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<sst xmlns="http://schemas.openxmlformats.org/spreadsheetml/2006/main" count="49174" uniqueCount="13863">
  <si>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</si>
  <si>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</si>
  <si>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</si>
  <si>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</si>
  <si>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</si>
  <si>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</si>
  <si>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</si>
  <si>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</si>
  <si>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</si>
  <si>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</si>
  <si>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</si>
  <si>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</si>
  <si>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</si>
  <si>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</si>
  <si>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</si>
  <si>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</si>
  <si>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</si>
  <si>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</si>
  <si>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</si>
  <si>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</si>
  <si>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</si>
  <si>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</si>
  <si>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</si>
  <si>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</si>
  <si>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</si>
  <si>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</si>
  <si>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</si>
  <si>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</si>
  <si>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</si>
  <si>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</si>
  <si>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</si>
  <si>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</si>
  <si>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</si>
  <si>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</si>
  <si>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</si>
  <si>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</si>
  <si>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</si>
  <si>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</si>
  <si>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</si>
  <si>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</si>
  <si>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</si>
  <si>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</si>
  <si>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</si>
  <si>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</si>
  <si>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</si>
  <si>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</si>
  <si>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</si>
  <si>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</si>
  <si>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</si>
  <si>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</si>
  <si>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</si>
  <si>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</si>
  <si>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</si>
  <si>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</si>
  <si>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</si>
  <si>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</si>
  <si>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</si>
  <si>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</si>
  <si>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</si>
  <si>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</si>
  <si>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</si>
  <si>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</si>
  <si>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</si>
  <si>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</si>
  <si>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</si>
  <si>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</si>
  <si>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</si>
  <si>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</si>
  <si>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</si>
  <si>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</si>
  <si>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</si>
  <si>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</si>
  <si>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</si>
  <si>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</si>
  <si>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</si>
  <si>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</si>
  <si>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</si>
  <si>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</si>
  <si>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Lombardi, R; Chaturvedi, M; Jozwiak, M; Garg, M</t>
  </si>
  <si>
    <t>Background Acute Respiratory Distress Syndrome (ARDS) is a heterogeneous, life-threatening condition with persistent diagnostic uncertainty, limited causal treatments, and high mortality in intensive care. ARDS management remains largely supportive, and conventional scores and trial designs have struggled to account for its biological and clinical heterogeneity. Objective This narrative review summarizes current and emerging applications of Artificial Intelligence (AI) in ARDS and mechanical ventilation. It focuses on how Machine Learning (ML) can refine early risk prediction, diagnosis, phenotyping, management and outcome prediction, while outlining the strengths, weaknesses and nuances of these applications. Findings ML models using electronic health records, imaging, physiological waveforms and omics data show strong performance for predicting ARDS onset, enabling early diagnosis, optimising management and forecasting outcomes. These models show performance equivalent to and often outperform traditional guidelines and scores. However, most of these models remain limited to the research setting and show limited clinical adoption. Challenges Most studies are retrospective, single-center and lack rigorous external validation, limiting generalizability and real-world impact. Additional challenges include data quality and bias, poor calibration and scarce decision-curve analyses, limited interpretability, and the absence of prospective trials demonstrating that AI-guided strategies improve patient-centered outcomes. Conclusion ML has substantial potential to advance precision medicine in ARDS by enabling predictive and prognostic enrichment and supporting personalized ventilatory care. Its safe and equitable deployment, however, requires standardized methodology, transparent reporting, multicenter prospective validation, and clinician-led governance to ensure that AI augments rather than replaces expert clinical judgment.</t>
  </si>
  <si>
    <t>Lombardi, Romain; Chaturvedi, Mihir; Jozwiak, Mathieu; Garg, Mayank</t>
  </si>
  <si>
    <t/>
  </si>
  <si>
    <t>Science Citation Index Expanded (SCI-EXPANDED)</t>
  </si>
  <si>
    <t>Lombardi, R (corresponding author), Pasteur 2 Univ Hosp, Intens Care Unit, 30 Voie Romaine, F-06000 Nice, France.; Lombardi, R (corresponding author), Univ Cote Azur, Mapping Pract Learning &amp; Educ Med Working Grp, Nice, France.; Lombardi, R (corresponding author), Univ Cote Azur, Unite Rech Clin Cote Azur, Equipe CARRES Physiol Cardiorespiratoire, UR2CA, Nice, France.</t>
  </si>
  <si>
    <t>lombardi.r@chu-nice.fr</t>
  </si>
  <si>
    <t>[Lombardi, Romain] Pasteur 2 Univ Hosp, Intens Care Unit, 30 Voie Romaine, F-06000 Nice, France; [Jozwiak, Mathieu] Archet 1 Univ Hosp, Intens Care Unit, 151 Route St-Antoine, F-06200 Nice, France; [Lombardi, Romain] Univ Cote Azur, Mapping Pract Learning &amp; Educ Med Working Grp, Nice, France; [Chaturvedi, Mihir; Garg, Mayank] Ashoka Univ, Koita Ctr Digital Hlth Ashoka, Trivedi Sch Biosci, Sonipat, India; [Lombardi, Romain; Jozwiak, Mathieu] Univ Cote Azur, Unite Rech Clin Cote Azur, Equipe CARRES Physiol Cardiorespiratoire, UR2CA, Nice, France; [Garg, Mayank] Ashoka Univ, Simons Ashoka Fellowship Program, Sonipat, India</t>
  </si>
  <si>
    <t>CHU Nice; CHU Nice; Universite Cote d'Azur; Ashoka University; Universite Cote d'Azur; Ashoka University</t>
  </si>
  <si>
    <t>J</t>
  </si>
  <si>
    <t>Machine learning in ARDS: an intensivist's guide to artificial intelligence applications</t>
  </si>
  <si>
    <t>CRITICAL CARE</t>
  </si>
  <si>
    <t>English</t>
  </si>
  <si>
    <t>Review</t>
  </si>
  <si>
    <t>ARDS; Artificial intelligence; Machine learning; Mechanical ventilation; Critical care; Review</t>
  </si>
  <si>
    <t>PATIENT-VENTILATOR ASYNCHRONY; RESPIRATORY-DISTRESS-SYNDROME; ACUTE LUNG INJURY; PREDICTION SCORE; MEDICINE; CARE; IDENTIFICATION; EPIDEMIOLOGY; OUTCOMES; COHORT</t>
  </si>
  <si>
    <t>GARG, MAYANK/ISU-2332-2023</t>
  </si>
  <si>
    <t>GARG, MAYANK/0000-0002-1919-1818</t>
  </si>
  <si>
    <t>126</t>
  </si>
  <si>
    <t>2</t>
  </si>
  <si>
    <t>BMC</t>
  </si>
  <si>
    <t>LONDON</t>
  </si>
  <si>
    <t>CAMPUS, 4 CRINAN ST, LONDON N1 9XW, ENGLAND</t>
  </si>
  <si>
    <t>1364-8535</t>
  </si>
  <si>
    <t>1466-609X</t>
  </si>
  <si>
    <t>CRIT CARE</t>
  </si>
  <si>
    <t>Crit. Care</t>
  </si>
  <si>
    <t>MAR 13 2026</t>
  </si>
  <si>
    <t>2026</t>
  </si>
  <si>
    <t>30</t>
  </si>
  <si>
    <t>1</t>
  </si>
  <si>
    <t>197</t>
  </si>
  <si>
    <t>10.1186/s13054-026-05928-8</t>
  </si>
  <si>
    <t>http://dx.doi.org/10.1186/s13054-026-05928-8</t>
  </si>
  <si>
    <t>MAR 2026</t>
  </si>
  <si>
    <t>21</t>
  </si>
  <si>
    <t>Critical Care Medicine</t>
  </si>
  <si>
    <t>General &amp; Internal Medicine</t>
  </si>
  <si>
    <t>GW1UP</t>
  </si>
  <si>
    <t>41826985</t>
  </si>
  <si>
    <t>WOS:001746492400001</t>
  </si>
  <si>
    <t>View Record in Web of Science</t>
  </si>
  <si>
    <t>gold; Green Submitted</t>
  </si>
  <si>
    <t>2026-08-26</t>
  </si>
  <si>
    <t>5</t>
  </si>
  <si>
    <t>Ng, B; Nayyar, S; Chauhan, VS</t>
  </si>
  <si>
    <t>In recent years, numerous applications for artificial intelligence (AI) in cardiology have been found, due in part to large digitized data sets and the evolution of high-performance computing. In the discipline of cardiac electrophysiology (EP), a number of clinical, imaging, and electrical waveform data are considered in the diagnosis, prognostication, and management of arrhythmias, which lend themselves well to automation through AI. But equally relevant, AI offers a unique opportunity to discover novel EP concepts and improve clinical care through its inherent, hierarchical tenets of self-learning. In this review we focus on the application of AI in clinical EP and summarize state-of-the art, large, clinical studies in the following key domains: (1) electrocardiogram-based arrhythmia and disease classification; (2) atrial fibrillation source detection; (3) substrate and risk assessment for atrial fibrillation and ventricular tachyarrhythmias; and (4) predicting outcomes after cardiac resynchronization therapy. Many are small, single-centre, proof-of-concept investigations, but they still show ground-breaking performance of deep learning, a subdomain of AI, which surpasses traditional statistical analysis. Larger studies, for instance classifying arrhythmias from electrocardiogram recordings, have further provided external validation of their high accuracy. Ultimately, the performance of AI is dependent on the quality of the input data and the rigour of algorithm development. The field is still nascent and several barriers will need to be overcome, including prospective validation in large, well labelled data sets and more seamless information technology-based data collection/integration, before AI can be adopted into broader clinical EP practice. This review concludes with a discussion of these challenges and future work. electrocardiogram-based arrhythmia and disease classification; (2) atrial fibrillation source detection; (3) substrate and risk assessment for atrial fibrillation and ventricular tachyarrhythmias; and (4) predicting outcomes after cardiac resynchronization therapy. Many are small, single-centre, proof-of-concept investigations, but they still show ground-breaking performance of deep learning, a subdomain of AI, which surpasses traditional statistical analysis. Larger studies, for instance classifying arrhythmias from electrocardiogram recordings, have further provided external validation of their high accuracy. Ultimately, the performance of AI is dependent on the quality of the input data and the rigour of algorithm development. The field is still nascent and several barriers will need to be overcome, including prospective validation in large, well labelled data sets and more seamless information technology-based data collection/integration, before AI can be adopted into broader clinical EP practice. This review concludes with a discussion of these challenges and future work.</t>
  </si>
  <si>
    <t>Ng, Ben; Nayyar, Sachin; Chauhan, Vijay S.</t>
  </si>
  <si>
    <t>Chauhan, VS (corresponding author), Toronto Gen Hosp, Gerrard Wing 3-522,150 Gerrard St W, Toronto, ON M5G 2C4, Canada.</t>
  </si>
  <si>
    <t>vijay.chauhan@uhn.ca</t>
  </si>
  <si>
    <t>[Ng, Ben; Chauhan, Vijay S.] Univ Hlth Network, Toronto Gen Hosp, Peter Munk Cardiac Ctr, Div Cardiol, Toronto, ON, Canada; [Nayyar, Sachin] Townsville Hosp &amp; Hlth Serv, Townsville, Qld, Australia; [Nayyar, Sachin] James Cook Univ, Townsville, Qld, Australia</t>
  </si>
  <si>
    <t>Queensland Health; Townsville Hospital; James Cook University</t>
  </si>
  <si>
    <t>The Role of Artificial Intelligence and Machine Learning in Clinical Cardiac Electrophysiology</t>
  </si>
  <si>
    <t>CANADIAN JOURNAL OF CARDIOLOGY</t>
  </si>
  <si>
    <t>ARRHYTHMIA DETECTION; ATRIAL-FIBRILLATION; CLASSIFICATION; CARDIOLOGIST; ACTIVATION; MODELS</t>
  </si>
  <si>
    <t>Nayyar, Sachin/AAM-8109-2021; Chauhan, Vijay/AAA-9872-2020</t>
  </si>
  <si>
    <t>Ng, Ben/0000-0003-4418-5054</t>
  </si>
  <si>
    <t>65</t>
  </si>
  <si>
    <t>17</t>
  </si>
  <si>
    <t>23</t>
  </si>
  <si>
    <t>27</t>
  </si>
  <si>
    <t>ELSEVIER SCIENCE INC</t>
  </si>
  <si>
    <t>NEW YORK</t>
  </si>
  <si>
    <t>101 Park Avenue, 24th Floor, NEW YORK, NY, UNITED STATES</t>
  </si>
  <si>
    <t>0828-282X</t>
  </si>
  <si>
    <t>1916-7075</t>
  </si>
  <si>
    <t>CAN J CARDIOL</t>
  </si>
  <si>
    <t>Can. J. Cardiol.</t>
  </si>
  <si>
    <t>FEB 2022</t>
  </si>
  <si>
    <t>2022</t>
  </si>
  <si>
    <t>38</t>
  </si>
  <si>
    <t>246</t>
  </si>
  <si>
    <t>258</t>
  </si>
  <si>
    <t>10.1016/j.cjca.2021.07.016</t>
  </si>
  <si>
    <t>http://dx.doi.org/10.1016/j.cjca.2021.07.016</t>
  </si>
  <si>
    <t>JAN 2022</t>
  </si>
  <si>
    <t>13</t>
  </si>
  <si>
    <t>Cardiac &amp; Cardiovascular Systems</t>
  </si>
  <si>
    <t>Cardiovascular System &amp; Cardiology</t>
  </si>
  <si>
    <t>YQ8FF</t>
  </si>
  <si>
    <t>34333029</t>
  </si>
  <si>
    <t>WOS:000749539400014</t>
  </si>
  <si>
    <t>Many, I; Many, A</t>
  </si>
  <si>
    <t>Background: Artificial intelligence (AI), which spans machine learning (ML), deep learning (DL), computer vision, and natural language processing (NLP), is now used across obstetric care, including ultrasound interpretation (biometry, anomaly detection), fetal monitoring (cardiotocography), maternal risk stratification (preeclampsia, preterm birth, hemorrhage), labor and delivery decision support, genomic screening, and telehealth. Methods: We conducted a narrative (non-systematic) review of the literature published between 2016 and 2026, distinguishing the level of evidence supporting each application. Results: Reported performance is frequently high for image-based tasks such as fetal biometry and anomaly detection (accuracy and AUC often exceeding 0.85), whereas intrapartum CTG analysis remains modest (AUROC similar to 0.60-0.70, overlapping the inter-observer variability of clinicians). Most published evidence is retrospective and internally validated; comparatively few tools have undergone external or prospective validation, and only a small number have received regulatory clearance. Limitations: The evidence base is heterogeneous, external validation and calibration are often absent, and we did not perform a formal risk-of-bias appraisal. Conclusions: AI has real potential to improve prenatal diagnosis and individualized care, but claims that it is ready for the clinic are often premature. Prospective and external validation, calibration and clinical-utility assessment, transparent reporting, attention to bias and equity, and sustained clinician oversight are prerequisites for safe adoption.</t>
  </si>
  <si>
    <t>Many, Ittai; Many, Ariel</t>
  </si>
  <si>
    <t>Many, A (corresponding author), Tel Aviv Univ, Gray Fac Med &amp; Hlth Sci, IL-6997801 Tel Aviv, Israel.</t>
  </si>
  <si>
    <t>many@post.tau.ac.il</t>
  </si>
  <si>
    <t>[Many, Ittai; Many, Ariel] Tel Aviv Univ, Gray Fac Med &amp; Hlth Sci, IL-6997801 Tel Aviv, Israel</t>
  </si>
  <si>
    <t>Artificial Intelligence in Obstetrics: Current Trends and Future Directions</t>
  </si>
  <si>
    <t>JOURNAL OF CLINICAL MEDICINE</t>
  </si>
  <si>
    <t>artificial intelligence in obstetrics; fetal echocardiography; cardiotocography; labor prediction; ultrasound image analysis; external validation</t>
  </si>
  <si>
    <t>34</t>
  </si>
  <si>
    <t>MDPI</t>
  </si>
  <si>
    <t>BASEL</t>
  </si>
  <si>
    <t>MDPI AG, Grosspeteranlage 5, CH-4052 BASEL, SWITZERLAND</t>
  </si>
  <si>
    <t>2077-0383</t>
  </si>
  <si>
    <t>J CLIN MED</t>
  </si>
  <si>
    <t>J. Clin. Med.</t>
  </si>
  <si>
    <t>AUG 4 2026</t>
  </si>
  <si>
    <t>15</t>
  </si>
  <si>
    <t>6059</t>
  </si>
  <si>
    <t>10.3390/jcm15156059</t>
  </si>
  <si>
    <t>http://dx.doi.org/10.3390/jcm15156059</t>
  </si>
  <si>
    <t>14</t>
  </si>
  <si>
    <t>Medicine, General &amp; Internal</t>
  </si>
  <si>
    <t>MP6QV</t>
  </si>
  <si>
    <t>WOS:001847897200001</t>
  </si>
  <si>
    <t>Azhdarimoghaddam, A; Bigloo, AM; Meigoli, MSS; Abdelbaset, M; Narimani, M; Tehrani, FD; Anar, MA; Abdolvand, F; Goudarzi, P; Ghazizadeh, Y; Mohammadzadeh, N; Eini, P; Khosravi, F; Abouzeid, M</t>
  </si>
  <si>
    <t>BackgroundGastric cancer (GC) remains a significant global health burden, with high mortality due to delayed diagnosis. Advances in microbiome profiling and artificial intelligence (AI) have opened new frontiers in non-invasive cancer risk prediction. However, the methodological landscape of AI-driven microbiome-based GC prediction remains fragmented and poorly standardized.ObjectiveTo systematically review and critically evaluate artificial intelligence (AI) and machine learning (ML) models developed for gastric cancer prediction using microbial and non-invasive biomarkers, spanning gut, gastric mucosal, and oral ecosystems as well as tongue-based imaging proxies. We aimed to map methodological rigor, translational readiness, and biomarker convergence across these domains.MethodsWe systematically searched PubMed, Scopus, and Web of Science for peer-reviewed studies published up to March 2025. Eligible studies applied ML or deep learning models to microbiome datasets for GC diagnosis, risk classification, or treatment response. Data extraction included sample source, sequencing method, taxonomic resolution, ML model type, validation strategy, performance metrics, interpretability tools, and reported microbial taxa. Descriptive synthesis, thematic clustering, and readiness scoring were conducted using structured visual analytics.ResultsNine studies met the inclusion criteria. Sample sources included gastric mucosa, feces, saliva, tongue coating, and tumor tissue. 16S rRNA sequencing was most common, with models primarily trained on genus-level data. Random Forest was the most frequently used algorithm (44.4%), followed by LASSO, LightGBM, and deep learning. AUC values ranged from 0.88 to 0.97 in validated models. However, only 33.3% of studies employed external validation, and interpretability and reporting standards varied widely. A Clinical Readiness Matrix and Validation Quality Assessment highlighted key translational gaps. Recurrent microbial biomarkers included Veillonella, Fusobacterium, Prevotella, and Porphyromonas.ConclusionAI-based microbiome models, including non-invasive diagnostics, show high potential for gastric cancer prediction. Yet, reproducibility, external validation, and reporting transparency remain critical barriers to clinical implementation. Standardized pipelines, multi-omics integration, and prospective validation are needed to transition this field from proof-of-concept to precision oncology.</t>
  </si>
  <si>
    <t>Azhdarimoghaddam, Aida; Mohammad Bigloo, Alireza; Soleimani Meigoli, Mohammad Saeed; Abdelbaset, Muhammed; Narimani, Maryam; Dadkhah Tehrani, Farnoud; Asadi Anar, Mahsa; Abdolvand, Fereshte; Goudarzi, Parsa; Ghazizadeh, Yalda; Mohammadzadeh, Nazanin; Eini, Pooya; Khosravi, Farbod; Abouzeid, Mohamed</t>
  </si>
  <si>
    <t>Anar, MA; Goudarzi, P (corresponding author), Shahid Beheshti Univ Med Sci, Sch Med, Tehran, Iran.; Ghazizadeh, Y (corresponding author), Shahid Beheshti Univ Med Sci, Sch Pharm, Tehran, Iran.; Abouzeid, M (corresponding author), Mersey &amp; West Lancashire Teaching Hosp NHS Trust, Whiston Hosp, Rainhill, England.; Anar, MA (corresponding author), Shahid Beheshti Univ Med Sci, Student Res Comm, Sch Med, Tehran, Iran.</t>
  </si>
  <si>
    <t>Narimanimaryam74@gmail.com; alireza.bigloo1995@yahoo.com; nadia.shafier1981@gmail.com; muhamedabozeid@gmail.com; yaldaghazizadeh@gmail.com; aidaazhdari79@gmail.com; muhammed.khodiri@moh.gov.om; Fereshtabd@gmail.com; Dadkhahfarnoud@gmail.com; Lordgodi51@yahoo.com; Epooyaeini.pe@gmail.com; Farbodkhosravii@gmail.com; Mahsa.boz@gmail.com; Soliemani.saeed@gmail.com</t>
  </si>
  <si>
    <t>[Azhdarimoghaddam, Aida] Zahedan Univ Med Sci, Student Res Comm, Zahedan, Iran; [Mohammad Bigloo, Alireza] Kerman Univ Med Sci, Pathol &amp; Stem Cells Res Ctr, Kerman, Iran; [Soleimani Meigoli, Mohammad Saeed] Fasa Univ Med Sci, Fasa, Iran; [Abdelbaset, Muhammed] Royal Hosp, Muscat, Oman; [Narimani, Maryam; Dadkhah Tehrani, Farnoud] Iran Univ Med Sci, Sch Med, Tehran, Iran; [Asadi Anar, Mahsa; Abdolvand, Fereshte; Goudarzi, Parsa; Eini, Pooya; Khosravi, Farbod] Shahid Beheshti Univ Med Sci, Sch Med, Tehran, Iran; [Ghazizadeh, Yalda] Shahid Beheshti Univ Med Sci, Sch Pharm, Tehran, Iran; [Mohammadzadeh, Nazanin] Mashhad Univ Med Sci, Sch Med, Mashhad, Iran; [Abouzeid, Mohamed] Mersey &amp; West Lancashire Teaching Hosp NHS Trust, Whiston Hosp, Rainhill, England; [Asadi Anar, Mahsa] Shahid Beheshti Univ Med Sci, Student Res Comm, Sch Med, Tehran, Iran</t>
  </si>
  <si>
    <t>Zahedan University of Medical Sciences; Kerman University of Medical Sciences; The Royal Hospital, Sultanate of Oman; Iran University of Medical Sciences; Shahid Beheshti University Medical Sciences; Shahid Beheshti University Medical Sciences; Mashhad University of Medical Sciences; Whiston Hospital; Shahid Beheshti University Medical Sciences</t>
  </si>
  <si>
    <t>Artificial intelligence at the gut-oral microbiota frontier: mapping machine learning tools for gastric cancer risk prediction</t>
  </si>
  <si>
    <t>BIOMEDICAL ENGINEERING ONLINE</t>
  </si>
  <si>
    <t>Artificial intelligence; Machine learning; Microbiome; Gastric cancer; Biomarker discovery; Predictive modeling; Systematic review</t>
  </si>
  <si>
    <t>DIAGNOSIS</t>
  </si>
  <si>
    <t>Khosravi, Farbod/KJL-9191-2024; Eini, Pooya/KLC-0584-2024; Azhdarimoghaddam, Aida/NES-0704-2025; Asadi Anar, Mahsa/HTS-5070-2023; Mohammad Bigloo, Alireza/QSP-2127-2026</t>
  </si>
  <si>
    <t>Goudarzi, Parsa/0009-0002-0727-0559; Khosravi, Farbod/0000-0001-7312-9233; Eini, Pooya/0000-0002-9457-8588; Azhdarimoghaddam, Aida/0009-0004-3921-584X; Abdolvand, Fereshte/0000-0001-8372-858X; soleimani meigoli, mohammad saeed/0009-0006-6033-8515; Asadi Anar, Mahsa/0000-0002-5772-2472; Mohammad Bigloo, Alireza/0009-0008-5774-7435; Ghazizadeh, Yalda/0000-0001-5419-4152</t>
  </si>
  <si>
    <t>49</t>
  </si>
  <si>
    <t>3</t>
  </si>
  <si>
    <t>4</t>
  </si>
  <si>
    <t>1475-925X</t>
  </si>
  <si>
    <t>BIOMED ENG ONLINE</t>
  </si>
  <si>
    <t>Biomed. Eng. Online</t>
  </si>
  <si>
    <t>NOV 25 2025</t>
  </si>
  <si>
    <t>2025</t>
  </si>
  <si>
    <t>24</t>
  </si>
  <si>
    <t>151</t>
  </si>
  <si>
    <t>10.1186/s12938-025-01487-1</t>
  </si>
  <si>
    <t>http://dx.doi.org/10.1186/s12938-025-01487-1</t>
  </si>
  <si>
    <t>Engineering, Biomedical</t>
  </si>
  <si>
    <t>Engineering</t>
  </si>
  <si>
    <t>AL3IA</t>
  </si>
  <si>
    <t>41291759</t>
  </si>
  <si>
    <t>WOS:001650838000001</t>
  </si>
  <si>
    <t>Chittilla, M; Nagdev, P</t>
  </si>
  <si>
    <t>Background: Over the last decade, ample evidence has shown that gut microbiome dysbiosis is significantly associated with colorectal cancer (CRC). More recently, studies have shown that artificial intelligence (AI) and machine learning (ML) models paired with gut microbiome data can detect CRC. The objectives for this systematic review are: (I) to systematically evaluate the diagnostic performance of AI/ML models using gut microbiome data for CRC detection; (II) to compare AI/ML-based microbiome screening approaches; (III) to identify microbial genera consistently associated with CRC across included studies; (IV) to assess study quality and risk of bias using QUADAS-2 and use the GRADE approach to assess certainty. Methods: A systematic review was conducted across PubMed, MEDLINE, Scopus, Embase, and The Cochrane Library including studies from January 1, 2023 to November 1, 2025. Studies applying AI/ML models to human gut microbiome data for CRC screening and reporting diagnostic performance metrics and significant genera were included. Risk of bias was assessed with QUADAS-2 and used the GRADE approach to assess certainty. Primary outcomes included area under the receiver operating characteristic curve (AUC). Secondary outcomes include balanced accuracy, sensitivity, specificity, examine AI/ML approaches used, and identify significant microbial genera associated with CRC detected by AI/ML models. No meta-analysis was done due to the heterogeneity, which came from various microbiome methods, AI/ML/microbiome models used, and validation strategies applied. Thereby the data was synthesized narratively. Results: Twelve studies met inclusion criteria. AI/ML models demonstrated moderate diagnostic performance, with internal validation sets AUC values ranging from 0.61 to 0.98 and external validation sets AUC ranging from 0.70-0.87. Random forest and XGBoost models showed consistent performance, with multi-omics approaches achieving the highest AUC of 0.98. Porphyromonas (e.g., P. asaccharolytica), Peptostreptococcus (e.g., P. stomatis), Fusobacterium (particularly F. nucleatum subspecies: animalis, vincentii, polymorphum, sensu stricto), Parvimonas micra, Gemella morbillorum, Bacteroides (B. fragilis), and Streptococcus species were significantly enriched in CRC as predicted the selected AI/ML/microbiome models. Conclusions: AI/ML-based gut microbiome models demonstrate moderate AUC for CRC detection and may enhance noninvasive screening strategies pending prospective validation. Limitations include heterogeneity in AI/ML/microbiome models, microbiome methodologies, and model validation, with predominantly retrospective case-control studies and limited external validation.</t>
  </si>
  <si>
    <t>Chittilla, Mythri; Nagdev, Priyanka</t>
  </si>
  <si>
    <t>Chittilla, M (corresponding author), UNC Hlth Blue Ridge, Dept Med, 2203 S Sterling St, Morganton, NC 28655 USA.</t>
  </si>
  <si>
    <t>mythri.chittilla@unchealth.unc.edu</t>
  </si>
  <si>
    <t>[Chittilla, Mythri; Nagdev, Priyanka] UNC Hlth Blue Ridge, Dept Med, 2203 S Sterling St, Morganton, NC 28655 USA</t>
  </si>
  <si>
    <t>A systematic review of artificial intelligence and machine learning for gut microbiome-based CRC screening</t>
  </si>
  <si>
    <t>JOURNAL OF GASTROINTESTINAL ONCOLOGY</t>
  </si>
  <si>
    <t>Colorectal cancer screening (CRC screening); non-invasive; gut microbiome</t>
  </si>
  <si>
    <t>OCCULT-BLOOD-TESTS</t>
  </si>
  <si>
    <t>51</t>
  </si>
  <si>
    <t>AME PUBLISHING COMPANY</t>
  </si>
  <si>
    <t>SHATIN</t>
  </si>
  <si>
    <t>FLAT-RM C 16F, KINGS WING PLAZA 1, NO 3 KWAN ST, SHATIN, HONG KONG 00000, PEOPLES R CHINA</t>
  </si>
  <si>
    <t>2078-6891</t>
  </si>
  <si>
    <t>2219-679X</t>
  </si>
  <si>
    <t>J GASTROINTEST ONCOL</t>
  </si>
  <si>
    <t>J. Gastrointest. Oncol.</t>
  </si>
  <si>
    <t>APR 30 2026</t>
  </si>
  <si>
    <t>95</t>
  </si>
  <si>
    <t>10.21037/jgo-2026-1-0006</t>
  </si>
  <si>
    <t>http://dx.doi.org/10.21037/jgo-2026-1-0006</t>
  </si>
  <si>
    <t>Oncology; Gastroenterology &amp; Hepatology</t>
  </si>
  <si>
    <t>IP8LZ</t>
  </si>
  <si>
    <t>42169943</t>
  </si>
  <si>
    <t>WOS:001777469400014</t>
  </si>
  <si>
    <t>Long, FY; Zhang, HR; Zhang, SE; Dong, ZF; Huang, XP; Hu, RH</t>
  </si>
  <si>
    <t>Esophageal cancer (EC) is a gastrointestinal malignancy associated with a poor prognosis worldwide. It is characterized by an insidious onset, marked tumor heterogeneity, and complex diagnostic and therapeutic pathways. Consequently, clinical management continues to face challenges in early screening, accurate diagnosis, and the assessment of treatment response and prognosis. In recent years, the rapid advancement of artificial intelligence (AI) and machine learning (ML) techniques in medical image analysis and multidimensional data modeling has provided novel technological approaches for the precision diagnosis and treatment of EC. This narrative review summarizes recent advances in the application of AI in EC, with a particular focus on endoscopic and imaging-assisted diagnosis, prediction of treatment response and prognostic assessment. Existing studies have reported promising diagnostic performance of deep learning-based endoscopic image analysis models. In some controlled or retrospective settings, their performance has approached that of expert readers in the detection of EC and precancerous lesions, although prospective validation remains limited. ML models integrating clinical information, radiomic features, and selected biomarkers have also shown promising performance in predicting treatment response and supporting risk stratification. However, most existing studies are based on retrospective, single-center, or regionally confined datasets and are subject to several limitations, including population heterogeneity, insufficient data standardization, limited external validation, and poor model interpretability, which collectively hinder clinical translation. Overall, AI holds great promise for the precision management of EC; however, its clinical translation still depends on multicenter collaboration, the establishment of high-quality datasets, prospective validation studies, and the parallel development of ethical and regulatory frameworks.</t>
  </si>
  <si>
    <t>Long, Fangyuan; Zhang, Hongru; Zhang, Shungeng; Dong, Zongfu; Huang, Xupeng; Hu, Ronghang</t>
  </si>
  <si>
    <t>Hu, RH (corresponding author), Jining Med Univ, Affiliated Hosp, Dept Thorac Surg, 89,Guhuai Rd, Jining 272000, Shandong, Peoples R China.</t>
  </si>
  <si>
    <t>yukikaze002@163.com; dongzongfu@163.com; 2271647211@qq.com; ronghanghu@163.com; benedictu@163.com; 1004318890@qq.com</t>
  </si>
  <si>
    <t>Clinical Research Project of Jining Medical College Affiliated Hospital [LCYJ-20]</t>
  </si>
  <si>
    <t>Clinical Research Project of Jining Medical College Affiliated Hospital</t>
  </si>
  <si>
    <t>This work was financially supported by Clinical Research Project of Jining Medical College Affiliated Hospital, project &amp; numero; LCYJ-20.</t>
  </si>
  <si>
    <t>[Long, Fangyuan; Zhang, Hongru; Dong, Zongfu; Hu, Ronghang] Jining Med Univ, Affiliated Hosp, Dept Thorac Surg, 89,Guhuai Rd, Jining 272000, Shandong, Peoples R China; [Zhang, Shungeng] Shandong First Med Univ, Jinan 250117, Shandong, Peoples R China; [Huang, Xupeng] Jining Med Univ, Jining 272000, Shandong, Peoples R China</t>
  </si>
  <si>
    <t>Jining Medical University; Shandong First Medical University &amp; Shandong Academy of Medical Sciences; Jining Medical University</t>
  </si>
  <si>
    <t>Machine learning applications in the detection and treatment of esophageal cancer</t>
  </si>
  <si>
    <t>DISCOVER ONCOLOGY</t>
  </si>
  <si>
    <t>Esophageal cancer; AI; Machine learning; Detection; Neoadjuvant therapy</t>
  </si>
  <si>
    <t>PREDICTION</t>
  </si>
  <si>
    <t>long, fangyuan/IWM-5855-2023</t>
  </si>
  <si>
    <t>86</t>
  </si>
  <si>
    <t>SPRINGER</t>
  </si>
  <si>
    <t>ONE NEW YORK PLAZA, SUITE 4600, NEW YORK, NY, UNITED STATES</t>
  </si>
  <si>
    <t>2730-6011</t>
  </si>
  <si>
    <t>DISCOV ONCOL</t>
  </si>
  <si>
    <t>Discov. Oncol.</t>
  </si>
  <si>
    <t>JUN 23 2026</t>
  </si>
  <si>
    <t>952</t>
  </si>
  <si>
    <t>10.1007/s12672-026-05477-0</t>
  </si>
  <si>
    <t>http://dx.doi.org/10.1007/s12672-026-05477-0</t>
  </si>
  <si>
    <t>JUN 2026</t>
  </si>
  <si>
    <t>25</t>
  </si>
  <si>
    <t>Oncology; Endocrinology &amp; Metabolism</t>
  </si>
  <si>
    <t>KJ2CH</t>
  </si>
  <si>
    <t>42334709</t>
  </si>
  <si>
    <t>WOS:001808234000001</t>
  </si>
  <si>
    <t>gold</t>
  </si>
  <si>
    <t>Ahmed, MM; Othman, ZK; Adebayo, UO; Kasimieh, O; Okesanya, OJ; Musa, SS; Branda, F; Cañezo, VC Jr; Cue, EG; Prisno, DEL III</t>
  </si>
  <si>
    <t>Artificial intelligence (AI) and machine learning (ML) are increasingly being used in surgical care; however, their real-world impact on patient safety is not well established. This narrative review searched PubMed, Scopus, and Google Scholar for English-language studies published from January 1, 2015, to April 30, 2025, that evaluated AI and ML applications in complex surgery and reported quantitative patient safety outcomes. Eligible included studies were published between 2016 and 2025. In total, 21 studies were synthesized across the preoperative, intraoperative, and postoperative phases of the study. Preoperatively, ML models consistently outperformed traditional risk scores in identifying high-risk patients and anticipating technical difficulties. Intraoperatively, AI-enabled decision support reduced hypotension exposure in a randomized trial, and computer vision systems supported the safety-critical step verification and instrument tracking. Postoperatively, multimodal approaches combining electronic records, imaging, and smartphone wound photographs predicted complications, such as surgical site infection, and facilitated discharge planning. Emerging evidence from ambulatory surgery, imaging-guided triage, and specialty domains, alongside qualitative studies on workforce readiness, highlights implementation opportunities and human factor requirements. Most evidence is retrospective, single-center, or prototype stage with limited external validation and uncertain generalizability across settings, including low-and middle-income countries. Priorities include multicenter prospective trials, standardized outcomes and reporting, continuous bias and model drift monitoring, robust data infrastructure, and equity-focused implementation to translate algorithmic performance into fewer complications, deaths, and costs.</t>
  </si>
  <si>
    <t>Ahmed, Mohamed Mustaf; Othman, Zhinya Kawa; Adebayo, Uthman Okikiola; Kasimieh, Omar; Okesanya, Olalekan John; Musa, Shuaibu Saidu; Branda, Francesco; Canezo Jr., Victor C.; Cue, Edgar G.; Prisno iii, Don Eliseo Lucero</t>
  </si>
  <si>
    <t>Emerging Sources Citation Index (ESCI)</t>
  </si>
  <si>
    <t>Ahmed, MM (corresponding author), SIMAD Univ, Fac Med &amp; Hlth Sci, Mogadishu, Somalia.</t>
  </si>
  <si>
    <t>prisno@lshtm.ac.uk; momustafahmed@simad.edu.so; okesanyaolalekanjohn@gmail.com; f.branda@unicampus.it; uthmanadebayo85@gmail.com; vcanezo@bipsu.edu.ph; op@mpsu.edu.ph; zhinya.kawa@kti.edu.iq; shuaibusmusa2@gmail.com; omar.kasimieh@gmail.com</t>
  </si>
  <si>
    <t>[Ahmed, Mohamed Mustaf] SIMAD Univ, Fac Med &amp; Hlth Sci, Mogadishu, Somalia; [Othman, Zhinya Kawa] Kurdistan Tech Inst, Dept Pharm, Sulaymaniyah, Kurdistan Regio, Iraq; [Adebayo, Uthman Okikiola; Okesanya, Olalekan John] Neuropsychiat Hosp, Dept Med Lab Sci, Aro, Abeokuta, Nigeria; [Kasimieh, Omar] Univ East Ramon Magsaysay, Mem Med Ctr, Quezon City, Philippines; [Okesanya, Olalekan John] Univ Thessaly, Dept Publ Hlth &amp; Maritime Transport, Volos, Greece; [Musa, Shuaibu Saidu] Chulalongkorn Univ, Fac Med, Sch Global Hlth, Bangkok, Thailand; [Branda, Francesco] Campus Biomed Univ Rome, Unit Med Stat &amp; Mol Epidemiol, Rome, Italy; [Canezo Jr., Victor C.] Biliran Prov State Univ, Off Univ President, Naval, Leyte, Philippines; [Cue, Edgar G.] Mt Prov State Univ, Off Univ President, Bontoc, Mountain Provin, Philippines; [Prisno iii, Don Eliseo Lucero] London Sch Hyg &amp; Trop Med, Dept Global Hlth &amp; Dev, London, England; [Prisno iii, Don Eliseo Lucero] Bukidnon State Univ, Off Res Extens &amp; Innovat, Malaybalay City, Bukidnon, Philippines; [Prisno iii, Don Eliseo Lucero] Palompon Inst Technol, Res Off, Palompon, Leyte, Philippines</t>
  </si>
  <si>
    <t>UERM Memorial Medical Center; University of Thessaly; Chulalongkorn University; University Campus Bio-Medico - Rome Italy; University of London; London School of Hygiene &amp; Tropical Medicine</t>
  </si>
  <si>
    <t>Artificial intelligence and machine learning approaches for patient safety in complex surgery: a review</t>
  </si>
  <si>
    <t>PATIENT SAFETY IN SURGERY</t>
  </si>
  <si>
    <t>Artificial intelligence; Machine learning; Surgery; Patient safety; Complex surgery</t>
  </si>
  <si>
    <t>MORTALITY; RISK</t>
  </si>
  <si>
    <t>Lucero-Prisno, Don Eliseo III/LSJ-4602-2024; Ahmed, Mohamed Mustaf/JEP-2444-2023; Branda, Francesco/AAV-4142-2021; Saidu Musa, Shuaibu/AAW-7559-2021; Okesanya, Olalekan John/HHY-7224-2022; Othman, Zhinya Kawa/JGE-3058-2023; Adebayo, Uthman Okikiola/MTF-9139-2025</t>
  </si>
  <si>
    <t>Lucero-Prisno, Don Eliseo III/0000-0002-2179-6365; Ahmed, Mohamed Mustaf/0009-0006-5991-4052; Branda, Francesco/0000-0002-9485-3877; Saidu Musa, Shuaibu/0000-0003-0138-3261; Okesanya, Olalekan John/0000-0002-3809-4271; Othman, Zhinya Kawa/0009-0008-3914-0867; Kasimieh, Omar/0000-0002-0782-2192; Adebayo, Uthman Okikiola/0009-0000-2000-7451</t>
  </si>
  <si>
    <t>52</t>
  </si>
  <si>
    <t>6</t>
  </si>
  <si>
    <t>7</t>
  </si>
  <si>
    <t>1754-9493</t>
  </si>
  <si>
    <t>PATIENT SAF SURG</t>
  </si>
  <si>
    <t>Patient Saf. Surg.</t>
  </si>
  <si>
    <t>19</t>
  </si>
  <si>
    <t>33</t>
  </si>
  <si>
    <t>10.1186/s13037-025-00458-8</t>
  </si>
  <si>
    <t>http://dx.doi.org/10.1186/s13037-025-00458-8</t>
  </si>
  <si>
    <t>10</t>
  </si>
  <si>
    <t>Surgery</t>
  </si>
  <si>
    <t>G9742</t>
  </si>
  <si>
    <t>41291876</t>
  </si>
  <si>
    <t>WOS:001625081100001</t>
  </si>
  <si>
    <t>Chen, X; Wu, WL; Shen, JY; Chen, YY</t>
  </si>
  <si>
    <t>Background Osteoporosis often remains undetected until fracture. Dual-energy X-ray absorptiometry (DXA) screening is limited by poor accessibility. Opportunistic screening of routine medical images, powered by artificial intelligence (AI), may enable automated, large-scale bone health assessment. Methods This systematic review followed PRISMA 2020 guidelines. We searched PubMed, Cochrane Library, and Web of Science up to February 2026 for studies developing AI models for opportunistic osteoporosis screening. Two reviewers independently screened, extracted data, and assessed risk of bias using phase classification and PROBAST. Outcomes included osteoporosis, osteopenia, and fracture risk prediction, evaluated mainly by area under the curve (AUC). Principal component analysis (PCA) was used to explore sources of heterogeneity. Results Of 57 included studies (2019-2026), most were retrospective and single-center. Computed tomography (CT) was the most common modality (38 studies), and the spine was the most frequent ROI. Deep learning (29 studies) has largely replaced traditional machine learning, and foundation models have recently emerged. Model performance was generally high (AUC range 0.630-1.000 across tasks), but heterogeneity was substantial. PCA identified sample size, number of centers, and single-center design as major drivers of heterogeneity, smaller and single-center studies tended to report higher AUCs, suggesting possible overestimation. PROBAST assessment revealed that the absence of external validation was the leading source of bias, only 36% of studies conducted external validation, with additional concerns in participant selection and analysis domains. Conclusion AI-based opportunistic osteoporosis screening has progressed rapidly with encouraging performance. However, the evidence base remains dominated by retrospective single-center studies with limited external validation, which hinders clinical translation. Future work should prioritize multicenter collaboration, prospective validation, and standardized reporting.</t>
  </si>
  <si>
    <t>Chen, Xiang; Wu, Wanling; Shen, Jianying; Chen, Yuyan</t>
  </si>
  <si>
    <t>Chen, YY (corresponding author), Yuhuan Second Peoples Hosp, Taizhou, Zhejiang, Peoples R China.</t>
  </si>
  <si>
    <t>wjy120227@163.com</t>
  </si>
  <si>
    <t>[Chen, Xiang; Wu, Wanling; Shen, Jianying; Chen, Yuyan] Yuhuan Second Peoples Hosp, Taizhou, Zhejiang, Peoples R China</t>
  </si>
  <si>
    <t>Artificial intelligence for opportunistic screening of osteoporosis across multiple imaging modalities: a systematic review</t>
  </si>
  <si>
    <t>FRONTIERS IN MEDICINE</t>
  </si>
  <si>
    <t>artificial intelligence; fracture risk prediction; opportunistic screening; osteopenia; osteoporosis; systematic review</t>
  </si>
  <si>
    <t>ABDOMINAL COMPUTED-TOMOGRAPHY; MACHINE LEARNING ANALYSIS; FRACTURE RISK PREDICTION; VALIDATION; SPINE; HIP</t>
  </si>
  <si>
    <t>99</t>
  </si>
  <si>
    <t>FRONTIERS MEDIA SA</t>
  </si>
  <si>
    <t>LAUSANNE</t>
  </si>
  <si>
    <t>AVENUE DU TRIBUNAL FEDERAL 34, LAUSANNE, CH-1015, SWITZERLAND</t>
  </si>
  <si>
    <t>2296-858X</t>
  </si>
  <si>
    <t>FRONT MED-LAUSANNE</t>
  </si>
  <si>
    <t>Front. Med.</t>
  </si>
  <si>
    <t>JUL 31 2026</t>
  </si>
  <si>
    <t>1870486</t>
  </si>
  <si>
    <t>10.3389/fmed.2026.1870486</t>
  </si>
  <si>
    <t>http://dx.doi.org/10.3389/fmed.2026.1870486</t>
  </si>
  <si>
    <t>26</t>
  </si>
  <si>
    <t>MR4TN</t>
  </si>
  <si>
    <t>WOS:001849122400001</t>
  </si>
  <si>
    <t>Elsayed, H; Singer, G; Till, T; Till, H</t>
  </si>
  <si>
    <t>Introduction Artificial intelligence (AI) and machine learning (ML) models rapidly transform health care with applications ranging from diagnostic image interpretation, predictive modeling, personalized treatment planning, real-time intraoperative guidance, and outcome prediction. However, their implementation in general pediatric surgery remains limited due to the rarity and complexity of pediatric surgical conditions, small and heterogeneous datasets, and a lack of formal AI training and competencies among pediatric surgeons. Materials and Methods This narrative review explores the current landscape of AI and ML applications in general pediatric surgery, focusing on five key conditions: appendicitis, necrotizing enterocolitis, Hirschsprung's disease, congenital diaphragmatic hernia, and biliary atresia. For each, we summarize recent developments, including the use of AI in image analysis, diagnostic support, prediction of disease severity and outcome, postoperative monitoring, and histopathological evaluation. We also highlight novel tools such as explainable AI models, natural language processing, and wearable technologies. Results Recent findings demonstrate promising diagnostic and prognostic capabilities across multiple conditions. However, most AI/ML models still require external validation and standardization. The review underscores the importance of collaborative, multicenter research based on joint datasets as well as targeted AI education for pediatric surgeons to fully explore the benefits of these technologies in clinical practice. Conclusion AI and ML offer significant potential to improve pediatric surgical care, but broader implementation will require multicenter collaboration, a robust dataset, and targeted AI education for pediatric surgeons.</t>
  </si>
  <si>
    <t>Elsayed, Hesham; Singer, Georg; Till, Tristan; Till, Holger</t>
  </si>
  <si>
    <t>Till, H (corresponding author), Med Univ Graz, Dept Pediat &amp; Adolescent Surg, Auenbruggerplatz 34, A-8036 Graz, Austria.</t>
  </si>
  <si>
    <t>holger.till@medunigraz.at</t>
  </si>
  <si>
    <t>[Elsayed, Hesham; Singer, Georg; Till, Holger] Med Univ Graz, Dept Pediat &amp; Adolescent Surg, Auenbruggerplatz 34, A-8036 Graz, Austria; [Till, Tristan] Med Univ Graz, Dept Radiol, Div Pediat Radiol, Graz, Austria</t>
  </si>
  <si>
    <t>Medical University of Graz; Medical University of Graz</t>
  </si>
  <si>
    <t>Latest Developments in Artificial Intelligence and Machine Learning Models in General Pediatric Surgery</t>
  </si>
  <si>
    <t>EUROPEAN JOURNAL OF PEDIATRIC SURGERY</t>
  </si>
  <si>
    <t>machine learning; artificial intelligence; pediatric surgery; review</t>
  </si>
  <si>
    <t>ACUTE APPENDICITIS; DIAGNOSIS; CHILDREN</t>
  </si>
  <si>
    <t>Singer, Georg/0000-0003-4770-3144</t>
  </si>
  <si>
    <t>58</t>
  </si>
  <si>
    <t>GEORG THIEME VERLAG KG</t>
  </si>
  <si>
    <t>STUTTGART</t>
  </si>
  <si>
    <t>Oswald-Hesse-Strasse 50, D-70469 STUTTGART, GERMANY</t>
  </si>
  <si>
    <t>0939-7248</t>
  </si>
  <si>
    <t>1439-359X</t>
  </si>
  <si>
    <t>EUR J PEDIATR SURG</t>
  </si>
  <si>
    <t>Eur. J. Pediatr. Surg.</t>
  </si>
  <si>
    <t>APR 2026</t>
  </si>
  <si>
    <t>36</t>
  </si>
  <si>
    <t>02</t>
  </si>
  <si>
    <t>157</t>
  </si>
  <si>
    <t>164</t>
  </si>
  <si>
    <t>10.1055/a-2689-8280</t>
  </si>
  <si>
    <t>http://dx.doi.org/10.1055/a-2689-8280</t>
  </si>
  <si>
    <t>SEP 2025</t>
  </si>
  <si>
    <t>8</t>
  </si>
  <si>
    <t>Pediatrics; Surgery</t>
  </si>
  <si>
    <t>ER4SH</t>
  </si>
  <si>
    <t>40858266</t>
  </si>
  <si>
    <t>WOS:001567000400001</t>
  </si>
  <si>
    <t>hybrid; Green Submitted</t>
  </si>
  <si>
    <t>9</t>
  </si>
  <si>
    <t>Peng, H; Siddiqui, MM; Rhind, SG; Zhang, J; da Luz, LT; Beckett, A</t>
  </si>
  <si>
    <t>Artificial intelligence (AI), a branch of machine learning (ML) has been increasingly employed in the research of trauma in various aspects. Hemorrhage is the most common cause of trauma-related death. To better elucidate the current role of AI and contribute to future development of ML in trauma care, we conducted a review focused on the use of ML in the diagnosis or treatment strategy of traumatic hemorrhage. A literature search was carried out on PubMed and Google scholar. Titles and abstracts were screened and, if deemed appropriate, the full articles were reviewed. We included 89 studies in the review. These studies could be grouped into five areas: (1) prediction of outcomes; (2) risk assessment and injury severity for triage; (3) prediction of transfusions; (4) detection of hemorrhage; and (5) prediction of coagulopathy. Performance analysis of ML in comparison with current standards for trauma care showed that most studies demonstrated the benefits of ML models. However, most studies were retrospective, focused on prediction of mortality, and development of patient outcome scoring systems. Few studies performed model assessment via test datasets obtained from different sources. Prediction models for transfusions and coagulopathy have been developed, but none is in widespread use. AI-enabled ML-driven technology is becoming integral part of the whole course of trauma care. Comparison and application of ML algorithms using different datasets from initial training, testing and validation in prospective and randomized controlled trials are warranted for provision of decision support for individualized patient care as far forward as possible.</t>
  </si>
  <si>
    <t>Peng, Henry T.; Siddiqui, M. Musaab; Rhind, Shawn G. G.; Zhang, Jing; da Luz, Luis Teodoro; Beckett, Andrew</t>
  </si>
  <si>
    <t>Peng, H (corresponding author), Toronto Res Ctr, Def Res &amp; Dev Canada, Toronto, ON M3K 2C9, Canada.</t>
  </si>
  <si>
    <t>henry.peng@drdc-rddc.gc.ca</t>
  </si>
  <si>
    <t>[Peng, Henry T.; Siddiqui, M. Musaab; Rhind, Shawn G. G.; Zhang, Jing] Toronto Res Ctr, Def Res &amp; Dev Canada, Toronto, ON M3K 2C9, Canada; [da Luz, Luis Teodoro] Sunnybrook Hlth Sci Ctr, Toronto, ON M4N 3M5, Canada; [Beckett, Andrew] St Michaels Hosp, Toronto, ON M5B 1W8, Canada; [Beckett, Andrew] Royal Canadian Med Serv, Ottawa, ON K1A 0K2, Canada</t>
  </si>
  <si>
    <t>Defence Research &amp; Development Canada; University of Toronto; Sunnybrook Health Science Center; Sunnybrook Research Institute; University of Toronto; Saint Michaels Hospital Toronto</t>
  </si>
  <si>
    <t>Artificial intelligence and machine learning for hemorrhagic trauma care</t>
  </si>
  <si>
    <t>MILITARY MEDICAL RESEARCH</t>
  </si>
  <si>
    <t>Artificial intelligence; Hemorrhage; Machine learning; Trauma; Injury</t>
  </si>
  <si>
    <t>MASSIVE TRANSFUSION; NEURAL-NETWORKS; DECISION-SUPPORT; SCORING SYSTEMS; INTERNATIONAL-CLASSIFICATION; LIFESAVING INTERVENTIONS; EXTERNAL-VALIDATION; PREHOSPITAL TRIAGE; OUTCOME PREDICTION; INJURY SEVERITY</t>
  </si>
  <si>
    <t>Peng, Henry/ABA-1912-2021; Rhind, Shawn/LWI-6427-2024</t>
  </si>
  <si>
    <t>Peng, Henry/0000-0001-5276-9573; Rhind, Shawn/0000-0003-2300-0620</t>
  </si>
  <si>
    <t>127</t>
  </si>
  <si>
    <t>64</t>
  </si>
  <si>
    <t>43</t>
  </si>
  <si>
    <t>2095-7467</t>
  </si>
  <si>
    <t>2054-9369</t>
  </si>
  <si>
    <t>MILITARY MED RES</t>
  </si>
  <si>
    <t>MILITARY MED. RES.</t>
  </si>
  <si>
    <t>FEB 16 2023</t>
  </si>
  <si>
    <t>2023</t>
  </si>
  <si>
    <t>10.1186/s40779-023-00444-0</t>
  </si>
  <si>
    <t>http://dx.doi.org/10.1186/s40779-023-00444-0</t>
  </si>
  <si>
    <t>20</t>
  </si>
  <si>
    <t>9E4AX</t>
  </si>
  <si>
    <t>36793066</t>
  </si>
  <si>
    <t>WOS:000936731800001</t>
  </si>
  <si>
    <t>Crisan, DN; Cut, TG; Herlo, LF; Ivanovic, N; Herlo, A; Alexandrescu, L; Salcudean, A; Dumache, R</t>
  </si>
  <si>
    <t>Venous thromboembolism (VTE), which includes deep vein thrombosis and pulmonary embolism, is a significant and preventable cause of morbidity and mortality worldwide. Despite the existence of clinical prediction models, biomarker-based risk assessments, and imaging techniques, gaps remain in accurately identifying and managing high-risk patients. In recent years, artificial intelligence has emerged as a transformative tool in healthcare, offering promising applications for enhancing VTE prevention strategies. This narrative review synthesizes current evidence on the use of artificial intelligence (AI) technologies including machine learning (ML), deep learning (DL), and natural language processing (NLP). We explore how supervised ML algorithms, such as random forests, support vector machines, and gradient boosting, improve predictive performance compared to traditional models by capturing complex, nonlinear relationships within electronic health record data. We also examine the role of DL models, particularly convolutional neural networks, in interpreting imaging data, achieving diagnostic accuracies comparable to expert radiologists. Additionally, the review highlights NLP applications in extracting risk-relevant information from unstructured clinical notes and the emerging integration of wearable device data and time-series analysis for dynamic risk assessment. We argue that the successful integration of AI into routine VTE prevention workflows requires rigorous prospective validation, cross-institutional collaboration, and thoughtful implementation into clinical decision support systems.</t>
  </si>
  <si>
    <t>Crisan, Daniela Nicoleta; Cut, Talida Georgiana; Herlo, Lucian-Flavius; Ivanovic, Nina; Herlo, Alexandra; Alexandrescu, Luana; Salcudean, Andreea; Dumache, Raluca</t>
  </si>
  <si>
    <t>Herlo, A (corresponding author), Victor Babes Univ Med &amp; Pharm Timisoara, Dept Discipline Infect Dis 13, 2 Eftimie Murgu Sq, Timisoara 300041, Romania.; Alexandrescu, L (corresponding author), Sf Apostol Andrei Emergency Cty Hosp, Gastroenterol Dept, 145 Tomis Blvd, Constanta 900591, Romania.</t>
  </si>
  <si>
    <t>daniela.crisan@umft.ro; flavius.herlo@umft.ro; raluca.dumache@umft.ro; luana.alexandrescu@365.univ-ovidius.ro; nina.ivanovic@umft.ro; alexandra.mocanu@umft.ro; andreea.salcudean@umfst.ro; talida.cut@umft.ro</t>
  </si>
  <si>
    <t>"Victor Babes" University of Medicine and Pharmacy</t>
  </si>
  <si>
    <t>This research received no external funding. The Victor Babes University of Medicine and Pharmacy provided support in covering the publication costs for this research paper.</t>
  </si>
  <si>
    <t>[Crisan, Daniela Nicoleta; Herlo, Lucian-Flavius; Ivanovic, Nina] Victor Babes Univ Med &amp; Pharm Timisoara, Doctoral Sch, Timisoara 300041, Romania; [Cut, Talida Georgiana; Herlo, Alexandra] Victor Babes Univ Med &amp; Pharm Timisoara, Dept Discipline Infect Dis 13, 2 Eftimie Murgu Sq, Timisoara 300041, Romania; [Ivanovic, Nina] Victor Babes Univ Med &amp; Pharm Timisoara, Dept Dermatol, E Murgu Sq 2, Timisoara 300041, Romania; [Ivanovic, Nina; Salcudean, Andreea] George Emil Palade Univ Med Pharm Sci &amp; Technol Ta, Dept Eth &amp; Social Sci, Targu Mures 540139, Romania; [Alexandrescu, Luana] Sf Apostol Andrei Emergency Cty Hosp, Gastroenterol Dept, 145 Tomis Blvd, Constanta 900591, Romania; [Dumache, Raluca] Victor Babes Univ Med &amp; Pharm Timisoara, Dept Forens Med Bioeth Med Eth &amp; Med Law, Timisoara 300041, Romania; [Dumache, Raluca] Victor Babes Univ Med &amp; Pharm Timisoara, Ctr Eth Human Genet Identificat, E Murgu Sq 2, Timisoara 300041, Romania</t>
  </si>
  <si>
    <t>Victor Babes University of Medicine &amp; Pharmacy, Timisoara; Victor Babes University of Medicine &amp; Pharmacy, Timisoara; George Emil Palade University of Medicine, Pharmacy, Science, &amp; Technology of Targu Mures; Victor Babes University of Medicine &amp; Pharmacy, Timisoara; Victor Babes University of Medicine &amp; Pharmacy, Timisoara</t>
  </si>
  <si>
    <t>Artificial Intelligence in Venous Thromboembolism Prevention: A Narrative Review of Machine Learning, Deep Learning, and Natural Language Processing</t>
  </si>
  <si>
    <t>JOURNAL OF CARDIOVASCULAR DEVELOPMENT AND DISEASE</t>
  </si>
  <si>
    <t>venous thromboembolism; deep vein thrombosis; pulmonary embolism; VTE prevention; artificial intelligence; machine learning; deep learning; neural networks</t>
  </si>
  <si>
    <t>Alexandrescu, Luana/IYS-8725-2023; Salcudean, Andreea/KDO-5230-2024; Cut, Talida Georgiana/ABF-6558-2021; Ivanovic, Nina/LVS-6814-2024</t>
  </si>
  <si>
    <t>Ivanovic, Nina/0009-0005-2187-289X</t>
  </si>
  <si>
    <t>61</t>
  </si>
  <si>
    <t>11</t>
  </si>
  <si>
    <t>2308-3425</t>
  </si>
  <si>
    <t>J CARDIOVASC DEV DIS</t>
  </si>
  <si>
    <t>J. Cardiovasc. Dev. Dis.</t>
  </si>
  <si>
    <t>MAR 6 2026</t>
  </si>
  <si>
    <t>119</t>
  </si>
  <si>
    <t>10.3390/jcdd13030119</t>
  </si>
  <si>
    <t>http://dx.doi.org/10.3390/jcdd13030119</t>
  </si>
  <si>
    <t>FR5NZ</t>
  </si>
  <si>
    <t>41892708</t>
  </si>
  <si>
    <t>WOS:001725700600001</t>
  </si>
  <si>
    <t>Han, X; Shan, LF; Xu, R; Zhou, J; Lu, MY</t>
  </si>
  <si>
    <t>Purpose: To evaluate the performance of magnetic resonance imaging (MRI)-based artificial intelligence (AI) in the preoperative prediction of microvascular invasion (MVI) in patients with hepatocellular carcinoma (HCC). Methods: A systematic search of PubMed, Embase, and Web of Science was conducted up to May 2025, following PRISMA guidelines. Studies using MRI-based AI models with histopathologically confirmed MVI were included. Study quality was assessed using the Quality Assessment of Diagnostic Accuracy Studies-2 (QUADAS-2) tool and the Grading of Recommendations Assessment, Development and Evaluation (GRADE) framework. Statistical synthesis used bivariate random-effects models. Results: Twenty-nine studies were included, totaling 2838 internal and 1161 external validation cases. Pooled internal validation showed a sensitivity of 0.81 (95% CI: 0.76-0.85), specificity of 0.82 (95% CI: 0.78-0.85), diagnostic odds ratio (DOR) of 19.33 (95% CI: 13.15-28.42), and area under the curve (AUC) of 0.88 (95% CI: 0.85-0.91). External validation yielded a comparable AUC of 0.85. Traditional machine learning methods achieved higher sensitivity than deep learning approaches in both internal and external validation cohorts (both P &lt; 0.05). Studies incorporating both radiomics and clinical features demonstrated superior sensitivity and specificity compared to radiomics-only models (P &lt; 0.01). Conclusions: MRI-based AI demonstrates high performance for preoperative prediction of MVI in HCC, particularly for MRI-based models that combine multimodal imaging and clinical variables. However, substantial heterogeneity and low GRADE levels may affect the strength of the evidence, highlighting the need for methodological standardization and multicenter prospective validation to ensure clinical applicability.</t>
  </si>
  <si>
    <t>Han, Xin; Shan, Lianfeng; Xu, Rui; Zhou, Jie; Lu, Mingyuan</t>
  </si>
  <si>
    <t>Lu, MY (corresponding author), Shandong Univ Tradit Chinese Med, Jinan 250355, Shandong, Peoples R China.</t>
  </si>
  <si>
    <t>605432055@qq.com</t>
  </si>
  <si>
    <t>National Administration of Traditional Chinese Medicine High-Level Key Discipline Construction Project for Traditional Chinese Medicine [zyyzdxk-2023118]</t>
  </si>
  <si>
    <t>National Administration of Traditional Chinese Medicine High-Level Key Discipline Construction Project for Traditional Chinese Medicine</t>
  </si>
  <si>
    <t>National Administration of Traditional Chinese Medicine High-Level Key Discipline Construction Project for Traditional Chinese Medicine (zyyzdxk-2023118) .</t>
  </si>
  <si>
    <t>[Han, Xin; Lu, Mingyuan] Shandong Univ Tradit Chinese Med, Jinan 250355, Shandong, Peoples R China; [Shan, Lianfeng] Shandong Xinzhonglu Tradit Chinese Med Hosp, Jinan 250014, Shandong, Peoples R China; [Xu, Rui] Shandong Univ Tradit Chinese Med, Sch Tradit Chinese Med, Jinan 250355, Shandong, Peoples R China; [Zhou, Jie] Lib Shandong Univ Tradit Chinese Med, Jinan 250355, Shandong, Peoples R China</t>
  </si>
  <si>
    <t>Shandong University of Traditional Chinese Medicine; Shandong University of Traditional Chinese Medicine</t>
  </si>
  <si>
    <t>Assessing MRI-based Artificial Intelligence Models for Preoperative Prediction of Microvascular Invasion in Hepatocellular Carcinoma: A Systematic Review and Meta-analysis</t>
  </si>
  <si>
    <t>ACADEMIC RADIOLOGY</t>
  </si>
  <si>
    <t>Hepatocellular carcinoma; Microvascular invasion; Magnetic resonance imaging; Artificial intelligence; Radiomics</t>
  </si>
  <si>
    <t>RADIOMICS-BASED PREDICTION; ENHANCED MRI; NOMOGRAM; FEATURES; GRADE; TOOL</t>
  </si>
  <si>
    <t>56</t>
  </si>
  <si>
    <t>STE 800, 230 PARK AVE, NEW YORK, NY 10169 USA</t>
  </si>
  <si>
    <t>1076-6332</t>
  </si>
  <si>
    <t>1878-4046</t>
  </si>
  <si>
    <t>ACAD RADIOL</t>
  </si>
  <si>
    <t>Acad. Radiol.</t>
  </si>
  <si>
    <t>NOV 2025</t>
  </si>
  <si>
    <t>32</t>
  </si>
  <si>
    <t>6463</t>
  </si>
  <si>
    <t>6477</t>
  </si>
  <si>
    <t>10.1016/j.acra.2025.06.030</t>
  </si>
  <si>
    <t>http://dx.doi.org/10.1016/j.acra.2025.06.030</t>
  </si>
  <si>
    <t>Radiology, Nuclear Medicine &amp; Medical Imaging</t>
  </si>
  <si>
    <t>9SK6E</t>
  </si>
  <si>
    <t>40670226</t>
  </si>
  <si>
    <t>WOS:001613917600009</t>
  </si>
  <si>
    <t>Fülöp, P; Tóth, S; Porubän, T; Fülöpová, Z; Borovská, A; Dvoroznáková, M</t>
  </si>
  <si>
    <t>Background: Despite the availability of direct oral anticoagulants, warfarin remains essential for mechanical valves, renal impairment, and resource-limited settings. Traditional dosing achieves therapeutic range in only 55-65% of patients, increasing bleeding and thrombotic complications. This systematic review evaluates the literature on machine learning (ML) approaches for warfarin dose prediction (2022-2025). Methods: We analysed 14 studies encompassing 122,400 patients across nine countries following PRISMA guidelines. Studies utilizing ML algorithms for warfarin dosing with quantifiable performance metrics were included. Risk of bias was assessed using PROBAST. Results: Reinforcement learning demonstrated superior performance, achieving an 80.8% excellent responder ratio versus 41.6% for standard practice and 99.5% safety responder ratio versus 83.1%. Support vector machines achieved R2 up to 0.98 in homogeneous populations. Mean absolute error ranged from 0.11 to 1.8 mg/day, consistently outperforming traditional methods. Seven studies included external validation, whilst 78.6% were retrospective designs. Limited implementation studies showed therapeutic INR rates improving from 47.5% to 61.1%. Critically, only three studies (21.4%) reported any safety outcomes, with none adequately powered to detect differences in major bleeding events. Conclusions: While ML algorithms demonstrate improved dosing accuracy in retrospective analyses, the near-complete absence of adequately powered safety outcome data represents the primary barrier to clinical implementation. Without robust evidence on bleeding, thromboembolism, and mortality, the risk-benefit profile remains unknown. Implementation requires addressing: the predominance of retrospective studies (78.6%), limited prospective validation, restricted geographic diversity (43% from China), absence of African and South American studies, and no new Hispanic population data. Multicentre prospective trials with safety endpoints, population-specific validation, and interpretable models are essential before widespread clinical adoption can be recommended.</t>
  </si>
  <si>
    <t>Fulop, Pavol; Toth, Stefan; Poruban, Tibor; Fulopova, Zuzana; Borovska, Anna; Dvoroznakova, Mariana</t>
  </si>
  <si>
    <t>Fülöp, P; Dvoroznáková, M (corresponding author), Pavol Jozef Safarik Univ Kosice, East Slovak Inst Cardiovasc Dis, Fac Med, Dept Cardiol 2, Ondavska 8, Kosice 04011, Slovakia.</t>
  </si>
  <si>
    <t>pfulop@vusch.sk; a.cekanova18@gmail.com; poruban.tibor@gmail.com; mdvoroznakova@vusch.sk; stefan.toth@upjs.sk; zuzi.fulopova@gmail.com</t>
  </si>
  <si>
    <t>VEGA [1/0700/23]</t>
  </si>
  <si>
    <t>VEGA (Vedecka grantova agentura MSVVaS SR a SAV (VEGA))</t>
  </si>
  <si>
    <t>This article was funded by VEGA, grant number 1/0700/23.</t>
  </si>
  <si>
    <t>[Fulop, Pavol; Borovska, Anna; Dvoroznakova, Mariana] Pavol Jozef Safarik Univ Kosice, East Slovak Inst Cardiovasc Dis, Fac Med, Dept Cardiol 2, Ondavska 8, Kosice 04011, Slovakia; [Toth, Stefan] Pavol Jozef Safarik Univ Kosice, Univ Hosp St Michael, Fac Med, Dept Gerontol &amp; Geriatr, Murgasova 1, Kosice 04086, Slovakia; [Poruban, Tibor] Pavol Jozef Safarik Univ Kosice, East Slovak Inst Cardiovasc Dis, Fac Med, Dept Cardiol 1, Ondavska 8, Kosice 04011, Slovakia; [Fulopova, Zuzana] Pavol Jozef Safarik Univ Kosice, Louis Pasteur Univ Hosp, Fac Med, Dept Internal Med 1, Trieda SNP 1, Kosice 04011, Slovakia</t>
  </si>
  <si>
    <t>University of Pavol Jozef Safarik Kosice; University of Pavol Jozef Safarik Kosice; University of Pavol Jozef Safarik Kosice; University of Pavol Jozef Safarik Kosice</t>
  </si>
  <si>
    <t>Machine Learning for Warfarin Therapy: A Systematic Review</t>
  </si>
  <si>
    <t>PHARMACEUTICALS</t>
  </si>
  <si>
    <t>warfarin; machine learning; artificial intelligence; anticoagulation; dose prediction; systematic review</t>
  </si>
  <si>
    <t>VKORC1; CYP2C9; RISK</t>
  </si>
  <si>
    <t>Fulop, Pavol/MGW-0000-2025; Poruban, Tibor/HIR-9640-2022</t>
  </si>
  <si>
    <t>Poruban, Tibor/0000-0001-6946-3765; , Pavol/0000-0002-8811-025X</t>
  </si>
  <si>
    <t>45</t>
  </si>
  <si>
    <t>1424-8247</t>
  </si>
  <si>
    <t>PHARMACEUTICALS-BASE</t>
  </si>
  <si>
    <t>Pharmaceuticals</t>
  </si>
  <si>
    <t>OCT 14 2025</t>
  </si>
  <si>
    <t>18</t>
  </si>
  <si>
    <t>1544</t>
  </si>
  <si>
    <t>10.3390/ph18101544</t>
  </si>
  <si>
    <t>http://dx.doi.org/10.3390/ph18101544</t>
  </si>
  <si>
    <t>Chemistry, Medicinal; Pharmacology &amp; Pharmacy</t>
  </si>
  <si>
    <t>Pharmacology &amp; Pharmacy</t>
  </si>
  <si>
    <t>9AG3T</t>
  </si>
  <si>
    <t>41155660</t>
  </si>
  <si>
    <t>WOS:001601551700001</t>
  </si>
  <si>
    <t>de Souza, NS; Vitório, TCV; de Souza, RA; Machado, MAD; Cotrim, HP</t>
  </si>
  <si>
    <t>Background/Objectives: Artificial intelligence (AI) is an emerging technology for diagnosing liver fibrosis in Metabolic-Dysfunction-Associated Steatotic Liver Disease (MASLD), but a comprehensive synthesis of its performance is lacking. This systematic review (SR) aimed to evaluate the current evidence of AI models for diagnosing or staging liver fibrosis in patients with MASLD compared to conventional diagnostic tools. Methods: A comprehensive search was conducted in PubMed, Scopus, Web of Science, ScienceDirect, Embase, LILACS, IEEE Series, and Association for Computing Machinery (ACM). Primary studies applying AI to diagnose fibrosis in adults with MASLD were included. Risk of bias was assessed using the QUADAS-2 tool, and methodological reporting was evaluated according to the MINimum Information for Medical AI Reporting (MINIMAR) guideline. A narrative synthesis was performed, grouping studies by data type (clinical/laboratory vs. imaging) and summarizing diagnostic performance and clinical application. A frequency-based analysis was applied to identify the most recurrent predictive features, and an analysis of the AI architecture and application was reported. The review was registered in PROSPERO (CRD420251035919). Results: Twenty-one studies were included, encompassing 19,221 patients and 5237 images. Across studies, AI models consistently outperformed non-invasive scores such as Fibrosis-4 Index (FIB-4) and NAFLD Fibrosis Score (NFS). The most frequent predictive variables were identified. Despite an overall low risk of bias, methodological transparency and external validation were limited. Conclusions: AI is feasible for the non-invasive diagnosis of liver fibrosis in MASLD, demonstrating superior accuracy to standard clinical scores. Broader clinical application is limited by the lack of external validation and high heterogeneity among the studies. Prospective validation in diverse, multicenter cohorts is essential before AI can be integrated into routine clinical practice.</t>
  </si>
  <si>
    <t>de Souza, Neilson Silveira; Vitorio, Theo Cordeiro Veiga; de Souza, Raphael Augusto; Machado, Marcos Antonio Dorea; Cotrim, Helma Pinchemel</t>
  </si>
  <si>
    <t>Cotrim, HP (corresponding author), Univ Fed Bahia, Fac Med Bahia, Postgrad Program Med &amp; Hlth, BR-40110060 Salvador, BA, Brazil.</t>
  </si>
  <si>
    <t>helmacotrim@gmail.com; neilsonsdsouza@gmail.com; theovitorio@ufba.br; raphael@radtec.com.br; machado@radtec.com.br</t>
  </si>
  <si>
    <t>Improvement of Higher Education Personnel-Brazil (CAPES) [001]; National Council for Scientific and Technological Development (CNPq) [443128/2024-3]</t>
  </si>
  <si>
    <t>Improvement of Higher Education Personnel-Brazil (CAPES); National Council for Scientific and Technological Development (CNPq) (Conselho Nacional de Desenvolvimento Cientifico e Tecnologico (CNPQ))</t>
  </si>
  <si>
    <t>The authors acknowledge the financial support provided by the funder, the National Council for Scientific and Technological Development (CNPq), under funding number 443128/2024-3, which partially supported the research conducted at Radtec company. The authors also acknowledge the support provided by Coordination for the Improvement of Higher Education Personnel-Brazil (CAPES)-Finance Code 001. The funders had no role in study design, data collection, data analysis, data interpretation, or writing of the report.</t>
  </si>
  <si>
    <t>[de Souza, Neilson Silveira; Vitorio, Theo Cordeiro Veiga] Univ Fed Bahia, Fac Med Bahia, BR-40026010 Salvador, BA, Brazil; [de Souza, Raphael Augusto; Machado, Marcos Antonio Dorea; Cotrim, Helma Pinchemel] Univ Fed Bahia, Fac Med Bahia, Postgrad Program Med &amp; Hlth, BR-40110060 Salvador, BA, Brazil; [de Souza, Raphael Augusto; Machado, Marcos Antonio Dorea] Radtec Serv Fis Med LTDA, BR-40295010 Salvador, BA, Brazil; [Machado, Marcos Antonio Dorea] Univ Fed Bahia, Prof Edgard Santos Univ Hosp, Dept Radiol, BR-40110060 Salvador, BA, Brazil</t>
  </si>
  <si>
    <t>Universidade Federal da Bahia; Universidade Federal da Bahia; Universidade Federal da Bahia</t>
  </si>
  <si>
    <t>Artificial Intelligence for Fibrosis Diagnosis in Metabolic-Dysfunction-Associated Steatotic Liver Disease: A Systematic Review</t>
  </si>
  <si>
    <t>DIAGNOSTICS</t>
  </si>
  <si>
    <t>Metabolic-Dysfunction-Associated Steatotic Liver Disease; liver fibrosis; artificial intelligence; diagnosis</t>
  </si>
  <si>
    <t>Souza, Neilson/QIU-9154-2026</t>
  </si>
  <si>
    <t>Dórea Machado, Marcos Antônio/0000-0002-0106-9769; Augusto de Souza, Raphael/0009-0004-8514-3031; PINCHEMEL COTRIM, HELMA/0000-0001-7698-6919</t>
  </si>
  <si>
    <t>2075-4418</t>
  </si>
  <si>
    <t>Diagnostics</t>
  </si>
  <si>
    <t>JAN 14 2026</t>
  </si>
  <si>
    <t>16</t>
  </si>
  <si>
    <t>261</t>
  </si>
  <si>
    <t>10.3390/diagnostics16020261</t>
  </si>
  <si>
    <t>http://dx.doi.org/10.3390/diagnostics16020261</t>
  </si>
  <si>
    <t>CP6AU</t>
  </si>
  <si>
    <t>41594237</t>
  </si>
  <si>
    <t>WOS:001671404700001</t>
  </si>
  <si>
    <t>Maino, C; Franco, PN; Omboni, F; Di Giovanni, G; Inchingolo, R; Zamboni, GA; Ippolito, D</t>
  </si>
  <si>
    <t>Pancreatic cystic lesions (PCLs) are increasingly detected due to the widespread use of cross-sectional imaging and represent a significant diagnostic challenge because of their heterogeneous biological behavior, ranging from benign lesions to neoplasms with malignant potential. Accurate characterization and risk stratification are essential to guide appropriate management and avoid unnecessary surgical interventions. Conventional imaging modalities, including computed tomography (CT), magnetic resonance (MR) imaging, and endoscopic ultrasound (EUS), remain central to the diagnostic work-up; however, their ability to reliably differentiate cyst subtypes and predict malignant transformation remains limited. In recent years, artificial intelligence (AI) and radiomics have emerged as promising approaches for improving the non-invasive characterization of PCLs by extracting quantitative imaging features beyond those appreciable through visual assessment. This narrative review summarizes the current evidence regarding CT- and MR-based radiomics and AI in pancreatic cyst characterization, focusing on their role in differentiating mucinous from non-mucinous cysts, identifying high-risk intraductal papillary mucinous neoplasms (IPMNs), and supporting clinical decision-making. The potential advantages of these techniques are discussed alongside main methodological limitations, including variability in imaging acquisition protocols, segmentation reproducibility, small and often retrospective datasets, limited external validation, and interpretability of AI-based models. Further multicenter studies, standardized radiomic pipelines, and prospective validation are required before these tools can be reliably integrated into routine clinical practice.</t>
  </si>
  <si>
    <t>Maino, Cesare; Franco, Paolo Niccolo; Omboni, Federica; Di Giovanni, Giuseppe; Inchingolo, Riccardo; Zamboni, Giulia A.; Ippolito, Davide</t>
  </si>
  <si>
    <t>Maino, C; Franco, PN (corresponding author), Fdn IRCCS San Gerardo Tintori, Dept Diagnost Radiol, Monza, Italy.</t>
  </si>
  <si>
    <t>mainocesare@gmail.com; francopaoloniccolo@gmail.com; davide.ippolito@unimib.it; riccardoin@hotmail.it; fede.omb@gmail.com; g.digiovanni@miulli.it; giulia.zamboni@univr.it</t>
  </si>
  <si>
    <t>[Maino, Cesare; Franco, Paolo Niccolo; Ippolito, Davide] Fdn IRCCS San Gerardo Tintori, Dept Diagnost Radiol, Monza, Italy; [Omboni, Federica; Zamboni, Giulia A.] Univ Verona, Inst Radiol, Dept Diagnost &amp; Publ Hlth, Verona, Italy; [Di Giovanni, Giuseppe; Inchingolo, Riccardo] Osped Gen Regionale Francesco Miulli, Intervent Radiol Unit, Acquaviva Delle Fonti, Italy; [Inchingolo, Riccardo] Univ Italiana Puglia Bari Casamassima, Bari, Italy; [Ippolito, Davide] Univ Milano Bicocca, Sch Med, Milan, Italy</t>
  </si>
  <si>
    <t>Fondazione IRCCS San Gerardo dei Tintori; University of Verona; University of Milano-Bicocca</t>
  </si>
  <si>
    <t>Radiomics and artificial intelligence in pancreatic cyst characterization: future or fiction?</t>
  </si>
  <si>
    <t>ABDOMINAL RADIOLOGY</t>
  </si>
  <si>
    <t>Review; Early Access</t>
  </si>
  <si>
    <t>Pancreatic cysts; Artificial intelligence; Machine learning; Magnetic resonance imaging; Tomography; X-ray computed</t>
  </si>
  <si>
    <t>CONTRAST-ENHANCED CT; DIAGNOSTIC PERFORMANCE; CLINICAL-DATA; EUS; NEOPLASMS; GUIDELINES; MANAGEMENT; ACCURACY; FEATURES; LESIONS</t>
  </si>
  <si>
    <t>inchingolo, riccardo/AAC-1946-2019; Zamboni, Giulia/P-2815-2016; Ippolito, Davide/AAL-3815-2020; Franco, Paolo Niccolò/MTA-2709-2025; Maino, Cesare/ADM-4903-2022</t>
  </si>
  <si>
    <t>75</t>
  </si>
  <si>
    <t>2366-004X</t>
  </si>
  <si>
    <t>2366-0058</t>
  </si>
  <si>
    <t>ABDOM RADIOL</t>
  </si>
  <si>
    <t>Abdom. Radiol.</t>
  </si>
  <si>
    <t>10.1007/s00261-026-05515-z</t>
  </si>
  <si>
    <t>http://dx.doi.org/10.1007/s00261-026-05515-z</t>
  </si>
  <si>
    <t>GY4PV</t>
  </si>
  <si>
    <t>42033640</t>
  </si>
  <si>
    <t>WOS:001748040800001</t>
  </si>
  <si>
    <t>Nasirov, R</t>
  </si>
  <si>
    <t>BackgroundArtificial intelligence (AI) encompasses machine learning (ML), deep learning (DL), and large language models (LLMs), all of which are increasingly integrated into neurosurgical practice.ObjectivesThis systematic scoping review evaluates AI applications in neurosurgery from March 2021 to March 2026, focusing on three primary hypotheses: (H1) the utility of ML/DL in neuro-oncological surgery; (H2) the role of AI in spine surgery planning and outcome prediction; and (H3) the performance of LLMs in neurosurgical knowledge-assessment and case-vignette benchmarking tasks.MethodsA PRISMA 2020-compliant search was conducted in PubMed, EMBASE, Web of Science, and Scopus. After screening 1,847 records, 23 manuscripts met the eligibility criteria and were included. Descriptive statistics, frequency analyses, and subgroup comparisons were performed.ResultsAcross included studies, CNN-based and hybrid models reported neuro-oncology accuracy values up to 87.2% with AUC values around 0.89, while AI models in spine surgery reported accuracy values ranging from 81.5% to 84.0% and AUC values from 0.79 to 0.85. In LLM benchmarking studies, GPT-4 achieved the highest reported performance across neurosurgical knowledge-assessment tasks, with accuracy ranging from 74.0% to 83.4%; however, these results represent descriptive, study-level comparisons rather than pooled meta-analytic estimates.ConclusionsAI demonstrates strong diagnostic and predictive potential across all three neurosurgical domains. GPT-4 currently leads among evaluated LLMs. Data scarcity and prospective validation remain the primary barriers to clinical adoption.</t>
  </si>
  <si>
    <t>Nasirov, Rauf</t>
  </si>
  <si>
    <t>Nasirov, R (corresponding author), Denver Hlth &amp; Hosp Author, Dept Surg, Div Neurosurg, Denver, CO 80204 USA.; Nasirov, R (corresponding author), Univ Colorado Anschutz Med Campus, Sch Med, Dept Neurosurg, Aurora, CO 80045 USA.; Nasirov, R (corresponding author), Denver Hlth &amp; Hosp Author, Dept Surg, Denver, CO 80204 USA.</t>
  </si>
  <si>
    <t>dr.raufnasirov@gmail.com</t>
  </si>
  <si>
    <t>[Nasirov, Rauf] Denver Hlth &amp; Hosp Author, Dept Surg, Div Neurosurg, Denver, CO 80204 USA; [Nasirov, Rauf] Univ Colorado Anschutz Med Campus, Sch Med, Dept Neurosurg, Aurora, CO 80045 USA; [Nasirov, Rauf] Denver Hlth &amp; Hosp Author, Dept Surg, Denver, CO 80204 USA</t>
  </si>
  <si>
    <t>Denver Health Medical Center; University of Colorado System; University of Colorado Anschutz; Denver Health Medical Center</t>
  </si>
  <si>
    <t>Artificial intelligence in neurosurgery: a systematic scoping review of machine learning, deep learning, and large language model applications</t>
  </si>
  <si>
    <t>EGYPTIAN JOURNAL OF NEUROSURGERY</t>
  </si>
  <si>
    <t>Artificial intelligence; Machine learning; Deep learning; Large language models; Neurosurgery; Spine surgery</t>
  </si>
  <si>
    <t>Nasirov, Rauf/AGB-6410-2022</t>
  </si>
  <si>
    <t>35</t>
  </si>
  <si>
    <t>SPRINGERNATURE</t>
  </si>
  <si>
    <t>CAMPUS, 4 CRINAN ST, LONDON, N1 9XW, ENGLAND</t>
  </si>
  <si>
    <t>2520-8225</t>
  </si>
  <si>
    <t>EGYPT J NEUROSURG</t>
  </si>
  <si>
    <t>Egypt. J. Neurosurg.</t>
  </si>
  <si>
    <t>JUN 4 2026</t>
  </si>
  <si>
    <t>41</t>
  </si>
  <si>
    <t>90</t>
  </si>
  <si>
    <t>10.1186/s41984-026-00598-8</t>
  </si>
  <si>
    <t>http://dx.doi.org/10.1186/s41984-026-00598-8</t>
  </si>
  <si>
    <t>Clinical Neurology; Surgery</t>
  </si>
  <si>
    <t>Neurosciences &amp; Neurology; Surgery</t>
  </si>
  <si>
    <t>IZ9DW</t>
  </si>
  <si>
    <t>WOS:001784302400001</t>
  </si>
  <si>
    <t>Huang, WB</t>
  </si>
  <si>
    <t>Oral cancer is a globally prevalent and life-threatening malignancy, where early detection can significantly improve prognosis and reduce mortality. Traditional screening methods are often limited by operator dependence, invasiveness, and high costs, leading to frequent late diagnoses. This systematic review aims to evaluate the current application of artificial intelligence (AI) technology in the early diagnosis and risk prediction of oral cancer, with a focus on diagnostic accuracy, methodological diversity, and clinical translatability. Methods: We conducted a systematic search across five databases (PubMed, Embase, Cochrane Library, Web of Science, and Scopus), incorporating 63 high-quality studies. The analysis was performed at two levels: data input modalities and the evolution of AI algorithms. Study selection, data extraction, and quality assessment followed standard systematic review protocols. Results: AI models demonstrated high sensitivity and specificity in detecting early oral lesions and differentiating precancerous lesions, showing a trend toward multimodal fusion, lightweight, and high-performance development. However, most studies faced challenges such as insufficient sample sizes, limited external validation, and poor model interpretability. Conclusion: AI holds significant potential for improving early oral cancer screening. To fully realize its clinical value, it is essential to establish large-scale multicenter datasets, conduct rigorous prospective validation, enhance model transparency, and address ethical and privacy concerns.</t>
  </si>
  <si>
    <t>Huang, Weibo</t>
  </si>
  <si>
    <t>Huang, WB (corresponding author), Wuhan Univ, Sch &amp; Hosp Stomatol, Wuhan, Peoples R China.</t>
  </si>
  <si>
    <t>huangwb@whu.edu.cn</t>
  </si>
  <si>
    <t>[Huang, Weibo] Wuhan Univ, Sch &amp; Hosp Stomatol, Wuhan, Peoples R China</t>
  </si>
  <si>
    <t>Wuhan University</t>
  </si>
  <si>
    <t>Artificial intelligence and its application in early oral cancer screening: a systematic review</t>
  </si>
  <si>
    <t>FRONTIERS IN ONCOLOGY</t>
  </si>
  <si>
    <t>artificial intelligence; clinical photography; deep learning; early screening; medical imaging</t>
  </si>
  <si>
    <t>CLASSIFICATION</t>
  </si>
  <si>
    <t>77</t>
  </si>
  <si>
    <t>2234-943X</t>
  </si>
  <si>
    <t>FRONT ONCOL</t>
  </si>
  <si>
    <t>Front. Oncol.</t>
  </si>
  <si>
    <t>MAR 20 2026</t>
  </si>
  <si>
    <t>1789708</t>
  </si>
  <si>
    <t>10.3389/fonc.2026.1789708</t>
  </si>
  <si>
    <t>http://dx.doi.org/10.3389/fonc.2026.1789708</t>
  </si>
  <si>
    <t>Oncology</t>
  </si>
  <si>
    <t>GA8IJ</t>
  </si>
  <si>
    <t>41939470</t>
  </si>
  <si>
    <t>WOS:001731988300001</t>
  </si>
  <si>
    <t>Bulut, H; Demiröz, S; Kanay, E; Ozkan, K; Errani, C</t>
  </si>
  <si>
    <t>Background: Artificial intelligence (AI) and machine learning (ML) are increasingly used in the diagnosis and management of bone metastases, spanning lesion detection, segmentation, prognostic modeling, fracture risk assessment, and surgical decision support. However, the literature is heterogeneous and rapidly evolving, making it difficult for clinicians to contextualize these developments. Methods: We performed a narrative review of the literature on AI/ML applications in bone metastasis management, focusing on studies that address clinically relevant problems such as detection and segmentation of metastatic lesions, prediction of skeletal-related events and survival, and support for reconstructive decision-making. We prioritized recent, peer-reviewed work that reports model performance and highlights opportunities for clinical translation. Results: Most published studies center on imaging-based diagnosis and lesion segmentation using radiomics and deep learning, with generally high internal performance but limited external validation. Emerging work explores prognostic models and biomechanically informed fracture risk estimation, yet these remain at an early proof-of-concept stage. Very few frameworks are integrated into routine workflows, and explainability, bias mitigation, and health-economic impacts are rarely evaluated. Conclusions: AI and ML tools have substantial potential to standardize imaging assessment, refine risk stratification, and ultimately support personalized management of bone metastases. Future research should focus on externally validated, multimodal models; development of AI-augmented alternatives to the Mirels score; federated multicenter collaboration; and routine incorporation of explainability and cost-effectiveness analyses.</t>
  </si>
  <si>
    <t>Bulut, Halil; Demiroz, Serdar; Kanay, Enes; Ozkan, Korhan; Errani, Costantino</t>
  </si>
  <si>
    <t>Bulut, H (corresponding author), Istanbul Univ Cerrahpasa, Cerrahpasa Sch Med, TR-34098 Istanbul, Turkiye.</t>
  </si>
  <si>
    <t>halilibrahim.bulut@ogr.iuc.edu.tr</t>
  </si>
  <si>
    <t>[Bulut, Halil] Istanbul Univ Cerrahpasa, Cerrahpasa Sch Med, TR-34098 Istanbul, Turkiye; [Demiroz, Serdar] Kocaeli Univ, Dept Orthopaed &amp; Traumatol, TR-41001 Kocaeli, Turkiye; [Kanay, Enes; Ozkan, Korhan] Acibadem Atasehir Hosp, Dept Orthopaed &amp; Traumatol, TR-34642 Istanbul, Turkiye; [Errani, Costantino] Inst Ortoped Rizzoli, Orthopaed &amp; Traumatol, I-40136 Bologna, Italy</t>
  </si>
  <si>
    <t>Istanbul University - Cerrahpasa; Kocaeli University</t>
  </si>
  <si>
    <t>Artificial Intelligence and Machine Learning in Bone Metastasis Management: A Narrative Review</t>
  </si>
  <si>
    <t>CURRENT ONCOLOGY</t>
  </si>
  <si>
    <t>artificial intelligence; bone metastasis; machine learning; prognostic modeling; orthopedic oncology</t>
  </si>
  <si>
    <t>VALIDATION; SYSTEM; MODEL</t>
  </si>
  <si>
    <t>Kanay, Enes/QAX-9005-2026; Errani, Costantino/C-6918-2019; Bulut, Halil/AAA-6725-2022</t>
  </si>
  <si>
    <t>Bulut, Halil/0000-0002-9076-8296</t>
  </si>
  <si>
    <t>1198-0052</t>
  </si>
  <si>
    <t>1718-7729</t>
  </si>
  <si>
    <t>CURR ONCOL</t>
  </si>
  <si>
    <t>Curr. Oncol.</t>
  </si>
  <si>
    <t>JAN 22 2026</t>
  </si>
  <si>
    <t>10.3390/curroncol33010065</t>
  </si>
  <si>
    <t>http://dx.doi.org/10.3390/curroncol33010065</t>
  </si>
  <si>
    <t>CN7JG</t>
  </si>
  <si>
    <t>41590385</t>
  </si>
  <si>
    <t>WOS:001670141500001</t>
  </si>
  <si>
    <t>Zace, D; Semeraro, F; Schnaubelt, S; Montomoli, J; Ristagno, G; Fijacko, N; Gamberini, L; Bignami, EG; Greif, R; Monsieurs, KG; Scapigliati, A</t>
  </si>
  <si>
    <t>Background: Artificial intelligence (AI) is increasingly applied in medicine, with growing interest in its potential to improve outcomes in cardiac arrest (CA). However, the scope and characteristics of current AI applications in resuscitation remain unclear. Methods: This scoping review aims to map the existing literature on AI applications in CA and resuscitation and identify research gaps for further investigation. PRISMA-ScR framework and ILCOR guidelines were followed. A systematic literature search across PubMed, EMBASE, and Cochrane identified AI applications in resuscitation. Articles were screened and classified by AI methodology, study design, outcomes, and implementation settings. AI-assisted data extraction was manually validated for accuracy. Results: Out of 4046 records, 197 studies met inclusion criteria. Most were retrospective (90%), with only 16 prospective studies and 2 randomised controlled trials. AI was predominantly applied in prediction of CA, rhythm classification, and post-resuscitation outcome prognostication. Machine learning was the most commonly used method (50% of studies), followed by deep learning and, less frequently, natural language processing. Reported performance was generally high, with AUROC values often exceeding 0.85; however, external validation was rare and real-world implementation limited. Conclusions: While AI applications in resuscitation demonstrate encouraging performance in prediction and decision support tasks, clear evidence of improved patient outcomes or routine clinical use remains limited. Future research should focus on prospective validation, equity in data sources, explainability, and seamless integration of AI tools into clinical workflows.</t>
  </si>
  <si>
    <t>Zace, Drieda; Semeraro, Federico; Schnaubelt, Sebastian; Montomoli, Jonathan; Ristagno, Giuseppe; Fijacko, Nino; Gamberini, Lorenzo; Bignami, Elena G.; Greif, Robert; Monsieurs, Koenraad G.; Scapigliati, Andrea</t>
  </si>
  <si>
    <t>Bignami, EG (corresponding author), Univ Parma, Dept Med &amp; Surg, Anesthesiol Crit Care &amp; Pain Med Div, Parma, Italy.</t>
  </si>
  <si>
    <t>elenagiovanna.bignami@unipr.it</t>
  </si>
  <si>
    <t>Italian Resuscitation Council; University of Parma</t>
  </si>
  <si>
    <t>The Italian Resuscitation Council provided financial support for the development of the search strategy by an information specialist, and the University of Parma supported the Open Access publication of this article.</t>
  </si>
  <si>
    <t>[Zace, Drieda] Univ Roma Tor Vergata, Dept Syst Med, Rome, Italy; [Semeraro, Federico; Gamberini, Lorenzo] Maggiore Hosp Carlo Alberto Pizzardi, Dept Anaesthesia Intens Care &amp; Prehosp Emergency, Bologna, Italy; [Schnaubelt, Sebastian] PULS Austrian Cardiac Arrest Awareness Assoc, Vienna, Austria; [Schnaubelt, Sebastian] Emergency Med Serv Vienna, Vienna, Austria; [Schnaubelt, Sebastian] Med Univ Vienna, Dept Emergency Med, Vienna, Austria; [Montomoli, Jonathan] Infermi Hosp, Romagna Local Hlth Author, Dept Anaesthesia &amp; Intens Care, Rimini, Italy; [Ristagno, Giuseppe] Univ Milan, Dept Pathophysiol &amp; Transplantat, Milan, Italy; [Ristagno, Giuseppe] Fdn IRCCS Ca Granda Osped Maggiore Policlin, Milan, Italy; [Fijacko, Nino] Univ Maribor, Fac Hlth Sci, Maribor, Slovenia; [Greif, Robert] Univ Bern, Fac Med, Bern, Switzerland; [Greif, Robert] Univ Torino, Dept Surg Sci, Turin, Italy; [Monsieurs, Koenraad G.] Antwerp Univ Hosp, Dept Emergency Med, Antwerp, Belgium; [Monsieurs, Koenraad G.] Univ Antwerp, Antwerp, Belgium; [Scapigliati, Andrea] Univ Cattolica Sacro Cuore, Fdn Policlin Univ A Gemelli, IRCCS, Inst Anaesthesia &amp; Intens Care, Rome, Italy</t>
  </si>
  <si>
    <t>University of Rome Tor Vergata; Medical University of Vienna; Hospital of Rimini; University of Milan; IRCCS Ca Granda Ospedale Maggiore Policlinico; University of Maribor; University of Bern; University of Geneva; University of Turin; University of Antwerp; University of Antwerp; Catholic University of the Sacred Heart; IRCCS Policlinico Gemelli</t>
  </si>
  <si>
    <t>Artificial intelligence in resuscitation: a scoping review</t>
  </si>
  <si>
    <t>RESUSCITATION PLUS</t>
  </si>
  <si>
    <t>Cardiac arrest; Resuscitation; Artificial intelligence; Machine learning; Deep learning; Large language model; Scoping review</t>
  </si>
  <si>
    <t>HOSPITAL CARDIAC-ARREST; SUPPORT VECTOR MACHINE; OUTCOME PREDICTION</t>
  </si>
  <si>
    <t>Gamberini, Lorenzo/S-5476-2017; montomoli, jonathan/H-2997-2019; Greif, Robert/KHD-8084-2024; Monsieurs, Koenraad/W-2145-2019; Schnaubelt, Sebastian/AAH-2560-2020</t>
  </si>
  <si>
    <t>Monsieurs, Koenraad/0000-0002-5068-4848; Schnaubelt, Sebastian/0000-0003-0057-8200</t>
  </si>
  <si>
    <t>54</t>
  </si>
  <si>
    <t>ELSEVIER</t>
  </si>
  <si>
    <t>AMSTERDAM</t>
  </si>
  <si>
    <t>RADARWEG 29, 1043 NX AMSTERDAM, NETHERLANDS</t>
  </si>
  <si>
    <t>2666-5204</t>
  </si>
  <si>
    <t>RESUSC PLUS</t>
  </si>
  <si>
    <t>Resusc. Plus</t>
  </si>
  <si>
    <t>JUL 2025</t>
  </si>
  <si>
    <t>100973</t>
  </si>
  <si>
    <t>10.1016/j.resplu.2025.100973</t>
  </si>
  <si>
    <t>http://dx.doi.org/10.1016/j.resplu.2025.100973</t>
  </si>
  <si>
    <t>JAN 2025</t>
  </si>
  <si>
    <t>Critical Care Medicine; Emergency Medicine</t>
  </si>
  <si>
    <t>General &amp; Internal Medicine; Emergency Medicine</t>
  </si>
  <si>
    <t>2VK1N</t>
  </si>
  <si>
    <t>40486106</t>
  </si>
  <si>
    <t>WOS:001492234400003</t>
  </si>
  <si>
    <t>Wurm, LM; Ertel, W; Laue, D</t>
  </si>
  <si>
    <t>Background Artificial intelligence (AI) is rapidly transforming clinical decision-making, yet its role in orthopedic trauma surgery remains fragmented and unevenly validated in clinical practise. Methods We conducted a PRISMA-SCR-compliant scoping review using a systematic search of the Semantic Scholar, OpenAlex and PubMed corpus via Elicit (497 records). Studies were eligible if they applied AI or machine-learning methods to traumatic orthopedic conditions, included &gt;= 10 human subjects, reported quantitative performance metrics, and represented original research. After title/abstract and full-text screening, 146 studies were included. Data on study characteristics, AI methodology, clinical application, validation strategy, performance metrics, explainability and translational maturity were synthesized descriptively. Results Research output increased sharply after 2017, with 52% of all studies published since 2022. Most studies were retrospective (approximate to 99%). Deep learning dominated the field (61%), particularly for fracture detection and classification, while classical machine-learning models were mainly used for outcome prediction. Internal validation was reported in 85% of studies, whereas only 15% clearly performed external or multicenter validation; true prospective clinical testing was rare (1.4%), and only a small subset of models had been implemented in practice (3.4%). Diagnostic models frequently achieved very high technical accuracy (AUC 0.90-1.00 in constrained tasks), while prognostic models showed moderate-to-high performance (AUC 0.75-0.95). Explainability was underreported, only 24% used any form of saliency mapping, Grad-CAM or feature importance analysis. Conclusions AI in orthopedic trauma surgery demonstrates strong technical feasibility but remains overwhelmingly at the proof-of-concept stage. The field is characterized by limited external validation, minimal prospective evidence, scarce explainability, and insufficient workflow integration, factors that collectively hinder clinical translation. To bridge the gap from laboratory performance to real-world impact, future research must emphasize multicenter datasets, rigorous external and prospective validation, explainable AI, and user-centered implementation studies. AI has the potential to augment, rather than replace, orthopedic trauma care, but its safe and effective adoption requires substantial methodological maturation. Graphical Abstract</t>
  </si>
  <si>
    <t>Wurm, Lennard M.; Ertel, Wolfgang; Laue, Dominik</t>
  </si>
  <si>
    <t>Wurm, LM (corresponding author), Charite Univ Med Berlin, Dept Traumatol &amp; Reconstruct Surg, Berlin, Germany.; Wurm, LM (corresponding author), Heinrich Heine Univ Dusseldorf, Med Fac, Dusseldorf, Germany.</t>
  </si>
  <si>
    <t>lennard-merlin.wurm@charite.de; dominik.laue@charite.de; wolfgang.ertel@charite.de</t>
  </si>
  <si>
    <t>Charit - Universittsmedizin Berlin (3093)</t>
  </si>
  <si>
    <t>Open Access funding enabled and organized by Projekt DEAL.</t>
  </si>
  <si>
    <t>[Wurm, Lennard M.; Ertel, Wolfgang; Laue, Dominik] Charite Univ Med Berlin, Dept Traumatol &amp; Reconstruct Surg, Berlin, Germany; [Wurm, Lennard M.] Heinrich Heine Univ Dusseldorf, Med Fac, Dusseldorf, Germany</t>
  </si>
  <si>
    <t>Free University of Berlin; Humboldt University of Berlin; Charite Universitatsmedizin Berlin; Heinrich Heine University Dusseldorf</t>
  </si>
  <si>
    <t>Artificial intelligence in orthopedic trauma surgery: a scoping review of current applications and research gaps</t>
  </si>
  <si>
    <t>ARCHIVES OF ORTHOPAEDIC AND TRAUMA SURGERY</t>
  </si>
  <si>
    <t>31</t>
  </si>
  <si>
    <t>0936-8051</t>
  </si>
  <si>
    <t>1434-3916</t>
  </si>
  <si>
    <t>ARCH ORTHOP TRAUM SU</t>
  </si>
  <si>
    <t>Arch. Orthop. Trauma Surg.</t>
  </si>
  <si>
    <t>MAR 28 2026</t>
  </si>
  <si>
    <t>146</t>
  </si>
  <si>
    <t>122</t>
  </si>
  <si>
    <t>10.1007/s00402-026-06276-6</t>
  </si>
  <si>
    <t>http://dx.doi.org/10.1007/s00402-026-06276-6</t>
  </si>
  <si>
    <t>Orthopedics; Surgery</t>
  </si>
  <si>
    <t>FU6KX</t>
  </si>
  <si>
    <t>41903010</t>
  </si>
  <si>
    <t>WOS:001727791500008</t>
  </si>
  <si>
    <t>Saggu, JS; Herrera, HR; Meng, ZD; Wieruszewski, PM; Ursoleo, JD; Al-Ani, RI; Nabzdyk, CG; Comfere, TB; Bignami, EG; Wollborn, J; Ramakrishna, H; Ripoll, JG</t>
  </si>
  <si>
    <t>Postcardiotomy shock (PCS) is a distinct form of cardiogenic shock that occurs after cardiac surgery and necessitates rapid decisions regarding temporary mechanical circulatory support (tMCS), including escalation, device configuration, and weaning. Machine learning (ML) has emerged as a strategy to integrate high-dimensional perioperative data and augment clinical decision-making beyond traditional risk scores. This narrative expert review evaluates ML applications across the PCS continuum, including early risk recognition and phenotyping, tMCS initiation, management and liberation, and prognostication. This study also summarizes key aspects of ML model development, including feature selection, outcome definition, external validation, and clinical implementation. Current evidence is strongest for risk stratification, mortality prediction, and weaning support, particularly in venoarterial extracorporeal membrane oxygenation cohorts. However, most models are retrospective, derived from heterogeneous shock populations, and lack prospective validation in PCS-specific cohorts. Emerging work on automated device titration is promising but remains preclinical. ML should be considered an adjunct to clinician judgment rather than a substitute for it. Future progress will depend on high-quality PCS datasets, prospective validation, seamless workflow integration, and governance frameworks that ensure safe, transparent, and equitable implementation. (c) 2026 Elsevier Inc. All rights are reserved, including those for text and data mining, AI training, and similar technologies.</t>
  </si>
  <si>
    <t>Saggu, Jay S.; Herrera, Harrison R.; Meng, Zhide; Wieruszewski, Patrick M.; Ursoleo, Jacopo D'Andria; Al-Ani, Rusul I.; Nabzdyk, Christoph G.; Comfere, Thomas B.; Bignami, Elena Giovanna; Wollborn, Jakob; Ramakrishna, Harish; Ripoll, Juan G.</t>
  </si>
  <si>
    <t>Ramakrishna, H (corresponding author), Mayo Clin, Dept Anesthesiol &amp; Perioperat Med, 200 1st SW, Rochester, MN 55905 USA.</t>
  </si>
  <si>
    <t>ramakrishna.harish@mayo.edu</t>
  </si>
  <si>
    <t>[Saggu, Jay S.; Meng, Zhide; Wollborn, Jakob] Brigham &amp; Womens Hosp, Dept Anesthesiol Perioperat &amp; Pain Med, Boston, MA USA; [Herrera, Harrison R.; Wieruszewski, Patrick M.; Al-Ani, Rusul I.; Nabzdyk, Christoph G.; Comfere, Thomas B.; Ramakrishna, Harish; Ripoll, Juan G.] Mayo Clin, Dept Anesthesiol &amp; Perioperat Med, 200 1st SW, Rochester, MN 55905 USA; [Ursoleo, Jacopo D'Andria] IRCCS San Raffaele Sci Inst, Dept Anesthesia &amp; Intens Care, Milan, Italy; [Bignami, Elena Giovanna] Univ Parma, Dept Anesthesiol Crit Care &amp; Pain Med, Parma, Italy</t>
  </si>
  <si>
    <t>Harvard University; Harvard University Medical Affiliates; Brigham &amp; Women's Hospital; Mayo Clinic; Vita-Salute San Raffaele University; IRCCS Ospedale San Raffaele; University of Parma</t>
  </si>
  <si>
    <t>Machine Learning in Postcardiotomy Shock: Implications for Temporary Mechanical Circulatory Support</t>
  </si>
  <si>
    <t>JOURNAL OF CARDIOTHORACIC AND VASCULAR ANESTHESIA</t>
  </si>
  <si>
    <t>cardiogenic shock; machine learning; perioperative critical care; postcardiotomy shock; temporary mechanical circulatory support; V-A ECMO</t>
  </si>
  <si>
    <t>OUTCOMES; SCORE; ECMO</t>
  </si>
  <si>
    <t>80</t>
  </si>
  <si>
    <t>W B SAUNDERS CO-ELSEVIER INC</t>
  </si>
  <si>
    <t>PHILADELPHIA</t>
  </si>
  <si>
    <t>1600 JOHN F KENNEDY BOULEVARD, STE 1800, PHILADELPHIA, PA 19103-2899 USA</t>
  </si>
  <si>
    <t>1053-0770</t>
  </si>
  <si>
    <t>1532-8422</t>
  </si>
  <si>
    <t>J CARDIOTHOR VASC AN</t>
  </si>
  <si>
    <t>J. Cardiothorac. Vasc. Anesth.</t>
  </si>
  <si>
    <t>SEP 2026</t>
  </si>
  <si>
    <t>40</t>
  </si>
  <si>
    <t>3007</t>
  </si>
  <si>
    <t>3018</t>
  </si>
  <si>
    <t>10.1053/j.jvca.2026.05.005</t>
  </si>
  <si>
    <t>http://dx.doi.org/10.1053/j.jvca.2026.05.005</t>
  </si>
  <si>
    <t>12</t>
  </si>
  <si>
    <t>Anesthesiology; Cardiac &amp; Cardiovascular Systems; Respiratory System; Peripheral Vascular Disease</t>
  </si>
  <si>
    <t>Anesthesiology; Cardiovascular System &amp; Cardiology; Respiratory System</t>
  </si>
  <si>
    <t>MR8RI</t>
  </si>
  <si>
    <t>42191520</t>
  </si>
  <si>
    <t>WOS:001849388300001</t>
  </si>
  <si>
    <t>Gnatzy, R; Feng, XY; Graefe, D; Deffaa, OJ; Lacher, M</t>
  </si>
  <si>
    <t>Objective Artificial intelligence (AI) is increasingly explored in pediatric surgical care, yet its translation into diagnostics and preoperative planning lags behind adult surgery. Unlike prior reviews, this study provides a comprehensive synthesis across four domains, diagnostics, preoperative planning, risk stratification, and surgical error prevention, highlighting recent advances and unmet challenges. Methods A narrative review of PubMed/MEDLINE (2020-2025) identified peer-reviewed studies on AI in pediatric surgery. Eligible articles addressed one of the four domains and were assessed for methodology, clinical applicability, and relevance to pediatric surgical patients. Results Diagnostic imaging is the most advanced field, with deep learning models for fracture detection and bone age assessment achieving accuracies up to 95% and near-expert agreement, though external validation is scarce. Preoperative planning benefits from AI-driven segmentation, 3D reconstruction, and virtual reality, with reports of altered surgical strategy in up to 8% of oncology cases, but evidence of outcome benefit is limited. Risk models for appendicitis and congenital heart surgery often surpass clinical scores, yet fewer than 10% have undergone external validation. Tools for error prevention, such as intelligent checklists and workflow monitoring, remain at the proof-of-concept stage. Across domains, most studies are retrospective, single-center, and methodologically heterogeneous. Conclusion AI demonstrates tangible potential to improve pediatric surgical diagnostics, planning, and safety. However, translation into clinical practice requires multicenter pediatric datasets, prospective validation, and transparent, interpretable models. By consolidating the most recent evidence across four domains, this review outlines both the opportunities and critical gaps that should be addressed for safe and effective adoption.</t>
  </si>
  <si>
    <t>Gnatzy, Richard; Feng, Xiaoyan; Graefe, Daniel; Deffaa, Oliver J.; Lacher, Martin</t>
  </si>
  <si>
    <t>Gnatzy, R (corresponding author), Univ Leipzig, Dept Pediat Surg, Liebigstr 20a, D-04109 Leipzig, Germany.</t>
  </si>
  <si>
    <t>richard.gnatzy@medizin.uni-leipzig.de</t>
  </si>
  <si>
    <t>[Gnatzy, Richard; Feng, Xiaoyan; Deffaa, Oliver J.; Lacher, Martin] Univ Leipzig, Dept Pediat Surg, Liebigstr 20a, D-04109 Leipzig, Germany; [Graefe, Daniel] Univ Leipzig, Dept Pediat Radiol, Leipzig, Germany</t>
  </si>
  <si>
    <t>Leipzig University; Leipzig University</t>
  </si>
  <si>
    <t>Artificial Intelligence in Pediatric Surgery: From Diagnostics and Preoperative Planning to Risk Stratification: A Comprehensive Review of Current Applications</t>
  </si>
  <si>
    <t>surgical diagnostics; preoperative planning; risk stratification; pediatric surgery; artificial intelligence</t>
  </si>
  <si>
    <t>PERFORMANCE; PREDICTION; SYSTEM</t>
  </si>
  <si>
    <t>62</t>
  </si>
  <si>
    <t>03</t>
  </si>
  <si>
    <t>174</t>
  </si>
  <si>
    <t>183</t>
  </si>
  <si>
    <t>10.1055/a-2743-4868</t>
  </si>
  <si>
    <t>http://dx.doi.org/10.1055/a-2743-4868</t>
  </si>
  <si>
    <t>HU0EK</t>
  </si>
  <si>
    <t>41314409</t>
  </si>
  <si>
    <t>WOS:001627898400001</t>
  </si>
  <si>
    <t>Delaigue, F; Descamps, J; Lebeaux, D; Rahal, J; Nizard, RS; Bouché, PA</t>
  </si>
  <si>
    <t>center dot Periprosthetic joint infections (PJIs) are a serious complication in both primary arthroplasty and revision arthroplasty, posing a major challenge in orthopaedic surgery and creating a substantial financial burden. This literature review examines the current knowledge on PJI prediction, diagnosis and prognosis, with a focus on scoring systems and machine learning (ML) tools developed to improve their management. center dot We conducted a narrative literature review by searching Medline, CENTRAL and Embase up to October 1, 2024, with independent dual-reviewer screening. Nine non-randomized studies were included, covering 297,981 prostheses and 7,190 PJIs. Two studies assessed prediction based on patient history but highlighted the need for refinement and multi-centre prospective validation. Five studies evaluated ML in diagnosis, showing promising accuracy, yet requiring broader validation in larger, more diverse clinical contexts. Two studies addressed prognosis, but models remain limited in providing individualized, treatment-specific insights. center dot The development of ML models represents an interesting approach, given the rising prevalence of PJIs and the need for better management. However, available studies face important limitations, including small sample sizes, lack of external validation and limited transparency regarding parameters and models. To make ML tools clinically relevant, future research should prioritize external validation, larger multi-centre prospective studies and transparent reporting. Ultimately, robust ML models have the potential to enhance PJI management, improve patient outcomes and reduce healthcare costs.</t>
  </si>
  <si>
    <t>Delaigue, Fanny; Descamps, Jules; Lebeaux, David; Rahal, Jawad; Nizard, Remy S.; Bouche, Pierre-Alban</t>
  </si>
  <si>
    <t>Delaigue, F (corresponding author), Lariboisiere Hosp, Orthoped &amp; Traumatol Surg Dept, Paris, France.</t>
  </si>
  <si>
    <t>fanny.delaigue@aphp.fr</t>
  </si>
  <si>
    <t>[Delaigue, Fanny; Descamps, Jules; Rahal, Jawad; Nizard, Remy S.; Bouche, Pierre-Alban] Lariboisiere Hosp, Orthoped &amp; Traumatol Surg Dept, Paris, France; [Lebeaux, David] Lariboisiere Hosp, Infect &amp; Trop Dis Dept, Paris, France</t>
  </si>
  <si>
    <t>Universite Paris Cite; Hopital Universitaire Lariboisiere-Fernand-Widal - APHP; Assistance Publique Hopitaux Paris (APHP); Hopital Universitaire Ambroise-Pare - APHP; Hopital Universitaire Lariboisiere-Fernand-Widal - APHP; Universite Paris Cite; Hopital Universitaire Lariboisiere-Fernand-Widal - APHP; Assistance Publique Hopitaux Paris (APHP); Hopital Universitaire Ambroise-Pare - APHP; Hopital Universitaire Lariboisiere-Fernand-Widal - APHP</t>
  </si>
  <si>
    <t>Optimizing the management of periprosthetic infections with artificial intelligence: current evidence and future directions</t>
  </si>
  <si>
    <t>EFORT OPEN REVIEWS</t>
  </si>
  <si>
    <t>periprosthetic infections; machine learning; total knee arthroplasty; total hip arthroplasty; artificial intelligence; personalized medicine</t>
  </si>
  <si>
    <t>PREOPERATIVE RISK CALCULATOR; JOINT INFECTION; MEDICARE PATIENTS; TOTAL HIP; BIOMARKERS; DIAGNOSIS; MORTALITY; REVISION; CANCER</t>
  </si>
  <si>
    <t>Nizard, Remy/R-5845-2019</t>
  </si>
  <si>
    <t>59</t>
  </si>
  <si>
    <t>BIOSCIENTIFICA LTD</t>
  </si>
  <si>
    <t>BRISTOL</t>
  </si>
  <si>
    <t>STARLING HOUSE, 1600 BRISTOL PARKWAY N, BRISTOL, ENGLAND</t>
  </si>
  <si>
    <t>2396-7544</t>
  </si>
  <si>
    <t>2058-5241</t>
  </si>
  <si>
    <t>EFORT OPEN REV</t>
  </si>
  <si>
    <t>EFORT Open Rev.</t>
  </si>
  <si>
    <t>APR 1 2026</t>
  </si>
  <si>
    <t>259</t>
  </si>
  <si>
    <t>267</t>
  </si>
  <si>
    <t>10.1530/EOR-2025-0008</t>
  </si>
  <si>
    <t>http://dx.doi.org/10.1530/EOR-2025-0008</t>
  </si>
  <si>
    <t>Orthopedics</t>
  </si>
  <si>
    <t>GF5NT</t>
  </si>
  <si>
    <t>41945564</t>
  </si>
  <si>
    <t>WOS:001735197300002</t>
  </si>
  <si>
    <t>Vescio, A; Testa, G; Sapienza, M; Familiari, F; Mercurio, M; Gasparini, G; de Salvatore, S; Donati, F; Canavese, F; Pavone, V</t>
  </si>
  <si>
    <t>Background and Objectives: Artificial intelligence (AI) has seen rapid integration into various areas of medicine, particularly with the advancement of machine learning (ML) and deep learning (DL) techniques. In pediatric orthopedics, the adoption of AI technologies is emerging but still not comprehensively reviewed. The purpose of this study is to review the latest evidence on the applications of artificial intelligence in the field of pediatric orthopedics. Materials and Methods: A literature search was conducted using PubMed and Web of Science databases to identify peer-reviewed studies published up to March 2024. Studies involving AI applications in pediatric orthopedic conditions-including spinal deformities, hip disorders, trauma, bone age assessment, and limb discrepancies-were selected. Eligible articles were screened and categorized based on application domains, AI models used, datasets, and reported outcomes. Results: AI has been successfully applied across several pediatric orthopedic subspecialties. In spinal deformities, models such as support vector machines and convolutional neural networks achieved over 90% accuracy in classification and curve prediction. For developmental dysplasia of the hip, deep learning algorithms demonstrated high diagnostic performance in radiographic interpretation. In trauma care, object detection models like YOLO and ResNet-based classifiers showed excellent sensitivity and specificity in pediatric fracture detection. Bone age estimation using DL models often matched or outperformed traditional methods. However, most studies lacked external validation, and many relied on small or single-institution datasets. Concerns were also raised about image quality, data heterogeneity, and clinical integration. Conclusions: AI holds significant potential to enhance diagnostic accuracy and decision making in pediatric orthopedics. Nevertheless, current research is limited by methodological inconsistencies and a lack of standardized validation protocols. Future efforts should focus on multicenter data collection, prospective validation, and interdisciplinary collaboration to ensure safe and effective clinical integration.</t>
  </si>
  <si>
    <t>Vescio, Andrea; Testa, Gianluca; Sapienza, Marco; Familiari, Filippo; Mercurio, Michele; Gasparini, Giorgio; de Salvatore, Sergio; Donati, Fabrizio; Canavese, Federico; Pavone, Vito</t>
  </si>
  <si>
    <t>Familiari, F (corresponding author), Magna Graecia Univ Catanzaro, Dept Orthopaed &amp; Trauma Surg, Mater Domini Univ Hosp, I-88100 Catanzaro, Italy.; Sapienza, M (corresponding author), Univ Catania, Dept Gen Surg &amp; Med Surg Specialties, Sect Orthopaed &amp; Traumatol, Policlin Rodol San Marco, I-95123 Catania, Italy.</t>
  </si>
  <si>
    <t>canavese_federico@yahoo.fr; filippofamiliari@unicz.it; gasparini@unicz.it; sergio.desalvatore@gmail.com; fabrizio.donati@opbg.net; vpavone@unict.it; gianluca.testa@unict.it; michele.mercurio@unicz.it; a.vescio@unilink.it; marcosapienza09@yahoo.it</t>
  </si>
  <si>
    <t>[Vescio, Andrea] Link Campus Univ, Dept Life Sci Hlth &amp; Hlth Profess, I-00165 Rome, Italy; [Vescio, Andrea; Familiari, Filippo; Mercurio, Michele; Gasparini, Giorgio] Magna Graecia Univ Catanzaro, Dept Orthopaed &amp; Trauma Surg, Mater Domini Univ Hosp, I-88100 Catanzaro, Italy; [Testa, Gianluca; Sapienza, Marco; Pavone, Vito] Univ Catania, Dept Gen Surg &amp; Med Surg Specialties, Sect Orthopaed &amp; Traumatol, Policlin Rodol San Marco, I-95123 Catania, Italy; [de Salvatore, Sergio; Donati, Fabrizio] Bambino Gesu Pediat Hosp, Dept Gen Surg &amp; Med Surg Specialties, Orthoped Unit, I-00165 Rome, Italy; [Canavese, Federico] IRCCS Ist Giannina Gaslini, Orthoped &amp; Traumatol Dept, I-16147 Genoa, Italy; [Canavese, Federico] Univ Genoa, DISC Dipartimento Sci Chirurg &amp; Diagnost Integrate, I-16126 Genoa, Italy</t>
  </si>
  <si>
    <t>Magna Graecia University of Catanzaro; University of Catania; IRCCS Bambino Gesu; University of Genoa; IRCCS Istituto Giannina Gaslini; University of Genoa</t>
  </si>
  <si>
    <t>Artificial Intelligence in Pediatric Orthopedics: A Comprehensive Review</t>
  </si>
  <si>
    <t>MEDICINA-LITHUANIA</t>
  </si>
  <si>
    <t>artificial intelligence; pediatric orthopedics; machine learning; deep learning; spinal deformities; bone age assessment; fracture detection; developmental dysplasia of the hip; medical imaging; clinical decision support</t>
  </si>
  <si>
    <t>Familiari, Filippo/AAP-1303-2020; Gasparini, Giorgio/AFU-8409-2022; Mercurio, Michele/AAK-6874-2020; Vescio, Andrea/GSJ-2760-2022; Testa, Gianluca/J-4328-2017; Sapienza, Marco/AAC-1911-2021; De Salvatore, Sergio/AAB-6234-2020</t>
  </si>
  <si>
    <t>Familiari, Filippo/0000-0002-3453-2043; Gasparini, Giorgio/0000-0002-8256-7697; Mercurio, Michele/0000-0002-8742-5612; Vescio, Andrea/0000-0002-1677-927X; Testa, Gianluca/0000-0001-5246-9714; Sapienza, Marco/0000-0002-8311-9132; De Salvatore, Sergio/0000-0002-9111-3638; Pavone, Vito/0000-0001-5664-8066</t>
  </si>
  <si>
    <t>1010-660X</t>
  </si>
  <si>
    <t>1648-9144</t>
  </si>
  <si>
    <t>Med. Lith.</t>
  </si>
  <si>
    <t>MAY 22 2025</t>
  </si>
  <si>
    <t>954</t>
  </si>
  <si>
    <t>10.3390/medicina61060954</t>
  </si>
  <si>
    <t>http://dx.doi.org/10.3390/medicina61060954</t>
  </si>
  <si>
    <t>4EF1Y</t>
  </si>
  <si>
    <t>40572641</t>
  </si>
  <si>
    <t>WOS:001515910000001</t>
  </si>
  <si>
    <t>gold; Green Submitted; Green Accepted</t>
  </si>
  <si>
    <t>Antony, A; Mukherjee, S; Bhinder, K; Murlidhar, M; Zarrintan, A; Goenka, AH</t>
  </si>
  <si>
    <t>Background: Pancreatic ductal adenocarcinoma (PDA) is a highly lethal malignancy, often diagnosed at an advanced stage due to its insidious progression and the absence of effective early detection strategies. Accurate diagnosis and staging are critical for optimizing treatment selection and improving patient survival. Contrast-enhanced computed tomography (CT) remains the diagnostic standard for PDA; however, its sensitivity is limited by interobserver variability and the frequent absence of overt morphological abnormalities in early stage disease. Summary: Artificial intelligence (AI) has emerged as a promising tool for overcoming the inherent limitations of conventional radiologic assessment by leveraging radiomics and deep learning models to extract subtle imaging signatures of PDA that are imperceptible to the human eye. AI-driven models have demonstrated the ability to detect pre-diagnostic PDA on CT scans months to years before clinical presentation by identifying textural and structural changes in the pancreas. Furthermore, automated volumetric pancreas segmentation enhances reproducibility and facilitates the discovery of imaging biomarkers associated with early carcinogenesis. Despite these advances, key challenges remain, including dataset heterogeneity, model interpretability, and prospective validation in real-world clinical settings. Key Messages: AI-driven approaches offer a transformative opportunity to augment CT-based PDA detection, reduce diagnostic uncertainty, and facilitate earlier intervention. However, robust external validation, integration into clinical workflows, and prospective trials are essential to establish AI as a reliable adjunct in PDA diagnosis and staging.</t>
  </si>
  <si>
    <t>Antony, Ajith; Mukherjee, Sovanlal; Bhinder, Khurram; Murlidhar, Murlidhar; Zarrintan, Armin; Goenka, Ajit H.</t>
  </si>
  <si>
    <t>Goenka, AH (corresponding author), Mayo Clin, Comprehens Canc Ctr MCCCC, Div Abdominal &amp; Nucl Radiol, Risk Assessment Early Detect &amp; Intercept REDI,Nucl, Rochester, MN 55905 USA.</t>
  </si>
  <si>
    <t>goenka.ajit@mayo.edu</t>
  </si>
  <si>
    <t>National Institutes of Health [R01CA27262, R01CA256969]; Mayo Clinic Comprehensive Cancer Center; Champions for Hope Pancreatic Cancer Research Program of the Funk Zitiello Foundation; Centene Charitable Foundation; Hoveida Family Foundation</t>
  </si>
  <si>
    <t>National Institutes of Health (United States Department of Health &amp; Human Services, National Institutes of Health (NIH) - USA); Mayo Clinic Comprehensive Cancer Center (Mayo Clinic); Champions for Hope Pancreatic Cancer Research Program of the Funk Zitiello Foundation; Centene Charitable Foundation; Hoveida Family Foundation</t>
  </si>
  <si>
    <t>Funding was provided by National Institutes of Health (Grant Numbers R01CA27262 8 and R01CA256969), Mayo Clinic Comprehensive Cancer Center, Champions for Hope Pancreatic Cancer Research Program of the Funk Zitiello Foundation, Centene Charitable Foundation and Hoveida Family Foundation.</t>
  </si>
  <si>
    <t>[Antony, Ajith; Mukherjee, Sovanlal; Bhinder, Khurram; Murlidhar, Murlidhar; Zarrintan, Armin] Mayo Clin, Dept Radiol, Rochester, MN USA; [Goenka, Ajit H.] Mayo Clin, Comprehens Canc Ctr MCCCC, Div Abdominal &amp; Nucl Radiol, Risk Assessment Early Detect &amp; Intercept REDI,Nucl, Rochester, MN 55905 USA</t>
  </si>
  <si>
    <t>Mayo Clinic; Mayo Clinic</t>
  </si>
  <si>
    <t>Artificial Intelligence-Augmented Imaging for Early Pancreatic Cancer Detection</t>
  </si>
  <si>
    <t>VISCERAL MEDICINE</t>
  </si>
  <si>
    <t>Deep learning; Pancreatic ductal adenocarcinoma; Detection; Computed tomography; Artificial intelligence</t>
  </si>
  <si>
    <t>DUCTAL ADENOCARCINOMA</t>
  </si>
  <si>
    <t>Zarrintan, Armin/JUF-2064-2023; Bhinder, Khurram Khaliq/ISU-5758-2023</t>
  </si>
  <si>
    <t>Zarrintan, Armin/0000-0002-1217-648X; Bhinder, Khurram Khaliq/0000-0002-4501-0806; Antony, Ajith/0009-0008-2265-8758</t>
  </si>
  <si>
    <t>53</t>
  </si>
  <si>
    <t>KARGER</t>
  </si>
  <si>
    <t>ALLSCHWILERSTRASSE 10, CH-4009 BASEL, SWITZERLAND</t>
  </si>
  <si>
    <t>2297-4725</t>
  </si>
  <si>
    <t>2297-475X</t>
  </si>
  <si>
    <t>VISC MED</t>
  </si>
  <si>
    <t>Visc. Med.</t>
  </si>
  <si>
    <t>OCT 2025</t>
  </si>
  <si>
    <t>271</t>
  </si>
  <si>
    <t>279</t>
  </si>
  <si>
    <t>10.1159/000546603</t>
  </si>
  <si>
    <t>http://dx.doi.org/10.1159/000546603</t>
  </si>
  <si>
    <t>MAY 2025</t>
  </si>
  <si>
    <t>Gastroenterology &amp; Hepatology; Surgery</t>
  </si>
  <si>
    <t>8QE8S</t>
  </si>
  <si>
    <t>40567392</t>
  </si>
  <si>
    <t>WOS:001516960700001</t>
  </si>
  <si>
    <t>Green Submitted</t>
  </si>
  <si>
    <t>Boppana, SH; Chandrashekar, A; Maddineni, G; Chakinala, RC; Raj, R; Shivaprakash, RB; Yarra, P; Sunkesula, VCK; Mintz, CD</t>
  </si>
  <si>
    <t>Hepatocellular carcinoma (HCC) remains a major cause of cancer-related mortality worldwide, and its management is limited by heterogeneous risk profiles, suboptimal surveillance performance, diagnostic uncertainty in chronically diseased livers, and difficulty individualizing prognosis after treatment. The aim of this narrative review was to critically evaluate artificial intelligence (AI) applications across the HCC care continuum, with emphasis on their intended clinical role, reported performance, evidence maturity, and barriers to implementation. A major strength of this review is that it moves beyond a descriptive catalog of models by structuring the literature around clinically relevant decision points and by explicitly distinguishing emerging proof-of-concept tools from applications with stronger translational potential. Across risk stratification, surveillance, imaging-based diagnosis, pathology, treatment-response prediction, and prognostication, we found that AI consistently demonstrates promise, particularly for identifying patients at higher future HCC risk, improving lesion detection and characterization on ultrasound, CT, MRI, and contrast-enhanced ultrasound, assisting histopathologic classification, and predicting outcomes such as microvascular invasion, recurrence, survival, and response to locoregional therapies. However, we also found that the evidence base remains highly uneven: many diagnostic studies are retrospective and lesion-enriched rather than embedded in true surveillance populations, many prognostic models lack robust external validation and calibration assessment, and reference standards, imaging protocols, and dataset composition vary substantially across studies. These findings are clinically relevant because they highlight both where AI may offer near-term value and why most published systems are not yet ready for routine use. Overall, AI in HCC should be viewed as a rapidly evolving but still transitional field. Its future impact will depend not only on higher-performing algorithms but on clearly defined clinical use cases, multicenter and prospective validation, transparent reporting, workflow-aware evaluation, and implementation strategies that support safe, equitable, and scalable adoption.</t>
  </si>
  <si>
    <t>Boppana, Sri Harsha; Chandrashekar, Aditya; Maddineni, Gautam; Chakinala, Raja Chandra; Raj, Ritwik; Shivaprakash, Rohin B.; Yarra, Pradeep; Sunkesula, Venkata C. K.; Mintz, C. David</t>
  </si>
  <si>
    <t>Mintz, CD (corresponding author), Johns Hopkins Med, Dept Anesthesiol &amp; Crit Care Med, Baltimore, MD 21287 USA.</t>
  </si>
  <si>
    <t>yarra@uthscsa.edu; kumarsvc@gmail.com; cmintz2@jhmi.edu; adityac002@gmail.com</t>
  </si>
  <si>
    <t>This research did not receive any specific grant from funding agencies in the public, commercial, or not-for-profit sectors.</t>
  </si>
  <si>
    <t>[Boppana, Sri Harsha] Nassau Univ, Med Ctr, East Meadow, NY 11554 USA; [Chandrashekar, Aditya] Johns Hopkins Med, Dept Gastroenterol, Baltimore, MD 21287 USA; [Maddineni, Gautam] Creighton Univ, Sch Med, Omaha, NE 68124 USA; [Chakinala, Raja Chandra] Guthrie Robert Packer Hosp, Guthrie, PA 18840 USA; [Raj, Ritwik] NIH, Baltimore, MD 21224 USA; [Shivaprakash, Rohin B.] St Johns Med Coll Hosp, Bengaluru 560034, Karnataka, India; [Yarra, Pradeep] Univ Texas Hlth Sci Ctr San Antonio, San Antonio, TX 78229 USA; [Sunkesula, Venkata C. K.] Metrohlth Hosp, Cleveland, OH 44109 USA; [Mintz, C. David] Johns Hopkins Med, Dept Anesthesiol &amp; Crit Care Med, Baltimore, MD 21287 USA</t>
  </si>
  <si>
    <t>Johns Hopkins University; Johns Hopkins Medicine; Creighton University; National Institutes of Health (NIH) - USA; NIH National Institute on Aging (NIA); St. John's National Academy of Health Sciences; St. John's Medical College; University of Texas System; University of Texas at San Antonio; MetroHealth System; Johns Hopkins University; Johns Hopkins Medicine</t>
  </si>
  <si>
    <t>Artificial Intelligence in Hepatocellular Carcinoma: Current Applications, Clinical Performance, and Barriers to Implementation</t>
  </si>
  <si>
    <t>hepatocellular carcinoma; artificial intelligence; machine learning; deep learning; radiomics; liver imaging; ultrasound; computed tomography; magnetic resonance imaging; pathology; risk stratification; surveillance; prognostication; treatment response prediction; external validation</t>
  </si>
  <si>
    <t>CONVOLUTIONAL NEURAL-NETWORK; LIVER; CIRRHOSIS; DIAGNOSIS; CT</t>
  </si>
  <si>
    <t>Chakinala, Raja/AAE-5092-2019</t>
  </si>
  <si>
    <t>85</t>
  </si>
  <si>
    <t>MAR 24 2026</t>
  </si>
  <si>
    <t>2484</t>
  </si>
  <si>
    <t>10.3390/jcm15072484</t>
  </si>
  <si>
    <t>http://dx.doi.org/10.3390/jcm15072484</t>
  </si>
  <si>
    <t>GK7SI</t>
  </si>
  <si>
    <t>41976785</t>
  </si>
  <si>
    <t>WOS:001738737700001</t>
  </si>
  <si>
    <t>Sanker, V; Gowda, P; Thaller, A; Li, ZK; Heesen, P; Qiang, ZK; Hariharan, S; Nordin, EOR; Cavagnaro, MJ; Ratliff, J; Desai, A</t>
  </si>
  <si>
    <t>Background: Spinal metastasis is the third most common site for metastatic localization, following the lung and liver. Manual detection through imaging modalities such as CT, MRI, PET, and bone scintigraphy can be costly and inefficient. Preliminary artificial intelligence (AI) techniques and computer-aided detection (CAD) systems have attempted to improve lesion detection, segmentation, and treatment response in oncological imaging. The objective of this review is to evaluate the current applications of AI across multimodal imaging techniques in the diagnosis of spinal metastasis. Methods: Databases like PubMed, Scopus, Web of Science Advance, Cochrane, and Embase (Ovid) were searched using specific keywords like 'spine metastases', 'artificial intelligence', 'machine learning', 'deep learning', and 'diagnosis'. The screening of studies adhered to the PRISMA guidelines. Relevant variables were extracted from each of the included articles such as the primary tumor type, cohort size, and prediction model performance metrics: area under the receiver operating curve (AUC), accuracy, sensitivity, specificity, internal validation and external validation. A random-effects meta-analysis model was used to account for variability between the studies. Quality assessment was performed using the PROBAST tool. Results: This review included 39 studies published between 2007 and 2024, encompassing a total of 6267 patients. The three most common primary tumors were lung cancer (56.4%), breast cancer (51.3%), and prostate cancer (41.0%). Four studies reported AUC values for model training, 16 for internal validation, and five for external validation. The weighted average AUCs were 0.971 (training), 0.947 (internal validation), and 0.819 (external validation). The risk of bias was the highest in the analysis domain, with 22 studies (56%) rated high risk, primarily due to inadequate external validation and overfitting. Conclusions: AI-based approaches show promise for enhancing the detection, segmentation, and characterization of spinal metastatic lesions across multiple imaging modalities. Future research should focus on developing more generalizable models through larger and more diverse training datasets, integrating clinical and imaging data, and conducting prospective validation studies to demonstrate meaningful clinical impact.</t>
  </si>
  <si>
    <t>Sanker, Vivek; Gowda, Poorvikha; Thaller, Alexander; Li, Zhikai; Heesen, Philip; Qiang, Zekai; Hariharan, Srinath; Nordin, Emil O. R.; Cavagnaro, Maria Jose; Ratliff, John; Desai, Atman</t>
  </si>
  <si>
    <t>Sanker, V (corresponding author), Stanford Univ, Dept Neurosurg, Palo Alto, CA 94305 USA.</t>
  </si>
  <si>
    <t>alexander.thaller@medunigraz.at; hsrinath@stanford.edu; poorvikha2712@gmail.com; enordin@stanford.edu; zl498@cam.ac.uk; heesenphilip99@gmail.com; mjcava@stanford.edu; vsanker@stanford.edu; jratliff@stanford.edu; atman@stanford.edu</t>
  </si>
  <si>
    <t>[Sanker, Vivek; Hariharan, Srinath; Nordin, Emil O. R.; Cavagnaro, Maria Jose; Ratliff, John; Desai, Atman] Stanford Univ, Dept Neurosurg, Palo Alto, CA 94305 USA; [Gowda, Poorvikha] St Johns Med Coll, Dept Neurosurg, Bangalore 560034, Karnataka, India; [Thaller, Alexander] Med Univ Graz, Dept Neurosurg, A-8010 Graz, Styria, Austria; [Li, Zhikai] Addenbrookes Hosp, Dept Clin Neurosci, Cambridge CB2 0QQ, England; [Heesen, Philip] Univ Zurich, Fac Med, CH-8032 Zurich, Switzerland; [Qiang, Zekai] Univ Sheffield, Sch Med &amp; Populat Hlth, Med Sch, Sheffield S10 2RX, England</t>
  </si>
  <si>
    <t>Stanford University; St. John's National Academy of Health Sciences; St. John's Medical College; Medical University of Graz; University of Cambridge; Cambridge University Hospitals NHS Foundation Trust; Addenbrooke's Hospital; University of Zurich; University of Geneva; University of Sheffield</t>
  </si>
  <si>
    <t>Applications and Performance of Artificial Intelligence in Spinal Metastasis Imaging: A Systematic Review</t>
  </si>
  <si>
    <t>artificial intelligence (AI); spinal metastasis; diagnostic imaging; deep learning; convolutional neural networks (CNNs); radiomics; machine learning</t>
  </si>
  <si>
    <t>CORD COMPRESSION; MR-IMAGES; RADIOMICS; MACHINE; CT</t>
  </si>
  <si>
    <t>Sanker, Vivek/KHD-3163-2024</t>
  </si>
  <si>
    <t>Desai, Atman/0000-0001-8387-3808; Thaller, Alexander/0009-0000-9171-804X; Ratliff, John/0000-0003-3452-1907; , Emil Nordin/0009-0007-5244-5350; , Zhikai/0009-0000-5137-1934; Heesen, Philip/0000-0002-5090-4935; Cavagnaro, María José/0000-0003-4846-9257; Qiang, Zekai/0000-0001-8271-8507</t>
  </si>
  <si>
    <t>57</t>
  </si>
  <si>
    <t>AUG 20 2025</t>
  </si>
  <si>
    <t>5877</t>
  </si>
  <si>
    <t>10.3390/jcm14165877</t>
  </si>
  <si>
    <t>http://dx.doi.org/10.3390/jcm14165877</t>
  </si>
  <si>
    <t>6NU5J</t>
  </si>
  <si>
    <t>40869703</t>
  </si>
  <si>
    <t>WOS:001557770000001</t>
  </si>
  <si>
    <t>Kumar, AR; Singh, S; Ishii, M</t>
  </si>
  <si>
    <t>Artificial intelligence (AI) and machine learning (ML) are increasingly being applied to preoperative risk prediction in plastic surgery; however, the methodological quality and clinical readiness of these models are yet to be systematically evaluated. This systematic review assessed the quality, risk of bias, and predictive performance of AI/ML preoperative risk prediction models in plastic surgery using the PROBAST+AI framework. Five databases were searched from inception through October 2025. Ten studies met the inclusion criteria, encompassing autologous breast reconstruction (n = 2), alloplastic breast reconstruction (n = 5), head and neck reconstruction (n = 1), burn surgery (n = 1), and aesthetic surgery (n = 1). Random forest was the most frequently used algorithm (n = 4), followed by neural networks (n = 2), deep forest with RUSBoost (n = 1), support vector machine (n = 1), and logistic regression (n = 1). AUC ranged from 0.66 to 0.82 among the 8 studies reporting discrimination. Critical methodological limitations were identified: only 2 studies (20%) performed external validation, 5 of 7 development studies (71.4%) had events per variable &lt; 10 indicating inadequate sample size, and 7 studies (70%) did not report model calibration. Pre-reconciliation inter-rater reliability across 102 paired domain-level ratings yielded a Cohen's kappa of 0.240 and Prevalence-Adjusted Bias-Adjusted Kappa of 0.039, consistent with published benchmarks for PROBAST-based systematic reviews. All discrepancies were resolved via structured consensus. Current AI/ML models for preoperative risk prediction in plastic surgery demonstrate variable performance and substantial methodological limitations that preclude clinical implementation. Multi-institutional prospective validation studies with rigorous methodology are needed before clinical adoption. (c) 2026 British Association of Plastic, Reconstructive and Aesthetic Surgeons. Published by Elsevier Ltd. All rights are reserved, including those for text and data mining, AI training, and similar technologies.</t>
  </si>
  <si>
    <t>Kumar, Anisha R.; Singh, Suryakant; Ishii, Masaru</t>
  </si>
  <si>
    <t>Kumar, AR (corresponding author), SUNY Stony Brook, Dept Surg, Div Otolaryngol, Sch Med, Stony Brook, NY 11794 USA.</t>
  </si>
  <si>
    <t>arkumar@post.harvard.edu</t>
  </si>
  <si>
    <t>[Kumar, Anisha R.] SUNY Stony Brook, Dept Surg, Div Otolaryngol, Sch Med, Stony Brook, NY 11794 USA; [Kumar, Anisha R.] SUNY Stony Brook, AI Innovat Inst, Stony Brook, NY USA; [Singh, Suryakant] SUNY Stony Brook, Dept Biomed Informat, Stony Brook, NY USA; [Ishii, Masaru] Johns Hopkins Univ, Dept Otolaryngol Head &amp; Neck Surg, Sch Med, Baltimore, MD USA</t>
  </si>
  <si>
    <t>State University of New York (SUNY) System; Stony Brook University; Stony Brook University Hospital; State University of New York (SUNY) System; Stony Brook University; State University of New York (SUNY) System; Stony Brook University; Johns Hopkins University; Johns Hopkins Medicine</t>
  </si>
  <si>
    <t>Methodological quality and performance of artificial intelligence and machine learning models for preoperative risk prediction in plastic surgery: A systematic review</t>
  </si>
  <si>
    <t>JOURNAL OF PLASTIC RECONSTRUCTIVE AND AESTHETIC SURGERY</t>
  </si>
  <si>
    <t>Artificial intelligence; Machine learning; Preoperative risk prediction; Plastic surgery; Systematic review; PROBAST plus AI</t>
  </si>
  <si>
    <t>ELSEVIER SCI LTD</t>
  </si>
  <si>
    <t>London</t>
  </si>
  <si>
    <t>125 London Wall, London, ENGLAND</t>
  </si>
  <si>
    <t>1748-6815</t>
  </si>
  <si>
    <t>1878-0539</t>
  </si>
  <si>
    <t>J PLAST RECONSTR AES</t>
  </si>
  <si>
    <t>J. Plast. Reconstr. Aesthet. Surg.</t>
  </si>
  <si>
    <t>120</t>
  </si>
  <si>
    <t>266</t>
  </si>
  <si>
    <t>10.1016/j.bjps.2026.07.015</t>
  </si>
  <si>
    <t>http://dx.doi.org/10.1016/j.bjps.2026.07.015</t>
  </si>
  <si>
    <t>MF0BO</t>
  </si>
  <si>
    <t>42537558</t>
  </si>
  <si>
    <t>WOS:001840667300001</t>
  </si>
  <si>
    <t>hybrid</t>
  </si>
  <si>
    <t>Watrowski, R; Sardo, AD; Török, P; Rosati, A; Kostov, S; Alkatout, I; Vitale, SG</t>
  </si>
  <si>
    <t>Background/Objectives: Hysteroscopy is the gold standard for visualization and treatment of intrauterine pathology. Because hysteroscopic interpretation remains operator-dependent, artificial intelligence (AI) has been evaluated as a tool to improve consistency, lesion recognition, and decision support. We aimed to systematically review AI, machine learning (ML), deep learning (DL), or computer-aided diagnosis (CAD) applications in hysteroscopy. Methods: A systematic search of PubMed/MEDLINE and EBSCOhost was performed from database inception to 8 March 2026, supplemented by targeted searches. Risk of bias was assessed using QUADAS-2 (diagnostic), PROBAST (prognostic), RoB2, and structured technical quality domains. Results: Nineteen primary studies were included, covering five areas: diagnostic classification and object detection (n = 8), real-time lesion detection and localization (n = 4), segmentation and visual-field support (n = 3), operative guidance (n = 1), and prognostic or decision-support applications (n = 3). Performance was highest in narrowly defined binary tasks and in large multicenter systems (e.g., ECCADx: AUC 0.979 internal, 0.975 external) and in prognostic fertility-prediction models after hysteroscopic adhesiolysis (AUC up to 0.992). Broader multiclass classification of heterogeneous lesions showed uneven and lower performance. Most studies were single-center, retrospective, and lacked external validation. Only one randomized study linked AI support to measurable procedural outcomes. Conclusions: The available studies indicate good technical performance in selected hysteroscopic tasks, particularly binary classification, focal lesion detection, and postoperative fertility stratification. Current evidence, however, remains limited by retrospective design, operator-dependent image acquisition, inconsistent validation, and scarce outcome-based clinical testing. In the short term, the most likely role of these systems is to support image interpretation, improve visual quality control, highlight suspicious lesions, and integrate hysteroscopic findings with complementary clinical data.</t>
  </si>
  <si>
    <t>Watrowski, Rafal; Di Spiezio Sardo, Attilio; Torok, Peter; Rosati, Andrea; Kostov, Stoyan; Alkatout, Ibrahim; Vitale, Salvatore Giovanni</t>
  </si>
  <si>
    <t>Watrowski, R (corresponding author), Univ Freiburg, Helios Hosp Mullheim, Teaching Hosp, Dept Gynecol, Heliosweg 1, D-79379 Mullheim, Germany.; Watrowski, R (corresponding author), Univ Freiburg, Fac Med, D-79106 Freiburg, Germany.</t>
  </si>
  <si>
    <t>rafal.watrowski@gmx.at; attilio.dispieziosardo@unina.it; drstoqn.kostov@gmail.com; ibrahim.alkatout@i-med.ac.at; salvatoreg.vitale@unict.it; petertorokdr@gmail.com; dott.andrearosati89@gmail.com</t>
  </si>
  <si>
    <t>This research received no external funding.</t>
  </si>
  <si>
    <t>[Watrowski, Rafal] Univ Freiburg, Helios Hosp Mullheim, Teaching Hosp, Dept Gynecol, Heliosweg 1, D-79379 Mullheim, Germany; [Watrowski, Rafal] Univ Freiburg, Fac Med, D-79106 Freiburg, Germany; [Di Spiezio Sardo, Attilio] Univ Naples Federico II, Sch Med, Dept Publ Hlth, I-80138 Naples, Italy; [Torok, Peter] Univ Debrecen, Fac Med, Dept Obstet &amp; Gynecol, H-4032 Debrecen, Hungary; [Rosati, Andrea] Fdn Policlin Univ Agostino Gemelli IRCCS, Dept Womans &amp; Child Hlth &amp; Publ Hlth Sci, Gynecol Oncol Unit, I-00168 Rome, Italy; [Kostov, Stoyan] Med Univ Pleven, Res Inst, Pleven 5800, Bulgaria; [Kostov, Stoyan] Hosp St Anna, Dept Gynecol, Varna 9002, Bulgaria; [Alkatout, Ibrahim] Med Univ Innsbruck, Dept Obstet &amp; Gynecol, A-6020 Innsbruck, Austria; [Vitale, Salvatore Giovanni] Univ Catania, Gaspare Rodol San Marco Univ Hosp, Dept Gen Surg &amp; Med Surg Specialties, Obstet &amp; Gynecol Unit, I-95124 Catania, Italy</t>
  </si>
  <si>
    <t>University of Freiburg; University of Freiburg; University of Naples Federico II; University of Debrecen; Catholic University of the Sacred Heart; IRCCS Policlinico Gemelli; Medical University Pleven; Medical University of Innsbruck; University of Catania</t>
  </si>
  <si>
    <t>Artificial Intelligence, Deep Learning, and Computer Vision in Hysteroscopy: A Systematic Review</t>
  </si>
  <si>
    <t>hysteroscopy; hysteroscopic; gynecology; artificial intelligence; deep learning; machine learning; computer-aided diagnosis; computer vision; neural networks; convolutional neural network</t>
  </si>
  <si>
    <t>DIAGNOSIS; IMAGES; CLASSIFICATION; PREDICTION; MANAGEMENT; GYNECOLOGY; AGREEMENT; TEXTURE; IMPROVE; RISK</t>
  </si>
  <si>
    <t>Kostov, Stoyan/AAU-5719-2020; Giovanni, Salvatore/D-7677-2017; Watrowski, Rafał/J-1856-2019; Rosati, Andrea/AAA-9178-2022; Török, Péter/N-4424-2019; DI SPIEZIO SARDO, ATTILIO/AAC-1153-2022</t>
  </si>
  <si>
    <t>JUN 18 2026</t>
  </si>
  <si>
    <t>1899</t>
  </si>
  <si>
    <t>10.3390/diagnostics16121899</t>
  </si>
  <si>
    <t>http://dx.doi.org/10.3390/diagnostics16121899</t>
  </si>
  <si>
    <t>KC6KD</t>
  </si>
  <si>
    <t>42351557</t>
  </si>
  <si>
    <t>WOS:001803783200001</t>
  </si>
  <si>
    <t>Byrne, AR; Cecere, RA; Buchalter, WH; Pachipala, K; Neuwirth, AL; Shah, RP; Cooper, HJ; Sarpong, NO</t>
  </si>
  <si>
    <t>&amp; raquo; Artificial intelligence (AI) is increasingly integrated across the total hip and knee arthroplasty care continuum, including preoperative risk stratification and templating, intraoperative computer-vision guidance and robotic assistance, and postoperative complication detection and outcome prediction. &amp; raquo; Machine-learning models often outperform traditional statistical approaches in predicting complications, discharge disposition, operative time, and patient-reported outcomes after total joint arthroplasty. &amp; raquo; Deep learning and computer vision systems are rapidly improving radiographic interpretation, implant templating, mechanical alignment measurement, and early detection of prosthetic loosening. &amp; raquo; Despite promising performance, most AI tools remain limited by incomplete external validation, workflow integration challenges, and potential bias from nonrepresentative data sets. &amp; raquo; Future progress in arthroplasty AI will depend on multimodal data integration, large-scale registries, prospective validation, and careful collaboration between surgeons and data scientists to ensure safe and clinically meaningful implementation.</t>
  </si>
  <si>
    <t>Byrne, Audrey R.; Cecere, Robert A.; Buchalter, Wyatt H.; Pachipala, Krithi; Neuwirth, Alexander L.; Shah, Roshan P.; Cooper, H. John; Sarpong, Nana O.</t>
  </si>
  <si>
    <t>Sarpong, NO (corresponding author), Columbia Univ, NewYork Presbyterian Hosp, Irving Med Ctr, Dept Orthoped Surg, New York, NY 10027 USA.</t>
  </si>
  <si>
    <t>kp3007@cumc.columbia.edu; wb2451@cumc.columbia.edu; aln2137@cumc.columbia.edu; arb2302@cumc.columbia.edu; rs3464@cumc.columbia.edu; rc3758@cumc.columbia.edu; no2282@cumc.columbia.edu; hjc2008@cumc.columbia.edu</t>
  </si>
  <si>
    <t>[Byrne, Audrey R.; Cecere, Robert A.; Buchalter, Wyatt H.; Pachipala, Krithi; Neuwirth, Alexander L.; Shah, Roshan P.; Cooper, H. John; Sarpong, Nana O.] Columbia Univ, Irving Med Ctr, New York, NY USA; [Byrne, Audrey R.; Cecere, Robert A.; Buchalter, Wyatt H.; Pachipala, Krithi; Neuwirth, Alexander L.; Shah, Roshan P.; Cooper, H. John; Sarpong, Nana O.] Columbia Univ, NewYork Presbyterian Hosp, Irving Med Ctr, Dept Orthoped Surg, New York, NY 10027 USA</t>
  </si>
  <si>
    <t>Columbia University; Cornell University; Weill Cornell Medicine; NewYork-Presbyterian Hospital; Columbia University; Cornell University; Weill Cornell Medicine; NewYork-Presbyterian Hospital</t>
  </si>
  <si>
    <t>Artificial Intelligence in Total Hip and Knee Arthroplasty: A Primer on Current Applications, Algorithms, and Future Directions</t>
  </si>
  <si>
    <t>JBJS REVIEWS</t>
  </si>
  <si>
    <t>Cooper, H./H-3488-2019</t>
  </si>
  <si>
    <t>63</t>
  </si>
  <si>
    <t>LIPPINCOTT WILLIAMS &amp; WILKINS</t>
  </si>
  <si>
    <t>TWO COMMERCE SQ, 2001 MARKET ST, PHILADELPHIA, PA 19103 USA</t>
  </si>
  <si>
    <t>2329-9185</t>
  </si>
  <si>
    <t>JBJS REV</t>
  </si>
  <si>
    <t>JBJS Rev.</t>
  </si>
  <si>
    <t>e2600059</t>
  </si>
  <si>
    <t>10.2106/JBJS.RVW.26.00059</t>
  </si>
  <si>
    <t>http://dx.doi.org/10.2106/JBJS.RVW.26.00059</t>
  </si>
  <si>
    <t>JN7ME</t>
  </si>
  <si>
    <t>WOS:001793685700001</t>
  </si>
  <si>
    <t>Nosa-Ihaza, EA; Edeh, EC; Geng, WB; Okenwa, E</t>
  </si>
  <si>
    <t>Artificial intelligence (AI) can transform cancer immunotherapy by enabling more accurate prediction of treatment responses, the discovery of specific biomarkers, and the development of personalised treatment plans. Traditional single-marker biomarkers (PD-L1, TMB, MSI) lack consistency across tumour types and cannot be used to assess tumour heterogeneity or the dynamic tumour microenvironment (TME). This review synthesises developments in multimodal AI models that combine genomics, transcriptomics, radiomics, digital pathology (pathomics), circulating biomarkers, and clinical evidence to create composite predictive signatures with significantly better discriminatory value. AUCs over 0.8 have been seen in a few retrospective studies with deep learning and ensemble models on whole-slide images, CT/MRI/PET radiomics, spatial and single-cell omics, and multi-omics fusion models, but prospective and multicentre validation is scarce, and external validation often shows deterioration in performance. AI is also used to enhance the translational pipelines of adoptive cell therapies (e.g., CAR-T) by improving patient selection, manufacturing (e.g., digital twins), and early toxicity prediction (e.g., CRS, ICANS). Nevertheless, clinical implementation remains hindered by data heterogeneity, bias, poor longitudinal validation, limited reproducibility, and a lack of transparency in most models, even though prospective, multicenter validation and explainable AI are crucial for clinician trust and regulatory acceptance. New systems such as federated learning, foundation models, spatial omics, digital twins, and wearable monitoring represent paths to generalizable, privacy-preserving, and actionable systems in clinical practice. To achieve the potential of AI, the generation of data will need to be standardized, reporting must be transparent, interdisciplinary, and regulatory frameworks must be strengthened focusing on the practical use of AI and patient safety. By taking these steps, AI could be shifted to prospective clinical decision support, which uses AI to meaningfully enhance personalization and outcomes in cancer immunotherapy based on a retrospective research tool.</t>
  </si>
  <si>
    <t>Nosa-Ihaza, Eloghosa Aisosa; Edeh, Emmanuel Chidera; Geng, Wol Bol; Okenwa, Ebenezer</t>
  </si>
  <si>
    <t>Nosa-Ihaza, EA (corresponding author), Marwadi Univ, Dept Pharm, Rajkot, India.</t>
  </si>
  <si>
    <t>wolbolgengwol.120657@marwadiuniversity.ac.in; nosa-ihazaeloghosaaisosa.120950@marwadiuniversity.ac.in; okenwaebenezerdaberechi.120599@marwadiuniversity.ac.in; edehemmanuelchidera.123557@marwadiuniversity.ac.in</t>
  </si>
  <si>
    <t>[Nosa-Ihaza, Eloghosa Aisosa; Edeh, Emmanuel Chidera; Geng, Wol Bol; Okenwa, Ebenezer] Marwadi Univ, Dept Pharm, Rajkot, India</t>
  </si>
  <si>
    <t>Marwadi University</t>
  </si>
  <si>
    <t>Artificial intelligence in cancer immunotherapy: current trends in predicting response and personalizing treatment</t>
  </si>
  <si>
    <t>JOURNAL OF THE EGYPTIAN NATIONAL CANCER INSTITUTE</t>
  </si>
  <si>
    <t>Cancer immunotherapy; Artificial intelligence; Treatment response prediction; Biomarker discovery; Tumor microenvironment; Precision oncology</t>
  </si>
  <si>
    <t>MEDICAL DEVICES</t>
  </si>
  <si>
    <t>Nosa-Ihaza, Eloghosa Aisosa/0009-0008-8575-1722</t>
  </si>
  <si>
    <t>1110-0362</t>
  </si>
  <si>
    <t>2589-0409</t>
  </si>
  <si>
    <t>J EGYPT NATL CANCER</t>
  </si>
  <si>
    <t>J. Egypt. Natl. Cancer Inst.</t>
  </si>
  <si>
    <t>MAY 28 2026</t>
  </si>
  <si>
    <t>10.1186/s43046-026-00371-w</t>
  </si>
  <si>
    <t>http://dx.doi.org/10.1186/s43046-026-00371-w</t>
  </si>
  <si>
    <t>MAY 2026</t>
  </si>
  <si>
    <t>IQ6KI</t>
  </si>
  <si>
    <t>42209845</t>
  </si>
  <si>
    <t>WOS:001778008300001</t>
  </si>
  <si>
    <t>Liu, HX; Pang, S; Li, Z; Lu, CF; Li, L</t>
  </si>
  <si>
    <t>Background: With the rapid advances in artificial intelligence-particularly convolutional neural networks-researchers now exploit CT, PET/CT and other imaging modalities to predict epidermal growth factor receptor (EGFR) mutation status in non-small-cell lung cancer (NSCLC) non-invasively, rapidly and repeatably. End-to-end deep-learning models simultaneously perform feature extraction and classification, capturing not only traditional radiomic signatures such as tumour density and texture but also peri-tumoural micro-environmental cues, thereby offering a higher theoretical performance ceiling than hand-crafted radiomics coupled with classical machine learning. Nevertheless, the need for large, well-annotated datasets, the domain shifts introduced by heterogeneous scanning protocols and preprocessing pipelines, and the "black-box" nature of neural networks all hinder clinical adoption. To address fragmented evidence and scarce external validation, we conducted a systematic review to appraise the true performance of deep-learning and radiomics models for EGFR prediction and to identify barriers to clinical translation, thereby establishing a baseline for forthcoming multicentre prospective studies. Methods: Following PRISMA 2020, we searched PubMed, Web of Science and IEEE Xplore for studies published between 2018 and 2024. Fifty-nine original articles met the inclusion criteria. QUADAS-2 was applied to the eight studies that developed models using real-world clinical data, and details of external validation strategies and performance metrics were extracted systematically. Results: The pooled internal area under the curve (AUC) was 0.78 for radiomics-machine-learning models and 0.84 for deep-learning models. Only 17 studies (29%) reported independent external validation, where the mean AUC fell to 0.77, indicating a marked domain-shift effect. QUADAS-2 showed that 31% of studies had high risk of bias in at least one domain, most frequently in Index Test and Patient Selection. Conclusion: Although deep-learning models achieved the best internal performance, their reliance on single-centre data, the paucity of external validation and limited code availability preclude their use as stand-alone clinical decision tools. Future work should involve multicentre prospective designs, federated learning, decision-curve analysis and open sharing of models and data to verify generalisability and facilitate clinical integration.</t>
  </si>
  <si>
    <t>Liu, Haixian; Pang, Shu; Li, Zhao; Lu, Chunfeng; Li, Lun</t>
  </si>
  <si>
    <t>Liu, HX (corresponding author), Weifang Peoples Hosp, Resp &amp; Crit Care Med Ctr, Weifang, Peoples R China.; Liu, HX (corresponding author), Shandong Second Med Univ, Affiliated Hosp 1, Weifang, Peoples R China.; Li, L (corresponding author), Weifang Univ, Coll Mech Engn &amp; Automat, Weifang, Peoples R China.</t>
  </si>
  <si>
    <t>18765692375@163.com; ll408907652@163.com</t>
  </si>
  <si>
    <t>Medical and Health Science and Technology Development Project of Shandong Province10.13039/501100019446</t>
  </si>
  <si>
    <t>We would like to express our gratitude to the radiologists and laboratory physicians at Weifang People's Hospital for their invaluable assistance in data collection.</t>
  </si>
  <si>
    <t>[Liu, Haixian; Li, Zhao] Weifang Peoples Hosp, Resp &amp; Crit Care Med Ctr, Weifang, Peoples R China; [Liu, Haixian; Pang, Shu; Li, Zhao; Lu, Chunfeng] Shandong Second Med Univ, Affiliated Hosp 1, Weifang, Peoples R China; [Pang, Shu] Weifang Peoples Hosp, Precis Pathol Diag Ctr, Weifang, Peoples R China; [Lu, Chunfeng] Weifang Peoples Hosp, Crit Care Med, Weifang, Peoples R China; [Li, Lun] Weifang Univ, Coll Mech Engn &amp; Automat, Weifang, Peoples R China</t>
  </si>
  <si>
    <t>Shandong Second Medical University; Shandong Second Medical University; Shandong Second Medical University; Shandong Second Medical University; Weifang University</t>
  </si>
  <si>
    <t>Machine learning approaches for EGFR mutation status prediction in NSCLC: an updated systematic review</t>
  </si>
  <si>
    <t>artificial intelligence; Non-small cell lung cancer (NSCLC); EGFR mutation; deep learning; medical imaging</t>
  </si>
  <si>
    <t>CELL LUNG-CANCER; IMMUNE CHECKPOINT INHIBITORS; ARTIFICIAL-INTELLIGENCE; RADIOMICS; IMAGES</t>
  </si>
  <si>
    <t>130</t>
  </si>
  <si>
    <t>JUL 10 2025</t>
  </si>
  <si>
    <t>1576461</t>
  </si>
  <si>
    <t>10.3389/fonc.2025.1576461</t>
  </si>
  <si>
    <t>http://dx.doi.org/10.3389/fonc.2025.1576461</t>
  </si>
  <si>
    <t>5GL1V</t>
  </si>
  <si>
    <t>40708937</t>
  </si>
  <si>
    <t>WOS:001535093100001</t>
  </si>
  <si>
    <t>Barada, S; Selvanambi, R</t>
  </si>
  <si>
    <t>Gestational diabetes mellitus (GDM) and preeclampsia are among the most significant pregnancy complications, affecting approximately 5-15% and 2-8% of pregnancies worldwide, respectively. These disorders share overlapping metabolic, vascular, inflammatory, and placental mechanisms, highlighting the need for integrated approaches to early prediction and risk assessment. However, existing artificial intelligence (AI)-based prediction models generally address GDM and preeclampsia independently and are often limited by inadequate multimodal data integration, insufficient external validation, and limited model interpretability. This systematic review synthesizes recent advances (2020-2026) in AI-based prediction of GDM and preeclampsia, with emphasis on predictive methodologies, data modalities, validation strategies, and potential clinical applications. The review was conducted in accordance with the PRISMA 2020 guidelines, and 120 studies employing machine learning (ML), deep learning (DL), and hybrid AI approaches using clinical, biochemical, electronic health record (EHR), and multimodal data were included. Across the reviewed studies, AI-based models demonstrated promising predictive performance, with reported area under the receiver operating characteristic curve (AUC) values ranging from 0.70 to 0.95. Ensemble and deep learning approaches generally outperformed conventional statistical methods, particularly when multimodal data were integrated. Frequently identified predictive variables included maternal clinical characteristics, metabolic biomarkers, inflammatory biomarkers, and angiogenic markers such as soluble fms-like tyrosine kinase-1 (sFlt-1) and placental growth factor (PlGF). Nevertheless, important methodological challenges remain, including limited external validation, substantial data heterogeneity, insufficient model interpretability, inconsistent reporting practices, and limited integration into routine clinical workflows. Furthermore, most existing AI models predict GDM or preeclampsia independently despite their shared pathophysiological mechanisms, highlighting an important gap in current prediction research. This review provides a comprehensive synthesis of epidemiological, clinical, mechanistic, and AI-based evidence and proposes an evidence-informed conceptual framework that integrates multimodal data, mechanism-aware modeling, explainable AI, standardized validation, and clinical decision-support considerations. Rather than representing a validated predictive system, the proposed framework provides a conceptual foundation to guide future AI model development, prospective validation, and clinical evaluation. Overall, the findings highlight key opportunities and remaining challenges for developing robust, interpretable, and generalizable AI-based prediction models to support future precision maternal healthcare and improve maternal and neonatal outcomes.</t>
  </si>
  <si>
    <t>Barada, Subhashree; Selvanambi, Ramani</t>
  </si>
  <si>
    <t>Selvanambi, R (corresponding author), Vellore Inst Technol, Sch Comp Sci &amp; Engn, Vellore, Tamil Nadu, India.</t>
  </si>
  <si>
    <t>ramani.s@vit.ac.in</t>
  </si>
  <si>
    <t>Vellore Institute of Technology (VIT), India</t>
  </si>
  <si>
    <t>The author(s) declared that financial support was received for this work and/or its publication. Open-access publication support was provided by the Vellore Institute of Technology (VIT), India.</t>
  </si>
  <si>
    <t>[Barada, Subhashree; Selvanambi, Ramani] Vellore Inst Technol, Sch Comp Sci &amp; Engn, Vellore, Tamil Nadu, India</t>
  </si>
  <si>
    <t>Vellore Institute of Technology (VIT); VIT Vellore</t>
  </si>
  <si>
    <t>Artificial intelligence for early prediction of gestational diabetes mellitus and preeclampsia: a systematic review of machine learning models and clinical decision support systems</t>
  </si>
  <si>
    <t>FRONTIERS IN ARTIFICIAL INTELLIGENCE</t>
  </si>
  <si>
    <t>artificial intelligence; clinical decision support systems; deep learning; gestational diabetes mellitus; machine learning; multi-modal learning; preeclampsia</t>
  </si>
  <si>
    <t>HYPERTENSIVE DISORDERS; EARLY-ONSET; PREGNANCY; RISK; WOMEN; APPLICABILITY; COMPLICATION; OUTCOMES; PROBAST; BIAS</t>
  </si>
  <si>
    <t>103</t>
  </si>
  <si>
    <t>2624-8212</t>
  </si>
  <si>
    <t>FRONT ARTIF INTELL</t>
  </si>
  <si>
    <t>Front. Artif. Intell.</t>
  </si>
  <si>
    <t>JUL 30 2026</t>
  </si>
  <si>
    <t>1890320</t>
  </si>
  <si>
    <t>10.3389/frai.2026.1890320</t>
  </si>
  <si>
    <t>http://dx.doi.org/10.3389/frai.2026.1890320</t>
  </si>
  <si>
    <t>28</t>
  </si>
  <si>
    <t>Computer Science, Artificial Intelligence; Computer Science, Information Systems</t>
  </si>
  <si>
    <t>Computer Science</t>
  </si>
  <si>
    <t>MP8OK</t>
  </si>
  <si>
    <t>WOS:001848026100001</t>
  </si>
  <si>
    <t>Abbaspour, E; Mansoori, B; Karimzadhagh, S; Chalian, M; Pouramini, A; Sheida, F; Daskareh, M; Haseli, S</t>
  </si>
  <si>
    <t>Objective To evaluate the diagnostic performance of Machine Learning (ML) and Deep Learning (DL) models for predicting preoperative Lymph Node Metastasis (LNM) in Colorectal Cancer (CRC) patients. Methods A systematic review and meta-analysis were conducted following PRISMA-DTA and AMSTAR-2 guidelines. We searched PubMed, Web of Science, Embase, and Cochrane Library databases until February 16, 2024. Study quality and risk of bias were assessed using the QUADAS-2 tool. Data were analyzed using STATA v18, applying random-effects models to all analyses. Results Twelve studies involving 8321 patients were included, with most published in 2021-2024 (9/12). The pooled AUC of ML models for predicting LNM in CRC patients was 0.87 (95% CI: 0.82-0.91, I-2:86.17) with a sensitivity of 78% (95% CI: 69-87%) and a specificity of 77% (95% CI: 64%-90%). In addition, when assessing the AUC reported by radiologists, both junior and senior radiologists had similar performance, significantly lower than the ML models. (P &lt; 0.001). Subgroup analysis revealed higher AUCs in prospective studies (0.95, 95% CI: 0.87-1) compared to retrospective studies (0.85, 95% CI: 0.81-0.89) (P = 0.03). Studies without external validation exhibited significantly higher AUCs than those with external validation (P &lt; 0.01). While there was no significant difference in AUC and sensitivity between the T1-T2 and T2-T4 stages, specificity was significantly higher in the T2-T4 stages than the low stages of T1 and T2 (95%, 95% CI: 92-98% vs. 61%, 95% CI: 44-78%; P &lt; 0.01). Conclusion ML models demonstrate strong potential for preoperative LNM staging and treatment planning in CRC, potentially reducing the need for additional surgeries and related health and financial burdens. Further prospective multicenter studies, with standardized reporting of algorithms, modality parameters, and LNM staging, are needed to validate these findings.</t>
  </si>
  <si>
    <t>Abbaspour, Elahe; Mansoori, Bahar; Karimzadhagh, Sahand; Chalian, Majid; Pouramini, Alireza; Sheida, Fateme; Daskareh, Mahyar; Haseli, Sara</t>
  </si>
  <si>
    <t>Karimzadhagh, S (corresponding author), Univ Washington, Dept Radiol, Div Musculoskeletal Imaging &amp; Intervent, Seattle, WA 98195 USA.; Karimzadhagh, S (corresponding author), Shahid Beheshti Univ Med Sci, Res Inst Gastroenterol &amp; Liver Dis, Gastroenterol &amp; Liver Dis Res Ctr, Tehran, Iran.</t>
  </si>
  <si>
    <t>alirezapouraminiarpa@gmail.com; Elahe.abbaspourmd@gmail.com; sarahaseli@gmail.com; mansoori@uw.edu; fateme.sheida1997@gmail.com; Sahand.karimzad.md@gmail.com; mchalian@uw.edu; daskarehmahyar@gmail.com</t>
  </si>
  <si>
    <t>[Abbaspour, Elahe; Karimzadhagh, Sahand; Chalian, Majid; Pouramini, Alireza; Haseli, Sara] Univ Washington, Dept Radiol, Div Musculoskeletal Imaging &amp; Intervent, Seattle, WA 98195 USA; [Mansoori, Bahar] Univ Washington, Dept Radiol, Div Abdominal Imaging, Seattle, WA USA; [Karimzadhagh, Sahand] Shahid Beheshti Univ Med Sci, Res Inst Gastroenterol &amp; Liver Dis, Gastroenterol &amp; Liver Dis Res Ctr, Tehran, Iran; [Sheida, Fateme] Guilan Univ Med Sci, Gastrointestinal &amp; Liver Dis Res Ctr, Rasht, Iran; [Sheida, Fateme] Hamadan Univ Med Sci, Canc Res Ctr, Hamadan, Iran; [Daskareh, Mahyar] Univ Calif San Diego, Dept Radiol, San Diego, CA USA; [Haseli, Sara] Univ Washington, Fred Hutchinson Canc Ctr, Dept Radiol, OncoRad Res Core, Seattle, WA USA</t>
  </si>
  <si>
    <t>University of Washington; University of Washington Seattle; University of Washington; University of Washington Seattle; Shahid Beheshti University Medical Sciences; Guilan University of Medical Sciences; Hamadan University of Medical Sciences; University of California System; University of California San Diego; Fred Hutchinson Cancer Center; University of Washington; University of Washington Seattle</t>
  </si>
  <si>
    <t>Machine learning and deep learning models for preoperative detection of lymph node metastasis in colorectal cancer: a systematic review and meta-analysis</t>
  </si>
  <si>
    <t>Colorectal cancer; Lymph node; Metastasis; Machine learning; Artificial intelligence</t>
  </si>
  <si>
    <t>IMPROVE; RISK; TOOL</t>
  </si>
  <si>
    <t>Sheida, Fateme/ISU-5062-2023; Karimzadhagh, Sahand/JCE-8524-2023; Cahlian, Majid/KCJ-8820-2024; Haseli, Sara/U-6483-2019; Daskareh, Mahyar/JPA-5136-2023; Abbaspour, Elahe/JCE-8628-2023</t>
  </si>
  <si>
    <t>Sheida, Fateme/0000-0002-9937-3629; Daskareh, Mahyar/0000-0001-5601-6392</t>
  </si>
  <si>
    <t>50</t>
  </si>
  <si>
    <t>1927</t>
  </si>
  <si>
    <t>1941</t>
  </si>
  <si>
    <t>10.1007/s00261-024-04668-z</t>
  </si>
  <si>
    <t>http://dx.doi.org/10.1007/s00261-024-04668-z</t>
  </si>
  <si>
    <t>NOV 2024</t>
  </si>
  <si>
    <t>1HE6T</t>
  </si>
  <si>
    <t>39522103</t>
  </si>
  <si>
    <t>WOS:001352961000001</t>
  </si>
  <si>
    <t>Strizzi, CT; Cheungpasitporn, W; Thongprayoon, C; Pesce, F</t>
  </si>
  <si>
    <t>Background: The clinical heterogeneity of systemic lupus erythematosus exceeds the resolution of conventional disease activity instruments. Artificial intelligence offers the analytical infrastructure to engage with this complexity, yet the translation of Al models into clinical practice remains limited.&lt;br /&gt; Methods: This review critically appraises the current evidence for Al applications across the SLE clinical workflow, including computational phenotyping, diagnosis, disease activity monitoring, organ-specific predictive modelling, and treatment personalization. Studies were evaluated for external validation, prospective testing, algorithmic fairness, ex-plainability, and regulatory status.&lt;br /&gt; Findings: Al applications across the SLE clinical workflow show uneven methodological maturity. Diagnostic and monitoring tools include the SLERPI index, with multinational external validation, and an LSTM flare-prediction model (C-index 0.897). Treatment personalization is anchored by serum IgA2 anti-dsDNA, the only SLE response biomarker validated across independent trials, and by multi-stain deep learning on renal biopsies (AUC 0.84, three external centers). Predictive modelling for organ-specific manifestations has progressed unevenly: cardiovascular risk stratification (SLE-CRISK) and a multicenter thrombocytopenia model are the most mature, while neuropsychiatric, gastrointestinal, and ocular applications remain single-center proofs of concept. External validation is the exception across SLE prediction models, no Al tool has received regulatory clearance, and populations most affected by SLE remain underrepresented in training data.&lt;br /&gt; Conclusions: Al demonstrates genuine analytical capability in SLE but the translation gap is defined by insufficient validation, limited explainability, and absent equity evidence. Closing it will require fewer published models and more validated tools, optimization for clinical impact rather than discrimination alone, and demonstration of performance equity across the demographic spectrum of the disease.</t>
  </si>
  <si>
    <t>Strizzi, Camillo Tancredi; Cheungpasitporn, Wisit; Thongprayoon, Charat; Pesce, Francesco</t>
  </si>
  <si>
    <t>Strizzi, CT (corresponding author), Univ Cattolica Sacro Cuore, Dept Translat Med &amp; Surg, Largo Agostino Gemelli 8, I-00168 Rome, Italy.</t>
  </si>
  <si>
    <t>camillotancredi.strizzi01@icatt.it</t>
  </si>
  <si>
    <t>[Strizzi, Camillo Tancredi; Pesce, Francesco] Univ Cattolica Sacro Cuore, Dept Translat Med &amp; Surg, Largo Agostino Gemelli 8, I-00168 Rome, Italy; [Strizzi, Camillo Tancredi] Fdn Policlin Univ A Gemelli IRCCS, Dialysis &amp; Transplantat Unit, Nephrol, Rome, Italy; [Strizzi, Camillo Tancredi] Karolinska Inst, Div Renal Med Clin Sci Intervent &amp; Technol CLINTEC, Huddinge, Sweden; [Cheungpasitporn, Wisit; Thongprayoon, Charat] Mayo Clin, Div Nephrol &amp; Hypertens, Rochester, MN USA; [Pesce, Francesco] Osped Isola Tiberina Gemelli Isola, Div Renal Med, Rome, Italy</t>
  </si>
  <si>
    <t>Catholic University of the Sacred Heart; IRCCS Policlinico Gemelli; Catholic University of the Sacred Heart; IRCCS Policlinico Gemelli; Karolinska Institutet; Mayo Clinic</t>
  </si>
  <si>
    <t>Artificial intelligence in the care of systemic lupus erythematosus: Current capabilities and translational barriers</t>
  </si>
  <si>
    <t>LUPUS</t>
  </si>
  <si>
    <t>systemic lupus erythematosus; artificial intelligence; machine learning; lupus nephritis; precision medicine; flare prediction; digital pathology; health equity; external validation</t>
  </si>
  <si>
    <t>DIAGNOSIS; INDEX</t>
  </si>
  <si>
    <t>Thongprayoon, Charat/J-4184-2019; Cheungpasitporn, Wisit/H-8194-2019; Pesce, Francesco/AAC-2538-2022</t>
  </si>
  <si>
    <t>Pesce, Francesco/0000-0002-2882-4226</t>
  </si>
  <si>
    <t>55</t>
  </si>
  <si>
    <t>SAGE PUBLICATIONS LTD</t>
  </si>
  <si>
    <t>1 OLIVERS YARD, 55 CITY ROAD, LONDON EC1Y 1SP, ENGLAND</t>
  </si>
  <si>
    <t>0961-2033</t>
  </si>
  <si>
    <t>1477-0962</t>
  </si>
  <si>
    <t>Lupus</t>
  </si>
  <si>
    <t>10.1177/09612033261454511</t>
  </si>
  <si>
    <t>http://dx.doi.org/10.1177/09612033261454511</t>
  </si>
  <si>
    <t>Rheumatology</t>
  </si>
  <si>
    <t>IH3HB</t>
  </si>
  <si>
    <t>42161343</t>
  </si>
  <si>
    <t>WOS:001771690000001</t>
  </si>
  <si>
    <t>Guruprasad, P; Sivaram, P; Cibik, A; Bombard, PT; Anastasio, AT</t>
  </si>
  <si>
    <t>Background: Metallic orthopedic implants face persistent clinical challenges that have proved resistant to incremental conventional development. Machine learning and artificial intelligence offer a complementary paradigm for navigating the high-dimensional design spaces governing implant performance, yet the literature remains fragmented across disciplinary silos with no comprehensive synthesis spanning the full development pipeline. Methods: A structured database search of PubMed/MEDLINE, Embase, and Cochrane (executed May 2026), supplemented by hand-searching of reference lists, identified 33 primary studies organized across five sequential domains: alloy composition discovery, additive manufacturing process-property optimization, lattice and porous structure design, surface engineering and coatings, and corrosion and wear prediction. Results: Across all five domains, machine learning approaches, including random forests, convolutional neural networks, Bayesian optimization, generative adversarial networks, physics-informed neural networks, and autonomous multi-agent platforms, have accelerated property prediction and design space exploration beyond experimental or simulation-based methods. Shared barriers to translation include small, heterogeneous datasets, reliance on internal rather than external validation, limited interpretability, and the absence of regulatory frameworks for AI-assisted device design. Representative performance included modulus predictions within similar to 4 GPa of first-principles values, ML-designed alloys reaching similar to 42.7 GPa (versus 103-120 GPa for Ti-6Al-4V), property prediction R2 often above 0.90 (up to 0.96-0.9991), 98.3% corrosion severity classification accuracy, and acceleration from a roughly fivefold reduction in finite element simulations to surrogates compressing days into minutes. Conclusions: Addressing these limitations will require open standardized databases linking materials parameters to registry-level clinical outcomes, prospective clinical validation studies, and coordinated engagement between researchers, industry, and regulatory agencies.</t>
  </si>
  <si>
    <t>Guruprasad, Prajwal; Sivaram, Pranav; Cibik, Andrew; Bombard, Pierce T.; Anastasio, Albert T.</t>
  </si>
  <si>
    <t>Anastasio, AT (corresponding author), Wake Forest Univ, Div Foot &amp; Ankle, Sch Med, Med Ctr Blvd, Winston Salem, NC 27157 USA.</t>
  </si>
  <si>
    <t>andrew.cibik@wfusm.edu; pguruprasad@neomed.edu; psivaram@neomed.edu; albert.anastasio@advocatehealth.org; pierce.bombard@wfusm.edu</t>
  </si>
  <si>
    <t>[Guruprasad, Prajwal; Sivaram, Pranav] Northeast Ohio Med Univ, Coll Med, Rootstown, OH 44272 USA; [Cibik, Andrew; Bombard, Pierce T.] Wake Forest Univ, Sch Med, Med Ctr Blvd, Winston Salem, NC 27157 USA; [Anastasio, Albert T.] Wake Forest Univ, Div Foot &amp; Ankle, Sch Med, Med Ctr Blvd, Winston Salem, NC 27157 USA</t>
  </si>
  <si>
    <t>University System of Ohio; Northeast Ohio Medical University (NEOMED); Wake Forest University; Wake Forest University</t>
  </si>
  <si>
    <t>Machine Learning and Artificial Intelligence in Metallic Orthopedic Implant Development: A Narrative Review</t>
  </si>
  <si>
    <t>MATERIALS</t>
  </si>
  <si>
    <t>machine learning; artificial intelligence; orthopedic implants; titanium alloys; additive manufacturing; lattice structures; surface engineering; corrosion; wear; osseointegration</t>
  </si>
  <si>
    <t>DISCOVERY; HIP; BIOMATERIALS; SCIENCE; SURFACE; ALLOYS; LASER</t>
  </si>
  <si>
    <t>Anastasio, Albert/AAF-1862-2020</t>
  </si>
  <si>
    <t>1996-1944</t>
  </si>
  <si>
    <t>Materials</t>
  </si>
  <si>
    <t>JUL 14 2026</t>
  </si>
  <si>
    <t>3031</t>
  </si>
  <si>
    <t>10.3390/ma19143031</t>
  </si>
  <si>
    <t>http://dx.doi.org/10.3390/ma19143031</t>
  </si>
  <si>
    <t>Chemistry, Physical; Materials Science, Multidisciplinary; Metallurgy &amp; Metallurgical Engineering; Physics, Applied; Physics, Condensed Matter</t>
  </si>
  <si>
    <t>Chemistry; Materials Science; Metallurgy &amp; Metallurgical Engineering; Physics</t>
  </si>
  <si>
    <t>LT5OQ</t>
  </si>
  <si>
    <t>42513767</t>
  </si>
  <si>
    <t>WOS:001832888500001</t>
  </si>
  <si>
    <t>Bai, FF; Qiu, WJ; Zhu, XT; Feng, YH</t>
  </si>
  <si>
    <t>Background: Airway management is a critical component of prehospital emergency care, where rapid decisionmaking and procedural accuracy are essential for patient survival. In recent years, artificial intelligence has emerged as a promising tool. However, the current landscape and translational readiness of artificial intelligence applications in prehospital airway management remain unclear. Objective: This scoping review aimed to synthesize existing evidence on the applications of artificial intelligence in prehospital airway management and to identify current research gaps and challenges for clinical integration. Methods: This review followed the PRISMA-ScR guidelines. A systematic search of PubMed, Web of Science, and EBSCOhost was conducted through February 2026. Two reviewers independently screened studies and extracted data on study characteristics, artificial intelligence methods, clinical applications, and performance metrics. Results: Nine studies published between 2020 and 2026 were included. artificial intelligence applications were categorized into four functional domains: predictive modeling for airway intervention and triage, physiological signal monitoring, natural language processing for clinical documentation analysis, and computer vision for anatomical recognition during intubation. Most studies focused on prediction before airway intervention, while relatively few addressed procedural assistance or post-intubation monitoring. Model performance was generally strong, with reported AUC values ranging from 0.867 to 0.960. However, all studies relied on retrospective data and internal validation; only one study conducted external validation, and none reported prospective trials or fairness assessments. Conclusions: Artificial intelligence shows considerable potential to support prehospital airway management across multiple stages of care. Nevertheless, current evidence remains exploratory and is limited by methodological constraints, lack of prospective validation, and insufficient integration with clinical workflows. Future research should prioritize multimodal data integration, external validation, and prospective implementation studies to facilitate the safe and effective translation of artificial intelligence into real-world prehospital practice. Protocol registered number: PROSPERO (CRD42026132386).</t>
  </si>
  <si>
    <t>Bai, Fangfang; Qiu, Wenjuan; Zhu, Xiaoting; Feng, Yanghui</t>
  </si>
  <si>
    <t>Qiu, WJ (corresponding author), Zhejiang Hosp, Dept Crit Care Med, 12 Lingyin Rd, Hangzhou 310013, Peoples R China.</t>
  </si>
  <si>
    <t>18757560697@163.com</t>
  </si>
  <si>
    <t>[Bai, Fangfang; Zhu, Xiaoting] Zhejiang Hosp, Emergency Dept, 1229 Gudun Rd, Hangzhou 310030, Peoples R China; [Qiu, Wenjuan; Feng, Yanghui] Zhejiang Hosp, Dept Crit Care Med, 12 Lingyin Rd, Hangzhou 310013, Peoples R China</t>
  </si>
  <si>
    <t>From decision support to clinical integration: A scoping review of artificial intelligence in prehospital airway management</t>
  </si>
  <si>
    <t>INTERNATIONAL JOURNAL OF MEDICAL INFORMATICS</t>
  </si>
  <si>
    <t>Emergency medical services; Artificial intelligence; Airway management; Endotracheal intubation; Scoping review</t>
  </si>
  <si>
    <t>HOSPITAL CARDIAC-ARREST; OUTCOMES; CAPNOGRAPHY; PERFORMANCE; INTUBATION; MEDICINE; TRAUMA</t>
  </si>
  <si>
    <t>ELSEVIER IRELAND LTD</t>
  </si>
  <si>
    <t>CLARE</t>
  </si>
  <si>
    <t>ELSEVIER HOUSE, BROOKVALE PLAZA, EAST PARK SHANNON, CO, CLARE, 00000, IRELAND</t>
  </si>
  <si>
    <t>1386-5056</t>
  </si>
  <si>
    <t>1872-8243</t>
  </si>
  <si>
    <t>INT J MED INFORM</t>
  </si>
  <si>
    <t>Int. J. Med. Inform.</t>
  </si>
  <si>
    <t>AUG 2026</t>
  </si>
  <si>
    <t>216</t>
  </si>
  <si>
    <t>106480</t>
  </si>
  <si>
    <t>10.1016/j.ijmedinf.2026.106480</t>
  </si>
  <si>
    <t>http://dx.doi.org/10.1016/j.ijmedinf.2026.106480</t>
  </si>
  <si>
    <t>Computer Science, Information Systems; Health Care Sciences &amp; Services; Medical Informatics</t>
  </si>
  <si>
    <t>Computer Science; Health Care Sciences &amp; Services; Medical Informatics</t>
  </si>
  <si>
    <t>IA6NJ</t>
  </si>
  <si>
    <t>42107248</t>
  </si>
  <si>
    <t>WOS:001767160800001</t>
  </si>
  <si>
    <t>Chee, ML; Chee, ML; Huang, HT; Mazzochi, K; Taylor, K; Wang, H; Feng, ML; Ho, AFW; Siddiqui, FJ; Ong, MEH; Liu, N</t>
  </si>
  <si>
    <t>Our scoping review provides a comprehensive analysis of the landscape of artificial intelligence (AI) applications in prehospital emergency care (PEC). It contributes to the field by highlighting the most studied AI applications and identifying the most common methodological approaches across 106 included studies. The findings indicate a promising future for AI in PEC, with many unique use cases, such as prognostication, demand prediction, resource optimization, and the Internet of Things continuous monitoring systems. Comparisons with other approaches showed AI outperforming clinicians and non-AI algorithms in most cases. However, most studies were internally validated and retrospective, highlighting the need for rigorous prospective validation of AI applications before implementation in clinical settings. We identified knowledge and methodological gaps using an evidence map, offering a roadmap for future investigators. We also discussed the significance of explainable AI for establishing trust in AI systems among clinicians and facilitating real-world validation of AI models.</t>
  </si>
  <si>
    <t>Chee, Marcel Lucas; Chee, Mark Leonard; Huang, Haotian; Mazzochi, Katelyn; Taylor, Kieran; Wang, Han; Feng, Mengling; Ho, Andrew Fu Wah; Siddiqui, Fahad Javaid; Ong, Marcus Eng Hock; Liu, Nan</t>
  </si>
  <si>
    <t>Liu, N (corresponding author), Duke NUS Med Sch, Prehosp, Singapore, Singapore.; Liu, N (corresponding author), Duke NUS Med Sch, Emergency Res Ctr, Singapore, Singapore.; Liu, N (corresponding author), Duke NUS Med Sch, Ctr Quantitat Med, Singapore, Singapore.; Liu, N (corresponding author), Natl Univ Singapore, Inst Data Sci, Singapore, Singapore.</t>
  </si>
  <si>
    <t>liu.nan@duke-nus.edu.sg</t>
  </si>
  <si>
    <t>Duke-NUS Signature Research Programme - Ministry of Health, Singapore</t>
  </si>
  <si>
    <t>Duke-NUS Signature Research Programme - Ministry of Health, Singapore (Ministry of Health - Singapore, National University of Singapore)</t>
  </si>
  <si>
    <t>ACKNOWLEDGMENTS This work was supported by the Duke-NUS Signature Research Programme funded by the Ministry of Health, Singapore.</t>
  </si>
  <si>
    <t>[Chee, Marcel Lucas; Huang, Haotian; Mazzochi, Katelyn; Taylor, Kieran] Monash Univ, Fac Med Nursing &amp; Hlth Sci, Melbourne, Vic, Australia; [Chee, Mark Leonard] Univ Adelaide, Fac Hlth &amp; Med Sci, Adelaide, SA, Australia; [Wang, Han; Feng, Mengling] Natl Univ Singapore, Saw Swee Hock Sch Publ Hlth, Singapore, Singapore; [Ho, Andrew Fu Wah; Ong, Marcus Eng Hock] Singapore Gen Hosp, Dept Emergency Med, Singapore, Singapore; [Ho, Andrew Fu Wah; Siddiqui, Fahad Javaid; Ong, Marcus Eng Hock; Liu, Nan] Duke NUS Med Sch, Prehosp, Singapore, Singapore; [Ho, Andrew Fu Wah; Siddiqui, Fahad Javaid; Ong, Marcus Eng Hock; Liu, Nan] Duke NUS Med Sch, Emergency Res Ctr, Singapore, Singapore; [Liu, Nan] Duke NUS Med Sch, Ctr Quantitat Med, Singapore, Singapore; [Liu, Nan] Natl Univ Singapore, Inst Data Sci, Singapore, Singapore</t>
  </si>
  <si>
    <t>Monash University; Adelaide University; University of Adelaide; National University of Singapore; Singapore General Hospital; National University of Singapore; National University of Singapore; National University of Singapore; National University of Singapore</t>
  </si>
  <si>
    <t>Artificial intelligence and machine learning in prehospital emergency care: A scoping review</t>
  </si>
  <si>
    <t>ISCIENCE</t>
  </si>
  <si>
    <t>HOSPITAL CARDIAC-ARREST; LIFESAVING INTERVENTIONS; SPONTANEOUS CIRCULATION; VITAL SIGNS; PREDICTION; ALGORITHM; DEFIBRILLATORS; DIAGNOSIS; TRIAGE; CLASSIFICATION</t>
  </si>
  <si>
    <t>Ong, Marcus/LNP-4888-2024; Chee, Marcel Lucas/AAD-5687-2022; Siddiqui, Fahad Javaid/ABB-1564-2021; Huang, Haotian/JHS-5531-2023; Ho, Andrew Fu Wah/F-6213-2016; Liu, Nan/HCS-2632-2022</t>
  </si>
  <si>
    <t>Ong, Marcus/0000-0001-7874-7612; Chee, Marcel Lucas/0000-0002-4691-0638; Siddiqui, Fahad Javaid/0000-0002-9046-5105; Taylor, Kieran Stuart/0009-0009-6764-4605; Ho, Andrew Fu Wah/0000-0003-4338-3876; Liu, Nan/0000-0003-3610-4883</t>
  </si>
  <si>
    <t>137</t>
  </si>
  <si>
    <t>CELL PRESS</t>
  </si>
  <si>
    <t>CAMBRIDGE</t>
  </si>
  <si>
    <t>50 HAMPSHIRE ST, FLOOR 5, CAMBRIDGE, MA 02139 USA</t>
  </si>
  <si>
    <t>2589-0042</t>
  </si>
  <si>
    <t>iScience</t>
  </si>
  <si>
    <t>AUG 18 2023</t>
  </si>
  <si>
    <t>107407</t>
  </si>
  <si>
    <t>10.1016/j.isci.2023.107407</t>
  </si>
  <si>
    <t>http://dx.doi.org/10.1016/j.isci.2023.107407</t>
  </si>
  <si>
    <t>AUG 2023</t>
  </si>
  <si>
    <t>Multidisciplinary Sciences</t>
  </si>
  <si>
    <t>Science &amp; Technology - Other Topics</t>
  </si>
  <si>
    <t>CB9L5</t>
  </si>
  <si>
    <t>37609632</t>
  </si>
  <si>
    <t>WOS:001122907400001</t>
  </si>
  <si>
    <t>Lin, WL; Chen, SH; Fang, SS</t>
  </si>
  <si>
    <t>Background Artificial intelligence (AI) has increasingly permeated otorhinolaryngology (ENT), offering novel tools for diagnosis, surgical planning, and rehabilitation. Despite rapid technological advances, a comprehensive synthesis of AI applications across the subspecialties of otology, rhinology, laryngology, and head and neck oncology-with rigorous methodological appraisal-remains lacking. This scoping review aims to systematically map the extent, range, and nature of recent AI-driven innovations, evaluate their clinical utility, and identify prevailing barriers to implementation within otorhinolaryngology. Methods Following the PRISMA Extension for Scoping Reviews (PRISMA-ScR) guidelines, a comprehensive literature search was conducted across PubMed, Scopus, Web of Science, and IEEE Xplore for articles published between January 2018 and March 2025. Search terms combined "artificial intelligence," "machine learning," and "deep learning" with ENT-specific subspecialty terms. Inclusion criteria encompassed original research and clinical trials addressing AI applications in ENT. Two independent reviewers screened titles, abstracts, and full texts. Studies were charted using a structured data extraction framework assessing study design, dataset characteristics, AI methodology, validation strategy, and performance metrics. Results From an initial yield of 342 records after duplicate removal, 51 studies met the inclusion criteria. In otologic and audiologic domains, deep learning algorithms demonstrated high accuracy (&gt; 90%) in automated otoscopic image classification and audiometric pattern recognition. Rhinologic and laryngologic applications included AI-enhanced imaging for chronic rhinosinusitis severity scoring and voice disorder classification. In head and neck oncology, AI contributed to early tumor detection through radiomics and optimized cervical nodal management. Critical appraisal revealed that the majority of studies (&gt; 75%) remain retrospective and single-center, with only approximately 15-25% reporting external validation. Prospective clinical utility assessment was rare (&lt; 10%). Conclusion AI holds substantial promise to augment diagnostic precision and surgical decision-making in otorhinolaryngology. However, the current evidence base is largely early-stage and proof-of-concept. Addressing the "AI chasm" between algorithmic performance and clinical deployment requires a paradigm shift toward multicenter prospective validation, standardized reporting, and rigorous evaluation of real-world clinical utility.</t>
  </si>
  <si>
    <t>Lin, Wan-Ling; Chen, Sheng-Han; Fang, Shih-Shuan</t>
  </si>
  <si>
    <t>Fang, SS (corresponding author), Landseed Int Hosp, Taoyuan, Taiwan.</t>
  </si>
  <si>
    <t>wanlinglin@wuhenclinic.com; shenghan.chen@proton.me; shenghanchen0823@gmail.com</t>
  </si>
  <si>
    <t>[Lin, Wan-Ling] Wuhen Clin, Taipei, Taiwan; [Chen, Sheng-Han; Fang, Shih-Shuan] Landseed Int Hosp, Taoyuan, Taiwan</t>
  </si>
  <si>
    <t>Artificial intelligence in otorhinolaryngology: a scoping review of diagnostic, surgical, and rehabilitative applications</t>
  </si>
  <si>
    <t>EGYPTIAN JOURNAL OF OTOLARYNGOLOGY</t>
  </si>
  <si>
    <t>Artificial intelligence; Otorhinolaryngology; Deep learning; Machine learning; Head and neck surgery; Scoping review; Clinical validation</t>
  </si>
  <si>
    <t>CARCINOMA</t>
  </si>
  <si>
    <t>60</t>
  </si>
  <si>
    <t>1012-5574</t>
  </si>
  <si>
    <t>2090-8539</t>
  </si>
  <si>
    <t>EGYPT J OTOLARYNGOL</t>
  </si>
  <si>
    <t>Egypt. J. Otolaryngol.</t>
  </si>
  <si>
    <t>JUL 3 2026</t>
  </si>
  <si>
    <t>42</t>
  </si>
  <si>
    <t>186</t>
  </si>
  <si>
    <t>10.1186/s43163-026-01169-2</t>
  </si>
  <si>
    <t>http://dx.doi.org/10.1186/s43163-026-01169-2</t>
  </si>
  <si>
    <t>JUL 2026</t>
  </si>
  <si>
    <t>Otorhinolaryngology</t>
  </si>
  <si>
    <t>KO3TT</t>
  </si>
  <si>
    <t>WOS:001811740600004</t>
  </si>
  <si>
    <t>Bashir, SG; Salad, HA; Abdullahi, YB; Abdi, YH; Abdi, MS; Ahmed, NI; Musa, SS</t>
  </si>
  <si>
    <t>Medication non-adherence affects 40%-50% of chronic disease patients globally, causing preventable morbidity and substantial healthcare costs. Traditional adherence monitoring approaches are retrospective and reactive, limiting timely intervention. Artificial intelligence and machine learning offer novel approaches for prospective adherence risk prediction, enabling anticipatory, resource-efficient interventions. This narrative review synthesizes current evidence on AI-based non-adherence prediction across chronic diseases including HIV, tuberculosis, diabetes, hypertension, and mental health disorders. Machine learning models integrating heterogeneous data sources electronic health records, pharmacy refill patterns, sociodemographic variables, and healthcare utilization achieve discrimination metrics (AUC 0.70-0.95) superior to traditional risk stratification. These AUC values are reported descriptively to reflect model discrimination within individual studies and should not be interpreted as results of formal comparison or quantitative synthesis across diseases or modeling approaches. However, significant barriers constrain clinical translation: limited external validation, algorithmic bias affecting marginalized populations, inadequate interpretability, data privacy concerns, and substantial implementation challenges in resource-limited health systems. Future research priorities include rigorous multicenter external validation, model development in low- and middle-income countries, advancement of interpretable architectures, and prospective randomized trials evaluating clinical outcomes. Responsible AI deployment requires participatory governance, health equity prioritization, and maintenance of clinician oversight throughout implementation. This review critically evaluates AI potential while emphasizing prerequisites for equitable, ethical, and clinically meaningful adherence prediction in global health contexts.</t>
  </si>
  <si>
    <t>Bashir, Sharmake Gaiye; Salad, Hiba Abdi; Abdullahi, Yakub Burhan; Abdi, Yusuf Hared; Abdi, Mohamed Sharif; Ahmed, Naima Ibrahim; Saidu Musa, Shuaibu</t>
  </si>
  <si>
    <t>Bashir, SG (corresponding author), Somali Natl Univ, Fac Hlth Sci &amp; Trop Med, Mogadishu, Somalia.; Bashir, SG (corresponding author), Somali Natl Univ, Ctr Excellence, Res Unit, Mogadishu, Somalia.</t>
  </si>
  <si>
    <t>Sharmake@st.snu.edu.so</t>
  </si>
  <si>
    <t>[Bashir, Sharmake Gaiye; Salad, Hiba Abdi; Abdullahi, Yakub Burhan; Abdi, Yusuf Hared; Abdi, Mohamed Sharif; Ahmed, Naima Ibrahim] Somali Natl Univ, Fac Hlth Sci &amp; Trop Med, Mogadishu, Somalia; [Bashir, Sharmake Gaiye; Abdullahi, Yakub Burhan; Abdi, Yusuf Hared; Abdi, Mohamed Sharif; Ahmed, Naima Ibrahim] Somali Natl Univ, Ctr Excellence, Res Unit, Mogadishu, Somalia; [Saidu Musa, Shuaibu] Ahmadu Bello Univ, Dept Nursing Sci, Zaria, Nigeria; [Saidu Musa, Shuaibu] Chulalongkorn Univ, Fac Med, Sch Global Hlth, Bangkok, Thailand</t>
  </si>
  <si>
    <t>Ahmadu Bello University; Chulalongkorn University</t>
  </si>
  <si>
    <t>Artificial intelligence approaches to predicting treatment non-adherence in chronic diseases: a narrative review</t>
  </si>
  <si>
    <t>FRONTIERS IN DIGITAL HEALTH</t>
  </si>
  <si>
    <t>artificial intelligence; chronic diseases; machine learning; medication adherence; treatment non-adherence</t>
  </si>
  <si>
    <t>MACHINE LEARNING-MODELS; MEDICATION ADHERENCE; SOCIAL DETERMINANTS; CLAIMS DATA; HEALTH</t>
  </si>
  <si>
    <t>Abdullahi, Yakub/OGN-8657-2025</t>
  </si>
  <si>
    <t>Bashir, Sharmake Gaiye/0009-0007-6900-9870</t>
  </si>
  <si>
    <t>2673-253X</t>
  </si>
  <si>
    <t>FRONT DIGIT HEALTH</t>
  </si>
  <si>
    <t>Front. Digit. Health</t>
  </si>
  <si>
    <t>APR 14 2026</t>
  </si>
  <si>
    <t>1769337</t>
  </si>
  <si>
    <t>10.3389/fdgth.2026.1769337</t>
  </si>
  <si>
    <t>http://dx.doi.org/10.3389/fdgth.2026.1769337</t>
  </si>
  <si>
    <t>Health Care Sciences &amp; Services; Medical Informatics</t>
  </si>
  <si>
    <t>HD1PN</t>
  </si>
  <si>
    <t>42058725</t>
  </si>
  <si>
    <t>WOS:001751222400001</t>
  </si>
  <si>
    <t>Altememi, MA; Favaloro, EJ; Islam, MZ; Santhakumar, AB</t>
  </si>
  <si>
    <t>This scoping review followed the PRISMA-ScR (Preferred Reporting Items for Systematic Reviews and Meta-Analyses extension for Scoping Reviews) guidelines to systematically map the current landscape of artificial intelligence (AI) and machine learning (ML) applications in the field of thrombosis and hemostasis (T&amp;H), specifically targeting diagnostic enhancements in clinical and laboratory settings. Utilizing comprehensive searches across MEDLINE, EMBASE, Web of Science, and Scopus (2020-2025), 107 original studies met inclusion criteria and were analyzed. Clinical applications predominantly focused on predictive modelling for venous thromboembolism (VTE), pulmonary embolism (PE), deep vein thrombosis (DVT), anticoagulant management, and disease risk stratification, employing algorithms including neural networks, random forests, and gradient boosting. Laboratory-based AI implementations, though fewer, provided automated quality control, clot detection, and assay interpretation enhancements for potential better decision-making. Significant limitations addressed by the include studies include reliance on retrospective, single-center, small-sample datasets, limited external validation, model interpretability concerns, and integration challenges into clinical workflows. Persistent interdisciplinary disconnect between hemostasis domain experts and AI-ML specialists, compounded by regulatory hurdles, fragmented data, and labor-intensive data labelling processes, was highlighted as a major barrier to broader adoption. Recommendations for future research include developing large, externally validated multicenter datasets, transparent and interpretable ML models, prospective clinical validations, and user-centered integration strategies. Enhancing collaboration between laboratory scientists and AI-ML experts, establishing structured education programs, and creating regulatory frameworks are essential next steps to fully realize the potential of AI for significantly improving diagnostic accuracy, clinical decision-making, and patient management in T&amp;H.</t>
  </si>
  <si>
    <t>Altememi, Mohammad A.; Favaloro, Emmanuel J.; Islam, Md Zahid; Santhakumar, Abishek. B.</t>
  </si>
  <si>
    <t>Santhakumar, AB (corresponding author), Charles Sturt Univ, Fac Sci &amp; Hlth, Sch Dent &amp; Med Sci, Wagga Wagga, NSW 2650, Australia.</t>
  </si>
  <si>
    <t>asanthakumar@csu.edu.au</t>
  </si>
  <si>
    <t>[Altememi, Mohammad A.; Favaloro, Emmanuel J.; Santhakumar, Abishek. B.] Charles Sturt Univ, Fac Sci &amp; Hlth, Sch Dent &amp; Med Sci, Wagga Wagga, NSW 2650, Australia; [Altememi, Mohammad A.] Liverpool Hosp, Haematol Lab, Liverpool, NSW, Australia; [Favaloro, Emmanuel J.] Westmead Hosp, Inst Clin Pathol &amp; Med Res, Sydney Ctr Thrombosis &amp; Haemostasis, Westmead, NSW, Australia; [Favaloro, Emmanuel J.] Westmead Hosp, Res &amp; Educ Network, Westmead, NSW, Australia; [Islam, Md Zahid] Charles Sturt Univ, Sch Comp Math &amp; Engn, Bathurst, NSW, Australia</t>
  </si>
  <si>
    <t>Charles Sturt University; Liverpool Hospital; University of Sydney; NSW Health; Westmead Hospital; NSW Health; University of Sydney; Westmead Hospital; Charles Sturt University</t>
  </si>
  <si>
    <t>Artificial intelligence and machine learning in thrombosis and hemostasis: a scoping review of clinical and laboratory applications, challenges, and future directions</t>
  </si>
  <si>
    <t>CLINICAL CHEMISTRY AND LABORATORY MEDICINE</t>
  </si>
  <si>
    <t>artificial intelligence; diagnostics; hematologic diseases; hemostasis; machine learning; thrombosis</t>
  </si>
  <si>
    <t>ANTIPHOSPHOLIPID SYNDROME; INTERNAL VALIDATION; PREDICTION; MODEL; RISK</t>
  </si>
  <si>
    <t>SANTHAKUMAR, ABISHEK/B-6700-2017; Islam, Zahid/AAP-1951-2020; Altememi, Mohammad/PLS-5955-2026</t>
  </si>
  <si>
    <t>Altememi, Mohammad Ahmad/0009-0004-2927-6868; SANTHAKUMAR, ABISHEK/0000-0003-1836-5035; Favaloro, Emmanuel J/0000-0002-2103-1661; Islam, Zahid/0000-0002-4868-4945</t>
  </si>
  <si>
    <t>WALTER DE GRUYTER GMBH</t>
  </si>
  <si>
    <t>BERLIN</t>
  </si>
  <si>
    <t>GENTHINER STRASSE 13, D-10785 BERLIN, GERMANY</t>
  </si>
  <si>
    <t>1434-6621</t>
  </si>
  <si>
    <t>1437-4331</t>
  </si>
  <si>
    <t>CLIN CHEM LAB MED</t>
  </si>
  <si>
    <t>Clin. Chem. Lab. Med.</t>
  </si>
  <si>
    <t>MAR 26 2026</t>
  </si>
  <si>
    <t>767</t>
  </si>
  <si>
    <t>780</t>
  </si>
  <si>
    <t>10.1515/cclm-2025-1450</t>
  </si>
  <si>
    <t>http://dx.doi.org/10.1515/cclm-2025-1450</t>
  </si>
  <si>
    <t>DEC 2025</t>
  </si>
  <si>
    <t>Medical Laboratory Technology</t>
  </si>
  <si>
    <t>EB2OZ</t>
  </si>
  <si>
    <t>41400592</t>
  </si>
  <si>
    <t>WOS:001639489300001</t>
  </si>
  <si>
    <t>Faa, G; Lai, E; Cau, F; Coghe, F; Rugge, M; Suri, JS; Codipietro, C; Congiu, B; Graziano, S; Tiwari, E; Pretta, A; Ziranu, P; Scartozzi, M; Fraschini, M</t>
  </si>
  <si>
    <t>Histopathological evaluation of tissue sections remains the gold standard for the diagnosis, classification, and grading of breast cancer (BC). The widespread adoption of whole-slide imaging (WSI) has enabled the digitization of histological slides and facilitated the development of artificial intelligence (AI) approaches for computational pathology. In recent years, machine learning and deep learning (DL) algorithms have been increasingly investigated for the analysis of hematoxylin and eosin (H&amp;E)-stained images, with potential applications in tumor detection, histological classification, prognostic stratification, and prediction of treatment response. This narrative review summarizes recent developments in AI-driven models applied to BC histopathology and discusses their potential role in supporting diagnostic and prognostic assessment. Several studies have demonstrated the promising performance of DL algorithms in tasks such as the detection of lymph node metastases, assessment of residual tumor after neoadjuvant therapy, and prediction of clinical outcomes from histopathological images. Emerging research has also explored the possibility of inferring molecular and biomarker information from histology images, although these approaches currently identify statistical associations rather than direct molecular measurements. Despite the rapid expansion of this research field, significant barriers remain before routine clinical implementation can be achieved. Key challenges include dataset bias, variability in staining and image acquisition, limited external validation across institutions, and the need for transparent and reproducible model development. In addition, the translation of AI-based systems into clinical practice requires compliance with regulatory frameworks governing software used for medical purposes, such as those established by the U.S. Food and Drug Administration. Overall, AI represents a promising research direction in computational pathology and may contribute to decision-support tools capable of assisting pathologists in the analysis of digital slides. Continued efforts toward methodological rigor, large multicenter datasets, and prospective validation studies will be essential to determine the future role of AI in BC histopathology.</t>
  </si>
  <si>
    <t>Faa, Gavino; Lai, Eleonora; Cau, Flaviana; Coghe, Ferdinando; Rugge, Massimo; Suri, Jasjit S.; Codipietro, Claudia; Congiu, Benedetta; Graziano, Simona; Tiwari, Ekta; Pretta, Andrea; Ziranu, Pina; Scartozzi, Mario; Fraschini, Matteo</t>
  </si>
  <si>
    <t>Lai, E (corresponding author), Univ Hosp, Med Oncol Unit, I-09042 Cagliari, Italy.; Lai, E (corresponding author), Univ Cagliari, I-09042 Cagliari, Italy.</t>
  </si>
  <si>
    <t>gavinofaa@gmail.com; massimo.rugge@unipd.it; jasjit.suri@atheropoint.com; pi.ziranu@gmail.com; fcoghe@aoucagliari.it; flacau@tiscali.it; marioscartozzi@unica.it; an.pretta@gmail.com; fraschin@unica.it; e.lai@aoucagliari.it; s.graziano@aoucagliari.it; benedettacongiu95@gmail.com; ekta.tiwari.ai@gmail.com; claudiacodipietro96@gmail.com</t>
  </si>
  <si>
    <t>Italian Ministry of Health-Piano Sviluppo e coesione del Piano Operativo Salute (POS; FSC 2014-2020)-Traiettoria 4 "Biotecnologie, Bioinformatica e Sviluppo Farmaceutico"-Linea di Azione 4.1 "Creazione di Hub delle Scienze della Vita" [T4-AN-10, Cup Ente: G33C22000570001]</t>
  </si>
  <si>
    <t>Italian Ministry of Health-Piano Sviluppo e coesione del Piano Operativo Salute (POS; FSC 2014-2020)-Traiettoria 4 "Biotecnologie, Bioinformatica e Sviluppo Farmaceutico"-Linea di Azione 4.1 "Creazione di Hub delle Scienze della Vita"</t>
  </si>
  <si>
    <t>This work was carried out within the framework of the research project "Hybrid Hub (H2UB): Modelli cellulari e COMputazionali, micro e nanotEcnologie per la personalizzazione di Terapie innovAtive-COMETA", funded by the Italian Ministry of Health-Piano Sviluppo e coesione del Piano Operativo Salute (POS; FSC 2014-2020)-Traiettoria 4 "Biotecnologie, Bioinformatica e Sviluppo Farmaceutico"-Linea di Azione 4.1 "Creazione di Hub delle Scienze della Vita". Grant number/codice progetto: T4-AN-10. Cup Ente: G33C22000570001.</t>
  </si>
  <si>
    <t>[Faa, Gavino; Cau, Flaviana] Univ Cagliari, Dept Med Sci &amp; Publ Hlth, AOU Cagliari, I-09124 Cagliari, Italy; [Faa, Gavino] Temple Univ, Coll Sci &amp; Technol, Dept Biol, Philadelphia, PA 19122 USA; [Lai, Eleonora; Codipietro, Claudia; Congiu, Benedetta; Graziano, Simona; Pretta, Andrea; Ziranu, Pina; Scartozzi, Mario] Univ Hosp, Med Oncol Unit, I-09042 Cagliari, Italy; [Lai, Eleonora; Codipietro, Claudia; Congiu, Benedetta; Graziano, Simona; Pretta, Andrea; Ziranu, Pina; Scartozzi, Mario] Univ Cagliari, I-09042 Cagliari, Italy; [Coghe, Ferdinando] Univ Hosp Cagliari, Clin Microbiol Lab, I-09042 Cagliari, Italy; [Rugge, Massimo] Univ Padua, Dept Med DIMED, Gen Anat Pathol &amp; Cytopathol Unit, I-35121 Padua, Italy; [Suri, Jasjit S.] AtheroPoint LLC, Stroke Monitoring &amp; Diagnost Div, Roseville, CA 95661 USA; [Suri, Jasjit S.] Idaho State Univ, Dept Elect &amp; Comp Engn, Pocatello, ID 83209 USA; [Suri, Jasjit S.; Tiwari, Ekta] Global Biomed Technol Inc, Dept Innovat, Roseville, CA 95661 USA; [Suri, Jasjit S.] Symbiosis Int Deemed Univ, Symbiosis Inst Technol, Nagpur Campus, Pune 440008, India; [Fraschini, Matteo] Univ Cagliari, Dept Elect &amp; Elect Engn, I-09123 Cagliari, Italy</t>
  </si>
  <si>
    <t>University of Cagliari; Pennsylvania Commonwealth System of Higher Education (PCSHE); Temple University; University of Cagliari; Azienda Ospedaliero-Universitaria di Cagliari; University of Cagliari; University of Cagliari; Azienda Ospedaliero-Universitaria di Cagliari; University of Padua; Idaho State University; Symbiosis International University; Symbiosis Institute of Technology (SIT); University of Cagliari</t>
  </si>
  <si>
    <t>Integrating Artificial Intelligence into Breast Cancer Histopathology: Toward Improved Diagnosis and Prognosis</t>
  </si>
  <si>
    <t>CANCERS</t>
  </si>
  <si>
    <t>breast cancer; artificial intelligence; digital pathology; whole slide imaging; deep learning; histopathology; diagnosis and prognosis; computational pathology</t>
  </si>
  <si>
    <t>PATHOLOGY; IMAGES; VARIABILITY; CONSENSUS</t>
  </si>
  <si>
    <t>/AFA-6512-2022; Fraschini, Matteo/K-3399-2019; Ziranu, Pina/JVO-2087-2024</t>
  </si>
  <si>
    <t>114</t>
  </si>
  <si>
    <t>2072-6694</t>
  </si>
  <si>
    <t>Cancers</t>
  </si>
  <si>
    <t>APR 7 2026</t>
  </si>
  <si>
    <t>1184</t>
  </si>
  <si>
    <t>10.3390/cancers18071184</t>
  </si>
  <si>
    <t>http://dx.doi.org/10.3390/cancers18071184</t>
  </si>
  <si>
    <t>GK4ZB</t>
  </si>
  <si>
    <t>41976406</t>
  </si>
  <si>
    <t>WOS:001738552400001</t>
  </si>
  <si>
    <t>Bi, AP; Li, T; Cheng, GH; Hu, J</t>
  </si>
  <si>
    <t>Aim To synthesize recent research on artificial intelligence (AI) in intensive care unit (ICU) nursing from 2020 to 2025, highlight trends, and outline integration challenges.Methods A narrative synthesis approach was used, reviewing English-language studies from PubMed, Web of Science, Scopus, and IEEE Xplore. From 4138 articles, 37 studies were included.Results Evidence was international with strong contributions from Asia and North America. Most studies were retrospective and drew on large ICU databases such as MIMIC-III/IV and eICU. Methods were dominated by machine learning, with limited but growing deep learning. Applications clustered around early warning and risk prediction, with additional work on nursing decision support and workload or documentation support. Reported discrimination frequently exceeded AUC 0.80, while calibration, external validation, and human factors evaluation were less often described.Conclusion Artificial intelligence shows promise for earlier risk recognition, decision support, and workflow enablement in ICU nursing. Priorities include multicenter prospective evaluation, external validation with calibration, electronic health record-embedded implementation, and nurse codesign to ensure safe, useful, and generalizable tools.Implications for clinical practice Thoughtfully integrated AI can support timely decisions and reduce documentation burden when paired with real-time validation and nurse-led workflow adaptation.</t>
  </si>
  <si>
    <t>Bi, Aiping; Li, Tie; Cheng, Guohui; Hu, Jing</t>
  </si>
  <si>
    <t>Science Citation Index Expanded (SCI-EXPANDED); Social Science Citation Index (SSCI)</t>
  </si>
  <si>
    <t>Hu, J (corresponding author), Shenyang Med Coll, Cent Hosp, Dept Nursing, Shenyang 110032, Peoples R China.</t>
  </si>
  <si>
    <t>jinghu123467@163.com</t>
  </si>
  <si>
    <t>[Bi, Aiping; Cheng, Guohui] Shenyang Med Coll, Cent Hosp, Dept Emergency, Shenyang, Peoples R China; [Li, Tie] Shenyang Med Coll, Dept Endocrine, Cent Hosp, Shenyang, Peoples R China; [Hu, Jing] Shenyang Med Coll, Cent Hosp, Dept Nursing, Shenyang, Peoples R China</t>
  </si>
  <si>
    <t>Shenyang Medical College; Shenyang Medical College; Shenyang Medical College</t>
  </si>
  <si>
    <t>Artificial intelligence applications in intensive care unit nursing: A narrative review (2020-2025)</t>
  </si>
  <si>
    <t>DIGITAL HEALTH</t>
  </si>
  <si>
    <t>Artificial intelligence; critical care nursing; ICU; machine learning; predictive analytics</t>
  </si>
  <si>
    <t>MACHINE LEARNING-MODELS; ACUTE KIDNEY INJURY; PREDICTION; VALIDATION</t>
  </si>
  <si>
    <t>2055-2076</t>
  </si>
  <si>
    <t>DIGIT HEALTH</t>
  </si>
  <si>
    <t>Digit. Health</t>
  </si>
  <si>
    <t>20552076251406302</t>
  </si>
  <si>
    <t>10.1177/20552076251406302</t>
  </si>
  <si>
    <t>http://dx.doi.org/10.1177/20552076251406302</t>
  </si>
  <si>
    <t>Health Care Sciences &amp; Services; Health Policy &amp; Services; Public, Environmental &amp; Occupational Health; Medical Informatics</t>
  </si>
  <si>
    <t>Health Care Sciences &amp; Services; Public, Environmental &amp; Occupational Health; Medical Informatics</t>
  </si>
  <si>
    <t>S9330</t>
  </si>
  <si>
    <t>41393841</t>
  </si>
  <si>
    <t>WOS:001637089600001</t>
  </si>
  <si>
    <t>Muggleston, D; O'Grady, G; Varghese, C; Andrews, C</t>
  </si>
  <si>
    <t>Background The assessment of gastrointestinal (GI) motility disorders is limited by the invasive, resource-intensive, and subjective nature of current testing. Artificial Intelligence (AI) is being applied to address these challenges. This review aimed to comprehensively identify, appraise, and synthesize the spectrum of AI applications in GI motility diagnostics.Methods A systematic search of PubMed, Embase, Scopus, Web of Science, and Medline for original studies was conducted in March 2025. Results were narratively synthesized and grouped by anatomic region.Key Results Of 1383 articles, 90 primary studies met the inclusion criteria. In the esophagus (n = 31), the primary focus was automation of High-Resolution Esophageal Manometry (HREM), pH impedance, and Functional Luminal Imaging Probe (FLIP) panometry analysis. In the gastroduodenum (n = 21), studies looked to improve diagnostic accuracy and interpretability of legacy electrogastrography (EGG). In the small and large intestine (n = 19), AI was used to determine transit time and predict post-operative ileus. In the anorectum (n = 9), tools focused on standardizing manometry interpretation. Review of pan-GI applications (n = 10) highlighted AI's application to wireless capsule endoscopy and bowel sounds analysis. While promising, all areas need more rigorous research and external validation before widespread deployment.Conclusions and Inferences AI will play an essential role in improving and automating the interpretation of GI motility diagnostics. However, even the most promising models require large-scale prospective validation before clinical implementation.Trial Registration PROSPERO (ID: 1128662)</t>
  </si>
  <si>
    <t>Muggleston, Dylan; O'Grady, Greg; Varghese, Chris; Andrews, Christopher</t>
  </si>
  <si>
    <t>Andrews, C (corresponding author), Univ Calgary, Div Gastroenterol, Calgary, AB, Canada.</t>
  </si>
  <si>
    <t>candrews@ucalgary.ca</t>
  </si>
  <si>
    <t>Health Research Council of New Zealand</t>
  </si>
  <si>
    <t>Health Research Council of New Zealand (Health Research Council of New Zealand)</t>
  </si>
  <si>
    <t>This work was supported by a New Zealand Health Research Program Grant.</t>
  </si>
  <si>
    <t>[Muggleston, Dylan; O'Grady, Greg; Varghese, Chris] Univ Auckland, Dept Surg, Auckland, New Zealand; [Varghese, Chris] Mayo Clin, Dept Surg, Rochester, MN USA; [Andrews, Christopher] Univ Calgary, Div Gastroenterol, Calgary, AB, Canada</t>
  </si>
  <si>
    <t>University of Auckland; Mayo Clinic; University of Calgary</t>
  </si>
  <si>
    <t>Artificial Intelligence in Gastrointestinal Motility Diagnostics: A Systematic Review</t>
  </si>
  <si>
    <t>NEUROGASTROENTEROLOGY AND MOTILITY</t>
  </si>
  <si>
    <t>NEURAL-NETWORKS; ELECTROGASTROGRAMS; CLASSIFICATION</t>
  </si>
  <si>
    <t>Andrews, Chris/HDM-9282-2022; Varghese, Chris/AAL-5156-2020</t>
  </si>
  <si>
    <t>Muggleston, Dylan/0009-0003-4413-9469</t>
  </si>
  <si>
    <t>115</t>
  </si>
  <si>
    <t>WILEY</t>
  </si>
  <si>
    <t>HOBOKEN</t>
  </si>
  <si>
    <t>111 RIVER ST, HOBOKEN 07030-5774, NJ USA</t>
  </si>
  <si>
    <t>1350-1925</t>
  </si>
  <si>
    <t>1365-2982</t>
  </si>
  <si>
    <t>NEUROGASTROENT MOTIL</t>
  </si>
  <si>
    <t>Neurogastroenterol. Motil.</t>
  </si>
  <si>
    <t>APR 3 2026</t>
  </si>
  <si>
    <t>e70310</t>
  </si>
  <si>
    <t>10.1111/nmo.70310</t>
  </si>
  <si>
    <t>http://dx.doi.org/10.1111/nmo.70310</t>
  </si>
  <si>
    <t>Gastroenterology &amp; Hepatology; Clinical Neurology; Neurosciences</t>
  </si>
  <si>
    <t>Gastroenterology &amp; Hepatology; Neurosciences &amp; Neurology</t>
  </si>
  <si>
    <t>GB2KD</t>
  </si>
  <si>
    <t>41933458</t>
  </si>
  <si>
    <t>WOS:001732263300001</t>
  </si>
  <si>
    <t>Bittar, A; Dascanio, R; Özcan, M</t>
  </si>
  <si>
    <t>Artificial intelligence (AI) has been proposed as a tool to improve dental caries detection across imaging modalities; however, its clinical value remains uncertain. This umbrella review aimed to synthesize and critically appraise systematic reviews evaluating AI for caries detection and diagnosis. An umbrella review was conducted following PRIOR guidance (PROSPERO CRD420261340728). Searches were performed in MEDLINE, Embase, Scopus, Web of Science, and Google Scholar up to 15 March 2026. Methodological quality was assessed using AMSTAR 2, and overlap of primary studies was quantified using the corrected covered area (CCA). Seventeen systematic reviews were included, of which five reported diagnostic test accuracy meta-analyses using bivariate or HSROC models. Across these meta-analyses, pooled sensitivity ranged from 0.76 to 0.94 and specificity from 0.85 to 0.91. Most systems were based on deep learning models applied to bitewing radiographs and intraoral photographs. However, substantial heterogeneity was observed in imaging modalities, lesion thresholds, analytical tasks, and evaluation metrics. In addition, a high degree of overlap across reviews and recurrent methodological limitations, including reliance on retrospective datasets, limited external validation, and inconsistent reporting, substantially weaken the reliability of the evidence. Although AI models demonstrate high diagnostic performance under experimental conditions, current evidence does not support their use as standalone diagnostic tools. Their clinical applicability remains limited, and implementation should be restricted to decision-support contexts until robust prospective validation demonstrates meaningful impact on clinical decision-making and patient outcomes.</t>
  </si>
  <si>
    <t>Bittar, Ahmad; Dascanio, Rafael; Ozcan, Mutlu</t>
  </si>
  <si>
    <t>Bittar, A (corresponding author), Istinye Univ, Fac Dent, Dept Restorat Dent, Istanbul, Turkiye.</t>
  </si>
  <si>
    <t>ahmet.baytar989@gmail.com</t>
  </si>
  <si>
    <t>[Bittar, Ahmad] Istinye Univ, Fac Dent, Dept Restorat Dent, Istanbul, Turkiye; [Dascanio, Rafael] State Univ Campinas UNICAMP, Piracicaba Dent Sch, Piracicaba, SP, Brazil; [Dascanio, Rafael; Ozcan, Mutlu] Univ Zurich, Ctr Dent Med, Clin Masticatory Disorders &amp; Dent Biomat, Zurich, Switzerland</t>
  </si>
  <si>
    <t>Istinye University; Universidade Estadual de Campinas; University of Zurich</t>
  </si>
  <si>
    <t>Artificial intelligence for dental caries detection: An umbrella review</t>
  </si>
  <si>
    <t>JOURNAL OF DENTISTRY</t>
  </si>
  <si>
    <t>Dental caries; Artificial intelligence; Deep learning; Diagnostic imaging; Radiography; Intraoral photography; Umbrella review</t>
  </si>
  <si>
    <t>TOOL</t>
  </si>
  <si>
    <t>0300-5712</t>
  </si>
  <si>
    <t>1879-176X</t>
  </si>
  <si>
    <t>J DENT</t>
  </si>
  <si>
    <t>J. Dent.</t>
  </si>
  <si>
    <t>DEC 2026</t>
  </si>
  <si>
    <t>175</t>
  </si>
  <si>
    <t>106944</t>
  </si>
  <si>
    <t>10.1016/j.jdent.2026.106944</t>
  </si>
  <si>
    <t>http://dx.doi.org/10.1016/j.jdent.2026.106944</t>
  </si>
  <si>
    <t>Dentistry, Oral Surgery &amp; Medicine</t>
  </si>
  <si>
    <t>ML3AI</t>
  </si>
  <si>
    <t>42537896</t>
  </si>
  <si>
    <t>WOS:001844943100001</t>
  </si>
  <si>
    <t>Chan, JCY; Tan, CW; Sng, BL</t>
  </si>
  <si>
    <t>Artificial intelligence (AI) usage in healthcare and deployed as part of clinical decision support tools have increased in recent years. This narrative review aims to highlight recent work and progress of AI in obstetric anaesthesia up till 2025. These AI applications range from preoperative counselling, labour analgesia advice, perioperative risk stratification, optimizing neuraxial techniques and dosages, and early detection systems that improve maternal and fetal care. Many challenges remain with AI, including lack of transparency, accuracy concerns, privacy risks, and difficulties with clinical integration. Addressing these limitations requires a commitment to ethical implementation that promotes AI's explainability. A key gap within the literature is the lack of integration of dynamic intrapartum obstetric variables within AI models and its lack of external validation in prospective multicentre trials. Overall, the progress of AI within obstetric anaesthesia will require multidisciplinary collaboration between clinicians, regulators, and developers to gain acceptance and trust when delivering patient-centric care.</t>
  </si>
  <si>
    <t>Chan, Joel Chee Yee; Tan, Chin Wen; Sng, Ban Leong</t>
  </si>
  <si>
    <t>Sng, BL (corresponding author), KK Womens &amp; Childrens Hosp, Dept Womens Anaesthesia, Singapore, Singapore.; Sng, BL (corresponding author), Duke NUS Med Sch, Anaesthesiol &amp; Perioperat Sci Acad, Clin Program, Singapore, Singapore.</t>
  </si>
  <si>
    <t>Sng.ban.leong@singhealth.com.sg</t>
  </si>
  <si>
    <t>[Chan, Joel Chee Yee; Tan, Chin Wen; Sng, Ban Leong] KK Womens &amp; Childrens Hosp, Dept Womens Anaesthesia, Singapore, Singapore; [Tan, Chin Wen; Sng, Ban Leong] Duke NUS Med Sch, Anaesthesiol &amp; Perioperat Sci Acad, Clin Program, Singapore, Singapore</t>
  </si>
  <si>
    <t>KK Women's &amp; Children's Hospital</t>
  </si>
  <si>
    <t>Artificial intelligence and decision support tools in obstetric anaesthesia: opportunities, challenges, future</t>
  </si>
  <si>
    <t>FRONTIERS IN ANESTHESIOLOGY</t>
  </si>
  <si>
    <t>artificial intelligence; decision support; labour analgesia; obstetric anaesthesia; perioperative</t>
  </si>
  <si>
    <t>EPIDURAL ANALGESIA; RISK-FACTORS; GENERAL-ANESTHESIA; CESAREAN DELIVERY; BLOOD-PRESSURE; PAIN RELIEF; LABOR; PREDICTION; CHATGPT</t>
  </si>
  <si>
    <t>Tan, Chin Wen/HZK-4026-2023</t>
  </si>
  <si>
    <t>2813-480X</t>
  </si>
  <si>
    <t>FRONT ANESTHESIOL</t>
  </si>
  <si>
    <t>Front. Anesthesiol.</t>
  </si>
  <si>
    <t>1893965</t>
  </si>
  <si>
    <t>10.3389/fanes.2026.1893965</t>
  </si>
  <si>
    <t>http://dx.doi.org/10.3389/fanes.2026.1893965</t>
  </si>
  <si>
    <t>Anesthesiology</t>
  </si>
  <si>
    <t>LT3YN</t>
  </si>
  <si>
    <t>WOS:001832778200001</t>
  </si>
  <si>
    <t>Nasiri, A; Saleh, MFM; Alshammari, M; Alahmari, A; Alkharras, R; Almohareb, F</t>
  </si>
  <si>
    <t>Transfusion-dependent beta-thalassemia (B-TM) is complicated by progressive iron overload, remaining a primary cause of organ toxicity and mortality despite chelation therapy advances. Accurate monitoring of hepatic and cardiac iron levels is crucial. Traditional methods, like serum ferritin and magnetic resonance imaging (MRI) T2* relaxometry, improved outcomes but suffer from biological variability, operator dependence, and reduced precision in severe iron overload. Artificial intelligence (AI), machine learning (ML), and deep learning (DL) show promise in overcoming these limitations by automating image analysis, enhancing measurement precision, and enabling earlier detection of organ damage. This systematic review examines current evidence on AI and DL applications for monitoring iron overload and organ toxicity in B-TM patients. A search of PubMed, Scopus, and Web of Science identified studies (2019-January 2026) using AI-based models to evaluate liver iron concentration, myocardial iron concentration, or iron-related complications. Eight studies met the inclusion criteria. Most focused on DL-driven analysis of MRI R2*/T2* data for hepatic and cardiac iron assessment. These demonstrated improved segmentation accuracy, decreased interobserver variability, and better performance in severe iron overload. Additionally, ML models utilizing clinical data effectively predicted skeletal issues. While reported performance metrics were generally positive, most studies were retrospective, single-center, and lacked external validation, resulting in a high risk of bias. AI and DL approaches hold significant potential to transform iron overload monitoring in beta-thalassemia. However, prospective multicenter validation, standardized reporting, and explainable AI are strictly required before these technologies can be adopted for routine clinical use.</t>
  </si>
  <si>
    <t>Nasiri, Abdulrahman; Saleh, Mostafa F. Mohammed; Alshammari, Manal; Alahmari, Ali; Alkharras, Reem; Almohareb, Fahad</t>
  </si>
  <si>
    <t>Science Citation Index Expanded (SCI-EXPANDED); Science Citation Index Expanded (SCI-EXPANDED)</t>
  </si>
  <si>
    <t>Nasiri, A (corresponding author), Imam Mohammad Ibn Saud Islamic Univ, Coll Med, Dept Internal Med, POB 5701, Riyadh 11432, Saudi Arabia.</t>
  </si>
  <si>
    <t>Amnasiri@imamu.med.sa</t>
  </si>
  <si>
    <t>[Nasiri, Abdulrahman] Imam Mohammad Ibn Saud Islamic Univ, Coll Med, Dept Internal Med, POB 5701, Riyadh 11432, Saudi Arabia; [Saleh, Mostafa F. Mohammed; Alahmari, Ali; Almohareb, Fahad] King Faisal Specialist Hosp &amp; Res Ctr, Canc Ctr Excellence, Dept Hematol Stem Cell Transplantat &amp; Cellular The, Riyadh, Saudi Arabia; [Alshammari, Manal] King Salman Specialist Hosp, Dept Internal Med, Hail, Saudi Arabia; [Alkharras, Reem] Secur Forces Hosp, Dept Internal Med, Riyadh, Saudi Arabia</t>
  </si>
  <si>
    <t>Imam Mohammad Ibn Saud Islamic University (IMSIU); King Faisal Specialist Hospital &amp; Research Center; Security Forces Hospital - Saudi Arabia</t>
  </si>
  <si>
    <t>Beyond Diagnosis: A Systematic Review of Artificial Intelligence and Deep Learning in Monitoring Iron Overload and Organ Toxicity in Beta-Thalassemia</t>
  </si>
  <si>
    <t>HEMOGLOBIN</t>
  </si>
  <si>
    <t>Beta-thalassemia; iron overload; artificial intelligence; deep learning; machine learning</t>
  </si>
  <si>
    <t>Nasiri, Abdulrahman/AGN-6599-2022</t>
  </si>
  <si>
    <t>TAYLOR &amp; FRANCIS LTD</t>
  </si>
  <si>
    <t>ABINGDON</t>
  </si>
  <si>
    <t>2-4 PARK SQUARE, MILTON PARK, ABINGDON OR14 4RN, OXON, ENGLAND</t>
  </si>
  <si>
    <t>0363-0269</t>
  </si>
  <si>
    <t>1532-432X</t>
  </si>
  <si>
    <t>Hemoglobin</t>
  </si>
  <si>
    <t>MAY 4 2026</t>
  </si>
  <si>
    <t>247</t>
  </si>
  <si>
    <t>255</t>
  </si>
  <si>
    <t>10.1080/03630269.2026.2653733</t>
  </si>
  <si>
    <t>http://dx.doi.org/10.1080/03630269.2026.2653733</t>
  </si>
  <si>
    <t>Biochemistry &amp; Molecular Biology; Hematology</t>
  </si>
  <si>
    <t>IK0WU</t>
  </si>
  <si>
    <t>42557797</t>
  </si>
  <si>
    <t>WOS:001758865500001</t>
  </si>
  <si>
    <t>Xu, TH; Chen, WQ; Chai, YY; Hong, J; Wu, Y; Xu, YC; Qiu, SL; Luo, Q</t>
  </si>
  <si>
    <t>Orthopedic regenerative medicine (ORM) addresses musculoskeletal disorders in which effective repair requires coordinated structural reconstruction, biological repair, mechanical adaptation, and functional recovery. These processes generate heterogeneous information across biomaterials, construct design, imaging, intraoperative execution, rehabilitation monitoring, and clinical follow-up. Artificial intelligence (AI) is increasingly relevant for organizing multimodal data and supporting decision-making across regenerative care. This review summarizes current applications of AI in ORM, focusing on regenerative design and fabrication, intraoperative guidance, postoperative monitoring, repair evaluation, and clinical translational pathways. In regenerative design, AI can assist the optimization of material composition, scaffold architecture, biofabrication parameters, and construct performance by linking design variables with biological and biomechanical outcomes. During intervention and recovery, AI-supported systems may improve defect-specific spatial matching, support longitudinal functional assessment, and help identify delayed or unfavorable repair trajectories through integrated analysis of imaging, wearable, and clinical data. The review also discusses translational challenges, including data heterogeneity, limited external validation, algorithmic bias, interpretability, regulatory requirements, and governance constraints. AI may help connect design, intervention, monitoring, and feedback within a continuous analytical workflow, but future progress will require robust datasets, prospective validation, clinically interpretable models, and implementation strategies aligned with regenerative practice.</t>
  </si>
  <si>
    <t>Xu, Tinghui; Chen, Wenqian; Chai, Yinying; Hong, Jiao; Wu, Yi; Xu, Yichen; Qiu, Shengliang; Luo, Qiang</t>
  </si>
  <si>
    <t>Qiu, SL; Luo, Q (corresponding author), Zhejiang Chinese Med Univ, Affiliated Hosp 1, Zhejiang Prov Hosp Chinese Med, Hangzhou, Zhejiang, Peoples R China.</t>
  </si>
  <si>
    <t>luoqiangdr@126.com; shengliang.qiu@zcmu.edu.cn</t>
  </si>
  <si>
    <t>[Xu, Tinghui; Chen, Wenqian; Chai, Yinying; Wu, Yi; Xu, Yichen; Qiu, Shengliang; Luo, Qiang] Zhejiang Chinese Med Univ, Affiliated Hosp 1, Zhejiang Prov Hosp Chinese Med, Hangzhou, Zhejiang, Peoples R China; [Hong, Jiao] Zhejiang Chinese Med Univ, Sch Med Technol &amp; Informat Engn, Hangzhou, Zhejiang, Peoples R China</t>
  </si>
  <si>
    <t>Zhejiang Chinese Medical University; Zhejiang Chinese Medical University</t>
  </si>
  <si>
    <t>Artificial intelligence in orthopedic regenerative medicine: from design to clinical translational pathways</t>
  </si>
  <si>
    <t>FRONTIERS IN CELL AND DEVELOPMENTAL BIOLOGY</t>
  </si>
  <si>
    <t>artificial intelligence; biofabrication; biomaterial design; deep learning; orthopedic regenerative medicine</t>
  </si>
  <si>
    <t>CARTILAGE DEFECTS; CELL; STIFFNESS</t>
  </si>
  <si>
    <t>Chai, Yinying/OML-2660-2025</t>
  </si>
  <si>
    <t>79</t>
  </si>
  <si>
    <t>2296-634X</t>
  </si>
  <si>
    <t>FRONT CELL DEV BIOL</t>
  </si>
  <si>
    <t>Front. Cell. Dev. Biol.</t>
  </si>
  <si>
    <t>JUN 9 2026</t>
  </si>
  <si>
    <t>1863190</t>
  </si>
  <si>
    <t>10.3389/fcell.2026.1863190</t>
  </si>
  <si>
    <t>http://dx.doi.org/10.3389/fcell.2026.1863190</t>
  </si>
  <si>
    <t>Cell Biology; Developmental Biology</t>
  </si>
  <si>
    <t>JV6HS</t>
  </si>
  <si>
    <t>42343897</t>
  </si>
  <si>
    <t>WOS:001799033600001</t>
  </si>
  <si>
    <t>Koçak, CA</t>
  </si>
  <si>
    <t>Background and Objectives: Artificial intelligence (AI) and machine learning (ML) are increasingly integrated into audiology, supporting diagnosis, screening, rehabilitation, and digital health. Despite rapid growth, the literature remains methodologically and clinically heterogeneous, limiting a consolidated view of research trajectories and translational readiness. This scoping review examined the evolution of AI and ML applications in audiology and hearing disorders, focusing on thematic development, research productivity, collaboration patterns, and clinical orientation. Methods: A scoping review was conducted using the Web of Science Core Collection (Science Citation Index Expanded). Original and review articles published between 1995 and 2025 were included. Bibliometric and thematic mapping were applied to analyze publication trends, citation patterns, keyword evolution, and collaboration networks. A structured translational categorization assessed clinical domains and validation maturity. Findings reflect the Web of Science-indexed segment of the literature. Results: A total of 127 publications were analyzed. Research output increased markedly after 2020, with an estimated doubling time of approximately 2.1 years. China, the United States, and South Korea contributed the highest publication volumes, although citation impact did not consistently parallel productivity. Thematic analyses revealed a shift toward AI-driven methodological frameworks, particularly in machine learning, deep learning, and cochlear implant-related applications. Most studies remain at proof-of-concept or internally validated stages, with limited external validation. Emerging areas include tele-audiology and personalized hearing aid optimization. Conclusions: AI and ML research in audiology is increasingly application-oriented; however, broader external validation and prospective implementation are required to support routine clinical integration.</t>
  </si>
  <si>
    <t>Aksoy Kocak, Ceren</t>
  </si>
  <si>
    <t>Koçak, CA (corresponding author), Univ Hlth Sci, Konya City Hosp, Dept Otorhinolaryngol Head &amp; Neck Surg, Konya TR-42090, Turkiye.</t>
  </si>
  <si>
    <t>ceren.aksoykocak@saglik.gov.tr</t>
  </si>
  <si>
    <t>[Aksoy Kocak, Ceren] Univ Hlth Sci, Konya City Hosp, Dept Otorhinolaryngol Head &amp; Neck Surg, Konya TR-42090, Turkiye</t>
  </si>
  <si>
    <t>Konya City Hospital; University of Health Sciences Turkey</t>
  </si>
  <si>
    <t>Artificial Intelligence and Machine Learning in Audiology and Hearing Disorders: A Scoping Review with Bibliometric and Thematic Mapping (1995-2025)</t>
  </si>
  <si>
    <t>AUDIOLOGY RESEARCH</t>
  </si>
  <si>
    <t>artificial intelligence; machine learning; audiology; hearing disorders; scoping review; bibliometric analysis</t>
  </si>
  <si>
    <t>46</t>
  </si>
  <si>
    <t>2039-4330</t>
  </si>
  <si>
    <t>2039-4349</t>
  </si>
  <si>
    <t>AUDIOL RES</t>
  </si>
  <si>
    <t>Audiol. Res.</t>
  </si>
  <si>
    <t>FEB 24 2026</t>
  </si>
  <si>
    <t>29</t>
  </si>
  <si>
    <t>10.3390/audiolres16020029</t>
  </si>
  <si>
    <t>http://dx.doi.org/10.3390/audiolres16020029</t>
  </si>
  <si>
    <t>FEB 2026</t>
  </si>
  <si>
    <t>Audiology &amp; Speech-Language Pathology</t>
  </si>
  <si>
    <t>HA1RC</t>
  </si>
  <si>
    <t>41874063</t>
  </si>
  <si>
    <t>WOS:001749196100001</t>
  </si>
  <si>
    <t>Prashar, S; Nasef, Y; Brown, A; Nishida, C; Rogers, LS; Bundschu, I; Zagales, R; Kata, A; Elkbuli, A</t>
  </si>
  <si>
    <t>BACKGROUND: Artificial intelligence (AI) is increasingly being explored in trauma care as a tool to support clinical decision-making. OBJECTIVE: To evaluate current evidence on AI applications in trauma resuscitation, diagnosis, complication prediction, and patient management. METHODS: A systematic review was conducted using PubMed, Web of Science, ScienceDirect, and Cochrane databases to identify studies published between 2015 and 2025. After screening 2968 records, 58 studies met inclusion criteria and were analyzed using a narrative synthesis approach. RESULTS: AI models were applied to trauma resuscitation (n = 8), diagnosis (n = 18), complication prediction (n = 23), and patient management (n = 9). Machine learning and deep learning approaches demonstrated performance comparable with, or exceeding, traditional clinical tools in some studies, including tasks such as predicting massive transfusion, detecting intracranial hemorrhage, forecasting mortality, and supporting intensive care unit or discharge planning. Interpretation of these findings is limited by the predominance of single-center, retrospective study designs and the frequent absence of external validation. CONCLUSIONS: AI shows meaningful potential to support clinical decision-making across multiple stages of trauma care, particularly in time-sensitive, high-risk settings. At present, the evidence base primarily reflects early-phase model development rather than clinical implementation. Future research should prioritize prospective, multicenter studies with external validation and evaluation of real-world clinical impact to determine whether AI-assisted decision support can improve patient-centered outcomes and safely integrate into trauma care workflows.</t>
  </si>
  <si>
    <t>Prashar, Sukriti; Nasef, Youssef; Brown, Alexander; Nishida, Cameron; Rogers, Logan Samuel; Bundschu, Ian; Zagales, Ruth; Kata, Alexandra; Elkbuli, Adel</t>
  </si>
  <si>
    <t>Elkbuli, A (corresponding author), Orlando Reg Med Ctr Inc, Dept Surg, Div Trauma &amp; Surg Crit Care, 52 W Underwood St, Orlando, FL 32806 USA.</t>
  </si>
  <si>
    <t>sp1934@mynsu.nova.edu; Abrowns1997@gmail.com; ruthzagales@gmail.com; icbundschu@gmail.com; ank15@med.fsu.edu; ysnasef@asu.edu; cameron.nishida@gmail.com; Adel.elkbuli@orlandohealth.com; logan.sam.rogers@gmail.com</t>
  </si>
  <si>
    <t>[Prashar, Sukriti] NOVA Southeastern Univ, Kiran Patel Coll Osteopath Med, Ft Lauderdale, FL USA; [Nasef, Youssef] Arizona State Univ, Tempe, AZ USA; [Brown, Alexander] NOVA Southeastern Univ, Ft Lauderdale, FL USA; [Nishida, Cameron] John Burns Sch Med, Honolulu, HI USA; [Rogers, Logan Samuel] William Carey Univ, Coll Osteopath Med, Hattiesburg, MS USA; [Bundschu, Ian] Univ Miami, Miller Sch Med, Miami, FL USA; [Zagales, Ruth] Indiana Univ, Sch Med, Indianapolis, IN USA; [Kata, Alexandra] Florida State Univ, Sch Med, Tallahassee, FL USA; [Elkbuli, Adel] Orlando Reg Med Ctr Inc, Dept Surg, Div Trauma &amp; Surg Crit Care, 52 W Underwood St, Orlando, FL 32806 USA; [Elkbuli, Adel] Orlando Reg Med Ctr Inc, Dept Surg Educ, Orlando, FL USA</t>
  </si>
  <si>
    <t>Arizona State University; Arizona State University-Tempe; Nova Southeastern University; William Carey University; University of Miami; Indiana University System; Indiana University Indianapolis; State University System of Florida; Florida State University; Orlando Health; Orlando Regional Medical Center; Orlando Health; Orlando Regional Medical Center</t>
  </si>
  <si>
    <t>Artificial Intelligence in Trauma Care: A Systematic Review of Resuscitation, Diagnosis, Risk Prediction, and Management</t>
  </si>
  <si>
    <t>JOURNAL OF TRAUMA NURSING</t>
  </si>
  <si>
    <t>Artificial intelligence; Diagnostics; Predictions of outcomes; Trauma management; Trauma outcomes; Trauma resuscitation</t>
  </si>
  <si>
    <t>EXTERNAL VALIDATION; MACHINE; MORTALITY; MODEL</t>
  </si>
  <si>
    <t>Elkbuli, Adel/AAK-7374-2021</t>
  </si>
  <si>
    <t>74</t>
  </si>
  <si>
    <t>1078-7496</t>
  </si>
  <si>
    <t>1932-3883</t>
  </si>
  <si>
    <t>J TRAUMA NURS</t>
  </si>
  <si>
    <t>J. Trauma Nurs.</t>
  </si>
  <si>
    <t>MAY-JUN 2026</t>
  </si>
  <si>
    <t>160</t>
  </si>
  <si>
    <t>180</t>
  </si>
  <si>
    <t>10.1097/JTN.0000000000000920</t>
  </si>
  <si>
    <t>http://dx.doi.org/10.1097/JTN.0000000000000920</t>
  </si>
  <si>
    <t>Critical Care Medicine; Nursing</t>
  </si>
  <si>
    <t>General &amp; Internal Medicine; Nursing</t>
  </si>
  <si>
    <t>ID8ZB</t>
  </si>
  <si>
    <t>41996287</t>
  </si>
  <si>
    <t>WOS:001769364400001</t>
  </si>
  <si>
    <t>Bartusik-Aebisher, D; Czech, S; Szpara, J; Paul, A; Xavierselvan, M; Aebisher, D</t>
  </si>
  <si>
    <t>Breast cancer remains one of the most significant challenges in modern oncology, while advances in artificial intelligence (AI) are creating new opportunities to improve diagnosis, prognosis, and treatment personalization. The aim of this review was to summarize current and emerging applications of AI in the comprehensive care of patients with breast cancer. This study was conducted as a structured narrative review with elements of integrative evidence synthesis based on publications retrieved from PubMed/MEDLINE, Scopus, Web of Science, and Embase. The review included studies evaluating machine learning and deep learning approaches, such as support vector machines, random forests, convolutional neural networks, Vision Transformers, foundation models, self-supervised learning, federated learning, and multimodal AI systems. The strongest clinical evidence currently concerns AI-supported mammographic screening, where large prospective and real-world studies suggest improvements in cancer detection and workflow efficiency. Applications involving MRI, ultrasound, histopathology, molecular prediction, treatment-response assessment, and treatment selection have shown promising performance, but most remain investigational because of limited prospective multicenter validation. Emerging approaches integrating imaging, pathological, molecular, and clinical data show considerable potential for precision oncology. AI may also support treatment selection, patient monitoring, and survivorship care. Despite promising results, widespread clinical implementation remains limited by challenges related to data heterogeneity, model interpretability, external validation, and integration into clinical workflows. Further prospective multicenter studies are required to establish the safety, reliability, and clinical utility of AI-driven systems in breast cancer care.</t>
  </si>
  <si>
    <t>Bartusik-Aebisher, Dorota; Czech, Sara; Szpara, Jakub; Paul, Avijit; Xavierselvan, Marvin; Aebisher, David</t>
  </si>
  <si>
    <t>Aebisher, D (corresponding author), Univ Rzeszow, Dept Photomed &amp; Phys Chem, Med Fac, Coll Med, PL-35310 Rzeszow, Poland.</t>
  </si>
  <si>
    <t>avijit.paul@tufts.edu; dbartusikaebisher@ur.edu.pl; sc126240@stud.ur.edu.pl; daebisher@ur.edu.pl; marvin.xavierselvan@tufts.edu; js126214@stud.ur.edu.pl</t>
  </si>
  <si>
    <t>[Bartusik-Aebisher, Dorota] Univ Rzeszow, Med Fac, Dept Biochem &amp; Gen Chem, Coll Med, PL-35310 Rzeszow, Poland; [Czech, Sara; Szpara, Jakub] Rzeszow Univ, Fac Med, English Div, Coll Med,Sci Club, PL-35310 Rzeszow, Poland; [Paul, Avijit; Xavierselvan, Marvin] Tufts Univ, Dept Biomed Engn, Medford, MA 02155 USA; [Aebisher, David] Univ Rzeszow, Dept Photomed &amp; Phys Chem, Med Fac, Coll Med, PL-35310 Rzeszow, Poland</t>
  </si>
  <si>
    <t>University of Rzeszow; University of Rzeszow; Tufts University; University of Rzeszow</t>
  </si>
  <si>
    <t>Application of Artificial Intelligence Algorithms in the Comprehensive Care of Patients with Breast Cancer</t>
  </si>
  <si>
    <t>ALGORITHMS</t>
  </si>
  <si>
    <t>breast cancer; artificial intelligence; machine learning; deep learning; mammography; magnetic resonance imaging; ultrasound; radiomics; Vision Transformers; foundation models; precision oncology</t>
  </si>
  <si>
    <t>PREDICTION; MODELS; IMAGES</t>
  </si>
  <si>
    <t>Xavierselvan, Marvin/GMW-6829-2022; Bartusik-Aebisher, Dorota/GRX-2829-2022; Aebisher, David/GQQ-6191-2022</t>
  </si>
  <si>
    <t>184</t>
  </si>
  <si>
    <t>1999-4893</t>
  </si>
  <si>
    <t>Algorithms</t>
  </si>
  <si>
    <t>JUN 29 2026</t>
  </si>
  <si>
    <t>524</t>
  </si>
  <si>
    <t>10.3390/a19070524</t>
  </si>
  <si>
    <t>http://dx.doi.org/10.3390/a19070524</t>
  </si>
  <si>
    <t>Computer Science, Artificial Intelligence; Computer Science, Theory &amp; Methods</t>
  </si>
  <si>
    <t>LR4NP</t>
  </si>
  <si>
    <t>WOS:001831461400001</t>
  </si>
  <si>
    <t>Wagner, M; Schulze, A; Haselbeck-Köbler, M; Probst, P; Brandenburg, JM; Kalkum, E; Majlesara, A; Ramouz, A; Klotz, R; Nickel, F; Marz, K; Bodenstedt, S; Dugas, M; Maier-Hein, L; Mehrabi, A; Speidel, S; Buchler, MW; Müller-Stich, BP</t>
  </si>
  <si>
    <t>Aim: We systematically review current clinical applications of artificial intelligence (AI) that use machine learning (ML) methods for decision support in surgical oncology with an emphasis on clinical translation.Methods: MEDLINE, Web of Science, and CENTRAL were searched on 19 January 2021 for a combination of AI and ML-related terms, decision support, and surgical procedures for abdominal malignancies. Data extraction included study characteristics, description of algorithms and their respective purpose, and description of key steps for scientific validation and clinical translation.Results: Out of 8302 articles, 107 studies were included for full-text analysis. Most of the studies were conducted in a retrospective setting (n = 105, 98%), with 45 studies (42%) using data from multiple centers. The most common tumor entities were colorectal cancer (n = 35, 33%), liver cancer (n = 21, 20%), and gastric cancer (n = 17, 16%). The most common prediction task was survival (n = 36, 34%), with artificial neural networks being the most common class of ML algorithms (n = 52, 49%). Key reporting and validation steps included, among others, a complete listing of patient features (n = 95, 89%), training of multiple algorithms (n = 73, 68%), external validation (n = 13, 12%), prospective validation (n = 2, 2%), robustness in terms of cross-validation or resampling (n = 89, 83%), treatment recommendations by ML algorithms (n = 9, 8%), and development of an interface (n = 12, 11%).Conclusion: ML for decision support in surgical oncology is receiving increasing attention with promising results, but robust and prospective clinical validation is mostly lacking. Furthermore, the integration of ML into AI applications is necessary to foster clinical translation.</t>
  </si>
  <si>
    <t>Wagner, Martin; Schulze, Andre; Haselbeck-Kobler, Michael; Probst, Pascal; Brandenburg, Johanna M.; Kalkum, Eva; Majlesara, Ali; Ramouz, Ali; Klotz, Rosa; Nickel, Felix; Marz, Keno; Bodenstedt, Sebastian; Dugas, Martin; Maier-Hein, Lena; Mehrabi, Arianeb; Speidel, Stefanie; Buchler, Markus W.; Mueller-Stich, Beat Peter</t>
  </si>
  <si>
    <t>Müller-Stich, BP (corresponding author), Heidelberg Univ Hosp, Dept Gen Visceral &amp; Transplantat Surg, Neuenheimer Feld 420, D-69120 Heidelberg, Germany.</t>
  </si>
  <si>
    <t>beat.mueller@med.uni-heidelberg.de</t>
  </si>
  <si>
    <t>National Center for Tumor Diseases (NCT) Heidelberg, Germany within the cancer therapy program "Surgical Oncology"; German Federal Ministry of Health within the "Surgomics" project [BMG2520DAT82]; German Research Foundation (DFG, Deutsche Forschungsgemeinschaft) as part of Germany's Excellence Strategy - EXC [2050/1, 3900696704]</t>
  </si>
  <si>
    <t>National Center for Tumor Diseases (NCT) Heidelberg, Germany within the cancer therapy program "Surgical Oncology" (Deutsche Krebshilfe, Helmholtz Association); German Federal Ministry of Health within the "Surgomics" project; German Research Foundation (DFG, Deutsche Forschungsgemeinschaft) as part of Germany's Excellence Strategy - EXC (German Research Foundation (DFG))</t>
  </si>
  <si>
    <t>This work has been funded by the National Center for Tumor Diseases (NCT) Heidelberg, Germany within the cancer therapy program "Surgical Oncology" and by the German Federal Ministry of Health within the "Surgomics" project (grant number BMG2520DAT82), and by the German Research Foundation (DFG, Deutsche Forschungsgemeinschaft) as part of Germany's Excellence Strategy - EXC 2050/1 - Project ID 3900696704 -Cluster of Excellence "Centre for Tactile Internet with Human-in-the-Loop" (CeTI).</t>
  </si>
  <si>
    <t>[Wagner, Martin; Schulze, Andre; Haselbeck-Kobler, Michael; Brandenburg, Johanna M.; Majlesara, Ali; Ramouz, Ali; Klotz, Rosa; Nickel, Felix; Mehrabi, Arianeb; Buchler, Markus W.; Mueller-Stich, Beat Peter] Heidelberg Univ Hosp, Dept Gen Visceral &amp; Transplantat Surg, Neuenheimer Feld 420, D-69120 Heidelberg, Germany; [Wagner, Martin; Probst, Pascal; Kalkum, Eva; Klotz, Rosa] Heidelberg Univ Hosp, Study Ctr, German Soc Surg SDGC, D-69120 Heidelberg, Germany; [Wagner, Martin; Schulze, Andre; Haselbeck-Kobler, Michael; Brandenburg, Johanna M.; Majlesara, Ali; Ramouz, Ali; Mehrabi, Arianeb; Mueller-Stich, Beat Peter] Natl Ctr Tumor Dis NCT Heidelberg, D-69120 Heidelberg, Germany; [Probst, Pascal] Cantonal Hosp Thurgau, Dept Surg, CH-8501 Frauenfeld, Switzerland; [Marz, Keno; Maier-Hein, Lena] German Canc Res Ctr, Div Comp Assisted Med Intervent CAMI, D-69120 Heidelberg, Germany; [Bodenstedt, Sebastian; Speidel, Stefanie] Natl Ctr Tumor Dis NCT Dresden, Dept Translat Surg Oncol, D-01307 Dresden, Germany; [Bodenstedt, Sebastian; Speidel, Stefanie] Tech Univ Dresden, Ctr Tactile Internet Human In The Loop CeTI, CeTI Cluster Excellence, D-01062 Dresden, Germany; [Dugas, Martin] Heidelberg Univ Hosp, Inst Med Informat, D-69120 Heidelberg, Germany; [Maier-Hein, Lena] Heidelberg Univ, Fac Math &amp; Comp Sci, D-69120 Heidelberg, Germany; [Maier-Hein, Lena] Heidelberg Univ, Fac Med, D-69120 Heidelberg, Germany</t>
  </si>
  <si>
    <t>Ruprecht Karls University Heidelberg; Ruprecht Karls University Heidelberg; Ruprecht Karls University Heidelberg; Helmholtz Association; National Center for Tumor Diseases; German Cancer Research Center (DKFZ); Helmholtz Association; German Cancer Research Center (DKFZ); Technische Universitat Dresden; Ruprecht Karls University Heidelberg; Ruprecht Karls University Heidelberg; Ruprecht Karls University Heidelberg</t>
  </si>
  <si>
    <t>Artificial intelligence for decision support in surgical oncology - a systematic review</t>
  </si>
  <si>
    <t>ARTIFICIAL INTELLIGENCE SURGERY</t>
  </si>
  <si>
    <t>Artificial intelligence; machine learning; decision support; surgical data science; surgery; abdominal cancer</t>
  </si>
  <si>
    <t>COLORECTAL-CANCER; PREDICTION; PROGNOSIS; RESECTION; SURVIVAL; SURGERY; NEED</t>
  </si>
  <si>
    <t>Wagner, Martin/GXH-1661-2022; Probst, Pascal/GSD-6170-2022; Schulze, Andre/MGA-7842-2025; Nickel, Felix/I-3430-2019; Dugas, Martin/HLQ-6447-2023; Ramouz, Ali/B-9969-2017; Mehrabi, Ali Ashraf/AGU-5189-2022; Speidel, Stefanie/K-1959-2017; Müller-Stich, Beat/ABF-5069-2020</t>
  </si>
  <si>
    <t>Wagner, Martin/0000-0002-9831-9110; Brandenburg, Johanna/0000-0001-6486-5810</t>
  </si>
  <si>
    <t>67</t>
  </si>
  <si>
    <t>OAE PUBLISHING INC</t>
  </si>
  <si>
    <t>ALHAMBRA</t>
  </si>
  <si>
    <t>245 E MAIN ST, ST122, ALHAMBRA, CA 91801 USA</t>
  </si>
  <si>
    <t>2771-0408</t>
  </si>
  <si>
    <t>ARTIF INTELL SURG</t>
  </si>
  <si>
    <t>Artif. Intell. Surg.</t>
  </si>
  <si>
    <t>SEP 2022</t>
  </si>
  <si>
    <t>159</t>
  </si>
  <si>
    <t>172</t>
  </si>
  <si>
    <t>10.20517/ais.2022.21</t>
  </si>
  <si>
    <t>http://dx.doi.org/10.20517/ais.2022.21</t>
  </si>
  <si>
    <t>J2K2C</t>
  </si>
  <si>
    <t>WOS:001335400100005</t>
  </si>
  <si>
    <t>Yan, LW; Gao, SY; Gu, C; Wei, BZ</t>
  </si>
  <si>
    <t>BackgroundMagnetic resonance imaging (MRI) is widely used for the diagnosis, evaluation, and follow-up of intestinal diseases. With advances in artificial intelligence, MRI radiomics and deep learning have emerged as promising tools for prognostic assessment and treatment guidance. This review synthesizes current evidence on MRI radiomics and deep learning for prognostic assessment of intestinal diseases, with a focus on inflammatory bowel disease and colorectal cancer.MethodsWe conducted a narrative review of studies published between January 2005 and March 2025, retrieved from PubMed/MEDLINE, Web of Science, and Embase. Eligible studies applied deep learning or radiomics approaches to MRI data to predict treatment response, recurrence, metastasis, or survival outcomes. Methodological quality and clinical relevance were critically appraised with reference to established artificial intelligence-specific evaluation frameworks.ResultsThe reviewed studies indicate that deep learning models, including convolutional neural networks, vision transformers, and multimodal fusion approaches, can effectively exploit multiparametric MRI data to improve prognostic prediction across multiple clinical endpoints. These applications encompass image preprocessing, treatment planning, prediction of therapeutic response, disease relapse, and survival outcomes. MRI-based deep learning models generally outperform conventional imaging and traditional radiomics methods, particularly when integrated with clinical variables. However, most studies remain retrospective, with limited external validation and challenges related to interpretability and generalizability.ConclusionsMRI-based radiomics and deep learning hold substantial potential for enhancing precision medicine in intestinal diseases. Future progress will depend on standardized imaging protocols, multicenter prospective validation, and the development of explainable and clinically trustworthy artificial intelligence models.</t>
  </si>
  <si>
    <t>Yan, Liwei; Gao, Shanyu; Gu, Chao; Wei, Bengzheng</t>
  </si>
  <si>
    <t>Wei, BZ (corresponding author), Shandong Univ Tradit Chinese Med, Ctr Med Artificial Intelligence, Qingdao 266112, Peoples R China.</t>
  </si>
  <si>
    <t>wbz99@sina.com</t>
  </si>
  <si>
    <t>Shandong Medical and Health Science and Technology Development Plan Project [202304011527]</t>
  </si>
  <si>
    <t>Shandong Medical and Health Science and Technology Development Plan Project</t>
  </si>
  <si>
    <t>This study was supported by the Shandong Medical and Health Science and Technology Development Plan Project (Grant No. 202304011527).</t>
  </si>
  <si>
    <t>[Yan, Liwei; Gao, Shanyu; Gu, Chao] Shandong Univ Tradit Chinese Med, Dept Anorectal Surg, Affiliated Hosp, Jinan 250014, Peoples R China; [Yan, Liwei] Shandong Univ Tradit Chinese Med, Clin Coll 1, Jinan 250013, Peoples R China; [Wei, Bengzheng] Shandong Univ Tradit Chinese Med, Ctr Med Artificial Intelligence, Qingdao 266112, Peoples R China</t>
  </si>
  <si>
    <t>Shandong University of Traditional Chinese Medicine; Shandong University of Traditional Chinese Medicine; Shandong University of Traditional Chinese Medicine</t>
  </si>
  <si>
    <t>Role of MRI radiomics in deep learning-based prediction of intestinal diseases</t>
  </si>
  <si>
    <t>INTERNATIONAL JOURNAL OF COLORECTAL DISEASE</t>
  </si>
  <si>
    <t>Magnetic resonance imaging; Deep learning; Intestinal diseases; Prognostic assessment; Image analysis</t>
  </si>
  <si>
    <t>WEIGHTED MAGNETIC-RESONANCE; CONTRAST-ENHANCED MRI; INFLAMMATION</t>
  </si>
  <si>
    <t>0179-1958</t>
  </si>
  <si>
    <t>1432-1262</t>
  </si>
  <si>
    <t>INT J COLORECTAL DIS</t>
  </si>
  <si>
    <t>Int. J. Colorectal Dis.</t>
  </si>
  <si>
    <t>JAN 20 2026</t>
  </si>
  <si>
    <t>10.1007/s00384-026-05083-0</t>
  </si>
  <si>
    <t>http://dx.doi.org/10.1007/s00384-026-05083-0</t>
  </si>
  <si>
    <t>CH0RH</t>
  </si>
  <si>
    <t>41559237</t>
  </si>
  <si>
    <t>WOS:001665607700001</t>
  </si>
  <si>
    <t>Maeda, Y; Kudo, SE; Kuroki, T; Kawabata, Y; Ichimasa, K; Misawa, M; Ogata, N; Ohtsuka, K</t>
  </si>
  <si>
    <t>Conventional endoscopic indices for ulcerative colitis (UC) primarily assess the most severely affected segment, potentially underestimating the cumulative inflammatory burden across the colon. Consequently, there is increasing interest in assessment methods that incorporate both disease severity and spatial extent, including emerging artificial intelligence (AI)-based approaches. The aim of this study was to map and critically evaluate current evidence on endoscopic indices that integrate disease extent in UC, including both conventional and AI-assisted approaches. Original studies in which patients with UC were evaluated via endoscopic approaches for disease activity, severity, or extent and clinically relevant outcomes were reported. Non-original articles and studies of other diseases were excluded. PubMed/MEDLINE and the Cochrane Central Register of Controlled Trials were searched for studies published between January 2000 and December 2025. Two reviewers independently screened studies and extracted data. Findings were synthesized narratively due to heterogeneity. Twenty-one studies were included: eight addressed index development or validation, 11 evaluated clinical outcomes, and four investigated AI-assisted assessments, with some studies contributing to multiple categories. Extent-based indices showed stronger correlations with biomarkers and histological activity than conventional focal scores, although their ability to predict relapse was inconsistent. AI-based systems enabled automated assessment of inflammatory distribution, improving reproducibility and showing promising clinical associations, but external validation remains limited. Extent-integrated endoscopic assessment provides a more comprehensive evaluation of disease burden in UC patients and may improve risk stratification and treatment monitoring. However, methodological heterogeneity and limited prospective validation hinder clinical implementation. Further standardization and multicenter studies are needed. (Gut Liver, 2026;20:511-523)</t>
  </si>
  <si>
    <t>Maeda, Yasuharu; Kudo, Shin-ei; Kuroki, Takanori; Kawabata, Yurie; Ichimasa, Katsuro; Misawa, Masashi; Ogata, Noriyuki; Ohtsuka, Kazuo</t>
  </si>
  <si>
    <t>Maeda, Y (corresponding author), Showa Med Univ, Northern Yokohama Hosp, Digest Dis Ctr, Yokohama, Japan.</t>
  </si>
  <si>
    <t>yasuharu@med.showa-u.ac.jp</t>
  </si>
  <si>
    <t>JSPS KAKENHI [23K09537]; Japanese Foundation for Research and Promotion of Endoscopy Grant</t>
  </si>
  <si>
    <t>JSPS KAKENHI (Ministry of Education, Culture, Sports, Science and Technology, Japan (MEXT), Japan Society for the Promotion of Science, Grants-in-Aid for Scientific Research (KAKENHI)); Japanese Foundation for Research and Promotion of Endoscopy Grant</t>
  </si>
  <si>
    <t>This work was supported by JSPS KAKENHI (grant number 23K09537) and the Japanese Foundation for Research and Promotion of Endoscopy Grant.</t>
  </si>
  <si>
    <t>[Maeda, Yasuharu; Kudo, Shin-ei; Kuroki, Takanori; Kawabata, Yurie; Ichimasa, Katsuro; Misawa, Masashi; Ogata, Noriyuki; Ohtsuka, Kazuo] Showa Med Univ, Northern Yokohama Hosp, Digest Dis Ctr, Yokohama, Japan; [Ohtsuka, Kazuo] Inst Sci Tokyo, Endoscopy Unit, Tokyo, Japan</t>
  </si>
  <si>
    <t>Showa Medical University; Institute of Science Tokyo</t>
  </si>
  <si>
    <t>A Scoping Review of Endoscopic Assessment Considering Disease Extent in Ulcerative Colitis: Insights for the Artificial Intelligence Era</t>
  </si>
  <si>
    <t>GUT AND LIVER</t>
  </si>
  <si>
    <t>Artificial intelligence; Clinical relapse; Endoscopy; Mucosal healing</t>
  </si>
  <si>
    <t>5-AMINOSALICYLIC ACID; SEVERITY; INDEX; THERAPY</t>
  </si>
  <si>
    <t>KUROKI, TAKNANORI/0009-0000-2080-3298</t>
  </si>
  <si>
    <t>EDITORIAL OFFICE GUT &amp; LIVER</t>
  </si>
  <si>
    <t>SEOUL</t>
  </si>
  <si>
    <t>305 LOTTE GOLD ROSE II, 890-59, DAECHI 4-DONG, GANGNAM-GU, SEOUL, 135-839, SOUTH KOREA</t>
  </si>
  <si>
    <t>1976-2283</t>
  </si>
  <si>
    <t>2005-1212</t>
  </si>
  <si>
    <t>GUT LIVER</t>
  </si>
  <si>
    <t>Gut Liver</t>
  </si>
  <si>
    <t>511</t>
  </si>
  <si>
    <t>523</t>
  </si>
  <si>
    <t>10.5009/gnl260078</t>
  </si>
  <si>
    <t>http://dx.doi.org/10.5009/gnl260078</t>
  </si>
  <si>
    <t>Gastroenterology &amp; Hepatology</t>
  </si>
  <si>
    <t>LY9LC</t>
  </si>
  <si>
    <t>42270324</t>
  </si>
  <si>
    <t>WOS:001836542200007</t>
  </si>
  <si>
    <t>Muñoz, J; Ruíz-Cacho, R; Fernández-Araujo, NJ; Candela, A; Visedo, LC; Muñoz-Visedo, J</t>
  </si>
  <si>
    <t>Background: Artificial intelligence (AI) has emerged as a promising tool to improve the diagnosis and characterization of ARDS, including the identification of subphenotypes. Objectives: To evaluate the diagnostic performance and methodological quality of AI models for identifying ARDS and its subphenotypes in adults. Methods: We conducted a systematic review and meta-analysis of 63 studies (n = 135,762) published between 2013 and 2024 in PubMed, Embase, and the Cochrane Library. Extracted outcomes included sensitivity, specificity, AUROC, and validation methods. Risk of bias was assessed with PROBAST, and AI-specific metrics (overfitting, generalization, interpretability, discrimination, calibration) were reported. Results: Pooled sensitivity was 0.89 (95 % CI 0.84-0.93), specificity 0.88 (95 % CI 0.83-0.92), and AUROC 0.90 (95 % CI 0.86-0.94), with high heterogeneity (I-2 &gt; 85 %). Twenty-two studies (31 %) were rated high quality, with sensitivity 0.86 (95 % CI 0.82-0.89) and specificity 0.82 (95 % CI 0.78-0.85). Deep learning models (n = 14) achieved sensitivity 0.91, while machine learning models (n = 19) showed 0.87. Imaging-based models (n = 15) outperformed non-imaging approaches. COVID-19 studies (n = 9) reported sensitivity 0.90 with comparable AUROC and specificity. Only seven studies (18 %) investigated subphenotyping, identifying hyperinflammatory and hypoinflammatory profiles with potential therapeutic relevance. Calibration reporting was missing in 47 % and external validation in most (29/63). Conclusion: AI models for ARDS demonstrate promising diagnostic accuracy but are limited by poor calibration and scarce external validation. Subphenotyping remains exploratory but suggests opportunities for real-time patient stratification. Prospective validation and standardized reporting are essential for clinical adoption.</t>
  </si>
  <si>
    <t>Munoz, Javier; Ruiz-Cacho, Rocio; Fernandez-Araujo, Nerio Jose; Candela, Alberto; Visedo, Lourdes Carmen; Munoz-Visedo, Javier</t>
  </si>
  <si>
    <t>Muñoz, J (corresponding author), Hosp Gen Univ Gregorio Maranon, Intens Care Unit, Madrid, Spain.</t>
  </si>
  <si>
    <t>j.munoz@salud.madrid.org</t>
  </si>
  <si>
    <t>[Munoz, Javier; Ruiz-Cacho, Rocio; Fernandez-Araujo, Nerio Jose; Candela, Alberto] Hosp Gen Univ Gregorio Maranon, Intens Care Unit, Madrid, Spain; [Munoz, Javier; Visedo, Lourdes Carmen] Inst Invest Sanitaria Gregorio Maranon, Madrid, Spain; [Visedo, Lourdes Carmen] Ctr Salud San Juan Cruz, Madrid, Spain; [Munoz-Visedo, Javier] Univ Rey Juan Carlos URJC, Escuela Super Ciencias Expt &amp; Tecnol, Madrid, Spain</t>
  </si>
  <si>
    <t>General University Gregorio Maranon Hospital; Universidad Rey Juan Carlos</t>
  </si>
  <si>
    <t>Systematic review and meta-analysis of artificial intelligence models for diagnosing and subphenotyping ARDS in adults</t>
  </si>
  <si>
    <t>HEART &amp; LUNG</t>
  </si>
  <si>
    <t>Artificial intelligence; Acute respiratory distress syndrome (ARDS); Diagnosis and subphenotyping; Systematic Review and Meta-Analysis</t>
  </si>
  <si>
    <t>RESPIRATORY-DISTRESS-SYNDROME; MACHINE-LEARNING-MODELS; PREDICTION; MANAGEMENT</t>
  </si>
  <si>
    <t>Muñoz, Javier/0000-0001-9794-4507; FERNANDEZ, NERIO/0000-0001-7976-0544</t>
  </si>
  <si>
    <t>MOSBY-ELSEVIER</t>
  </si>
  <si>
    <t>360 PARK AVENUE SOUTH, NEW YORK, NY 10010-1710 USA</t>
  </si>
  <si>
    <t>0147-9563</t>
  </si>
  <si>
    <t>1527-3288</t>
  </si>
  <si>
    <t>HEART LUNG</t>
  </si>
  <si>
    <t>Heart Lung</t>
  </si>
  <si>
    <t>JAN-FEB 2026</t>
  </si>
  <si>
    <t>144</t>
  </si>
  <si>
    <t>163</t>
  </si>
  <si>
    <t>10.1016/j.hrtlng.2025.09.017</t>
  </si>
  <si>
    <t>http://dx.doi.org/10.1016/j.hrtlng.2025.09.017</t>
  </si>
  <si>
    <t>Cardiac &amp; Cardiovascular Systems; Nursing; Respiratory System</t>
  </si>
  <si>
    <t>Cardiovascular System &amp; Cardiology; Nursing; Respiratory System</t>
  </si>
  <si>
    <t>8IH9O</t>
  </si>
  <si>
    <t>41037977</t>
  </si>
  <si>
    <t>WOS:001589350700001</t>
  </si>
  <si>
    <t>Radwanski, M; Zmyslowska-Polakowska, E; Eyüboglu, TF; Özcan, M; Lukomska-Szymanska, M</t>
  </si>
  <si>
    <t>Artificial intelligence (AI) has emerged as a promising tool in endodontic diagnostics, particularly in radiographic interpretation and treatment outcome prediction. This narrative review provides a comprehensive overview of current applications of machine learning (ML) and deep learning (DL) algorithms in endodontics, focusing on periapical lesion detection, assessment of root canal morphology, prognosis prediction, and navigation-guided procedures. A literature search was conducted in PubMed, Scopus, and Web of Science for studies published between 2021 and 2026. Following qualitative screening, 45 studies were included in the evidence synthesis. Given the narrative design of the review, no formal meta-analysis was performed. The reviewed evidence indicates that convolutional neural networks (CNNs), U-Net architectures, YOLO-based systems, and other AI models have demonstrated promising diagnostic performance across multiple imaging modalities, with the highest performance generally reported for CBCT-based applications. However, the current body of evidence remains limited by retrospective study designs, small datasets, methodological heterogeneity, and insufficient external validation. Overall, AI should be considered a valuable adjunctive decision-support tool in endodontic diagnostics rather than a replacement for clinical expertise. Further prospective multicenter studies, external validation, and standardized methodological frameworks are required to support its reliable integration into routine clinical practice.</t>
  </si>
  <si>
    <t>Radwanski, Mateusz; Zmyslowska-Polakowska, Ewa; Eyuboglu, Tan Firat; Ozcan, Mutlu; Lukomska-Szymanska, Monika</t>
  </si>
  <si>
    <t>Radwanski, M (corresponding author), Med Univ Lodz, Dept Endodont, 251 Pomorska Str, PL-92213 Lodz, Poland.</t>
  </si>
  <si>
    <t>mutlu.ozcan@zzm.uzh.ch; tfeyuboglu@yahoo.com; monika.lukomska-szymanska@umed.lodz.pl; ewa.zmyslowska-polakowska@umed.lodz.pl; mateusz.radwanski@umed.lodz.pl</t>
  </si>
  <si>
    <t>[Radwanski, Mateusz; Zmyslowska-Polakowska, Ewa] Med Univ Lodz, Dept Endodont, 251 Pomorska Str, PL-92213 Lodz, Poland; [Eyuboglu, Tan Firat] Istanbul Medipol Univ, Fac Dent, Dept Endodont, Cibali Mahallesi,Ataturk Bulvari 27, TR-34083 Istanbul, Turkiye; [Eyuboglu, Tan Firat; Ozcan, Mutlu] Univ Zurich, Ctr Dent Med, Clin Masticatory Disorders &amp; Dent Biomat, Plattenstr 11, CH-8032 Zurich, Switzerland; [Lukomska-Szymanska, Monika] Med Univ Lodz, Dept Gen Dent, 251 Pomorska Str, PL-92213 Lodz, Poland</t>
  </si>
  <si>
    <t>Medical University Lodz; Istanbul Medipol University; University of Zurich; Medical University Lodz</t>
  </si>
  <si>
    <t>Artificial Intelligence in Endodontic Diagnostics: Current Applications, Clinical Performance, Limitations, and Future Perspectives-A Narrative Review</t>
  </si>
  <si>
    <t>APPLIED SCIENCES-BASEL</t>
  </si>
  <si>
    <t>artificial intelligence; navigation-guided endodontics; periapical lesions; prognosis; root canal morphology</t>
  </si>
  <si>
    <t>BEAM COMPUTED-TOMOGRAPHY; SEGMENTATION</t>
  </si>
  <si>
    <t>/A-5669-2019; Eyuboglu, Tan/AAW-6155-2020; Lukomska-Szymanska, Monika/C-6513-2011; Radwański, Mateusz/GRX-6844-2022</t>
  </si>
  <si>
    <t>2076-3417</t>
  </si>
  <si>
    <t>APPL SCI-BASEL</t>
  </si>
  <si>
    <t>Appl. Sci.-Basel</t>
  </si>
  <si>
    <t>JUL 19 2026</t>
  </si>
  <si>
    <t>7216</t>
  </si>
  <si>
    <t>10.3390/app16147216</t>
  </si>
  <si>
    <t>http://dx.doi.org/10.3390/app16147216</t>
  </si>
  <si>
    <t>Chemistry, Multidisciplinary; Engineering, Multidisciplinary; Materials Science, Multidisciplinary; Physics, Applied</t>
  </si>
  <si>
    <t>Chemistry; Engineering; Materials Science; Physics</t>
  </si>
  <si>
    <t>LR5KH</t>
  </si>
  <si>
    <t>WOS:001831520400001</t>
  </si>
  <si>
    <t>Alghamdi, BM; Alrewily, EM; Alghamdi, SS</t>
  </si>
  <si>
    <t>Ultrasound imaging is widely used across cardiology, hepatology, obstetrics, breast and thyroid imaging, and emergency care because it is real-time, noninvasive, and relatively accessible. However, its diagnostic performance remains influenced by operator experience, image quality, scanner settings, and interpretation variability. Artificial intelligence (AI) has emerged as a promising support tool for ultrasound, assisting with image acquisition, quality assessment, view classification, segmentation, measurement, lesion characterization, and structured reporting. This narrative review summarizes recent developments in AI-assisted ultrasound imaging, emphasizing its technical foundations, clinical applications, validation challenges, and relevance to Gulf health care systems. Current evidence suggests that AI may improve workflow efficiency, reduce interobserver variability, and support diagnostic decision-making in selected ultrasound tasks, particularly when models are trained and tested on large, diverse data sets. Nevertheless, the clinical readiness of many AI tools remains constrained by retrospective study designs, single-center data sets, limited external validation, vendor-dependent image variability, and insufficient prospective evaluation. These limitations are particularly salient in Gulf health care, where ultrasound services are delivered across heterogeneous public, private, military, and academic institutions that use different equipment, workflows, and operator training backgrounds. Gulf countries are well-positioned to adopt AI-enabled ultrasound because of the ongoing digital health transformation and emerging regulatory frameworks, including the Saudi SFDA guidance and the UAE AI governance initiatives. However, responsible implementation will require region-specific, multicenter, multivendor validation, transparent reporting of model performance and failure cases, clinician training, and privacy-preserving data governance. AI should therefore be viewed not as a replacement for ultrasound professionals but as a decision-support technology that may improve consistency, efficiency, and diagnostic confidence when carefully validated in real-world clinical settings.</t>
  </si>
  <si>
    <t>Alghamdi, Bayan M.; Alrewily, Eman M.; Alghamdi, Sharefa S.</t>
  </si>
  <si>
    <t>Alghamdi, BM (corresponding author), King Saud Univ Med City, Dept Radiol &amp; Med Imaging, Riyadh 12372, Saudi Arabia.</t>
  </si>
  <si>
    <t>balghamdi1@ksu.edu.sa; yeman999@yahoo.com; sh991@hotmail.com</t>
  </si>
  <si>
    <t>King Saud University Medical City</t>
  </si>
  <si>
    <t>The authors thank King Saud University Medical City for institutional support.</t>
  </si>
  <si>
    <t>[Alghamdi, Bayan M.; Alrewily, Eman M.; Alghamdi, Sharefa S.] King Saud Univ Med City, Dept Radiol &amp; Med Imaging, Riyadh 12372, Saudi Arabia</t>
  </si>
  <si>
    <t>Artificial Intelligence in Ultrasound Imaging</t>
  </si>
  <si>
    <t>ULTRASOUND QUARTERLY</t>
  </si>
  <si>
    <t>artificial intelligence; ultrasound; Gulf health care; echocardiography; POCUS</t>
  </si>
  <si>
    <t>68</t>
  </si>
  <si>
    <t>0894-8771</t>
  </si>
  <si>
    <t>1536-0253</t>
  </si>
  <si>
    <t>ULTRASOUND Q</t>
  </si>
  <si>
    <t>Ultrasound Q.</t>
  </si>
  <si>
    <t>e00753</t>
  </si>
  <si>
    <t>10.1097/RUQ.0000000000000753</t>
  </si>
  <si>
    <t>http://dx.doi.org/10.1097/RUQ.0000000000000753</t>
  </si>
  <si>
    <t>MV2CU</t>
  </si>
  <si>
    <t>42611640</t>
  </si>
  <si>
    <t>WOS:001851668300001</t>
  </si>
  <si>
    <t>Lopes, S; Mascarenhas, M; Fonseca, J; Leite-Moreira, AF</t>
  </si>
  <si>
    <t>Background: Artificial intelligence (AI) is increasingly applied in pulmonary endoscopy, including diagnostic bronchoscopy, interventional pulmonology and endobronchial imaging. Advances in computer vision, machine learning and robotic systems have expanded the potential for automated lesion detection, navigation to peripheral pulmonary lesions, and real-time procedural support. However, the current evidence base remains heterogeneous, and translational challenges persist. Methods: This review summarizes current applications and developments of AI across white-light bronchoscopy (WLB), image-enhanced bronchoscopy (e.g., narrow-band imaging and autofluorescence imaging), endobronchial ultrasound (EBUS), virtual and robotic bronchoscopies, and workflow optimization and training. The authors also examine the methodological limitations, regulatory considerations, and implementation barriers that affect translation into routine practice. Results: Reported developments include deep learning-based models for mucosal abnormality detection, lymph-node characterization during EBUS-guided transbronchial needle aspiration (EBUS-TBNA), improved lesion localization, and reduction in operator-dependent variability. Additionally, AI-assisted simulation platforms and decision-support tools are reshaping training paradigms. Nevertheless, most studies remain retrospective or single-center, with limited external validation, dataset heterogeneity, unclear model explainability, and incomplete integration into clinical workflows. Conclusions: AI has the potential to support lesion detection, navigation, and training in pulmonary endoscopy. However, robust prospective validation, standardized datasets, transparent model reporting, robust data governance, multidisciplinary collaboration, and careful integration into clinical practice are required before widespread adoption.</t>
  </si>
  <si>
    <t>Lopes, Sara; Mascarenhas, Miguel; Fonseca, Joao; Leite-Moreira, Adelino F.</t>
  </si>
  <si>
    <t>Lopes, S (corresponding author), Portuguese Inst Oncol Porto, Thorac Surg, P-4200072 Porto, Portugal.; Mascarenhas, M (corresponding author), Univ Porto, Fac Med, P-4200437 Porto, Portugal.; Mascarenhas, M (corresponding author), Hosp Sao Joao, Dept Gastroenterol, Precis Med Unit, P-4200437 Porto, Portugal.; Mascarenhas, M (corresponding author), World Gastroenterol Org Training Ctr, P-4200437 Porto, Portugal.</t>
  </si>
  <si>
    <t>s.lo4395@gmail.com; miguelmascarenhassaraiva@gmail.com</t>
  </si>
  <si>
    <t>[Lopes, Sara] Portuguese Inst Oncol Porto, Thorac Surg, P-4200072 Porto, Portugal; [Mascarenhas, Miguel; Fonseca, Joao; Leite-Moreira, Adelino F.] Univ Porto, Fac Med, P-4200437 Porto, Portugal; [Mascarenhas, Miguel; Fonseca, Joao] Hosp Sao Joao, Dept Gastroenterol, Precis Med Unit, P-4200437 Porto, Portugal; [Mascarenhas, Miguel; Fonseca, Joao] World Gastroenterol Org Training Ctr, P-4200437 Porto, Portugal; [Leite-Moreira, Adelino F.] Hosp Sao Joao, Dept Cardiothorac Surg, P-4200437 Porto, Portugal</t>
  </si>
  <si>
    <t>Universidade de Coimbra; Universidade do Porto; Sao Joao Hospital; Sao Joao Hospital</t>
  </si>
  <si>
    <t>Artificial Intelligence in Pulmonary Endoscopy: Current Evidence, Limitations, and Future Directions</t>
  </si>
  <si>
    <t>JOURNAL OF IMAGING</t>
  </si>
  <si>
    <t>artificial intelligence; bronchoscopy; endobronchial ultrasound; deep learning; pulmonary endoscopy; computer-aided detection; computer-aided diagnosis</t>
  </si>
  <si>
    <t>TRANSBRONCHIAL NEEDLE ASPIRATION; TECHNICAL ASPECTS; BRONCHOSCOPY; PERFORMANCE; LESIONS; HEALTH</t>
  </si>
  <si>
    <t>Fonseca, João/B-7562-2008</t>
  </si>
  <si>
    <t>101</t>
  </si>
  <si>
    <t>2313-433X</t>
  </si>
  <si>
    <t>J IMAGING</t>
  </si>
  <si>
    <t>J. Imaging</t>
  </si>
  <si>
    <t>APR 12 2026</t>
  </si>
  <si>
    <t>167</t>
  </si>
  <si>
    <t>10.3390/jimaging12040167</t>
  </si>
  <si>
    <t>http://dx.doi.org/10.3390/jimaging12040167</t>
  </si>
  <si>
    <t>Imaging Science &amp; Photographic Technology</t>
  </si>
  <si>
    <t>HB1DJ</t>
  </si>
  <si>
    <t>42042510</t>
  </si>
  <si>
    <t>WOS:001749837700001</t>
  </si>
  <si>
    <t>Garrido, GS; Acosta, NT; Ramírez, JAU; Rincón, EHH</t>
  </si>
  <si>
    <t>Perioperative anaesthetic complications are a major public health concern, as they are associated with increased mortality, prolonged hospital stay, higher healthcare costs, and compromised patient safety. Despite advances in perioperative monitoring and risk stratification, early and personalised identification of patients at risk remains limited. Artificial intelligence (AI) has emerged as a promising approach to improve prediction of perioperative anaesthetic complications, although current evidence is heterogeneous. To synthesise the available evidence on the use of artificial intelligence models to predict perioperative anaesthetic complications in adult surgical patients. A scoping review was conducted following Joanna Briggs Institute methodology and reported according to PRISMA-ScR guidelines. The protocol was registered in the Open Science Framework (DOI: ). PubMed, Scopus, and Web of Science were searched for studies published between 2015 and 2025. Studies applying machine learning, deep learning, or hybrid models to predict perioperative anaesthetic complications were included. Evidence was synthesised using conceptual mapping and thematic analysis. Fifty-one studies were included. Haemodynamic and cardiovascular outcomes, particularly intraoperative hypotension, were most frequently studied, followed by renal, neurological, and respiratory complications, postoperative pain, and perioperative resource utilisation. Most models showed moderate to high predictive performance, while external validation and evaluation of clinical impact were uncommon. Artificial intelligence has substantial potential to support prediction of perioperative anaesthetic complications. However, clinical implementation is limited by methodological weaknesses, including predominantly retrospective designs, limited external validation, and scarce assessment of real-world impact. Prospective multicentre studies are required.</t>
  </si>
  <si>
    <t>Garrido, Gabriela Salcedo; Acosta, Nicole Tovar; Ramirez, Juan Alejandro Uruena; Rincon, Erwin Hernando Hernandez</t>
  </si>
  <si>
    <t>Rincón, EHH (corresponding author), Univ La Sabana, Dept Family Med &amp; Publ Hlth, Univ Campus Puente Comun,Km 7 Autopista Norte, Chia, Colombia.</t>
  </si>
  <si>
    <t>erwinhr@unisabana.edu.co; juanurura@unisabana.edu.co; nicoletoac@unisabana.edu.co; gabrielasaga@unisabana.edu.co</t>
  </si>
  <si>
    <t>Universidad de La Sabana, Colombia [MED-341-2023]</t>
  </si>
  <si>
    <t>Universidad de La Sabana, Colombia</t>
  </si>
  <si>
    <t>This research was supported by Universidad de La Sabana, Colombia, through the MED-341-2023 project (Telehealth in Colombia).</t>
  </si>
  <si>
    <t>[Garrido, Gabriela Salcedo; Acosta, Nicole Tovar; Ramirez, Juan Alejandro Uruena] Univ La Sabana, Chia, Colombia; [Rincon, Erwin Hernando Hernandez] Univ La Sabana, Dept Family Med &amp; Publ Hlth, Univ Campus Puente Comun,Km 7 Autopista Norte, Chia, Colombia</t>
  </si>
  <si>
    <t>Universidad de La Sabana; Universidad de La Sabana</t>
  </si>
  <si>
    <t>Artificial intelligence for predicting perioperative anaesthetic complications and supporting clinical decision-making: a scoping review</t>
  </si>
  <si>
    <t>JOURNAL OF CLINICAL MONITORING AND COMPUTING</t>
  </si>
  <si>
    <t>Anaesthesia; Perioperative complications; Artificial intelligence; Machine learning; Risk assessment; Predictive models</t>
  </si>
  <si>
    <t>MACHINE LEARNING APPROACH; INTRAOPERATIVE HYPOTENSION; POSTINDUCTION HYPOTENSION; NONCARDIAC SURGERY; MODEL; PRESSURE; RISK</t>
  </si>
  <si>
    <t>SPRINGER HEIDELBERG</t>
  </si>
  <si>
    <t>HEIDELBERG</t>
  </si>
  <si>
    <t>Europaplatz 3, HEIDELBERG, GERMANY</t>
  </si>
  <si>
    <t>1387-1307</t>
  </si>
  <si>
    <t>1573-2614</t>
  </si>
  <si>
    <t>J CLIN MONIT COMPUT</t>
  </si>
  <si>
    <t>J. Clin. Monitor. Comp.</t>
  </si>
  <si>
    <t>10.1007/s10877-026-01449-5</t>
  </si>
  <si>
    <t>http://dx.doi.org/10.1007/s10877-026-01449-5</t>
  </si>
  <si>
    <t>MY9FV</t>
  </si>
  <si>
    <t>42622976</t>
  </si>
  <si>
    <t>WOS:001854189800001</t>
  </si>
  <si>
    <t>Salzano, G; Digiacomo, A; Dello Stritto, G; Orsini, A; De Archangelis, R; Cicchetti, R; Lannutti, P; Ferretti, S; Schips, L; Marchioni, M</t>
  </si>
  <si>
    <t>IntroductionBladder cancer (BC) is associated with high recurrence and progression rates that require intensive surveillance. In this context, Artificial Intelligence (AI) offers promising tools to enhance diagnostic, prognostic, and surgical pathways.Areas coveredThis narrative review critically examines the current state of AI applications across the bladder cancer care focusing on diagnostic, prognostic and surgical domains. A comprehensive literature search was conducted to identify relevant studies. Key topics include radiomics in computed tomography (CT) and magnetic resonance imaging (MRI), radiogenomics, pathomics and AI-assisted cystoscopy. Furthermore, the role of AI in preoperative planning, intraoperative navigation and surgical training is discussed highlighting its integration in robotic and endoscopic procedures.Expert opinionAI is rapidly redefining bladder cancer management through multimodal data integration and predictive modeling. While current evidence demonstrates high diagnostic and prognostic performance, clinical implementation remains limited by heterogeneity, lack of standardization and insufficient external validation. Future efforts should prioritize prospective validation, explainability and integration into clinical workflows to realize AI's full potential in personalized uro-oncology.</t>
  </si>
  <si>
    <t>Salzano, Gaetano; Digiacomo, Alessio; Dello Stritto, Guglielmo; Orsini, Angelo; De Archangelis, Riccardo; Cicchetti, Rossella; Lannutti, Peppino; Ferretti, Simone; Schips, Luigi; Marchioni, Michele</t>
  </si>
  <si>
    <t>Digiacomo, A (corresponding author), G dAnnunzio Univ Chieti Pescara, Dept Med Oral &amp; Biotechnol Sci, I-66100 Chieti, Italy.</t>
  </si>
  <si>
    <t>ale.digiacomo.uro@gmail.com</t>
  </si>
  <si>
    <t>[Salzano, Gaetano; Digiacomo, Alessio; Dello Stritto, Guglielmo; Orsini, Angelo; De Archangelis, Riccardo; Cicchetti, Rossella; Lannutti, Peppino; Ferretti, Simone; Schips, Luigi; Marchioni, Michele] G dAnnunzio Univ Chieti Pescara, Dept Med Oral &amp; Biotechnol Sci, I-66100 Chieti, Italy</t>
  </si>
  <si>
    <t>G d'Annunzio University of Chieti-Pescara</t>
  </si>
  <si>
    <t>Artificial intelligence in bladder cancer management: a narrative review of diagnostic and surgical advances and current limitations</t>
  </si>
  <si>
    <t>EXPERT REVIEW OF ANTICANCER THERAPY</t>
  </si>
  <si>
    <t>Artificial intelligence; bladder cancer; cystoscopy; deep learning; pathomics; radiogenomics; radiomics; robot-assisted surgery</t>
  </si>
  <si>
    <t>RADICAL CYSTECTOMY; UROTHELIAL CARCINOMA; RECURRENCE; RISK; IDENTIFICATION; PREDICTION; MORTALITY; ACCURACY</t>
  </si>
  <si>
    <t>Marchioni, Michele/GRR-9853-2022</t>
  </si>
  <si>
    <t>97</t>
  </si>
  <si>
    <t>1473-7140</t>
  </si>
  <si>
    <t>1744-8328</t>
  </si>
  <si>
    <t>EXPERT REV ANTICANC</t>
  </si>
  <si>
    <t>Expert Rev. Anticancer Ther</t>
  </si>
  <si>
    <t>865</t>
  </si>
  <si>
    <t>880</t>
  </si>
  <si>
    <t>10.1080/14737140.2026.2619018</t>
  </si>
  <si>
    <t>http://dx.doi.org/10.1080/14737140.2026.2619018</t>
  </si>
  <si>
    <t>KL4KU</t>
  </si>
  <si>
    <t>41545941</t>
  </si>
  <si>
    <t>WOS:001685420700001</t>
  </si>
  <si>
    <t>Deligeoroglou, E; Makrakis, G; Makrakis, E</t>
  </si>
  <si>
    <t>Artificial intelligence (AI) is increasingly being investigated as a decision-support tool in controlled ovarian stimulation (COS) during in vitro fertilization. Machine learning and deep learning algorithms have demonstrated promising predictive performance for outcomes including ovarian response, mature oocyte yield, premature luteinizing hormone rise, gonadotropin dose adjustment, and optimization of trigger timing. Convolutional neural networks applied to three-dimensional ultrasound imaging have also enabled automated follicular monitoring and more standardized assessment of follicular development. This narrative review summarizes current AI applications in COS and critically evaluates the methodological quality, validation status, and clinical relevance of available models. Most published studies are retrospective and based on single-center data sets, with limited external validation and scarce prospective randomized evidence. Furthermore, many reported improvements relate primarily to surrogate laboratory outcomes rather than clinically meaningful endpoints such as live birth rates. Although AI-assisted COS demonstrates considerable potential for individualized treatment and workflow optimization, important barriers remain, including model interpretability, generalizability, ethical considerations, data privacy, and regulatory oversight. Future progress will require multicenter collaborations, prospective clinical validation, explainable AI frameworks, and careful integration of AI tools into clinician-guided reproductive care.</t>
  </si>
  <si>
    <t>Deligeoroglou, E.; Makrakis, G.; Makrakis, E.</t>
  </si>
  <si>
    <t>Deligeoroglou, E (corresponding author), Papageorgiou Gen Hosp, Dept Obstet &amp; Gynecol 1, Unit Human Reprod, Med Sch, Peripheral Rd, Thessaloniki 56430, Greece.</t>
  </si>
  <si>
    <t>evideligeo@gmail.com</t>
  </si>
  <si>
    <t>No funding was received for this work.</t>
  </si>
  <si>
    <t>[Deligeoroglou, E.] Aristotle Univ Thessaloniki, Papageorgiou Gen Hosp, Dept Obstet &amp; Gynecol 1, Med Sch, Thessaloniki, Greece; [Deligeoroglou, E.; Makrakis, E.] HYGEIA IVF Embryogenesis, Athens, Greece; [Makrakis, G.] Royal Surrey NHS Fdn Trust, Royal Surrey Country Hosp, Guildford, England; [Makrakis, E.] Univ Nicosia, Med Sch, Nicosia, Cyprus</t>
  </si>
  <si>
    <t>University of Nicosia</t>
  </si>
  <si>
    <t>Artificial intelligence-assisted controlled ovarian stimulation in in vitro fertilization: A critical narrative review</t>
  </si>
  <si>
    <t>INTERNATIONAL JOURNAL OF GYNECOLOGY &amp; OBSTETRICS</t>
  </si>
  <si>
    <t>artificial intelligence; gonadotropins; in vitro fertilization; machine learning; ovarian stimulation; reproductive medicine</t>
  </si>
  <si>
    <t>Deligeoroglou, Evangelia/0009-0005-2772-3684</t>
  </si>
  <si>
    <t>0020-7292</t>
  </si>
  <si>
    <t>1879-3479</t>
  </si>
  <si>
    <t>INT J GYNECOL OBSTET</t>
  </si>
  <si>
    <t>Int. J. Gynecol. Obstet.</t>
  </si>
  <si>
    <t>10.1002/ijgo.71163</t>
  </si>
  <si>
    <t>http://dx.doi.org/10.1002/ijgo.71163</t>
  </si>
  <si>
    <t>Obstetrics &amp; Gynecology</t>
  </si>
  <si>
    <t>JS8NM</t>
  </si>
  <si>
    <t>42319223</t>
  </si>
  <si>
    <t>WOS:001797149300001</t>
  </si>
  <si>
    <t>Wu, PZ; Liu, XR; Zhang, XY; Guo, ZY; Lau, L</t>
  </si>
  <si>
    <t>Total hip arthroplasty (THA) is a frequently performed surgery where even slight improvements in precision and efficiency can lead to significant clinical advantages. This narrative review synthesises current evidence on AI applications along the THA care pathway, spanning preoperative planning, intraoperative execution, outcome prediction, and postoperative monitoring. In preoperative planning, AI-enabled 3-dimensional templating improves implant size prediction compared with conventional 2-dimensional methods and markedly reduces planning time while enhancing component positioning and biomechanical restoration. Intraoperatively, AI-integrated robotic and navigation platforms increase the proportion of components placed within radiographic "safe zones," although short-term functional outcomes often remain comparable to conventional techniques, highlighting the need to link imaging surrogates with patient-centred endpoints. Across outcome prediction tasks - including patient-reported outcomes, complications, revision, and periprosthetic joint infection - machine learning models generally achieve good discriminative performance and consistently underscore the prognostic importance of preoperative symptom burden and comorbidity. Nevertheless, most studies remain at an early translational stage, with limited external validation, few prospective or randomised impact evaluations, incomplete assessment of bias and fairness, and ongoing uncertainty around regulatory, reimbursement, and workflow integration. Future research should prioritise robust multicentre validation, prospective studies that quantify clinical and economic impact, systematic reporting of model performance across patient subgroups, and closer collaboration among clinicians, data scientists, regulators, and industry to support safe and equitable adoption of AI throughout the THA pathway.</t>
  </si>
  <si>
    <t>Wu, Puzhen; Liu, Xinrui; Zhang, Xianyu; Guo, Ziyu; Lau, Lawrence</t>
  </si>
  <si>
    <t>Lau, L (corresponding author), Univ Hong Kong, Queen Mary Hosp, Dept Orthopaed &amp; Traumatol, Sch Clin Med,Pok Fu Lam, Adm Off,5F,Professorial Block, Hong Kong, Peoples R China.</t>
  </si>
  <si>
    <t>laucml@hku.hk</t>
  </si>
  <si>
    <t>[Wu, Puzhen; Zhang, Xianyu; Guo, Ziyu; Lau, Lawrence] Univ Hong Kong, Sch Clin Med, Dept Orthopaed &amp; Traumatol, Hong Kong, Peoples R China; [Liu, Xinrui] Nanchang Univ, Queen Mary Coll, Med Sch, Nanchang, Jiangxi, Peoples R China</t>
  </si>
  <si>
    <t>University of Hong Kong; Nanchang University</t>
  </si>
  <si>
    <t>From planning to monitoring: artificial intelligence applications across the total hip arthroplasty continuum</t>
  </si>
  <si>
    <t>HIP INTERNATIONAL</t>
  </si>
  <si>
    <t>Artificial intelligence; hip replacement; robotic surgery; total hip arthroplasty</t>
  </si>
  <si>
    <t>KNEE ARTHROPLASTY; LEARNING-CURVE; ACCURACY; OUTCOMES; MODEL; VALIDATION; PLACEMENT; DYSPLASIA</t>
  </si>
  <si>
    <t>Lau, Lawrence C.M./AAJ-4908-2020</t>
  </si>
  <si>
    <t>1120-7000</t>
  </si>
  <si>
    <t>1724-6067</t>
  </si>
  <si>
    <t>HIP INT</t>
  </si>
  <si>
    <t>Hip Int.</t>
  </si>
  <si>
    <t>139</t>
  </si>
  <si>
    <t>150</t>
  </si>
  <si>
    <t>10.1177/11207000261423870</t>
  </si>
  <si>
    <t>http://dx.doi.org/10.1177/11207000261423870</t>
  </si>
  <si>
    <t>GD7LD</t>
  </si>
  <si>
    <t>41944273</t>
  </si>
  <si>
    <t>WOS:001733963800023</t>
  </si>
  <si>
    <t>Al-Jabri, MM; Anshasi, H</t>
  </si>
  <si>
    <t>Purpose: To summarize and evaluate the methodological quality of primary studies focusing on the use of machine or deep learning-based prediction models for delirium in ICU patients. Methods: A systematic review was conducted to identify relevant studies using six electronic databases. The Prediction Model Risk of Bias Assessment Tool (PROBAST) was used for appraising the quality of included studies. Results: Eleven studies published between 2018 and 2024 met the inclusion criteria, with most published after 2021. The majority used retrospective designs and sample sizes varied widely (140-48451 participants). Logistic regression and random forest models consistently demonstrated strong predictive performance (AUROC 0.83-0.91). Advanced techniques such as recurrent neural networks and gradient boosting also showed promise, particularly in handling complex time-series ICU data. Methodological quality was generally robust; however, common limitations included overfitting, lack of external validation, and incomplete handling of missing data. Conclusion: Machine learning models, especially logistic regression and random forest, offer promising, interpretable approaches for delirium prediction in ICU settings. Advanced deep learning models may further enhance predictive accuracy. Nonetheless, methodological limitations-mainly retrospective designs and limited external validation-limit their clinical generalizability. Future studies should focus on prospective validation and improving methodological rigor to support clinical implementation.</t>
  </si>
  <si>
    <t>Al-Jabri, Mohammed Musaed; Anshasi, Huda</t>
  </si>
  <si>
    <t>Anshasi, H (corresponding author), Higher Coll Technol, Fac Hlth Sci, Nursing, POB 1626, Fujairah, U Arab Emirates.</t>
  </si>
  <si>
    <t>m.aljabri@psau.edu.sa; hanshasi@hct.ac.ae</t>
  </si>
  <si>
    <t>Prince Sattam bin Abdulaziz University [PSAU/2024/03/31269]</t>
  </si>
  <si>
    <t>Prince Sattam bin Abdulaziz University (Prince Sattam Bin Abdulaziz University)</t>
  </si>
  <si>
    <t>A substantial part of this study was supported by Prince Sattam bin Abdulaziz University, Wadi Aldawaser, Saudi Arabia (Project number: PSAU/2024/03/31269) .</t>
  </si>
  <si>
    <t>[Al-Jabri, Mohammed Musaed] Prince Sattam Bin Abdulaziz Univ, Coll Appl Med Sci, Dept Nursing, Wadi Aldawaser, Saudi Arabia; [Anshasi, Huda] Higher Coll Technol, Fac Hlth Sci, Nursing, POB 1626, Fujairah, U Arab Emirates</t>
  </si>
  <si>
    <t>Prince Sattam Bin Abdulaziz University; Higher Colleges of Technology - United Arab Emirates</t>
  </si>
  <si>
    <t>Performance of machine and deep learning models for predicting delirium in adult ICU patients: A systematic review</t>
  </si>
  <si>
    <t>Delirium; Machine Learning; Deep Learning; Prediction Models; Intensive Care Unit; Systematic Review</t>
  </si>
  <si>
    <t>RISK; APPLICABILITY; PROBAST; BIAS; TOOL</t>
  </si>
  <si>
    <t>Anshasi, Huda/AFL-0862-2022; Aljabri, Mohammed Musaed/LVS-3834-2024</t>
  </si>
  <si>
    <t>Aljabri, Mohammed Musaed/0000-0003-1059-3236</t>
  </si>
  <si>
    <t>203</t>
  </si>
  <si>
    <t>106008</t>
  </si>
  <si>
    <t>10.1016/j.ijmedinf.2025.106008</t>
  </si>
  <si>
    <t>http://dx.doi.org/10.1016/j.ijmedinf.2025.106008</t>
  </si>
  <si>
    <t>3XQ4P</t>
  </si>
  <si>
    <t>40513381</t>
  </si>
  <si>
    <t>WOS:001511454200002</t>
  </si>
  <si>
    <t>Reiner, K; Lukic, IK; Lukic, A</t>
  </si>
  <si>
    <t>Background Artificial intelligence (AI) is increasingly transforming anesthesiology and perioperative medicine through predictive analytics, real-time monitoring, and clinical decision support. In obstetrics, AI has shown promise in predicting complications such as preeclampsia and postpartum hemorrhage. However, it's integration into obstetric anesthesiology remains limited due to challenges including dynamic maternal physiology, time-sensitive care, and the need to optimize both maternal and fetal outcomes. This mini-review evaluates current evidence and the translational potential of AI in obstetric anesthesiology.Methods A literature review was performed using PubMed, Google Scholar, and OpenEvidence AI, covering studies published up to April 2026, with emphasis on post-2015 literature. Included studies comprised original research, systematic reviews, and case series published in English. Animal studies and editorials without primary data were excluded. Two authors independently screened articles, resolving disagreements by consensus.Discussion Current applications include machine learning-assisted ultrasound guidance for neuraxial procedures, optimization of intrathecal anesthetic dosing, and prediction of spinal anesthesia-induced hypotension. AI models have also been developed to predict epidural-related maternal fever and post-cesarean pain. Despite promising findings, most studies are retrospective and lack external validation. Major barriers include data heterogeneity, algorithmic bias, limited interpretability, and challenges integrating AI into clinical workflows.Conclusion AI has significant potential to improve risk stratification, procedural precision, and personalized care in obstetric anesthesiology. Future research should focus on prospective validation, multicenter collaboration, explainable models, and seamless clinical integration, with AI serving as a support tool rather than a replacement for clinician expertise.</t>
  </si>
  <si>
    <t>Reiner, Kresimir; Lukic, Ivan Kresimir; Lukic, Anita</t>
  </si>
  <si>
    <t>Reiner, K (corresponding author), Univ Hosp Ctr Zagreb, Clin Anesthesiol Reanimatol &amp; Intens Care, Zagreb, Croatia.; Reiner, K (corresponding author), Univ Zagreb, Zagreb Sch Med, Zagreb, Croatia.</t>
  </si>
  <si>
    <t>kreso.reiner@gmail.com</t>
  </si>
  <si>
    <t>[Reiner, Kresimir] Univ Hosp Ctr Zagreb, Clin Anesthesiol Reanimatol &amp; Intens Care, Zagreb, Croatia; [Reiner, Kresimir] Univ Zagreb, Zagreb Sch Med, Zagreb, Croatia; [Lukic, Ivan Kresimir; Lukic, Anita] Catholic Univ Croatia, Sch Med, Zagreb, Croatia; [Lukic, Anita] Gen Hosp Varazdin, Dept Anesthesiol Reanimatol &amp; Intens Care, Varazhdin, Croatia</t>
  </si>
  <si>
    <t>University of Zagreb; University of Zagreb Hospital; University of Zagreb</t>
  </si>
  <si>
    <t>From data to delivery: a mini-review on the clinical applications and challenges of artificial intelligence in obstetric anesthesia and analgesia</t>
  </si>
  <si>
    <t>anesthesiology; artificial intelligence; machine learning; obstetric analgesia; obstetric anesthesia</t>
  </si>
  <si>
    <t>CESAREAN DELIVERY; ULTRASOUND</t>
  </si>
  <si>
    <t>Lukic, Anita/KHZ-1627-2024; Lukic, Ivan Kresimir/QAY-8865-2026</t>
  </si>
  <si>
    <t>1863454</t>
  </si>
  <si>
    <t>10.3389/fanes.2026.1863454</t>
  </si>
  <si>
    <t>http://dx.doi.org/10.3389/fanes.2026.1863454</t>
  </si>
  <si>
    <t>KQ5KD</t>
  </si>
  <si>
    <t>WOS:001813211900001</t>
  </si>
  <si>
    <t>Blaga, AM; Mihut, RO; Treteanu, AR; Andronic, O; Busnatu, SS; Dima, S; Radoi, VE</t>
  </si>
  <si>
    <t>The rapid expansion of next-generation sequencing technologies has generated unprecedented volumes of genomic data; however, translating these data into reliable and clinically actionable insights remains a major challenge in precision medicine. Artificial intelligence (AI) has emerged as a key enabling technology across the genomic medicine pipeline, supporting variant detection, variant interpretation, polygenic risk prediction, disease subtyping, biomarker discovery and treatment-response modelling. This review provides a clinically oriented, pipeline-based synthesis of contemporary AI applications in genomic medicine. Major computational paradigms, including machine learning, deep learning, ensemble methods, multimodal AI, explainable AI frameworks and emerging foundation models, are discussed in the context of their contribution to genomic analysis and clinical decision support. Particular emphasis is placed on the factors that determine model robustness and clinical utility, including dataset composition, class imbalance, label noise, calibration, ancestry representation, distributional shift and external validation. Evidence from rare genetic disorders, cardiovascular genetics and precision oncology is examined to illustrate both successful translational applications and persistent barriers to implementation. The review further analyses common sources of failure in real-world genomic AI systems, including overfitting, limited transportability across populations and sequencing environments, inadequate interpretability, and insufficient prospective validation. Ethical and regulatory challenges are discussed in relation to clinical accountability, genomic privacy, algorithmic bias and equitable implementation. Ultimately, the successful clinical translation of genomic AI will depend not only on methodological innovation, but also on rigorous validation, transparent reporting, continuous calibration, robust governance and sustained expert oversight.</t>
  </si>
  <si>
    <t>Blaga, Alexandra-Maria; Mihut, Razvan-Octavian; Treteanu, Andreea-Ramona; Andronic, Octavian; Busnatu, Stefan Sebastian; Dima, Simona; Radoi, Viorica-Elena</t>
  </si>
  <si>
    <t>Treteanu, AR; Andronic, O (corresponding author), Carol Davila Univ Med &amp; Pharm, Fac Gen Med, Bucharest 050474, Romania.; Treteanu, AR; Andronic, O (corresponding author), Carol Davila Univ Med &amp; Pharm, Ctr Innovat &amp; Ehlth, Bucharest 030167, Romania.</t>
  </si>
  <si>
    <t>simona.dima@umfcd.ro; andreea-ramona.treteanu0720@stud.umfcd.ro; stefan.busnatu@umfcd.ro; blagaalexandramaria@gmail.com; octavian.andronic@umfcd.ro; viorica.radoi@umfcd.ro; mihutrazvan2005@gmail.com</t>
  </si>
  <si>
    <t>[Blaga, Alexandra-Maria; Mihut, Razvan-Octavian] Univ Oradea, Fac Informat &amp; Sci, Oradea 410087, Romania; [Treteanu, Andreea-Ramona; Andronic, Octavian; Busnatu, Stefan Sebastian; Dima, Simona; Radoi, Viorica-Elena] Carol Davila Univ Med &amp; Pharm, Fac Gen Med, Bucharest 050474, Romania; [Treteanu, Andreea-Ramona; Andronic, Octavian] Carol Davila Univ Med &amp; Pharm, Ctr Innovat &amp; Ehlth, Bucharest 030167, Romania; [Busnatu, Stefan Sebastian] Emergency Hosp Bagdasar Arseni, Dept Cardiol, Bucharest 050474, Romania; [Dima, Simona] Fundeni Clin Inst, Ctr Excellence Translat Med, Bucharest 022328, Romania</t>
  </si>
  <si>
    <t>University of Oradea; Carol Davila University of Medicine &amp; Pharmacy; Carol Davila University of Medicine &amp; Pharmacy; Institutul Clinic Fundeni</t>
  </si>
  <si>
    <t>Artificial Intelligence and Genomic Data Analysis: New Frontiers in Precision Medicine</t>
  </si>
  <si>
    <t>INTERNATIONAL JOURNAL OF MOLECULAR SCIENCES</t>
  </si>
  <si>
    <t>artificial intelligence; AI; genetic variants; genomic biomarkers; precision medicine; variant interpretation; cancer</t>
  </si>
  <si>
    <t>RISK SCORES; PREDICTION</t>
  </si>
  <si>
    <t>94</t>
  </si>
  <si>
    <t>1661-6596</t>
  </si>
  <si>
    <t>1422-0067</t>
  </si>
  <si>
    <t>INT J MOL SCI</t>
  </si>
  <si>
    <t>Int. J. Mol. Sci.</t>
  </si>
  <si>
    <t>JUL 28 2026</t>
  </si>
  <si>
    <t>6755</t>
  </si>
  <si>
    <t>10.3390/ijms27156755</t>
  </si>
  <si>
    <t>http://dx.doi.org/10.3390/ijms27156755</t>
  </si>
  <si>
    <t>Biochemistry &amp; Molecular Biology; Chemistry, Multidisciplinary</t>
  </si>
  <si>
    <t>Biochemistry &amp; Molecular Biology; Chemistry</t>
  </si>
  <si>
    <t>MO2ED</t>
  </si>
  <si>
    <t>42589412</t>
  </si>
  <si>
    <t>WOS:001846917600001</t>
  </si>
  <si>
    <t>Deimazar, G; Sabbaghi, H; Ahmadieh, H; Sheikhtaheri, A</t>
  </si>
  <si>
    <t>Age-related macular degeneration (AMD) is one of the most common types of eye diseases that generally affect the elderly population over 50 years of age. The effects of AMD on the quality of vision and life are devastating. We systematically review applications and performance of machine/deep learning algorithms for AMD detection and prediction using color fundus photos. We reviewed the studies that focused on machine learning and deep learning techniques and algorithms to analyze the fundus images for AMD. The data were collected by searching Scopus, PubMed (Medline), Web of Science and IEEE Xplore databases. After screening, 42 papers were included. The findings showed that the studies used different architectures for model training and testing. Convolutional neural networks (CNN) are used mostly in the diagnosis of AMD. ResNet architecture (11 studies) was used more than other architectures. Twenty-two studies used AREDS dataset. CNN algorithm with ResNet architecture had the highest performance compared to other architectures. Studies have shown that machine learning can diagnose AMD from fundus images with high accuracy; however, calibration, fairness, explainability, external validation, generalization, prospective validation in clinical settings and regulatory requirements should be considered in the future.</t>
  </si>
  <si>
    <t>Deimazar, Ghasem; Sabbaghi, Hamideh; Ahmadieh, Hamid; Sheikhtaheri, Abbas</t>
  </si>
  <si>
    <t>Sheikhtaheri, A (corresponding author), Iran Univ Med Sci, Sch Hlth Management &amp; Informat Sci, Dept Hlth Informat Management, Tehran, Iran.</t>
  </si>
  <si>
    <t>sheikhtaheri.a@iums.ac.ir</t>
  </si>
  <si>
    <t>Iran University of Medical Sciences [1400-3-37-22488]</t>
  </si>
  <si>
    <t>Iran University of Medical Sciences (Golestan University of Medical Sciences)</t>
  </si>
  <si>
    <t>This study was supported by Iran University of Medical Sciences (1400-3-37-22488) .</t>
  </si>
  <si>
    <t>[Deimazar, Ghasem; Sheikhtaheri, Abbas] Iran Univ Med Sci, Sch Hlth Management &amp; Informat Sci, Dept Hlth Informat Management, Tehran, Iran; [Sabbaghi, Hamideh] Shahid Beheshti Univ Med Sci, Res Inst Ophthalmol &amp; Vis Sci, Ophthalm Epidemiol Res Ctr, Tehran, Iran; [Sabbaghi, Hamideh] Shahid Beheshti Univ Med Sci, Sch Rehabil, Dept Optometry, Tehran, Iran; [Ahmadieh, Hamid] Shahid Beheshti Univ Med Sci, Res Inst Ophthalmol &amp; Vis Sci, Ophthalm Res Ctr, Tehran, Iran; [Sheikhtaheri, Abbas] Iran Univ Med Sci, Sch Hlth Management &amp; Informat Sci, Digital Hlth &amp; Artificial Intelligence Med Res Uni, Tehran, Iran</t>
  </si>
  <si>
    <t>Iran University of Medical Sciences; Shahid Beheshti University Medical Sciences; Shahid Beheshti University Medical Sciences; Shahid Beheshti University Medical Sciences; Iran University of Medical Sciences</t>
  </si>
  <si>
    <t>Artificial intelligence for detection of age-related macular degeneration based on fundus images: A systematic review</t>
  </si>
  <si>
    <t>SURVEY OF OPHTHALMOLOGY</t>
  </si>
  <si>
    <t>Age-related macular degeneration; AMD; Artificial intelligence; Machine learning; Deep learning; Fundus images</t>
  </si>
  <si>
    <t>GLOBAL PREVALENCE; CLASSIFICATION</t>
  </si>
  <si>
    <t>/Y-5369-2019; Ahmadieh, Hamid/M-4853-2017; Sheikhtaheri, Abbas/M-6433-2018; Sabbaghi, Hamideh/AAT-2398-2021</t>
  </si>
  <si>
    <t>0039-6257</t>
  </si>
  <si>
    <t>1879-3304</t>
  </si>
  <si>
    <t>SURV OPHTHALMOL</t>
  </si>
  <si>
    <t>Surv. Ophthalmol.</t>
  </si>
  <si>
    <t>71</t>
  </si>
  <si>
    <t>980</t>
  </si>
  <si>
    <t>991</t>
  </si>
  <si>
    <t>10.1016/j.survophthal.2025.10.004</t>
  </si>
  <si>
    <t>http://dx.doi.org/10.1016/j.survophthal.2025.10.004</t>
  </si>
  <si>
    <t>Ophthalmology</t>
  </si>
  <si>
    <t>FB9IE</t>
  </si>
  <si>
    <t>41173219</t>
  </si>
  <si>
    <t>WOS:001715086500001</t>
  </si>
  <si>
    <t>Mansor, SF; Roslan, MNF; Dzulkarnain, SMH; Rahim, NA; Azman, NA; Mahyudin, NF</t>
  </si>
  <si>
    <t>Breast cancer diagnostics depend critically on the accurate histopathological evaluation and identification of tumour biomarkers in biopsies and serum. While standard operating procedures (SOPs) provide structured diagnostic workflows, they are constrained by inter-observer variability, staining inconsistencies, and inconsistencies in interpretive criteria and decision thresholds. Artificial intelligence (AI) offers promising solutions by integrating heterogeneous data sources and standardising interpretation. This scoping review critically evaluates 11 recent studies on AI-driven approaches for tumour biomarker detection using serum panels, immunohistochemistry (IHC) images, digital histopathology, and morphology-based prediction. AI techniques such as convolutional neural networks, gradient-boosted machines, and ensemble models, have demonstrated improvements in diagnostic performance, reproducibility, and efficiency, achieving up to 92.9% specificity in serum-based models and image-based classifications. Several studies have shown that AI can infer molecular biomarker status directly from H&amp;E-stained slides, thereby eliminating the need for biochemical assays. Despite these advances, significant challenges persist. Many models lack external validation, explainability, and integration into clinical workflows. Furthermore, concerns regarding data bias, ownership, and equitable deployment highlight the urgent need for ethical governance and inclusive model design. Future research should prioritise prospective validation, multimodal data integration, and clinician-centred implementation strategies to realise AI's potential in advancing breast cancer diagnostics and personalised care.</t>
  </si>
  <si>
    <t>Mansor, Siti Farizan; Roslan, Muhammad Nabil Fikri; Dzulkarnain, Syarifah Masyitah Habib; Rahim, Nurhidayah Ab.; Azman, Nur Atikah; Mahyudin, Nur Farhana</t>
  </si>
  <si>
    <t>Mansor, SF (corresponding author), Univ Teknol MARA, Fac Hlth Sci, Cawangan Pulau Pinang Kampus, Bertam 13200, Pulau Pinang, Malaysia.</t>
  </si>
  <si>
    <t>sitifarizan@uitm.edu.my</t>
  </si>
  <si>
    <t>Fundamental Research Grant Scheme [DP KPT FRGS/1/2019/SKK15/UITM/03/1, 15531]; RMC [600-IRMI/FRGS5/3 (286/2019)]</t>
  </si>
  <si>
    <t>Fundamental Research Grant Scheme; RMC</t>
  </si>
  <si>
    <t>Fundamental Research Grant Scheme (DP KPT FRGS/1/2019/SKK15/UITM/03/1) , Project ID 15531, RMC file number 600-IRMI/FRGS5/3 (286/2019) .</t>
  </si>
  <si>
    <t>[Mansor, Siti Farizan; Roslan, Muhammad Nabil Fikri; Dzulkarnain, Syarifah Masyitah Habib; Rahim, Nurhidayah Ab.; Azman, Nur Atikah; Mahyudin, Nur Farhana] Univ Teknol MARA, Fac Hlth Sci, Cawangan Pulau Pinang Kampus, Bertam 13200, Pulau Pinang, Malaysia; [Mansor, Siti Farizan] Univ Sains Malaysia, Adv Med &amp; Dent Inst AMDI, Dept Biomed Sci, Kepala Batas Penang 13200, Malaysia</t>
  </si>
  <si>
    <t>Universiti Sains Malaysia</t>
  </si>
  <si>
    <t>Artificial intelligence in breast cancer diagnosis through histopathology and biomarker detection: a scoping review</t>
  </si>
  <si>
    <t>BIOMEDICAL RESEARCH AND THERAPY</t>
  </si>
  <si>
    <t>breast cancer; histopathology; digital images; artificial intelligence; deep learning; machine learning; tumour biomarker</t>
  </si>
  <si>
    <t>masyitah, syarifah/A-6585-2015; AB RAHIM, NURHIDAYAH/GXH-1016-2022</t>
  </si>
  <si>
    <t>BIOMEDPRESS</t>
  </si>
  <si>
    <t>HO CHI MINH</t>
  </si>
  <si>
    <t>BIOMEDPRESS, HO CHI MINH, 00000, VIETNAM</t>
  </si>
  <si>
    <t>2198-4093</t>
  </si>
  <si>
    <t>BIOMED RES THER</t>
  </si>
  <si>
    <t>Biomed. Res. Ther.</t>
  </si>
  <si>
    <t>8383</t>
  </si>
  <si>
    <t>8398</t>
  </si>
  <si>
    <t>10.15419/f7qerk70</t>
  </si>
  <si>
    <t>http://dx.doi.org/10.15419/f7qerk70</t>
  </si>
  <si>
    <t>Medicine, Research &amp; Experimental</t>
  </si>
  <si>
    <t>Research &amp; Experimental Medicine</t>
  </si>
  <si>
    <t>GF3XZ</t>
  </si>
  <si>
    <t>WOS:001735087400001</t>
  </si>
  <si>
    <t>Zerdzinski, KR; Janiec, JK; Józwik, KK; Lajczak, PM</t>
  </si>
  <si>
    <t>Introduction. Chondrosarcoma is the second most common malignant bone tumor in adults, with prognosis driven by histological grade and tumor location. Differentiating enchondroma, atypical cartilaginous tumor (ACT), and high-grade disease remains difficult with imaging and histopathology. Artificial intelligence (AI) offers a non-invasive approach for grading and risk stratification by analyzing radiological and clinical features. Material and methods. This systematic review adhered to Preferred Reporting Items for Systematic Reviews and Meta-Analyses (PRISMA) 2020 guidelines and focused on AI applications for non-invasive grading and prog-nostic modelling in chondrosarcoma. A comprehensive search of five major databases identified eligible original studies, and data were extracted on populations, input modalities, AI techniques, validation methods, and model performance. Results. Across non-invasive grading and aggressiveness tasks, AI models achieved area under the curve (AUC) values 0.64-0.97 across computed tomography (CT), magnetic resonance imaging (MRI), and X-ray, with the weakest performance at the ACT high-grade boundary and the strongest in MRI-based multiclass grading. Prognostic models for survival and recurrence reported C-indices 0.76-0.84 and time-or endpoint-specificAUCs 0.84-0.99, with highest values observed in distant metastasis risk models. Magnetic resonance imaging radiomics performed best for complex grading, whereas CT models improved when radiomics was combined with clinical variables or deep learning (DL) features. Calibration and decision-curve analyses were infrequently reported. Conclusions. AI shows promise in supporting non-invasive grading and risk prediction in chondrosarcoma. However, the current evidence base is constrained by predominantly retrospective study designs, heterogeneous methodologies, limited external validation, and a generally high risk of bias. Multicenter standardization, multimodal data integration, transparent reporting, and prospective validation are essential before AI tools can reliably be implemented in clinical decision making.</t>
  </si>
  <si>
    <t>Zerdzinski, Krzysztof R.; Janiec, Julita K.; Jozwik, Kamil K.; Lajczak, Pawel M.</t>
  </si>
  <si>
    <t>Zerdzinski, KR (corresponding author), Med Univ Silesia, Fac Med Sci, Zbigniew Religa Students Dept, Biophys Dept, Jordana 19, PL-41808 Zabrze, Poland.</t>
  </si>
  <si>
    <t>kzerdzinskik@gmail.com</t>
  </si>
  <si>
    <t>[Zerdzinski, Krzysztof R.; Janiec, Julita K.; Jozwik, Kamil K.; Lajczak, Pawel M.] Med Univ Silesia, Fac Med Sci, Zbigniew Religa Students Dept, Biophys Dept, Jordana 19, PL-41808 Zabrze, Poland</t>
  </si>
  <si>
    <t>Medical University of Silesia</t>
  </si>
  <si>
    <t>Artificial intelligence for risk stratification in chondrosarcoma: a systematic review of non-invasive grading and prognostic models</t>
  </si>
  <si>
    <t>ONCOLOGY IN CLINICAL PRACTICE</t>
  </si>
  <si>
    <t>chondrosarcoma; radiomics; artificial intelligence; machine learning; deep learning; neoplasm grading; prognosis; risk assessment; magnetic resonance imaging; tomography; X-ray computed</t>
  </si>
  <si>
    <t>Żerdziński, Krzysztof/QUS-2884-2026; Łajczak, Paweł/JEO-9689-2023</t>
  </si>
  <si>
    <t>Żerdziński, Krzysztof/0009-0003-6581-8401</t>
  </si>
  <si>
    <t>VIA MEDICA</t>
  </si>
  <si>
    <t>GDANSK</t>
  </si>
  <si>
    <t>UL SWIETOKRZYSKA 73, 80-180 GDANSK, POLAND</t>
  </si>
  <si>
    <t>2450-1654</t>
  </si>
  <si>
    <t>2450-6478</t>
  </si>
  <si>
    <t>ONCOL CLIN PRACT</t>
  </si>
  <si>
    <t>Oncol. Clin. Pract.</t>
  </si>
  <si>
    <t>22</t>
  </si>
  <si>
    <t>10.5603/ocp.109657</t>
  </si>
  <si>
    <t>http://dx.doi.org/10.5603/ocp.109657</t>
  </si>
  <si>
    <t>LZ0NY</t>
  </si>
  <si>
    <t>WOS:001754399200001</t>
  </si>
  <si>
    <t>Cella, L; Contieri, R; Paciotti, M; Fasulo, V; Uleri, A; Avolio, PP; Mertens, LS; Pradere, B; Perdonà, S; Saita, A; Lazzeri, M; Casale, P; Lughezzani, G; Hurle, R; Buffi, NM</t>
  </si>
  <si>
    <t>Objectives To systematically identify, appraise and synthesise artificial intelligence (AI) and machine-learning (ML) models that predict treatment response and clinical outcomes after intravesical bacillus Calmette-Gu &amp; eacute;rin (BCG) in non-muscle-invasive bladder cancer (NMIBC), a setting in which current risk calculators underperform, and identifying non-responders has become urgent as alternatives to BCG enter practice. Methods PubMed, EMBASE and Web of Science were searched through April 2026 following the Preferred Reporting Items for Systematic Reviews and Meta-Analyses (PRISMA) 2020 guidelines (International Prospective Register of Systematic Reviews [PROSPERO] number CRD420261376808). Studies developing or validating AI/ML models for BCG-associated outcomes with a quantitative performance metric were included. Risk of bias was assessed with the Prediction model Risk Of Bias ASsessment Tool (PROBAST). Evidence was synthesised along a clinically oriented framework: AI as a perceptual tool (extracting signal from histology or imaging) or integrative tool (re-weighting clinicopathological, molecular, or urinary variables). Results A total of 15 studies (&gt;24 900 patients) were included: seven perceptual, eight integrative. By input data, six used digital pathology, two radiomics, two genomics/transcriptomics, four clinicopathological markers, and one urinary biomarkers. The digital-pathology Computational Histology Artificial Intelligence (CHAI) platform, validated across 12 international centres, stratified high-grade recurrence (hazard ratio [HR] 2.08), progression (HR 3.87) and BCG-unresponsive disease (HR 2.31), and was the only model providing a first signal of predictive value, demonstrating a significant BCG vs gemcitabine/docetaxel interaction (P = 0.029). Integrative models PROGRxN-BCa (concordance index [C-index] 0.79) and DeepSurv (C-index 0.881) outperformed standard calculators but with modest gains (Delta C-index 0.05-0.10). Only 40% of studies performed external validation, none prospectively; five were at high risk of bias. Conclusion Perceptual AI, particularly digital pathology, has the highest external validation and provides the only biomarker with a first signal of predictive value for BCG vs alternatives, increasingly relevant in the context of the global BCG shortage. Integrative models such as PROGRxN-BCa and DeepSurv outperform standard calculators with incremental gains and are freely accessible. Prospective validation, systematic calibration reporting and treatment-by-biomarker interaction analyses, ideally embedded in trials such as the BRIDGE trial (ClinicalTrials.gov identifier: NCT05538663), remain priorities before clinical adoption.</t>
  </si>
  <si>
    <t>Cella, Ludovica; Contieri, Roberto; Paciotti, Marco; Fasulo, Vittorio; Uleri, Alessandro; Avolio, Pier Paolo; Mertens, Laura S.; Pradere, Benjamin; Perdona, Sisto; Saita, Alberto; Lazzeri, Massimo; Casale, Paolo; Lughezzani, Giovanni; Hurle, Rodolfo; Buffi, Nicolo Maria</t>
  </si>
  <si>
    <t>Paciotti, M (corresponding author), Humanitas Univ, Dept Biomed Sci, Milan, Italy.</t>
  </si>
  <si>
    <t>marco.paciotti@humanitas.it</t>
  </si>
  <si>
    <t>[Cella, Ludovica; Paciotti, Marco; Fasulo, Vittorio; Avolio, Pier Paolo; Lughezzani, Giovanni; Buffi, Nicolo Maria] Humanitas Univ, Dept Biomed Sci, Milan, Italy; [Cella, Ludovica; Paciotti, Marco; Fasulo, Vittorio; Avolio, Pier Paolo; Saita, Alberto; Lazzeri, Massimo; Casale, Paolo; Lughezzani, Giovanni; Hurle, Rodolfo; Buffi, Nicolo Maria] IRCCS Humanitas Res Hosp, Dept Urol, Milan, Italy; [Contieri, Roberto; Perdona, Sisto] Ist Nazl Tumori Napoli IRCCS G Pascale, Urol Dept, Naples, Italy; [Uleri, Alessandro] Josep Trueta Univ Hosp, Dept Urol, Girona, Spain; [Mertens, Laura S.] Antoni van Leeuwenhoek Hosp, Netherlands Canc Inst, Dept Surg Oncol Urol, Amsterdam, Netherlands; [Pradere, Benjamin] La Croix Sud Hop, Dept Urol, Quint Fonsegrives, France</t>
  </si>
  <si>
    <t>Humanitas University; Universitat de Girona; Girona University Hospital Dr. Josep Trueta; Netherlands Cancer Institute</t>
  </si>
  <si>
    <t>Artificial intelligence for predicting BCG response in non-muscle-invasive bladder cancer: a systematic review</t>
  </si>
  <si>
    <t>BJU INTERNATIONAL</t>
  </si>
  <si>
    <t>artificial intelligence; machine learning; BCG; non-muscle-invasive bladder cancer; prediction</t>
  </si>
  <si>
    <t>RISK; PROGRESSION; RECURRENCE; MODEL</t>
  </si>
  <si>
    <t>39</t>
  </si>
  <si>
    <t>1464-4096</t>
  </si>
  <si>
    <t>1464-410X</t>
  </si>
  <si>
    <t>BJU INT</t>
  </si>
  <si>
    <t>BJU Int.</t>
  </si>
  <si>
    <t>10.1111/bju.70404</t>
  </si>
  <si>
    <t>http://dx.doi.org/10.1111/bju.70404</t>
  </si>
  <si>
    <t>Urology &amp; Nephrology</t>
  </si>
  <si>
    <t>MT9PQ</t>
  </si>
  <si>
    <t>42605566</t>
  </si>
  <si>
    <t>WOS:001850812800001</t>
  </si>
  <si>
    <t>Fang, SS; Chen, SH</t>
  </si>
  <si>
    <t>Background Neurodegenerative diseases, including Alzheimer's disease (AD), Parkinson's disease (PD), frontotemporal dementia (FTD), and amyotrophic lateral sclerosis (ALS), pose a growing global health burden with limited early diagnostic tools. Radiomics, which extracts high-dimensional quantitative features from medical images [, ], combined with artificial intelligence (AI) methods, has emerged as a promising approach to enhance diagnostic accuracy and prognostic prediction in neuroimaging. However, no prior systematic review has comprehensively evaluated the methodological quality, reproducibility challenges, and diagnostic performance of AI-driven radiomics studies across multiple neurodegenerative diseases using established quality assessment frameworks.Methods This systematic review was conducted following the Preferred Reporting Items for Systematic Reviews and Meta-Analyses (PRISMA) 2020 guidelines []. A comprehensive literature search was performed across PubMed/MEDLINE, Scopus, Web of Science Core Collection, and Embase databases from January 2017 to March 2026. Grey literature sources including conference proceedings from RSNA, ISMRM, and OHBM were systematically searched but excluded from the final synthesis. Two independent reviewers screened titles, abstracts, and full texts with substantial inter-reviewer agreement (Cohen's kappa = 0.87). Methodological quality was assessed using the Quality Assessment of Diagnostic Accuracy Studies version 2 (QUADAS-2) tool and the Prediction model Risk Of Bias ASsessment Tool (PROBAST). Disagreements were resolved through consensus discussion, with a third reviewer consulted when necessary. Data extraction included study design, imaging modality, radiomic feature extraction methodology, AI/ML algorithm, sample size, performance metrics, validation strategy, and external validation status.Results From 1452 screened records, 60 studies met inclusion criteria and were included in the qualitative synthesis. The majority focused on AD and mild cognitive impairment (MCI) (n = 35, 58%), followed by PD and movement disorders (n = 15, 25%), FTD (n = 6, 10%), and other neurodegenerative conditions (n = 4, 7%). Structural MRI was the most commonly used modality (n = 38, 63%), followed by PET (n = 14, 23%) and SPECT (n = 8, 13%). Support vector machines (n = 22), convolutional neural networks (n = 18), and random forests (n = 12) were the most frequently employed AI methods. Reported area under the receiver operating characteristic curve (AUC) values ranged from 0.75 to 0.98 for AD diagnosis and 0.78 to 0.95 for PD classification. However, quality assessment revealed that only 12 studies (20%) performed external validation, and 28 studies (47%) were rated as having high risk of bias, primarily due to small sample sizes, lack of independent test sets, absence of prospective validation, and inadequate reporting of feature extraction parameters. Stratified analysis revealed that studies employing deep learning methods reported significantly higher AUC values (median 0.91) compared to classical machine learning approaches (median 0.85), though deep learning studies also exhibited higher risk of bias due to greater model complexity relative to sample sizes. Meta-analysis was not feasible due to substantial heterogeneity in imaging protocols, feature extraction pipelines, and outcome definitions.Conclusion AI-driven radiomics demonstrates potential for improving neuroimaging-based diagnosis and prognosis of neurodegenerative diseases.However, the field remains substantially limited by methodological heterogeneity, insufficient external validation (only 20% of studies), high risk of bias (47% of studies), and critical reproducibility challenges including scanner variability, feature instability, and data leakage. The predominantly retrospective, single-center nature of existing evidence limits clinical generalizability. Future research should prioritize multi-center prospective validation with pre-registered protocols, standardized radiomics workflows adhering to Image Biomarker Standardisation Initiative (IBSI) guidelines, rigorous assessment of feature reproducibility across scanners and sites, and integration with multiomics data to facilitate responsible clinical translation.</t>
  </si>
  <si>
    <t>Fang, Shih-Shuan; Chen, Sheng-Han</t>
  </si>
  <si>
    <t>Chen, SH (corresponding author), Landseed Hosp, Taoyuan City, Taiwan.</t>
  </si>
  <si>
    <t>castal2008@gmail.com; fangshihshuan@gmail.com</t>
  </si>
  <si>
    <t>[Fang, Shih-Shuan; Chen, Sheng-Han] Landseed Hosp, Taoyuan City, Taiwan</t>
  </si>
  <si>
    <t>Artificial intelligence-driven radiomics in neuroimaging for neurodegenerative disease diagnosis and prognosis: a systematic review</t>
  </si>
  <si>
    <t>EGYPTIAN JOURNAL OF RADIOLOGY AND NUCLEAR MEDICINE</t>
  </si>
  <si>
    <t>Radiomics; Artificial intelligence; Machine learning; Deep learning; Neuroimaging; Neurodegenerative diseases; Alzheimer's disease; Parkinson's disease; Systematic review; PRISMA; QUADAS-2; PROBAST; Reproducibility</t>
  </si>
  <si>
    <t>PARKINSONS-DISEASE; TOOL</t>
  </si>
  <si>
    <t>2090-4762</t>
  </si>
  <si>
    <t>EGYPT J RADIOL NUC M</t>
  </si>
  <si>
    <t>Egypt. J. Radiol. Nucl. Med.</t>
  </si>
  <si>
    <t>JUL 21 2026</t>
  </si>
  <si>
    <t>147</t>
  </si>
  <si>
    <t>10.1186/s43055-026-01820-1</t>
  </si>
  <si>
    <t>http://dx.doi.org/10.1186/s43055-026-01820-1</t>
  </si>
  <si>
    <t>LJ9CK</t>
  </si>
  <si>
    <t>WOS:001826343500001</t>
  </si>
  <si>
    <t>Altynova, S; Saliev, T; Asanova, A; Kozybayeva, Z; Rakhimzhanova, S; Bolatov, A</t>
  </si>
  <si>
    <t>Optimizing immunosuppressant dosing presents significant challenges in kidney transplantation due to narrow therapeutic ranges and considerable inter-patient pharmacokinetic differences. Emerging strategies for precision dosing, encompassing Bayesian population pharmacokinetic models, pharmacogenomic integration, and artificial intelligence algorithms, aim to enhance drug monitoring by moving beyond traditional trough-based approaches. This review critically assesses available evidence for predictive dosing models targeting immunosuppressants, including calcineurin inhibitors, antimetabolites, and mTOR inhibitors in kidney transplant patients. Available observational and simulation studies demonstrate substantial methodological diversity, with Bayesian PopPK-guided strategies showing 15-35% better target exposure achievement compared to trough-based monitoring. The absence of pooled estimates precludes a precise summary effect size, and evidence from randomized controlled trials remains limited. Machine learning models, particularly for tacrolimus, frequently reduced prediction error relative to traditional regression approaches, but substantial heterogeneity in study design, outcome definitions, and external validation limits quantitative synthesis. Hybrid Bayesian-AI frameworks and explainable AI tools show conceptual promise but are largely supported by proof-of-concept studies rather than reproducible clinical implementations. Overall, Bayesian pharmacokinetic modelling represents the most mature and clinically interpretable approach for precision dosing in transplantation, whereas AI-driven and hybrid systems remain investigational. Key gaps include the need for standardized reporting, rigorous risk-of-bias assessment, prospective validation, and clearer regulatory and implementation pathways to support safe and equitable clinical adoption.</t>
  </si>
  <si>
    <t>Altynova, Sholpan; Saliev, Timur; Asanova, Aruzhan; Kozybayeva, Zhanna; Rakhimzhanova, Saltanat; Bolatov, Aidos</t>
  </si>
  <si>
    <t>Saliev, T (corresponding author), SD Asfendiyarov Kazakh Natl Med Univ, Inst Fundamental &amp; Appl Med Res, Alma Ata 050000, Kazakhstan.</t>
  </si>
  <si>
    <t>tim.saliev@gmail.com; venera.altynova@umc.org.kz</t>
  </si>
  <si>
    <t>the Science Committee of the Ministry of Science and Higher Education of the Republic of Kazakhstan [No. AP26101153]</t>
  </si>
  <si>
    <t>the Science Committee of the Ministry of Science and Higher Education of the Republic of Kazakhstan (Government of the Republic of Kazakhstan, Ministry of Science &amp; Higher Education of the Republic of Kazakhstan, Science Committee of the Ministry of Science &amp; Higher Education of the Republic of Kazakhstan)</t>
  </si>
  <si>
    <t>This research is funded by the Science Committee of the Ministry of Science and Higher Education of the Republic of Kazakhstan (Grant No. AP26101153).</t>
  </si>
  <si>
    <t>[Altynova, Sholpan] Corp Fund Univ Med Ctr, Dept Med &amp; Regulatory Affairs, Astana 010000, Kazakhstan; [Saliev, Timur] SD Asfendiyarov Kazakh Natl Med Univ, Inst Fundamental &amp; Appl Med Res, Alma Ata 050000, Kazakhstan; [Asanova, Aruzhan; Bolatov, Aidos] Corp Fund Univ Med Ctr, Dept Sci, Astana 010000, Kazakhstan; [Kozybayeva, Zhanna] Corp Fund Univ Med Ctr, Clin Acad Dept Internal Med, Astana 010000, Kazakhstan; [Rakhimzhanova, Saltanat] Corp Fund Univ Med Ctr, Clin Acad Dept Paediat, Astana 010000, Kazakhstan; [Bolatov, Aidos] Shenzhen Univ, Med Sch, Shenzhen 518060, Peoples R China</t>
  </si>
  <si>
    <t>Asfendiyarov Kazakh National Medical University; Shenzhen University</t>
  </si>
  <si>
    <t>Artificial Intelligence and Predictive Modelling for Precision Dosing of Immunosuppressants in Kidney Transplantation</t>
  </si>
  <si>
    <t>kidney transplantation; calcineurin inhibitors; antimetabolites; mTOR inhibitors; drug monitoring; artificial intelligence (AI); machine learning; Bayesian pharmacokinetic</t>
  </si>
  <si>
    <t>MACHINE; THERAPY</t>
  </si>
  <si>
    <t>Altynova, Sholpan/LXB-1934-2024; Bolatov, Aidos/AAD-7418-2021; Saliev, Timur/L-8978-2019</t>
  </si>
  <si>
    <t>JAN 16 2026</t>
  </si>
  <si>
    <t>165</t>
  </si>
  <si>
    <t>10.3390/ph19010165</t>
  </si>
  <si>
    <t>http://dx.doi.org/10.3390/ph19010165</t>
  </si>
  <si>
    <t>CO1KH</t>
  </si>
  <si>
    <t>41599762</t>
  </si>
  <si>
    <t>WOS:001670414900001</t>
  </si>
  <si>
    <t>Lam, C; Tasong, J; Bulut, H; Udall, A; Sukhbaatar, T; Hoang, G; Koye, A; Ahn, J; Ghazi, F; Loader, D; Boylan, CT; Mehta, JS; McKay, G; Jones, M</t>
  </si>
  <si>
    <t>PurposeEarly onset scoliosis comprises spinal deformities in children younger than 10, creating challenges in diagnosis, risk assessment, and management. Timely intervention is vital, because untreated deformity can lead to cardiopulmonary compromise. Artificial intelligence and machine learning are reshaping orthopaedic care by improving detection, forecasting progression, and guiding treatment. This scoping review maps current use in this patient population.MethodsFollowing PRISMA ScR standards, we systematically searched PubMed, Embase, Web of Science, Cochrane, and Scopus for studies that developed, applied, or validated AI models to diagnose, manage, or predict outcomes in EOS.ResultsAfter removing duplicates, 352 records were screened, 22 full texts were reviewed, and 11 studies met inclusion criteria. Most investigations (63.6%) employed convolutional neural networks (CNNs) such as Mask R CNN, EfficientNet, and U Net. Ensemble learning with gradient boosting, random forest, and logistic regression (9.1%), Gaussian Na &amp; iuml;ve Bayes (9.1%), sparse additive machines (9.1%), and unsupervised clustering (9.1%) were also used. Image analysis dominated (72.7%), automating radiographic measurements (Cobb angle, skeletal maturity) and monitoring growing-rod distraction. Predictive models (27.3%) estimated prolonged hospital stay, unplanned reoperation, or postoperative complications. Mean accuracy was 91.2% (range 86.1% to 94.0%). Common limitations were small sample sizes, single-centre data, and limited external validation.ConclusionAI shows promise for EOS imaging and risk prediction, yet translation is hindered by methodological heterogeneity and scarce external validation. Future work should adopt standardised reporting, aggregate multicentre datasets, and test models prospectively in large cohorts.</t>
  </si>
  <si>
    <t>Lam, Chuck; Tasong, Jennifer; Bulut, Halil; Udall, Amy; Sukhbaatar, Tenghis; Hoang, Gary; Koye, Aran; Ahn, Jeehwan; Ghazi, Fayez; Loader, Duncan; Boylan, Conor T.; Mehta, Jwalant S.; McKay, George; Jones, Morgan</t>
  </si>
  <si>
    <t>Lam, C (corresponding author), Univ Birmingham, Sch Med, Birmingham, England.</t>
  </si>
  <si>
    <t>chuck.lam2@nhs.net</t>
  </si>
  <si>
    <t>[Lam, Chuck; Tasong, Jennifer; Udall, Amy; Hoang, Gary] Univ Birmingham, Sch Med, Birmingham, England; [Bulut, Halil] Istanbul Univ Cerrahpasa, Cerrahpasa Sch Med, Istanbul, Turkiye; [Sukhbaatar, Tenghis; Koye, Aran; Ahn, Jeehwan] Imperial Coll London, Sch Med, London, England; [Ghazi, Fayez] Geisel Sch Med Dartmouth, Hanover, NH USA; [Loader, Duncan] Bristol Royal Infirm &amp; Gen Hosp, Bristol, England; [Boylan, Conor T.] Aintree Univ Hosp NHS Fdn Trust, Liverpool, England; [Mehta, Jwalant S.; McKay, George; Jones, Morgan] Royal Orthopaed Hosp, Spine Surg Unit, Birmingham, England</t>
  </si>
  <si>
    <t>University of Birmingham; Istanbul University - Cerrahpasa; Imperial College London; Dartmouth College; Bristol Royal Infirmary; Aintree University Hospitals NHS Foundation Trust; Royal Orthopaedic Hospital</t>
  </si>
  <si>
    <t>Artificial intelligence in early onset scoliosis: a scoping review</t>
  </si>
  <si>
    <t>SPINE DEFORMITY</t>
  </si>
  <si>
    <t>Artificial intelligence; Early onset scoliosis; Machine learning; Spine deformity; Scoping review</t>
  </si>
  <si>
    <t>GROWING ROD SURGERY</t>
  </si>
  <si>
    <t>Tasong, Jennifer/0009-0008-9566-9773; Hoang, Gary/0009-0009-5775-3402; Ahn, JeeHwan/0009-0002-9552-8758</t>
  </si>
  <si>
    <t>2212-134X</t>
  </si>
  <si>
    <t>2212-1358</t>
  </si>
  <si>
    <t>SPINE DEFORM</t>
  </si>
  <si>
    <t>Spine Deform.</t>
  </si>
  <si>
    <t>389</t>
  </si>
  <si>
    <t>397</t>
  </si>
  <si>
    <t>10.1007/s43390-025-01208-7</t>
  </si>
  <si>
    <t>http://dx.doi.org/10.1007/s43390-025-01208-7</t>
  </si>
  <si>
    <t>Clinical Neurology; Orthopedics</t>
  </si>
  <si>
    <t>Neurosciences &amp; Neurology; Orthopedics</t>
  </si>
  <si>
    <t>DT9DF</t>
  </si>
  <si>
    <t>41110031</t>
  </si>
  <si>
    <t>WOS:001595908200001</t>
  </si>
  <si>
    <t>Jha, T; Suhail, S; Northcote, J; Moreira, AG</t>
  </si>
  <si>
    <t>Bronchopulmonary dysplasia (BPD) is a neonatal lung condition predominantly affecting preterm infants. Researchers have turned to computational tools, such as artificial intelligence (AI) and machine learning (ML), to better understand, diagnose, and manage BPD in patients. This study aims to provide a comprehensive summary of current AI applications in BPD risk stratification, treatment, and management and seeks to guide future research towards developing practical and effective computational tools in neonatal care. This review highlights breakthroughs in predictive modeling using clinical-, genetic-, biomarker-, and imaging-based markers. AI has helped advance BPD management strategies by optimizing treatment pathways and prognostic predictions through computational modeling. While these developments become increasingly clinically applicable, numerous challenges remain in data standardization, external validation, and the equitable integration of AI solutions into clinical practice. Addressing ethical considerations, such as data privacy and demographic representation, as well as other practical considerations will be essential to ensure the proper implementation of AI clinical tools. Future research should focus on prospective, multicenter studies, leveraging multimodal data integration to enhance early diagnosis, personalized interventions, and long-term outcomes for neonates at risk of BPD.</t>
  </si>
  <si>
    <t>Jha, Tony; Suhail, Sana; Northcote, Janet; Moreira, Alvaro G.</t>
  </si>
  <si>
    <t>Jha, T (corresponding author), Univ Texas Hlth Sci Ctr San Antonio, Long Sch Med, San Antonio, TX 78229 USA.</t>
  </si>
  <si>
    <t>moreiraa@uthscsa.edu; tonyjharesearch@gmail.com; jnorthcote@ufl.edu; suhail@livemail.uthscsa.edu</t>
  </si>
  <si>
    <t>[Jha, Tony; Suhail, Sana; Moreira, Alvaro G.] Univ Texas Hlth Sci Ctr San Antonio, Long Sch Med, San Antonio, TX 78229 USA; [Northcote, Janet] Univ Florida, Coll Nursing, Gainesville, FL 32610 USA</t>
  </si>
  <si>
    <t>University of Texas System; University of Texas at San Antonio; State University System of Florida; University of Florida</t>
  </si>
  <si>
    <t>Artificial Intelligence in Bronchopulmonary Dysplasia: A Review of the Literature</t>
  </si>
  <si>
    <t>INFORMATION</t>
  </si>
  <si>
    <t>bronchopulmonary dysplasia (BPD); artificial intelligence (AI); machine learning (ML); neonatology; risk stratification</t>
  </si>
  <si>
    <t>RISK-FACTORS; PRETERM; OUTCOMES; ASSOCIATION; DIAGNOSIS; THERAPY; INFANTS; DISEASE; GROWTH; LIFE</t>
  </si>
  <si>
    <t>Jha, Tony/0000-0001-5587-5339</t>
  </si>
  <si>
    <t>2078-2489</t>
  </si>
  <si>
    <t>Information</t>
  </si>
  <si>
    <t>MAR 24 2025</t>
  </si>
  <si>
    <t>262</t>
  </si>
  <si>
    <t>10.3390/info16040262</t>
  </si>
  <si>
    <t>http://dx.doi.org/10.3390/info16040262</t>
  </si>
  <si>
    <t>Computer Science, Information Systems</t>
  </si>
  <si>
    <t>1WP0S</t>
  </si>
  <si>
    <t>WOS:001475375200001</t>
  </si>
  <si>
    <t>Hashemi, H; Jamali, A; Nabovati, P; Mofrad, FB; Khabazkhoob, M</t>
  </si>
  <si>
    <t>PurposeTo conduct a systematic review of studies examining the use of artificial intelligence (AI) algorithms in predicting the progression of keratoconus (KCN).MethodsA comprehensive review was conducted using PubMed, Google Scholar, and ScienceDirect, focusing on keywords related to AI and KCN progression. Only studies published in English that applied AI algorithms to evaluate changes in KCN were included. The QUADAS-2 tool was used to assess the risk of bias and the overall quality of the studies. A narrative qualitative synthesis approach was employed to summarize and interpret the findings.ResultsA total of ten studies involving 10,940 eyes were analyzed to evaluate the progression of KCN using various AI models, including machine learning and deep learning techniques. Most of these models demonstrated moderate to high discriminative ability, with reported area under the curve (AUC) values ranging from 0.77 to 0.93 and accuracies between 77.5% and 84.9%. Key predictive factors consistently identified across multiple studies included posterior elevation, maximum keratometry (Kmax), and younger age. Notably, eyes that progressed were significantly younger than those that remained stable. Furthermore, incorporating non-imaging clinical risk factors-such as IgE levels, eye rubbing, and deficiencies in vitamin D and B12-into the classification framework enhanced the performance of the models. However, none of the studies conducted external validation using an independent, multi-center cohort. Most relied on internal train-test splits or cross-validation for their analyses.ConclusionAI models show promise in identifying the progression of KCN. However, the current evidence is limited by inconsistent criteria for progression, insufficient external validation, dependence on specific devices, and a lack of comprehensive reporting on calibration and decision curve analysis. To integrate these tools into routine clinical practice, standardized definitions, multi-center prospective validation studies, and platform-independent algorithms are essential.</t>
  </si>
  <si>
    <t>Hashemi, Hassan; Jamali, Alireza; Nabovati, Payam; Babapour Mofrad, Farshid; Khabazkhoob, Mehdi</t>
  </si>
  <si>
    <t>Hashemi, H (corresponding author), Noor Eye Hosp, Noor Ophthalmol Res Ctr, Tehran, Iran.</t>
  </si>
  <si>
    <t>hhashemi@noorvision.com</t>
  </si>
  <si>
    <t>Iran University of Medical Sciences</t>
  </si>
  <si>
    <t>The present study was supported by Iran University of Medical Sciences.</t>
  </si>
  <si>
    <t>[Hashemi, Hassan] Noor Eye Hosp, Noor Ophthalmol Res Ctr, Tehran, Iran; [Jamali, Alireza; Nabovati, Payam] Iran Univ Med Sci, Rehabil Res Ctr, Sch Rehabil Sci, Dept Optometry, Tehran, Iran; [Babapour Mofrad, Farshid] Islamic Azad Univ, Dept Med Radiat Engn SRC, Tehran, Iran; [Khabazkhoob, Mehdi] Shahid Beheshti Univ Med Sci, Sch Nursing &amp; Midwifery, Dept Med Surg Nursing, Tehran, Iran</t>
  </si>
  <si>
    <t>Iran University of Medical Sciences; Islamic Azad University; Shahid Beheshti University Medical Sciences</t>
  </si>
  <si>
    <t>The application of artificial intelligence-based algorithms in predicting the progression of keratoconus: a systematic review</t>
  </si>
  <si>
    <t>INTERNATIONAL OPHTHALMOLOGY</t>
  </si>
  <si>
    <t>Artificial Intelligence; Keratoconus; Progression Prediction; Machine Learning; Deep Learning; Corneal Imaging</t>
  </si>
  <si>
    <t>CROSS-LINKING; EYE</t>
  </si>
  <si>
    <t>Khabazkhoob, Mehdi/Q-4537-2017; Hashemi, Hassan/N-2293-2019; /AAP-6759-2021; Jamali, Alireza/ABD-4861-2020; Babapour Mofrad, Farshid/ABH-7935-2020</t>
  </si>
  <si>
    <t>Khabazkhoob, Mehdi/0000-0003-0801-8793; Babapour Mofrad, Farshid/0000-0002-5892-7971</t>
  </si>
  <si>
    <t>DORDRECHT</t>
  </si>
  <si>
    <t>VAN GODEWIJCKSTRAAT 30, 3311 GZ DORDRECHT, NETHERLANDS</t>
  </si>
  <si>
    <t>0165-5701</t>
  </si>
  <si>
    <t>1573-2630</t>
  </si>
  <si>
    <t>INT OPHTHALMOL</t>
  </si>
  <si>
    <t>Int. Ophthalmol.</t>
  </si>
  <si>
    <t>NOV 15 2025</t>
  </si>
  <si>
    <t>482</t>
  </si>
  <si>
    <t>10.1007/s10792-025-03855-1</t>
  </si>
  <si>
    <t>http://dx.doi.org/10.1007/s10792-025-03855-1</t>
  </si>
  <si>
    <t>9WB5Y</t>
  </si>
  <si>
    <t>41240157</t>
  </si>
  <si>
    <t>WOS:001616403900003</t>
  </si>
  <si>
    <t>Gülmez, B</t>
  </si>
  <si>
    <t>This systematic literature review examines artificial intelligence applications in ovarian cancer detection through analysis of 61 studies published between 2020 and 2025. The investigation reveals advancing methodological sophistication alongside persistent limitations constraining clinical translation. Convolutional neural network architectures dominate current research, with ResNet variants achieving accuracy rates between 92 % and 99.7 %. Vision transformer integration demonstrates competitive performance while providing attention-based interpretability mechanisms. Ensemble methodologies produce superior diagnostic accuracy, reaching 98.96 % through multi-model integration strategies. Dataset heterogeneity presents barriers to model generalizability, with sample sizes ranging from hundreds to thousands of images and private institutional datasets limiting external validation opportunities. Hyperparameter optimization receives minimal attention across reviewed studies, with twelve investigations implementing systematic parameter tuning. Explainable AI implementation occurs in seven studies despite growing regulatory requirements for transparent medical AI systems. Object detection applications demonstrate limited adoption compared to classification approaches, with U-Net variants comprising the primary segmentation methodology. Bibliometric analysis indicates increasing research activity, with publication counts rising from 5 papers in 2020-2021, 34 papers in 2023-2024. Future research directions should prioritize standardization initiatives for data collection and evaluation metrics, prospective clinical trials for validation, and regulatory pathway development for medical AI system approval.</t>
  </si>
  <si>
    <t>Gulmez, Burak</t>
  </si>
  <si>
    <t>Gülmez, B (corresponding author), Univ Coll Dublin, Coll Engn &amp; Architecture, Dublin, Ireland.; Gülmez, B (corresponding author), Veta Apt,Dumlupinar Mah Anafartalar Cad Cil Sok 3, TR-16285 Bursa, Turkiye.</t>
  </si>
  <si>
    <t>burak.gulmez@ucd.ie</t>
  </si>
  <si>
    <t>[Gulmez, Burak] Univ Coll Dublin, Coll Engn &amp; Architecture, Dublin, Ireland; [Gulmez, Burak] Veta Apt,Dumlupinar Mah Anafartalar Cad Cil Sok 3, TR-16285 Bursa, Turkiye</t>
  </si>
  <si>
    <t>University College Dublin</t>
  </si>
  <si>
    <t>Artificial intelligence applications in ovarian cancer detection: A systematic literature review of deep learning approaches and clinical translation challenges</t>
  </si>
  <si>
    <t>CRITICAL REVIEWS IN ONCOLOGY HEMATOLOGY</t>
  </si>
  <si>
    <t>Artificial intelligence; Ovarian cancer; Deep learning; Convolutional neural networks; Medical imaging</t>
  </si>
  <si>
    <t>CLASSIFICATION; DIAGNOSIS; MODEL</t>
  </si>
  <si>
    <t>Gülmez, Burak/AAL-7308-2021</t>
  </si>
  <si>
    <t>Gülmez, Burak/0000-0002-6870-6558</t>
  </si>
  <si>
    <t>1040-8428</t>
  </si>
  <si>
    <t>1879-0461</t>
  </si>
  <si>
    <t>CRIT REV ONCOL HEMAT</t>
  </si>
  <si>
    <t>Crit. Rev. Oncol./Hematol.</t>
  </si>
  <si>
    <t>219</t>
  </si>
  <si>
    <t>105126</t>
  </si>
  <si>
    <t>10.1016/j.critrevonc.2026.105126</t>
  </si>
  <si>
    <t>http://dx.doi.org/10.1016/j.critrevonc.2026.105126</t>
  </si>
  <si>
    <t>JAN 2026</t>
  </si>
  <si>
    <t>Oncology; Hematology</t>
  </si>
  <si>
    <t>CU5JN</t>
  </si>
  <si>
    <t>41544732</t>
  </si>
  <si>
    <t>WOS:001674756200001</t>
  </si>
  <si>
    <t>Farrag, MA</t>
  </si>
  <si>
    <t>The escalating threat of viral pandemics, dramatically illustrated by the COVID-19 crisis, has exposed the critical shortcomings of conventional reactive virology in addressing rapidly evolving pathogens. This review introduces predictive virology (PV) as an artificial intelligence (AI)-driven discipline within broader epidemic intelligence and public health surveillance that uses advanced computational tools to forecast viral threats and accelerate countermeasure design. The current review systematically examines how AI-driven approaches (e.g., machine learning and deep learning) are reshaping virology by integrating vast genomic datasets, multimodal surveillance signals, and advanced computational models to anticipate viral emergence and evolution before widespread transmission occurs. Core pillars of PV discussed include zero-shot mutational fitness and antigenic escape prediction using large protein language models; multimodal early-warning systems that fuse wastewater monitoring, digital epidemiology, mobility data, and social media; neural differential equation-based transmission modeling; generative AI for de novo design of broad-spectrum antivirals and vaccines; and ecological risk assessment of zoonotic spillovers. In retrospective benchmarks against deep mutational scanning experiments and real-world epidemiological outcomes (SARS-CoV-2 variants, influenza, and other outbreaks), several AI-powered tools have demonstrated performance comparable to or exceeding traditional methods, although prospective validation at scale remains limited. Despite remarkable progress, significant challenges persist, including data bias, overfitting to historical patterns, lack of prospective validation, and limited generalizability across settings. In addition, there are concerns about mechanistic interpretability, equitable global data integration, and responsible deployment. This review also critically addresses the ethical, governance, and equity implications of deploying predictive capabilities at a global scale. By consolidating cutting-edge AI methodologies with virological insights and acknowledging current limitations, this work provides a comprehensive framework for transitioning virology from a reactive to a truly predictive discipline, ultimately strengthening global health security and pandemic preparedness.</t>
  </si>
  <si>
    <t>Farrag, Mohamed A.</t>
  </si>
  <si>
    <t>Farrag, MA (corresponding author), King Saud Univ, Dept Bot &amp; Microbiol, Coll Sci, Bldg 5,POB 2455, Riyadh 11451, Saudi Arabia.</t>
  </si>
  <si>
    <t>mfarrag@ksu.edu.sa</t>
  </si>
  <si>
    <t>[Farrag, Mohamed A.] King Saud Univ, Dept Bot &amp; Microbiol, Coll Sci, Bldg 5,POB 2455, Riyadh 11451, Saudi Arabia</t>
  </si>
  <si>
    <t>King Saud University</t>
  </si>
  <si>
    <t>The Role of Artificial Intelligence and Machine Learning in Predictive Virology: Forecasting, Tracking, and Combating Viral Threats</t>
  </si>
  <si>
    <t>VECTOR-BORNE AND ZOONOTIC DISEASES</t>
  </si>
  <si>
    <t>artificial intelligence; machine learning; predictive virology; viral evolution; epidemic forecasting; antiviral design</t>
  </si>
  <si>
    <t>WASTE-WATER; CRYPTIC TRANSMISSION; SARS-COV-2 VARIANTS; PROTEIN-STRUCTURE; MODEL; EPIDEMIOLOGY</t>
  </si>
  <si>
    <t>Farrag, Mohamed/AAY-2112-2020</t>
  </si>
  <si>
    <t>222</t>
  </si>
  <si>
    <t>SAGE PUBLICATIONS INC</t>
  </si>
  <si>
    <t>THOUSAND OAKS</t>
  </si>
  <si>
    <t>2455 TELLER RD, THOUSAND OAKS, CA 91320 USA</t>
  </si>
  <si>
    <t>1530-3667</t>
  </si>
  <si>
    <t>1557-7759</t>
  </si>
  <si>
    <t>VECTOR-BORNE ZOONOT</t>
  </si>
  <si>
    <t>Vector-Borne Zoonotic Dis.</t>
  </si>
  <si>
    <t>10.1177/15303667261469037</t>
  </si>
  <si>
    <t>http://dx.doi.org/10.1177/15303667261469037</t>
  </si>
  <si>
    <t>Public, Environmental &amp; Occupational Health; Infectious Diseases</t>
  </si>
  <si>
    <t>LE1CC</t>
  </si>
  <si>
    <t>42461270</t>
  </si>
  <si>
    <t>WOS:001822415100001</t>
  </si>
  <si>
    <t>Caliman-Sturdza, OA; Gheorghita, RE; Filip, R; Lobiuc, A</t>
  </si>
  <si>
    <t>Background/Objectives: Artificial intelligence (AI) is increasingly being applied across the infectious-disease pathway, from syndromic surveillance and imaging triage to etiologic support, antimicrobial stewardship, and prognostication. However, the maturity of evidence differs considerably across use cases, and apparent technical performance does not always translate into real-world clinical utility. Methods: This structured narrative review synthesizes current evidence on the principal clinical and public-health applications of AI in infectious diseases, with particular attention to external validation, workflow integration, economic implications, and governance. Results: The strongest near-term evidence supports narrow-AI applications linked to constrained workflows, especially tuberculosis chest-radiograph triage, selected host-response and antimicrobial-resistance prediction tools, and clinician-facing stewardship aids. By contrast, sepsis prediction illustrates how internal model performance may deteriorate on external validation and generate substantial alert burden when implemented in routine care. Economic evaluations are promising but remain predominantly model-based and context-dependent. Evidence for generative AI and large language models is still in an early phase, consisting largely of vignette studies, retrospective comparisons, and small single-center pilots rather than prospective outcome-based evaluations. Conclusions: Overall, the most realistic clinical role of AI in infectious diseases is augmentation rather than replacement: prioritizing scarce diagnostic capacity, shortening time to action, and improving antibiotic selection. Safe translation into practice requires, in order, external validation with local calibration, prospective impact assessment, and governance frameworks that address drift, accountability, transparency, and human oversight.</t>
  </si>
  <si>
    <t>Caliman-Sturdza, Olga Adriana; Gheorghita, Roxana Elena; Filip, Roxana; Lobiuc, Andrei</t>
  </si>
  <si>
    <t>Gheorghita, RE; Filip, R (corresponding author), Stefan Cel Mare Univ Suceava, Fac Med &amp; Biol Sci, Suceava 720229, Romania.; Filip, R (corresponding author), Sfantul Ioan Cel Nou Emergency Clin Hosp, Suceava 720262, Romania.</t>
  </si>
  <si>
    <t>roxana.puscaselu@usm.ro; olga.caliman-sturdza@usm.ro; roxana.filip@usm.ro; andrei.lobiuc@usm.ro</t>
  </si>
  <si>
    <t>Ministry of Research, Innovation and Digitization, under the Romania's National Recovery and Resilience Plan [760073/23.05.2023]</t>
  </si>
  <si>
    <t>Ministry of Research, Innovation and Digitization, under the Romania's National Recovery and Resilience Plan</t>
  </si>
  <si>
    <t>This work was supported by a grant of the Ministry of Research, Innovation and Digitization, under the Romania's National Recovery and Resilience Plan-Funded by EU-Next Generation EU program, project "Artificial intelligence-powered personalized health and genomics libraries for the analysis of long-term effects in COVID-19 patients (AI-PHGL-COVID)" number 760073/23.05.2023, code 285/30.11.2022, within Pillar III, Component C9, Investment 8.</t>
  </si>
  <si>
    <t>[Caliman-Sturdza, Olga Adriana; Gheorghita, Roxana Elena; Filip, Roxana; Lobiuc, Andrei] Stefan Cel Mare Univ Suceava, Fac Med &amp; Biol Sci, Suceava 720229, Romania; [Caliman-Sturdza, Olga Adriana; Filip, Roxana] Sfantul Ioan Cel Nou Emergency Clin Hosp, Suceava 720262, Romania</t>
  </si>
  <si>
    <t>Stefan cel Mare University of Suceava</t>
  </si>
  <si>
    <t>Artificial Intelligence in Infectious Disease Care: Selected Applications in Tuberculosis, Sepsis, and Antimicrobial Stewardship</t>
  </si>
  <si>
    <t>deep learning; machine learning; infection; diagnosis accuracy; treatment monitoring</t>
  </si>
  <si>
    <t>Caliman-Sturdza, Olga Adriana/IAN-1526-2023; Gheorghita, Roxana/AEB-1397-2022; Lobiuc, Andrei/I-2824-2017</t>
  </si>
  <si>
    <t>JUN 12 2026</t>
  </si>
  <si>
    <t>1827</t>
  </si>
  <si>
    <t>10.3390/diagnostics16121827</t>
  </si>
  <si>
    <t>http://dx.doi.org/10.3390/diagnostics16121827</t>
  </si>
  <si>
    <t>KC6JD</t>
  </si>
  <si>
    <t>42351486</t>
  </si>
  <si>
    <t>WOS:001803780600001</t>
  </si>
  <si>
    <t>Chaudhry, TZ; Yadav, M; Bokhari, SFH; Fatimah, SR; Rehman, A; Kamran, M; Asim, A; Elhefyan, M; Yousif, O</t>
  </si>
  <si>
    <t>Intradialytic hypotension (IDH) is a common and potentially life-threatening complication in hemodialysis patients. Traditional preventive measures have shown limited effectiveness in reducing IDH incidence. This systematic review evaluates the existing literature on the use of artificial intelligence (AI) and machine learning (ML) models for predicting IDH in hemodialysis patients. A comprehensive literature search identified five eligible studies employing diverse AI/ML algorithms, including artificial neural networks, decision trees, support vector machines, XGBoost, random forests, and LightGBM. These models utilized various features such as patient demographics, clinical data, laboratory findings, and dialysis-related parameters. The studies reported promising results, with several models achieving high prediction accuracies, sensitivities, specificities, and area under the receiver operating characteristic curve values for predicting IDH. However, limitations include variations in study populations, retrospective designs, and the need for prospective validation. Future research should focus on multicenter prospective studies, assessing clinical utility, and integrating interpretable AI/ML models into clinical decision support systems.</t>
  </si>
  <si>
    <t>Chaudhry, Taha Zahid; Yadav, Mansi; Bokhari, Syed Faqeer Hussain; Fatimah, Syeda Rubab; Rehman, Abdur; Kamran, Muhammad; Asim, Aiman; Elhefyan, Mohamed; Yousif, Osman</t>
  </si>
  <si>
    <t>Kamran, M (corresponding author), Mayo Hosp, Internal Med, Lahore, Pakistan.</t>
  </si>
  <si>
    <t>khawajakamran220@gmail.com</t>
  </si>
  <si>
    <t>[Chaudhry, Taha Zahid] Holy Family Hosp, Internal Med, Rawalpindi, Pakistan; [Yadav, Mansi] Pandit Bhagwat Dayal Sharma Post Grad Inst Med Sci, Internal Med, Rohtak, India; [Bokhari, Syed Faqeer Hussain] King Edward Med Univ, Surg, Lahore, Pakistan; [Fatimah, Syeda Rubab] DG Khan Med Coll, Internal Med, Dera Ghazi Khan, Pakistan; [Rehman, Abdur] Mayo Hosp, Surg, Lahore, Pakistan; [Kamran, Muhammad] Mayo Hosp, Internal Med, Lahore, Pakistan; [Asim, Aiman] Jinnah Postgrad Med Ctr, Med &amp; Surg, Karachi, Pakistan; [Elhefyan, Mohamed; Yousif, Osman] Kharkov Natl Univ, Internal Med, Kharkiv, Ukraine</t>
  </si>
  <si>
    <t>Pt. B.D. Sharma Post Graduate Institute of Medical Sciences (PGIMS), Rohtak; Ministry of Education &amp; Science of Ukraine; VN Karazin Kharkiv National University</t>
  </si>
  <si>
    <t>Artificial Intelligence and Machine Learning in Predicting Intradialytic Hypotension in Hemodialysis Patients: A Systematic Review</t>
  </si>
  <si>
    <t>CUREUS JOURNAL OF MEDICAL SCIENCE</t>
  </si>
  <si>
    <t>ml; machine learning; ai; systematic review; artificial intelligence; renal; intradialytic hypotension; nephrology; hemodialysis; dialysis</t>
  </si>
  <si>
    <t>RISK</t>
  </si>
  <si>
    <t>Bokhari, Syed Faqeer Hussain/QTU-3379-2026</t>
  </si>
  <si>
    <t>Elhefyan, Mohamed/0009-0008-5654-7343</t>
  </si>
  <si>
    <t>2168-8184</t>
  </si>
  <si>
    <t>CUREUS J MED SCIENCE</t>
  </si>
  <si>
    <t>Cureus J Med Sci</t>
  </si>
  <si>
    <t>JUL 25 2024</t>
  </si>
  <si>
    <t>2024</t>
  </si>
  <si>
    <t>e65334</t>
  </si>
  <si>
    <t>10.7759/cureus.65334</t>
  </si>
  <si>
    <t>http://dx.doi.org/10.7759/cureus.65334</t>
  </si>
  <si>
    <t>A1P7N</t>
  </si>
  <si>
    <t>39184790</t>
  </si>
  <si>
    <t>WOS:001280328900008</t>
  </si>
  <si>
    <t>Jin, YJ; Yuan, TZ; Chen, ZY</t>
  </si>
  <si>
    <t>Background: Artificial intelligence (AI) has emerged as a promising tool for prostate cancer (PCa) risk stratification and outcome prediction. However, current studies often lack multicenter external validation, have limited sample sizes, present significant intermodel variability, and face overfitting concerns. Objective: This study aimed to comprehensively evaluate the diagnostic performance of magnetic resonance imaging (MRI)-based AI models in predicting biochemical recurrence (BCR) of PCa. Methods: Systematic searches were conducted in the PubMed, Embase, Web of Science, and Cochrane Library databases up to January 13, 2026. Studies were included that involved participants diagnosed with PCa, used MRI-based AI for predicting BCR, and had clearly defined reference standards. The quality of the included studies was assessed using the PROBAST+AI tool. A bivariate random effects model was used to pool sensitivity, specificity, and area under the curve (AUC) statistics. Results: A total of 28 studies were included, with 2623 patients in internal validation and 1134 patients in external validation. Diagnostic contingency tables were reconstructed from published performance metrics for most studies, while others were extracted from receiver operating characteristic curves due to the lack of direct reporting. In the internal validation set, pooled sensitivity was 0.80 (95% CI 0.73-0.86; prediction interval [PI] 0.48-0.99), specificity was 0.83 (95% CI 0.77-0.89; PI 0.49-1.00), and AUC was 0.86 (95% CI 0.83-0.89; PI 0.74-0.99). In the external validation set, pooled sensitivity was 0.82 (95% CI 0.72-0.91; PI 0.54-0.99), specificity was 0.83 (95% CI 0.71-0.92; PI 0.49-1.00), and AUC was 0.84 (95% CI 0.79-0.90; PI 0.70-0.98). No statistically significant differences were observed between internal and external validation in sensitivity (P=.73), specificity (P&gt;.99), AUC (P=.53), or diagnostic odds ratio (P=.98). Medical Net and Extreme Gradient Boosting achieved the highest sensitivity and AUC, whereas multiple kernel learning and support vector machine had the highest specificity. Subgroup and meta-regression analyses suggested that AI method, model type, timing of MRI acquisition, and treatment modality may contribute to heterogeneity. Conclusions: This meta-analysis innovatively realizes the quantitative direct comparison of MRI-based AI model performance between internal and external validation cohorts for PCa BCR prediction. It comprehensively evaluates AI performance across diverse PCa treatment modalities and integrates machine learning and deep learning approaches. For the field, it identifies key sources of performance heterogeneity (eg, MRI acquisition timing and treatment modality) and quantifies the sensitivity-specificity trade-off in integrated radiomic-clinical models, advancing the systematic understanding of MRI-based AI for BCR prediction. In real-world practice, it provides actionable guidance to prioritize pretreatment MRI for AI model development and clinical BCR assessment and underscores the urgent need for standardized imaging protocols and prospective multicenter studies, laying a foundation for the safe clinical translation of these AI tools as adjunctive decision support instruments.</t>
  </si>
  <si>
    <t>Jin, Yanjun; Yuan, Tianzuo; Chen, Zhiyuan</t>
  </si>
  <si>
    <t>Chen, ZY (corresponding author), Wuhan Univ, Renmin Hosp, Dept Urol, 99 Zhang Zhi Dong Rd, Wuhan 430060, Hubei, Peoples R China.</t>
  </si>
  <si>
    <t>drchenzy@whu.edu.cn</t>
  </si>
  <si>
    <t>[Jin, Yanjun; Yuan, Tianzuo] Univ Macau, Fac Hlth Sci, Taipa, Macau, Peoples R China; [Chen, Zhiyuan] Wuhan Univ, Renmin Hosp, Dept Urol, 99 Zhang Zhi Dong Rd, Wuhan 430060, Hubei, Peoples R China; [Chen, Zhiyuan] Wuhan Univ, Renmin Hosp, Inst Urol Dis, Wuhan, Hubei, Peoples R China</t>
  </si>
  <si>
    <t>University of Macau; Wuhan University; Wuhan University</t>
  </si>
  <si>
    <t>Magnetic Resonance Imaging-Based Artificial Intelligence in Predicting Prostate Cancer Biochemical Recurrence: Systematic Review and Meta-Analysis</t>
  </si>
  <si>
    <t>JOURNAL OF MEDICAL INTERNET RESEARCH</t>
  </si>
  <si>
    <t>artificial intelligence; prostate cancer; predict; biochemical recurrence; meta-analysis</t>
  </si>
  <si>
    <t>MRI; HETEROGENEITY; AI</t>
  </si>
  <si>
    <t>91</t>
  </si>
  <si>
    <t>JMIR PUBLICATIONS, INC</t>
  </si>
  <si>
    <t>TORONTO</t>
  </si>
  <si>
    <t>130 QUEENS QUAY East, Unit 1100, TORONTO, ON M5A 0P6, CANADA</t>
  </si>
  <si>
    <t>1439-4456</t>
  </si>
  <si>
    <t>1438-8871</t>
  </si>
  <si>
    <t>J MED INTERNET RES</t>
  </si>
  <si>
    <t>J. Med. Internet Res.</t>
  </si>
  <si>
    <t>JUL 7 2026</t>
  </si>
  <si>
    <t>e85360</t>
  </si>
  <si>
    <t>10.2196/85360</t>
  </si>
  <si>
    <t>http://dx.doi.org/10.2196/85360</t>
  </si>
  <si>
    <t>LH6QM</t>
  </si>
  <si>
    <t>42412916</t>
  </si>
  <si>
    <t>WOS:001824822800001</t>
  </si>
  <si>
    <t>Yiu, CH; Lau, ECY; Le, CTT; Lu, CY</t>
  </si>
  <si>
    <t>PURPOSE To systematically map how artificial intelligence (AI) is being applied to immune-related adverse events (irAEs) induced by immune checkpoint inhibitors (ICIs), and to identify key knowledge gaps and future directions to responsible implementation. METHODS We conducted a scoping review in accordance with the Preferred Reporting Items for Systematic Reviews and Meta-Analyses extension for Scoping Reviews (PRISMA-ScR) guideline. MEDLINE (Ovid), Embase, and Scopus were searched from January 1, 2015, to August 24, 2025. Eligible studies applied at least one AI method (eg, machine learning, natural language processing) to investigate irAEs. Studies were grouped into three clinical domains: (1) risk prediction, (2) identification/detection, and (3) clinical information/decision support. Data were synthesized narratively and mapped descriptively. RESULTS 40 studies met inclusion criteria, encompassing 45,897 ICI-treated patients. Most applied AI for risk prediction (n = 27), followed by identification/detection (n = 10) and decision support (n = 3). AI approaches showed promise in detecting irAEs from structured and unstructured data, stratifying patient-level risk, and supporting clinical decision making. However, methodological limitations were common: most studies used retrospective data and lacked external validation, limiting clinical applicability. CONCLUSION AI shows potential to enhance ICI safety by enabling earlier detection of irAEs, personalized risk prediction, and scalable clinical support tools. To support clinical translation, future research must prioritize external and prospective validation, standardized outcome reporting, and impact evaluation (eg, effects on clinical outcomes and workflows) within robust governance frameworks.</t>
  </si>
  <si>
    <t>Yiu, Chin Hang; Lau, Edward C. Y.; Le, Charlotte Thuy Tien; Lu, Christine Y.</t>
  </si>
  <si>
    <t>Lu, CY (corresponding author), Univ Sydney, Sch Pharm, Camperdown, NSW, Australia.; Lu, CY (corresponding author), Univ Sydney, Kolling Inst, Fac Med &amp; Hlth, Sydney, NSW, Australia.; Lu, CY (corresponding author), Northern Sydney Local Hlth Dist, Sydney, NSW, Australia.; Lu, CY (corresponding author), Royal North Shore Hosp, Dept Pharm, St Leonards, NSW, Australia.</t>
  </si>
  <si>
    <t>christine.lu@sydney.edu.au</t>
  </si>
  <si>
    <t>[Yiu, Chin Hang; Lau, Edward C. Y.; Le, Charlotte Thuy Tien; Lu, Christine Y.] Univ Sydney, Sch Pharm, Camperdown, NSW, Australia; [Yiu, Chin Hang; Lu, Christine Y.] Univ Sydney, Kolling Inst, Fac Med &amp; Hlth, Sydney, NSW, Australia; [Yiu, Chin Hang; Lu, Christine Y.] Northern Sydney Local Hlth Dist, Sydney, NSW, Australia; [Lu, Christine Y.] Royal North Shore Hosp, Dept Pharm, St Leonards, NSW, Australia</t>
  </si>
  <si>
    <t>University of Sydney; University of Sydney; Kolling Institute of Medical Research; Northern Sydney Local Health District; Royal North Shore Hospital</t>
  </si>
  <si>
    <t>Leveraging Artificial Intelligence for Immune Checkpoint Inhibitor Safety: A Scoping Review of Current Applications</t>
  </si>
  <si>
    <t>JCO CLINICAL CANCER INFORMATICS</t>
  </si>
  <si>
    <t>PHARMACOVIGILANCE; VALIDATION</t>
  </si>
  <si>
    <t>Yiu, Chin Hang/NTR-3107-2025</t>
  </si>
  <si>
    <t>Lau, Edward Chun Yin/0009-0005-5712-2337; Yiu, Chin Hang/0000-0001-7758-6087</t>
  </si>
  <si>
    <t>73</t>
  </si>
  <si>
    <t>2473-4276</t>
  </si>
  <si>
    <t>JCO CLIN CANCER INFO</t>
  </si>
  <si>
    <t>JCO Clin. Cancer Info.</t>
  </si>
  <si>
    <t>e2500323</t>
  </si>
  <si>
    <t>10.1200/CCI-25-00323</t>
  </si>
  <si>
    <t>http://dx.doi.org/10.1200/CCI-25-00323</t>
  </si>
  <si>
    <t>ES0NF</t>
  </si>
  <si>
    <t>41802246</t>
  </si>
  <si>
    <t>WOS:001708370400001</t>
  </si>
  <si>
    <t>Elhaie, M; Koozari, A; Shamsoldin, S; Aryafard, A; Alqurain, QT</t>
  </si>
  <si>
    <t>Background: Primary Sclerosing Cholangitis (PSC) is a rare, progressive liver disease characterized by bile duct inflammation and fibrosis, often diagnosed using Magnetic Resonance Cholangiopancreatography (MRCP). The complexity of MRCP interpretation necessitates advanced tools like deep learning (DL) and machine learning (ML) to enhance diagnostic accuracy and prognostic prediction. This systematic review evaluates the application of DL and ML in MRCP-based PSC diagnosis and management. Purpose: To synthesize evidence on the feasibility, accuracy, and clinical utility of DL and ML in MRCP for PSC, focusing on diagnostic performance, disease progression prediction, and clinical decision-making support. Materials and methods: A systematic review was conducted following PRISMA guidelines, searching PubMed, Embase, Scopus, Web of Science, and Cochrane Library from inception to June 2025. Studies applying DL or ML to MRCP for PSC diagnosis or management were included, with outcomes focusing on diagnostic accuracy (sensitivity, specificity, AUC) and predictive performance. Quality was assessed using the QUADAS-2 tool, and data were synthesized narratively due to heterogeneity. Results: A total of Six studies (n = 1840 patients) were included, utilizing convolutional neural networks (CNNs), MRCP + software, and algebraic topology-based ML. Diagnostic accuracy was high, with sensitivities of 80.0 %- 95.0 % and specificities of 80.0 %-90.9 % for PSC detection, often outperforming radiologists. Prognostic models achieved AUROCs of 0.80-0.86 for predicting hepatobiliary complications, liver transplantation, or hepatic decompensation, surpassing traditional scores (e.g., Anali, Mayo). Clinical utility included early PSC and cholangiocarcinoma detection and risk stratification. Limitations included retrospective designs, small sample sizes, and lack of external validation. Conclusion: DL and ML applied to MRCP show promise in enhancing PSC diagnosis and prognosis, with high accuracy and potential to reduce interobserver variability. However, methodological limitations and validation challenges necessitate prospective, multicenter studies to ensure generalizability and clinical adoption.</t>
  </si>
  <si>
    <t>Elhaie, Mohammadreza; Koozari, Abolfazl; Shamsoldin, Sadra; Aryafard, Anis; Alqurain, Qurain Turki</t>
  </si>
  <si>
    <t>Elhaie, M (corresponding author), Isfahan Univ Med Sci, Sch Med, Dept Med Phys, Esfahan, Iran.</t>
  </si>
  <si>
    <t>mrelhaie@gmail.com</t>
  </si>
  <si>
    <t>[Elhaie, Mohammadreza] Isfahan Univ Med Sci, Sch Med, Dept Med Phys, Esfahan, Iran; [Koozari, Abolfazl; Shamsoldin, Sadra; Aryafard, Anis] Ahvaz Jundishapur Univ Med Sci, Sch Med, Dept Med Phys, Ahvaz, Iran; [Alqurain, Qurain Turki] Univ Hail, Coll Appl Med Sci, Dept Cardiovasc Magnet Resonance Imaging, Hail, Saudi Arabia</t>
  </si>
  <si>
    <t>Isfahan University of Medical Sciences; Ahvaz Jundishapur University of Medical Sciences (AJUMS); University Ha'il</t>
  </si>
  <si>
    <t>Deep learning and machine learning in Magnetic Resonance Cholangiopancreatography-based diagnosis and management of primary Sclerosing Cholangitis: A systematic review</t>
  </si>
  <si>
    <t>JOURNAL OF RADIATION RESEARCH AND APPLIED SCIENCES</t>
  </si>
  <si>
    <t>Primary sclerosing cholangitis; Magnetic resonance cholangiopancreatography; Deep learning; Machine learning; Artificial intelligence; Diagnostic accuracy; Prognosis</t>
  </si>
  <si>
    <t>Alshammari, Qurain/ABC-7477-2021; koozari, abolfazl/HKV-7307-2023</t>
  </si>
  <si>
    <t>Elhaie, Mohammadreza/0009-0007-1186-353X</t>
  </si>
  <si>
    <t>1687-8507</t>
  </si>
  <si>
    <t>J RADIAT RES APPL SC</t>
  </si>
  <si>
    <t>J. Radiat. Res. Appl. Sci.</t>
  </si>
  <si>
    <t>101994</t>
  </si>
  <si>
    <t>10.1016/j.jrras.2025.101994</t>
  </si>
  <si>
    <t>http://dx.doi.org/10.1016/j.jrras.2025.101994</t>
  </si>
  <si>
    <t>Multidisciplinary Sciences; Radiology, Nuclear Medicine &amp; Medical Imaging</t>
  </si>
  <si>
    <t>Science &amp; Technology - Other Topics; Radiology, Nuclear Medicine &amp; Medical Imaging</t>
  </si>
  <si>
    <t>8NS2Z</t>
  </si>
  <si>
    <t>WOS:001593021500001</t>
  </si>
  <si>
    <t>Reyes, JS; Estupiñan-Pepinosa, DF; Leal-Giraldo, SI; Cordoba-Gallego, MF; Silva-López, MP; Aguirre-Patiño, JS; Gordillo-Iriarte, LS; Cabezas, CS; Vega-Alvear, RF; Navarro-Ramirez, LM</t>
  </si>
  <si>
    <t>BackgroundArtificial intelligence (AI) and radiomics are increasingly applied in pediatric neuroradiology to enhance diagnostic precision. However, their clinical implementation remains limited due to methodological variability and lack of standardization.ObjectiveTo systematically evaluate the diagnostic applications, performance, and methodological quality of artificial intelligence models, including both radiomics/machine learning and deep learning approaches, in pediatric brain tumor imaging.MethodsA systematic review was conducted in accordance with PRISMA 2020 guidelines, searching PubMed, Scopus, and Web of Science (2010-2025). Eligible studies included patients aged 0-18 years with brain tumors, applied AI to neuroimaging for diagnostic classification, molecular characterization, or integral image processing tasks, and reported performance metrics. Methodological quality was assessed using the Newcastle-Ottawa Scale (NOS) and the Checklist for Artificial Intelligence in Medical Imaging (CLAIM).ResultsFrom 638 records, 24 studies were included. Most studies used MRI (96%) and machine learning models based on radiomics (88%), with a smaller proportion employing deep learning (29%). The primary diagnostic tasks were tumor classification (50%) and molecular subtype prediction (33%). Reported AUCs for diagnostic tasks ranged from 0.73 to 0.98 (median: 0.91). Based on the NOS, 19 studies (79%) were rated as low risk of bias (scores 8-9), though only 3 studies (12.5%) performed external validation on independent cohorts.ConclusionAI and radiomics demonstrate high diagnostic accuracy for pediatric brain tumor characterization. Nonetheless, the lack of prospective design and critically low rate of external validation limits generalizability. Standardized, multicenter studies are needed to support broader clinical adoption.</t>
  </si>
  <si>
    <t>Reyes, Jheremy S.; Estupinan-Pepinosa, David F.; Leal-Giraldo, Sofia I.; Cordoba-Gallego, Maria F.; Silva-Lopez, Maria P.; Aguirre-Patino, Juan S.; Gordillo-Iriarte, Laura S.; Cabezas, Cristian S.; Vega-Alvear, Raul F.; Navarro-Ramirez, Luis M.</t>
  </si>
  <si>
    <t>Reyes, JS (corresponding author), Canc &amp; Mol Med Res Grp CAMMO, Bogota, DC, Colombia.</t>
  </si>
  <si>
    <t>s.lealg@uniandes.edu.co; m.cordobag@uniandes.edu.co; Mp.silval1@uniandes.edu.co; reyesbarretojs@upmc.edu; raulfvega.alvear@gmail.com; d.estupinanp@uniandes.edu.co; lm.navarror@uniandes.edu.co; cs.cabezas@uniandes.edu.co; js.aguirre10@uniandes.edu.co; ls.gordillo@uniandes.edu.co</t>
  </si>
  <si>
    <t>[Reyes, Jheremy S.; Estupinan-Pepinosa, David F.; Leal-Giraldo, Sofia I.; Cordoba-Gallego, Maria F.; Silva-Lopez, Maria P.; Aguirre-Patino, Juan S.; Gordillo-Iriarte, Laura S.; Cabezas, Cristian S.; Vega-Alvear, Raul F.; Navarro-Ramirez, Luis M.] Canc &amp; Mol Med Res Grp CAMMO, Bogota, DC, Colombia</t>
  </si>
  <si>
    <t>Artificial intelligence and radiomics for pediatric brain tumor classification and molecular characterization: a systematic review</t>
  </si>
  <si>
    <t>NEURORADIOLOGY</t>
  </si>
  <si>
    <t>Pediatric brain tumors; Artificial intelligence; Radiomics; Machine learning; MRI; Diagnostic accuracy</t>
  </si>
  <si>
    <t>MEDULLOBLASTOMA; EPENDYMOMA; FEATURES; CHILDREN</t>
  </si>
  <si>
    <t>Estupiñan Pepinosa, David Fernando/0009-0002-2178-7423; Navarro Ramirez, Luis Miguel/0000-0002-6619-6486; Vega-Alvear, Raul F/0000-0003-3214-8424; Reyes, Jheremy Sebastian/0000-0002-7366-0881</t>
  </si>
  <si>
    <t>0028-3940</t>
  </si>
  <si>
    <t>1432-1920</t>
  </si>
  <si>
    <t>Neuroradiology</t>
  </si>
  <si>
    <t>1235</t>
  </si>
  <si>
    <t>1250</t>
  </si>
  <si>
    <t>10.1007/s00234-026-03976-z</t>
  </si>
  <si>
    <t>http://dx.doi.org/10.1007/s00234-026-03976-z</t>
  </si>
  <si>
    <t>Clinical Neurology; Neuroimaging; Radiology, Nuclear Medicine &amp; Medical Imaging</t>
  </si>
  <si>
    <t>Neurosciences &amp; Neurology; Radiology, Nuclear Medicine &amp; Medical Imaging</t>
  </si>
  <si>
    <t>IT4EX</t>
  </si>
  <si>
    <t>41894040</t>
  </si>
  <si>
    <t>WOS:001726437900001</t>
  </si>
  <si>
    <t>Song, ZK; Arrowsmith, K; Henare, D; Pedersen, M</t>
  </si>
  <si>
    <t>Background: Epilepsy affects approximately 50 million people worldwide. While AI-driven seizure prediction shows technical promise, the transition from experimental prototypes to clinical tools is hindered by a significant 'bench-to-bedside' gap Current translation remains constrained by limited generalisability and the absence of standardised evaluation for real-world deployment. Objectives: This systematic review evaluates the operational readiness of artificial intelligence (AI) models for real-time epileptic seizure prediction and examines architectural performance alongside deployment-critical factors such as real-time responsiveness, interpretability, and multimodal integration. Methods: Adhering to PRISMA 2020 guidelines we searched PubMed, Scopus, IEEE Xplore, and ScienceDirect (1 Jan 2017-31 May 2025), supplemented by targeted citation tracking (up to Feb 2026); 23 studies met eligibility criteria. Inclusion required EEG-based real-time prediction with model/dataset/validation details and sufficient methodological information for ROBINS-I risk-of-bias assessment. Quality and bias were assessed independently using the ROBINS-I tool. Two reviewers screened records and extracted data; false-alarm rate (FAR) was standardised to events per hour. Results: Deep learning architectures consistently outperformed conventional machine learning. CNNs and hybrids reported sensitivity up to 99.81%; however, a critical finding is the over-reliance on the pediatric CHB-MIT dataset, which accounts for 74% of included studies. Validation was predominantly patient-specific (PS); only three studies adopted patient-independent (PI) schemes, and none reported cross-dataset external validation (EXT). Reporting of prediction horizon was limited, and end-to-end latency or energy metrics were rarely provided. Conclusion: Despite high accuracy, the lack of prospective validation and standardised deployment metrics remains a major barrier to clinical translation. We propose an operational framework requiring standardised evaluation (PS/PI/EXT), explicit end-to-end latency budgets, and prospective FAR reporting per 24 h, to ensure clinical viability and patient outcomes.</t>
  </si>
  <si>
    <t>Song, Zikang; Arrowsmith, Kim; Henare, Dion; Pedersen, Mangor</t>
  </si>
  <si>
    <t>Song, ZK (corresponding author), Auckland Univ Technol, Fac Hlth &amp; Environm Sci, Dept Psychol &amp; Neurosci, Auckland, New Zealand.</t>
  </si>
  <si>
    <t>hzc3497@autuni.ac.nz</t>
  </si>
  <si>
    <t>[Song, Zikang; Henare, Dion; Pedersen, Mangor] Auckland Univ Technol, Fac Hlth &amp; Environm Sci, Dept Psychol &amp; Neurosci, Auckland, New Zealand; [Arrowsmith, Kim] Univ Auckland, Fac Med &amp; Hlth Sci, Sch Populat Hlth, Auckland, New Zealand</t>
  </si>
  <si>
    <t>Auckland University of Technology; University of Auckland</t>
  </si>
  <si>
    <t>Real-time EEG-based epileptic seizure prediction using artificial intelligence: A systematic review</t>
  </si>
  <si>
    <t>ARTIFICIAL INTELLIGENCE IN MEDICINE</t>
  </si>
  <si>
    <t>Epilepsy; Real-time seizure prediction; Electroencephalography (EEG); Machine learning; Deep learning; Clinical deployment</t>
  </si>
  <si>
    <t>LONG-TERM; NETWORK</t>
  </si>
  <si>
    <t>0933-3657</t>
  </si>
  <si>
    <t>1873-2860</t>
  </si>
  <si>
    <t>ARTIF INTELL MED</t>
  </si>
  <si>
    <t>Artif. Intell. Med.</t>
  </si>
  <si>
    <t>OCT 2026</t>
  </si>
  <si>
    <t>103476</t>
  </si>
  <si>
    <t>10.1016/j.artmed.2026.103476</t>
  </si>
  <si>
    <t>http://dx.doi.org/10.1016/j.artmed.2026.103476</t>
  </si>
  <si>
    <t>Computer Science, Artificial Intelligence; Engineering, Biomedical; Medical Informatics</t>
  </si>
  <si>
    <t>Computer Science; Engineering; Medical Informatics</t>
  </si>
  <si>
    <t>KR1FC</t>
  </si>
  <si>
    <t>42372640</t>
  </si>
  <si>
    <t>WOS:001813606500001</t>
  </si>
  <si>
    <t>Green Accepted</t>
  </si>
  <si>
    <t>Zeng, SX; Liu, YX; Duan, XY; Zhao, X; Sun, XJ; Zhang, FH</t>
  </si>
  <si>
    <t>Purpose: This meta-analysis aims to evaluate the diagnostic performance of CT-based artificial intelligence (AI) in diagnosing cervical lymph node metastasis (LNM) of papillary thyroid cancer (PTC). Methods: A systematic search was conducted in PubMed, Embase, and Web of Science databases through December 2024, following PRISMA-DTA guidelines. Studies evaluating CT-based AI models for diagnosing cervical LNM in patients with pathologically confirmed PTC were included. The methodological quality was assessed using a modified QUADAS-2 tool. A bivariate random-effects model was used to calculate pooled sensitivity, specificity, and area under the curve (AUC). Heterogeneity was evaluated using I2 statistics, and meta-regression analyses were performed to explore potential sources of heterogeneity. Results: 17 studies comprising 1778 patients in internal validation sets and 4072 patients in external validation sets were included. In internal validation sets, AI demonstrated a sensitivity of 0.80 (95% CI: 0.71-0.86), specificity of 0.79 (95% CI: 0.73-0.84), and AUC of 0.86 (95% CI: 0.83-0.89). Radiologists suggested comparable performance with sensitivity of 0.77 (95% CI: 0.64-0.87), specificity of 0.79 (95% CI: 0.72-0.85), and AUC of 0.85 (95% CI: 0.81-0.88). Subgroup analyses revealed that deep learning methods outperformed machine learning in sensitivity (0.86 vs 0.72, P &lt; 0.05). No significant publication bias was found in internal validation sets for AI diagnosis (P = 0.78). Conclusion: CT-based AI showed comparable diagnostic performance to radiologists for detecting cervical LNM in PTC patients, with deep learning models showing superior sensitivity. AI could potentially serve as a valuable diagnostic support tool, though further prospective validation is warranted. Limitations include high heterogeneity among studies and insufficient external validation in diverse populations.</t>
  </si>
  <si>
    <t>Zeng, Sixun; Liu, Yingxian; Duan, Xinyi; Zhao, Xin; Sun, Xiangjuan; Zhang, Fenghua</t>
  </si>
  <si>
    <t>Zhang, FH (corresponding author), Chengdu Univ Tradit Chinese Med, Sch Basic Med Sci, Chengdu, Sichuan, Peoples R China.</t>
  </si>
  <si>
    <t>hot285@126.com</t>
  </si>
  <si>
    <t>[Zeng, Sixun; Liu, Yingxian; Duan, Xinyi; Zhao, Xin; Zhang, Fenghua] Chengdu Univ Tradit Chinese Med, Sch Basic Med Sci, Chengdu, Sichuan, Peoples R China; [Sun, Xiangjuan] Hosp Chengdu Univ Tradit Chinese Med, Chengdu, Sichuan, Peoples R China</t>
  </si>
  <si>
    <t>Chengdu University of Traditional Chinese Medicine; Chengdu University of Traditional Chinese Medicine</t>
  </si>
  <si>
    <t>Artificial Intelligence in CT for Predicting Cervical Lymph Node Metastasis in Papillary Thyroid Cancer Patients: A Meta-analysis</t>
  </si>
  <si>
    <t>Artificial intelligence; Computed tomography; Papillary thyroid cancer; Lymph node metastasis; Meta-analysis</t>
  </si>
  <si>
    <t>PREOPERATIVE PREDICTION; CARCINOMA; RADIOMICS; DIAGNOSIS; NOMOGRAM; TOOL</t>
  </si>
  <si>
    <t>2554</t>
  </si>
  <si>
    <t>2568</t>
  </si>
  <si>
    <t>10.1016/j.acra.2025.02.007</t>
  </si>
  <si>
    <t>http://dx.doi.org/10.1016/j.acra.2025.02.007</t>
  </si>
  <si>
    <t>APR 2025</t>
  </si>
  <si>
    <t>1YZ7T</t>
  </si>
  <si>
    <t>40000328</t>
  </si>
  <si>
    <t>WOS:001477006400001</t>
  </si>
  <si>
    <t>Muthu, S; Siddamanickam, S; Palani, B</t>
  </si>
  <si>
    <t>Purpose To evaluate the current landscape of artificial intelligence (AI) and machine learning (ML) applications in predictive analytics for cervical myelopathy, focusing on diagnostic accuracy, patient stratification, surgical decision-making, and outcome prediction. Methods A systematic search was conducted across PubMed, Embase, Scopus, and Web of Science using keywords related to cervical myelopathy and AI/ML. Studies were selected based on relevance to AI-driven predictive models in diagnosis, prognosis, and management of cervical myelopathy. Data extraction included algorithm types, validation methods, clinical applicability, and performance metrics. Qualitative synthesis was performed to identify thematic trends and methodological gaps. Results Out of 169 records, 41 studies met inclusion criteria. AI/ML models demonstrated high accuracy in gait analysis, hand motion tracking, and image-based diagnostics, with some achieving &gt; 90% sensitivity and specificity. ML algorithms effectively stratified patients into phenotypic clusters and predicted surgical outcomes, including postoperative complications and opioid use. Radiomics and deep learning enhanced imaging interpretation, while ensemble models improved prognostic reliability. Despite promising results, limitations included data heterogeneity, retrospective design, and lack of standardised validation protocols. Conclusions AI and ML are reshaping cervical myelopathy management by enabling precise diagnostics, personalised treatment planning, and predictive modelling. Integration of multimodal data and explainable AI frameworks is essential for clinical adoption. Future research should prioritise prospective validation, ethical safeguards, and interdisciplinary collaboration to bridge the gap between technological innovation and patient-centred care.</t>
  </si>
  <si>
    <t>Muthu, Sathish; Siddamanickam, Siddeshwar; Palani, Balasubramaniyan</t>
  </si>
  <si>
    <t>Muthu, S (corresponding author), Orthopaed Res Grp, Dept Spine Surg, Coimbatore, India.; Muthu, S (corresponding author), Meenakshi Acad Higher Educ &amp; Res, Meenakshi Med Coll Hosp &amp; Res Inst, Cent Res Lab, Chennai, India.</t>
  </si>
  <si>
    <t>drsathishmuthu@gmail.com; drbalachsm2@gmail.com; drsid08@gmail.com</t>
  </si>
  <si>
    <t>[Muthu, Sathish; Siddamanickam, Siddeshwar] Orthopaed Res Grp, Dept Spine Surg, Coimbatore, India; [Muthu, Sathish] Meenakshi Acad Higher Educ &amp; Res, Meenakshi Med Coll Hosp &amp; Res Inst, Cent Res Lab, Chennai, India; [Siddamanickam, Siddeshwar] New Cross Hosp, Dept Orthopaed, Wolverhampton, England; [Palani, Balasubramaniyan] Govt Med Coll, Dept Orthopaed, Kallakurichi, India</t>
  </si>
  <si>
    <t>Meenakshi Academy of Higher Education &amp; Research (MAHER); Meenakshi Medical College Hospital &amp; Research Institute; New Cross Hospital</t>
  </si>
  <si>
    <t>Artificial intelligence and machine learning based predictive analytics in cervical myelopathy - a scoping review</t>
  </si>
  <si>
    <t>EUROPEAN SPINE JOURNAL</t>
  </si>
  <si>
    <t>Artificial intelligence; Machine learning; Cervical myelopathy; Predictive analytics; Personalised medicine</t>
  </si>
  <si>
    <t>SPONDYLOTIC MYELOPATHY; MANAGEMENT; DIAGNOSIS; ALGORITHM; SEVERITY; OUTCOMES</t>
  </si>
  <si>
    <t>Muthu, Sathish/G-5756-2018</t>
  </si>
  <si>
    <t>Muthu, Sathish/0000-0002-7143-4354; Siddamanickam, Siddheswar/0000-0002-4819-6626</t>
  </si>
  <si>
    <t>0940-6719</t>
  </si>
  <si>
    <t>1432-0932</t>
  </si>
  <si>
    <t>EUR SPINE J</t>
  </si>
  <si>
    <t>Eur. Spine J.</t>
  </si>
  <si>
    <t>1068</t>
  </si>
  <si>
    <t>1076</t>
  </si>
  <si>
    <t>10.1007/s00586-026-09818-z</t>
  </si>
  <si>
    <t>http://dx.doi.org/10.1007/s00586-026-09818-z</t>
  </si>
  <si>
    <t>FU4DL</t>
  </si>
  <si>
    <t>41680316</t>
  </si>
  <si>
    <t>WOS:001690107000001</t>
  </si>
  <si>
    <t>Patel, AU; Dy, A; Parwani, AV; Satturwar, S</t>
  </si>
  <si>
    <t>Background and objectives: Artificial intelligence (AI) translation in genitourinary (GU) pathology has progressed unevenly across organs and tasks. This review addresses a central clinical question: which GU pathology AI applications are deployment-ready, which require further validation, and what frameworks can guide safe implementation? We synthesize evidence across GU organs and introduce pragmatic translation frameworks to guide deployment and prioritize translational research. Methods: Narrative review integrating foundational literature with targeted 2023-2025 publications, emphasizing regulatory milestones, external validation, and prospective studies. Literature was identified through PubMed, Embase, and conference proceedings using structured search terms for AI, digital pathology, and GU organ-specific queries. For each organ/task, we mapped evidence strength, regulatory maturity, generalizability, workflow integration, safety, and feasibility to a Translational Readiness Index (TRI) rubric (0-30 scale). Results: Prostate biopsy AI demonstrates the strongest maturity (TRI 26/30), supported by U.S. Food and Drug Administration-cleared systems, multi-site validation, and prospective implementations showing efficiency gains and reduced ancillary testing. Bladder cytology shows moderate readiness (TRI 19/30), with commercial offerings supporting pilotable prescreening workflows aligned with the Paris System when paired with uncertainty-aware deferral. Bladder histology, renal neoplasia, and low-prevalence domains (testis, penis) remain emerging (TRI 6-15/30), constrained by label variability, rare subtype underrepresentation, and limited external validation. Conclusions: The TRI rubric, SURE-Path safety bundle, and VALIDATED/ORCHESTRATE implementation pathway provide a practical template for evidence-based deployment in GU pathology. Clinically defensible translation requires matching intended use to validation evidence, with explicit safeguards for emerging applications.</t>
  </si>
  <si>
    <t>Patel, Ankush U.; Dy, Amanda; Parwani, Anil, V; Satturwar, Swati</t>
  </si>
  <si>
    <t>Patel, AU (corresponding author), Ohio State Univ, Wexner Med Ctr, Dept Pathol, 410 10th Ave, Columbus, OH 43210 USA.</t>
  </si>
  <si>
    <t>ankush@digitalpathomics.com</t>
  </si>
  <si>
    <t>[Parwani, Anil, V; Satturwar, Swati] Ohio State Univ, Wexner Med Ctr, Dept Pathol, Columbus, OH USA; [Dy, Amanda] Toronto Metropolitan Univ, Elect Comp &amp; Biomed Engn, Toronto, ON, Canada; [Patel, Ankush U.] Ohio State Univ, Wexner Med Ctr, Dept Pathol, 410 10th Ave, Columbus, OH 43210 USA</t>
  </si>
  <si>
    <t>University System of Ohio; Ohio State University; Toronto Metropolitan University; University System of Ohio; Ohio State University</t>
  </si>
  <si>
    <t>Artificial Intelligence in Genitourinary Pathology: A Translational Readiness Map</t>
  </si>
  <si>
    <t>JOURNAL OF CLINICAL AND TRANSLATIONAL PATHOLOGY</t>
  </si>
  <si>
    <t>Artificial intelligence; Genitourinary pathology; Digital pathology; Translational readiness; Clinical validation; Workflow integration; Prostate cancer; Bladder cytology; Explainable artificial intelligence</t>
  </si>
  <si>
    <t>FOUNDATION MODEL; PROSTATE-CANCER; PARIS SYSTEM; BIOPSIES</t>
  </si>
  <si>
    <t>Patel, Ankush/OTG-5677-2025</t>
  </si>
  <si>
    <t>XIA &amp; HE PUBLISHING INC</t>
  </si>
  <si>
    <t>SUGAR LAND</t>
  </si>
  <si>
    <t>SECOND AFFILIATED HOSP CHONGQING MEDICAL UNIV, 14090 SOUTHWEST FREEWAY, STE 300, SUGAR LAND, TX 77478 USA</t>
  </si>
  <si>
    <t>2993-5202</t>
  </si>
  <si>
    <t>2771-165X</t>
  </si>
  <si>
    <t>J CLIN TRANSL PATHOL</t>
  </si>
  <si>
    <t>J. Clin. Transl. Pathol.</t>
  </si>
  <si>
    <t>10.14218/JCTP.2025.00056</t>
  </si>
  <si>
    <t>http://dx.doi.org/10.14218/JCTP.2025.00056</t>
  </si>
  <si>
    <t>Pathology</t>
  </si>
  <si>
    <t>HK4FI</t>
  </si>
  <si>
    <t>WOS:001756153800002</t>
  </si>
  <si>
    <t>Guo, LH; Li, JS; Yao, JH; Liu, WJ; Su, Y; Zhao, HL</t>
  </si>
  <si>
    <t>Background: Accurately distinguishing malignant pleural effusion (MPE) from non-malignant pleural effusion is clinically important, but the generalisability and methodological quality of machine-learning (ML) models remain uncertain. Methods: We searched eight databases to 23 April 2026. Diagnostic performance was pooled using random-effects and Reitsma bivariate models, and study quality was assessed using PROBAST+AI. Results: Forty-two studies were included; 17 contributed to the AUC meta-analysis and 14 to the bivariate analysis. The pooled AUC was 0.90 (95 % CI 0.85-0.94; 95 % prediction interval 0.62-0.98), with sensitivity of 0.80 (95 % CI 0.77-0.83) and specificity of 0.87 (95 % CI 0.79-0.92). Only nine studies reported external, temporal or independent validation. Externally validated studies had a lower pooled AUC than studies without external validation (0.83 vs 0.92), with lower specificity observed in the two externally validated studies contributing sensitivity and specificity data. All 42 development assessments had high overall quality concerns, and all 42 model evaluations were judged at high risk of bias. Conclusions: ML models showed good apparent accuracy for distinguishing MPE from non-MPE, but the evidence was limited by substantial heterogeneity, high risk of bias and scarce external validation. The pooled estimates reflect the average performance of different selected models rather than the expected accuracy of a single clinical test. ML models should be regarded as adjuncts to existing diagnostic pathways until they are confirmed by rigorous multicentre prospective external validation and clinical-impact studies.</t>
  </si>
  <si>
    <t>Guo, Luhan; Li, Jiansheng; Yao, Jiaheng; Liu, Wenjie; Su, Yu; Zhao, Hulei</t>
  </si>
  <si>
    <t>Zhao, HL (corresponding author), Henan Univ Chinese Med, Lung Dis Diag &amp; Treatment Ctr, Natl Med Ctr, Affiliated Hosp 1, Zhengzhou 450003, Peoples R China.</t>
  </si>
  <si>
    <t>hulei890421@163.com</t>
  </si>
  <si>
    <t>National Science and Technology Major Project of China [2025ZD0549300, 2025ZD0549304]; Henan Provincial "Three 100s" Program (Special Program for Training Clinician-Scientists in Henan Province) [HNCRD202525]</t>
  </si>
  <si>
    <t>National Science and Technology Major Project of China (National Science and Technology Major Project of China); Henan Provincial "Three 100s" Program (Special Program for Training Clinician-Scientists in Henan Province)</t>
  </si>
  <si>
    <t>This work was supported by the National Science and Technology Major Project of China (grant number 2025ZD0549300, 2025ZD0549304) and the Henan Provincial "Three 100s" Program (Special Program for Training Clinician-Scientists in Henan Province; grant number HNCRD202525) .</t>
  </si>
  <si>
    <t>[Guo, Luhan; Li, Jiansheng] Shanghai Univ Tradit Chinese Med, Longhua Hosp, Dept Resp Dis, Shanghai 200030, Peoples R China; [Guo, Luhan; Li, Jiansheng; Yao, Jiaheng; Liu, Wenjie; Su, Yu; Zhao, Hulei] Henan Univ Chinese Med, Lung Dis Diag &amp; Treatment Ctr, Natl Med Ctr, Affiliated Hosp 1, Zhengzhou 450003, Peoples R China; [Guo, Luhan; Li, Jiansheng; Yao, Jiaheng; Liu, Wenjie; Su, Yu; Zhao, Hulei] Henan Univ Chinese Med, Collaborat Innovat Ctr Chinese Med &amp; Resp Dis Coco, Henan Key Lab Chinese Med Resp Dis, Zhengzhou 450046, Peoples R China</t>
  </si>
  <si>
    <t>Shanghai University of Traditional Chinese Medicine; Henan University of Traditional Chinese Medicine</t>
  </si>
  <si>
    <t>Diagnostic performance of machine learning models for malignant and non-malignant pleural effusion: Systematic review and meta-analysis</t>
  </si>
  <si>
    <t>Malignant pleural effusion; Machine learning; Diagnostic accuracy; Meta-analysis; Systematic review; PROBAST plus AI</t>
  </si>
  <si>
    <t>TEST ACCURACY; SENSITIVITY</t>
  </si>
  <si>
    <t>72</t>
  </si>
  <si>
    <t>NOV 15 2026</t>
  </si>
  <si>
    <t>221</t>
  </si>
  <si>
    <t>106667</t>
  </si>
  <si>
    <t>10.1016/j.ijmedinf.2026.106667</t>
  </si>
  <si>
    <t>http://dx.doi.org/10.1016/j.ijmedinf.2026.106667</t>
  </si>
  <si>
    <t>MZ1HH</t>
  </si>
  <si>
    <t>42617201</t>
  </si>
  <si>
    <t>WOS:001854328800001</t>
  </si>
  <si>
    <t>Marchi, G; Gabbrielli, L; Gherardi, M; Serradori, M; Baglivo, F; Fanni, SC; Cefalo, J; Salerni, C; Guglielmi, G; Pistelli, F; Carrozzi, L; Mondoni, M</t>
  </si>
  <si>
    <t>Background: Pleural effusion (PE) is a common condition where accurate detection is essential for management. Thoracic ultrasound (TUS) is the first-line modality owing to safety, portability, and high sensitivity, but accuracy is operator-dependent. Artificial intelligence (AI)-based automated analysis has been explored as an adjunct, with early evidence suggesting potential to reduce variability and standardise interpretation. This review evaluates the diagnostic accuracy of AI-assisted TUS for PE detection. Methods: This review was registered with PROSPERO (CRD420251128416) and followed PRISMA guidelines. MEDLINE, Scopus, Google Scholar, IEEE Xplore, Cochrane CENTRAL, and ClinicalTrials.gov were searched through 20 August 2025 for studies assessing AI-based TUS analysis for PE. Eligible studies required recognised reference standards (expert interpretation or chest CT). Risk of bias was assessed with QUADAS-2, and certainty with GRADE. Owing to heterogeneity, structured narrative synthesis was performed instead of meta-analysis. Results: Five studies (7565 patients) published between 2021-2025 were included. All used convolutional neural networks with varied architectures (ResNet, EfficientNet, U-net). Sensitivity ranged 70.6-100%, specificity 67-100%, and AUC 0.77-0.99. Performance was reduced for small, trace, or complex effusions and in critically ill patients. External validation showed attenuation compared with internal testing. All studies had high risk of bias in patient selection and index test conduct, reflecting retrospective designs and inadequate dataset separation. Conclusions: AI-assisted TUS shows promising diagnostic performance for PE detection in curated datasets; however, evidence is inconsistent and limited by key methodological weaknesses. Overall certainty is low-to-moderate, constrained by retrospective designs, limited dataset separation, and scarce external validation. Current evidence is insufficient to support routine clinical use. Robust prospective multicentre studies with rigorous independent validation and evaluation of clinically meaningful outcomes are essential before clinical implementation can be considered.</t>
  </si>
  <si>
    <t>Marchi, Guido; Gabbrielli, Luciano; Gherardi, Marco; Serradori, Massimiliano; Baglivo, Francesco; Fanni, Salvatore Claudio; Cefalo, Jacopo; Salerni, Carmine; Guglielmi, Giacomo; Pistelli, Francesco; Carrozzi, Laura; Mondoni, Michele</t>
  </si>
  <si>
    <t>Marchi, G (corresponding author), Univ Hosp Pisa, Cardiothorac &amp; Vasc Dept, Pulmonol Unit, Via Paradisa 2, I-56124 Pisa, Italy.</t>
  </si>
  <si>
    <t>guido.marchi@ao-pisa.toscana.it</t>
  </si>
  <si>
    <t>[Marchi, Guido; Gabbrielli, Luciano; Gherardi, Marco; Serradori, Massimiliano] Univ Hosp Pisa, Cardiothorac &amp; Vasc Dept, Pulmonol Unit, Via Paradisa 2, I-56124 Pisa, Italy; [Baglivo, Francesco] SIIAM Soc Italiana Intelligenza Artificiale Med, Italian Soc Artificial Intelligence Med, I-00165 Rome, Italy; [Baglivo, Francesco] Univ Pisa, Dept Translat Res &amp; New Technol Med &amp; Surg, I-56126 Pisa, Italy; [Fanni, Salvatore Claudio] Univ Pisa, Dept Translat Res, Acad Radiol, I-56126 Pisa, Italy; [Cefalo, Jacopo; Salerni, Carmine; Mondoni, Michele] Univ Milan, Dept Hlth Sci, Resp Unit, ASST Santi Paolo &amp; Carlo, I-20122 Milan, Italy; [Guglielmi, Giacomo; Pistelli, Francesco; Carrozzi, Laura] Univ Pisa, Dept Surg Med &amp; Mol Pathol &amp; Crit Care Med, I-56126 Pisa, Italy</t>
  </si>
  <si>
    <t>University of Pisa; Azienda Ospedaliero Universitaria Pisana; University of Pisa; University of Pisa; University of Milan; University of Pisa</t>
  </si>
  <si>
    <t>Artificial Intelligence-Based Automated Analysis for Pleural Effusion Detection on Thoracic Ultrasound: A Systematic Review</t>
  </si>
  <si>
    <t>artificial intelligence (AI); machine learning (ML); deep learning (DL); thoracic ultrasound (TUS); pleural effusion (PE); imaging</t>
  </si>
  <si>
    <t>LUNG ULTRASOUND; DISEASE; CHEST</t>
  </si>
  <si>
    <t>Fanni, Salvatore/HJI-3512-2023; Cefalo, Jacopo/LTF-4264-2024; Marchi, Guido/NHQ-6217-2025; Pistelli, Francesco/Y-8270-2019</t>
  </si>
  <si>
    <t>Salerni, Carmine/0009-0003-8484-3661; Cefalo, Jacopo/0000-0003-4002-7374; Marchi, Guido/0009-0000-6122-7792</t>
  </si>
  <si>
    <t>88</t>
  </si>
  <si>
    <t>JAN 2 2026</t>
  </si>
  <si>
    <t>10.3390/diagnostics16010147</t>
  </si>
  <si>
    <t>http://dx.doi.org/10.3390/diagnostics16010147</t>
  </si>
  <si>
    <t>AV5CM</t>
  </si>
  <si>
    <t>41515642</t>
  </si>
  <si>
    <t>WOS:001657751700001</t>
  </si>
  <si>
    <t>Jia, HL; Zhu, WJ; Lv, JL</t>
  </si>
  <si>
    <t>Background The interpretation of pediatric electrocardiograms (ECGs) and management of childhood arrhythmias represent specialized clinical disciplines complicated by age-dependent physiological evolution. While artificial intelligence (AI) has transformed adult cardiology, its application to pediatric electrophysiology remains largely in the research phase.Objective This review critically appraises the current evidence, methodological rigor, clinical readiness, and translational challenges of AI in pediatric arrhythmia detection, risk stratification, and management.Methods A synthesis of contemporary literature was conducted, evaluating machine learning (ML), deep learning (DL), large language models (LLMs), wearable sensors, and intensive care monitoring across pediatric cohorts.Main findings While purpose-built DL models demonstrate strong diagnostic performance for specific electrical phenotypes-such as Wolff-Parkinson-White (WPW) syndrome, long QT syndrome (LQTS), and neonatal bradycardia-the vast majority of published tools remain unvalidated retrospective proofs-of-concept. Current AI algorithms analyze isolated ECG waveforms under curated conditions and cannot replace holistic clinical evaluations incorporating patient history, family screening, genetics, and multi-modality diagnostic testing. Significant barriers persist, including pervasive data scarcity, lack of prospective external validation, limited saliency map reproducibility in Explainable AI (XAI), and uncalibrated false alarms. Furthermore, adult-trained algorithms and general-purpose LLMs yield unacceptable diagnostic error rates when applied to children.Conclusions AI holds promise for enhancing pediatric arrhythmia care, but clinical integration requires moving beyond isolated performance metrics. Future progress hinges on prospective multicenter validation, privacy-preserving federated learning, multimodal data integration, and explicit definition of AI's role as a clinical decision-support tool within real-world workflows.</t>
  </si>
  <si>
    <t>Jia, Hailin; Zhu, Wenjing; Lv, Jianli</t>
  </si>
  <si>
    <t>Lv, JL (corresponding author), Shandong First Med Univ, Shandong Prov Hosp, Dept Pediat Cardiol, Jinan, Peoples R China.</t>
  </si>
  <si>
    <t>drjllv@gmail.com</t>
  </si>
  <si>
    <t>Medical and Health Science and Technology Development Project of Shandong Province [202506010605]</t>
  </si>
  <si>
    <t>Medical and Health Science and Technology Development Project of Shandong Province</t>
  </si>
  <si>
    <t>The author(s) declared that financial support was received for this work and/or its publication. This research was supported by the Medical and Health Science and Technology Development Project of Shandong Province (Grant No. 202506010605).</t>
  </si>
  <si>
    <t>[Jia, Hailin; Lv, Jianli] Shandong First Med Univ, Shandong Prov Hosp, Dept Pediat Cardiol, Jinan, Peoples R China; [Zhu, Wenjing] Shandong First Med Univ, Shandong Prov Hosp, Dept Pulm &amp; Crit Care Med, Jinan, Peoples R China</t>
  </si>
  <si>
    <t>Shandong First Medical University &amp; Shandong Academy of Medical Sciences; Shandong First Medical University &amp; Shandong Academy of Medical Sciences</t>
  </si>
  <si>
    <t>Artificial intelligence in pediatric arrhythmias: current landscape, unique challenges, and translational perspectives</t>
  </si>
  <si>
    <t>FRONTIERS IN PEDIATRICS</t>
  </si>
  <si>
    <t>arrhythmias; artificial intelligence; deep learning; electrocardiography; machine learning; pediatric cardiology; precision medicine; wearable devices</t>
  </si>
  <si>
    <t>2296-2360</t>
  </si>
  <si>
    <t>FRONT PEDIATR</t>
  </si>
  <si>
    <t>Front. Pediatr.</t>
  </si>
  <si>
    <t>1932796</t>
  </si>
  <si>
    <t>10.3389/fped.2026.1932796</t>
  </si>
  <si>
    <t>http://dx.doi.org/10.3389/fped.2026.1932796</t>
  </si>
  <si>
    <t>Pediatrics</t>
  </si>
  <si>
    <t>MS2SU</t>
  </si>
  <si>
    <t>WOS:001849663800001</t>
  </si>
  <si>
    <t>Hiraoka, SI; Kawamura, K; Akiyama, R; Itakura, Y; Tanaka, S; Uzawa, N</t>
  </si>
  <si>
    <t>BackgroundEarly diagnosis of oral squamous cell carcinoma (OSCC) remains challenging, with survival largely stage-dependent at presentation. Artificial intelligence (AI) promises to enhance detection and clinical decision-making across clinical photographs, radiology, optical imaging, and digital pathology.MethodsThis narrative review synthesizes peer-reviewed PubMed-indexed English-language studies up to October 2025, prioritizing prospective designs, external validation, and clinically interpretable models. We focus on tasks relevant to clinicians: lesion triage from clinical images, prediction of nodal metastasis on CT/MRI/PET, margin assessment with optical modalities, and histopathology-based diagnosis/grading. We also discuss implementation issues: dataset shift, bias, and reporting standards.ResultsIn clinical photographs, deep learning achieves high diagnostic accuracy for OSCC and oral potentially malignant disorders (OPMD) classification in single-center studies and shows promising generalization with multi-site external testing, yet performance still degrades on out-of-distribution images and under real-world artifacts. In radiology, radiomics and deep learning models improve risk stratification and prediction of cervical nodal metastasis beyond conventional imaging, particularly with multimodal feature fusion. Optical methods such as hyperspectral spatial frequency domain imaging and OCT combined with AI show feasibility for intraoperative margin assessment and in-clinic triage. Digital pathology models on whole-slide images approach expert-level classification for OSCC diagnosis and are beginning to predict malignant transformation risk in oral epithelial dysplasia; however, rigorous prospective validation remains scarce. Conclusion: AI systems for OSCC are maturing and clinically oriented. Before routine adoption, studies must demonstrate external validity, clinician-in-the-loop performance, calibration, and impact on time-to-diagnosis and patient outcomes. Pragmatic trials and transparent reporting are essential to move beyond proof-of-concept into equitable clinical benefit.Graphical AbstractOverview of AI-enabled diagnosis and triage in oral cancer across four modalities with validation priorities.</t>
  </si>
  <si>
    <t>Hiraoka, Shin-Ichiro; Kawamura, Kohei; Akiyama, Ryo; Itakura, Yutaka; Tanaka, Susumu; Uzawa, Narikazu</t>
  </si>
  <si>
    <t>Hiraoka, SI (corresponding author), Univ Osaka, Grad Sch Dent, Dept Oral &amp; Maxillofacial Surg, Osaka, Japan.</t>
  </si>
  <si>
    <t>hiraoka.shin-ichiro.dent@osaka-u.ac.jp</t>
  </si>
  <si>
    <t>the Japan Society of Clinical Oncology; The University of Osaka</t>
  </si>
  <si>
    <t>Open Access funding provided by The University of Osaka</t>
  </si>
  <si>
    <t>[Hiraoka, Shin-Ichiro; Kawamura, Kohei; Akiyama, Ryo; Itakura, Yutaka; Tanaka, Susumu] Univ Osaka, Grad Sch Dent, Dept Oral &amp; Maxillofacial Surg, Osaka, Japan; [Uzawa, Narikazu] Univ Osaka, Grad Sch Dent, Dept Oral &amp; Maxillofacial Oncol &amp; Surg, Osaka, Japan</t>
  </si>
  <si>
    <t>University of Osaka; University of Osaka</t>
  </si>
  <si>
    <t>Artificial intelligence for diagnosis and triage in oral cancer: a clinician-centered narrative review</t>
  </si>
  <si>
    <t>INTERNATIONAL JOURNAL OF CLINICAL ONCOLOGY</t>
  </si>
  <si>
    <t>Oral squamous cell carcinoma; Artificial intelligence; Deep learning; Radiomics; Digital pathology; Lymph node metastasis</t>
  </si>
  <si>
    <t>SQUAMOUS-CELL CARCINOMA; ACCURACY</t>
  </si>
  <si>
    <t>Akiyama, Ryo/JGD-6672-2023; Kawamura, Kohei/HTP-4647-2023</t>
  </si>
  <si>
    <t>kawamura, kohei/0000-0002-2983-0943</t>
  </si>
  <si>
    <t>SPRINGER JAPAN KK</t>
  </si>
  <si>
    <t>TOKYO</t>
  </si>
  <si>
    <t>SHIROYAMA TRUST TOWER 5F, 4-3-1 TORANOMON, MINATO-KU, TOKYO, 105-6005, JAPAN</t>
  </si>
  <si>
    <t>1341-9625</t>
  </si>
  <si>
    <t>1437-7772</t>
  </si>
  <si>
    <t>INT J CLIN ONCOL</t>
  </si>
  <si>
    <t>Int. J. Clin. Oncol.</t>
  </si>
  <si>
    <t>SI</t>
  </si>
  <si>
    <t>794</t>
  </si>
  <si>
    <t>803</t>
  </si>
  <si>
    <t>10.1007/s10147-026-03002-5</t>
  </si>
  <si>
    <t>http://dx.doi.org/10.1007/s10147-026-03002-5</t>
  </si>
  <si>
    <t>GV8KY</t>
  </si>
  <si>
    <t>41817640</t>
  </si>
  <si>
    <t>WOS:001712610600001</t>
  </si>
  <si>
    <t>Santaniello, U; Rosset, F; Fava, P; Cavallo, F; Quaglino, P; Ribero, S</t>
  </si>
  <si>
    <t>Breslow thickness (BT) is the most powerful prognostic indicator in cutaneous melanoma, yet histopathological measurement exhibits some limitations such as interobserver variability and diagnostic delays. Preoperative clinical assessment demonstrates 30% misclassification rates. This narrative review synthesizes evidence on deep learning models for non-invasive BT estimation from dermoscopic images. Convolutional neural networks (ResNet, EfficientNet, Vision Transformers) with transfer learning from ImageNet achieve up to 75-79% accuracy and AUC 0.76-0.85 on single-center datasets. Preprocessing techniques (hair removal, color normalization, data augmentation) and interpretability methods (Grad-CAM, LIME) enhance clinical applicability. However, external validation reveals performance degradation. The clinically critical thickness range (0.4-1.0 mm) demonstrates poor discrimination. Significant dataset bias exists: most training data represents lighter skin phototypes, resulting in an underrepresentation of darker skin types. AI models function as complementary decision-support tools rather than replacements for histopathology. Prospective clinical trials validating clinical utility are lacking, and regulatory approval pathways are undefined. Research priorities include diverse public datasets with balanced skin tone representation, the adoption of threshold-weighted loss functions to prioritize accuracy at the 0.8 mm surgical cut-off, multi-institutional external validation, prospective randomized trials, federated learning frameworks, and regulatory engagement. Only rigorous, equitable research can translate AI from proof-of-concept to clinically reliable tools benefiting all melanoma patients.</t>
  </si>
  <si>
    <t>Santaniello, Umberto; Rosset, Francois; Fava, Paolo; Cavallo, Francesco; Quaglino, Pietro; Ribero, Simone</t>
  </si>
  <si>
    <t>Santaniello, U (corresponding author), Univ Turin, Dept Med Sci, Sect Dermatol, I-10126 Turin, Italy.</t>
  </si>
  <si>
    <t>umberto.santaniello@unito.it; pietro.quaglino@unito.it; francesco.cavallo@unito.it; francois.rosset@unito.it; simone.ribero@unito.it; paolo.fava@unito.it</t>
  </si>
  <si>
    <t>[Santaniello, Umberto; Fava, Paolo; Cavallo, Francesco; Quaglino, Pietro; Ribero, Simone] Univ Turin, Dept Med Sci, Sect Dermatol, I-10126 Turin, Italy; [Rosset, Francois] Azienda USL Valle Aosta, Beauregard Hosp, Dept Dermatol, I-11100 Aosta, Italy</t>
  </si>
  <si>
    <t>University of Turin; Azienda USL della Valle d'Aosta</t>
  </si>
  <si>
    <t>Emerging Artificial Intelligence Models for Estimating Breslow Thickness from Dermoscopic Images</t>
  </si>
  <si>
    <t>BIOMEDICINES</t>
  </si>
  <si>
    <t>artificial intelligence; deep learning; convolutional neural networks; Breslow thickness; cutaneous melanoma; dermoscopy; machine learning; transfer learning</t>
  </si>
  <si>
    <t>CUTANEOUS MELANOMA; SKIN-CANCER; CLASSIFICATION; DIAGNOSIS; DERMATOLOGISTS; ACCURACY; REMOVAL</t>
  </si>
  <si>
    <t>Santaniello, Umberto/OBO-0371-2025; Quaglino, Pietro/AAC-6122-2022; Fava, Paolo/A-1128-2019</t>
  </si>
  <si>
    <t>92</t>
  </si>
  <si>
    <t>2227-9059</t>
  </si>
  <si>
    <t>Biomedicines</t>
  </si>
  <si>
    <t>JAN 3 2026</t>
  </si>
  <si>
    <t>10.3390/biomedicines14010097</t>
  </si>
  <si>
    <t>http://dx.doi.org/10.3390/biomedicines14010097</t>
  </si>
  <si>
    <t>Biochemistry &amp; Molecular Biology; Medicine, Research &amp; Experimental; Pharmacology &amp; Pharmacy</t>
  </si>
  <si>
    <t>Biochemistry &amp; Molecular Biology; Research &amp; Experimental Medicine; Pharmacology &amp; Pharmacy</t>
  </si>
  <si>
    <t>CO8HV</t>
  </si>
  <si>
    <t>41595633</t>
  </si>
  <si>
    <t>WOS:001670882100001</t>
  </si>
  <si>
    <t>Hu, YT; Wang, XY; Ji, YK; Chen, YM; Liang, ZQ; Wu, S; Lai, MY; Yang, WH</t>
  </si>
  <si>
    <t>Background: Artificial intelligence (AI) has shown considerable potential for pathologic myopia (PM) detection, yet its overall diagnostic performance under the META-PM classification framework remains uncertain. Methods: A comprehensive literature search was conducted across PubMed, Web of Science, IEEE Xplore, and Embase up to February 10, 2026. Studies applying deep learning models for PM classification using the META-PM system were included. Pooled sensitivity, specificity, and hierarchical summary receiver operating characteristic (HSROC) analyses were calculated. Twelve studies were eligible for the systematic review, of which ten were included in the meta-analysis. Results: For referable PM detection, the pooled sensitivity and specificity were 0.96 (95% CI: 0.93-0.97) and 0.98 (95% CI: 0.96-0.99), respectively. For PM classification, the pooled macro-area under the receiver operating characteristic curve (AUC) reached 0.99 (95% CI: 0.98-1.00), indicating excellent overall diagnostic performance. Fagan nomogram analysis demonstrated favorable post-test probabilities across different clinical scenarios. The meta-regression identified external validation and image input resolution as significant sources of heterogeneity across studies. Conclusion: Overall, AI demonstrates outstanding performance for automated PM detection and grading under the META-PM framework. Future studies should focus on multicenter external validation, prospective clinical evaluation, and integration with emerging ultra-widefield imaging technologies to facilitate real-world implementation in primary eye-care screening and risk stratification systems.</t>
  </si>
  <si>
    <t>Hu, Yuting; Wang, Xiaoyan; Ji, Yuke; Chen, Yuming; Liang, Ziqi; Wu, Sheng; Lai, Mingying; Yang, Weihua</t>
  </si>
  <si>
    <t>Lai, MY; Yang, WH (corresponding author), Jinan Univ, Shenzhen Eye Hosp, Shenzhen, Peoples R China.</t>
  </si>
  <si>
    <t>benben0606@139.com; laimydoc@163.com</t>
  </si>
  <si>
    <t>Sanming Project of Medicine in Shenzhen [SZSM202411009]; Guangdong Basic and Applied Basic Research Foundation [2025A1515011627]</t>
  </si>
  <si>
    <t>Sanming Project of Medicine in Shenzhen; Guangdong Basic and Applied Basic Research Foundation (Guangdong Basic and Applied Basic Research Foundation)</t>
  </si>
  <si>
    <t>The authors declared that financial support was received for this work and/or its publication. This work is supported by: Sanming Project of Medicine in Shenzhen (No. SZSM202411009), Guangdong Basic and Applied Basic Research Foundation (2025A1515011627).</t>
  </si>
  <si>
    <t>[Hu, Yuting; Wang, Xiaoyan] Fujian Med Univ, Dept Ophthalmol &amp; Optometry, Fuzhou, Peoples R China; [Wang, Xiaoyan; Ji, Yuke; Chen, Yuming; Liang, Ziqi; Wu, Sheng; Lai, Mingying; Yang, Weihua] Jinan Univ, Shenzhen Eye Hosp, Shenzhen, Peoples R China</t>
  </si>
  <si>
    <t>Fujian Medical University; Shenzhen Eye Hospital; Jinan University</t>
  </si>
  <si>
    <t>Artificial intelligence for pathologic myopia classification based on the META-PM system: a systematic review and meta-analysis</t>
  </si>
  <si>
    <t>FRONTIERS IN PHYSIOLOGY</t>
  </si>
  <si>
    <t>artificial intelligence; clinical utilization; meta-analysis; META-PM; pathologic myopia</t>
  </si>
  <si>
    <t>MACULOPATHY</t>
  </si>
  <si>
    <t>1664-042X</t>
  </si>
  <si>
    <t>FRONT PHYSIOL</t>
  </si>
  <si>
    <t>Front. Physiol.</t>
  </si>
  <si>
    <t>AUG 5 2026</t>
  </si>
  <si>
    <t>1909816</t>
  </si>
  <si>
    <t>10.3389/fphys.2026.1909816</t>
  </si>
  <si>
    <t>http://dx.doi.org/10.3389/fphys.2026.1909816</t>
  </si>
  <si>
    <t>Physiology</t>
  </si>
  <si>
    <t>MV8VT</t>
  </si>
  <si>
    <t>WOS:001852124200001</t>
  </si>
  <si>
    <t>Panjiyar, BK; Davydov, G; Nashat, H; Ghali, S; Afifi, S; Suryadevara, V; Habab, Y; Hutcheson, A; Franchini, APA</t>
  </si>
  <si>
    <t>Cardiovascular diseases (CVDs) present a significant global health challenge and remain a primary cause of death. Early detection and intervention are crucial for improved outcomes in acute coronary syndrome (ACS), particularly acute myocardial infarction (AMI) cases. Artificial intelligence (AI) can detect heart disease early by analyzing patient information and electrocardiogram (ECG) data, providing invaluable insights into this critical health issue. However, the imbalanced nature of ECG and patient data presents challenges for traditional machine learning (ML) algorithms in performing unbiasedly. Investigators have proposed various data -level and algorithm -level solutions to overcome these challenges. In this study, we used a systematic literature review (SLR) approach to give an overview of the current literature and to highlight the difficulties of utilizing ML, deep learning (DL), and AI algorithms in predicting, diagnosing, and prognosis of heart diseases. We reviewed 181 articles from reputable journals published between 2013 and June 15, 2023, focusing on eight selected papers for in-depth analysis. The analysis considered factors such as heart disease type, algorithms used, applications, and proposed solutions and compared the benefits of algorithms combined with clinicians versus clinicians alone. This systematic review revealed that the current ML -based diagnostic approaches face several open problems and issues when implementing ML, DL, and AI in real -life settings. Although these algorithms show higher sensitivities, specificities, and accuracies in detecting heart disease, we must address the ethical concerns while implementing these models into clinical practice. The transparency of how these algorithms operate remains a challenge. Nevertheless, further exploration and research in ML, DL, and AI are necessary to overcome these challenges and fully harness their potential to improve health outcomes for patients with AMI.</t>
  </si>
  <si>
    <t>Panjiyar, Binay K.; Davydov, Gershon; Nashat, Hiba; Ghali, Sally; Afifi, Shadin; Suryadevara, Vineet; Habab, Yaman; Hutcheson, Alana; Franchini, Ana P. Arcia</t>
  </si>
  <si>
    <t>Panjiyar, BK (corresponding author), Calif Inst Behav Neurosci &amp; Psychol, Internal Med, Fairfield, CA 94534 USA.</t>
  </si>
  <si>
    <t>binaypanjiyar1282@hotmail.com</t>
  </si>
  <si>
    <t>[Panjiyar, Binay K.; Davydov, Gershon; Nashat, Hiba; Ghali, Sally; Afifi, Shadin; Suryadevara, Vineet; Habab, Yaman; Hutcheson, Alana] Calif Inst Behav Neurosci &amp; Psychol, Internal Med, Fairfield, CA 94534 USA; [Franchini, Ana P. Arcia] Calif Inst Behav Neurosci &amp; Psychol, Psychiat &amp; Behav Sci, Fairfield, CA USA</t>
  </si>
  <si>
    <t>A Systematic Review: Do the Use of Machine Learning, Deep Learning, and Artificial Intelligence Improve Patient Outcomes in Acute Myocardial Ischemia Compared to Clinician-Only Approaches?</t>
  </si>
  <si>
    <t>acute st-elevation myocardial infarction; acute coronary syndrome; cardiac markers; heart attack; interventional cardiology; ai in cardiology; ai and machine learning; deep learning artificial intelligence; acute myocardial infarc; atherosclerotic cardiovascular disease</t>
  </si>
  <si>
    <t>NEURAL-NETWORK; CARDIOVASCULAR RISK; PROSPECTIVE VALIDATION; EMERGENCY-DEPARTMENT; 10-YEAR RISK; DISEASE; PREDICTION; SCORE; INFARCTION; DIAGNOSIS</t>
  </si>
  <si>
    <t>Panjiyar, Binay Kumar/IXN-1835-2023</t>
  </si>
  <si>
    <t>Franchini Fer, Ana/0000-0001-8109-0121; Panjiyar, Binay Kumar/0000-0002-7813-8128</t>
  </si>
  <si>
    <t>AUG 5 2023</t>
  </si>
  <si>
    <t>e43003</t>
  </si>
  <si>
    <t>10.7759/cureus.43003</t>
  </si>
  <si>
    <t>http://dx.doi.org/10.7759/cureus.43003</t>
  </si>
  <si>
    <t>JC1E4</t>
  </si>
  <si>
    <t>37674942</t>
  </si>
  <si>
    <t>WOS:001170857400003</t>
  </si>
  <si>
    <t>Ahuja, AS; Paredes, AA III; Eisel, ML; Miller, C; Truong, N; Falardeau, J</t>
  </si>
  <si>
    <t>Artificial intelligence (AI) is rapidly reshaping neuro-ophthalmic care by extracting clinically significant information from imaging, biomarkers, and patient-level clinical data. We review recent advances across neurodegenerative disease detection using retinal biomarkers, automated recognition of optic disc swelling and its mimics, glaucoma screening and quantification, and classification of hereditary optic neuropathies. Using fundus photography and optical coherence tomography (OCT), contemporary machine learning (ML) systems, including deep learning as well as other supervised learning models, report strong discrimination for papilledema versus pseudopapilledema, non-arteritic anterior ischemic optic neuropathy (NAION) against similar presenting entities, and glaucomatous damage including indirect estimation of retinal nerve fiber layer (RNFL) thickness. Early work also suggests that retinal features can aid detection of mild cognitive impairment (MCI) and major neurocognitive disease. However, despite promising results, most studies remain retrospective and single-center, while focusing on imaging-only, limiting generalizability and clinical interpretability. Therefore a variety of challenges related to dataset heterogeneity, overfitting, limited external validation, and the gap between high diagnostic accuracy and practical clinical utility remain unresolved. Future prospective, multicenter evaluations focusing on integrating multimodal clinical data through explainable AI systems are necessary to improve diagnostic consistency, shorten time to care, and expand access for underserved populations.</t>
  </si>
  <si>
    <t>Ahuja, Abhimanyu S.; Paredes III, Alfredo A.; Eisel, Mallory Ls; Miller, Cole; Truong, Nina; Falardeau, Julie</t>
  </si>
  <si>
    <t>Ahuja, AS; Falardeau, J (corresponding author), Oregon Hlth &amp; Sci Univ, Casey Eye Inst, Dept Ophthalmol, 515 SW Campus Dr, Portland, OR 97239 USA.</t>
  </si>
  <si>
    <t>falardea@ohsu.edu; ahujaa@ohsu.edu</t>
  </si>
  <si>
    <t>[Ahuja, Abhimanyu S.; Falardeau, Julie] Oregon Hlth &amp; Sci Univ, Casey Eye Inst, Dept Ophthalmol, 515 SW Campus Dr, Portland, OR 97239 USA; [Paredes III, Alfredo A.] Florida Atlantic Univ, Charles E Schmidt Coll Med, Boca Raton, FL USA; [Eisel, Mallory Ls; Truong, Nina] Florida State Univ, Coll Med, Tallahassee, FL USA; [Miller, Cole] Univ Miami, Leonard M Miller Sch Med, Miami, FL USA</t>
  </si>
  <si>
    <t>Oregon Health &amp; Science University; State University System of Florida; Florida Atlantic University; State University System of Florida; Florida State University; University of Miami</t>
  </si>
  <si>
    <t>Artificial Intelligence in Neuro-Ophthalmology for Optic Disc Pathologies and Neurodegenerative Disease</t>
  </si>
  <si>
    <t>EYE AND BRAIN</t>
  </si>
  <si>
    <t>artificial intelligence; neuro-ophthalmology; deep learning; machine learning; support vector machine; extreme learning machine</t>
  </si>
  <si>
    <t>PAPILLEDEMA; MACHINE; GLAUCOMA</t>
  </si>
  <si>
    <t>Paredes III, Alfredo/KYR-3668-2024</t>
  </si>
  <si>
    <t>DOVE MEDICAL PRESS LTD</t>
  </si>
  <si>
    <t>ALBANY</t>
  </si>
  <si>
    <t>PO BOX 300-008, ALBANY, AUCKLAND 0752, NEW ZEALAND</t>
  </si>
  <si>
    <t>1179-2744</t>
  </si>
  <si>
    <t>EYE BRAIN</t>
  </si>
  <si>
    <t>555894</t>
  </si>
  <si>
    <t>10.2147/EB.S555894</t>
  </si>
  <si>
    <t>http://dx.doi.org/10.2147/EB.S555894</t>
  </si>
  <si>
    <t>FD9LR</t>
  </si>
  <si>
    <t>41859471</t>
  </si>
  <si>
    <t>WOS:001716452700001</t>
  </si>
  <si>
    <t>Buczek, T; Szwedziak, I; Visneci, EF; Pruc, M; Duchateau, FX; Lepetit, A; Szarpak, L</t>
  </si>
  <si>
    <t>This narrative review explores current applications of artificial intelligence (AI) in emergency medicine, critically evaluates the supporting evidence, and discusses the ethical, legal, and regulatory challenges surrounding its integration into clinical practice. Peer-reviewed literature and recent systematic reviews on AI applications in emergency medicine were analyzed using a structured narrative approach. AI-driven operational forecasting, predictive modeling for patient outcomes, diagnostic support, and AI-assisted triage systems are among the domains evaluated. AI models, such as neural networks and gradient boosting machines, have demonstrated superiority over traditional triage tools in forecasting outcomes like in-hospital mortality and intensive care unit admission. AI in diagnostics has enhanced point-of-care ultrasound analysis, sepsis detection, and electrocardiogram interpretation. Operationally, AI makes it possible to predict patient volume, emergency department crowding, and resource allocation in real time. Despite these developments, there are still few prospective clinical trials confirming better patient outcomes. Algorithmic bias, a lack of transparency, automation bias, and restrictions on generalizability across clinical settings are among the main issues. Emerging regulatory frameworks like the European Union AI act and ethical and legal frameworks like the General Data Protection Regulation and Health Insurance Portability and Accountability Act are essential for directing the responsible use of AI. AI has significant potential to improve the provision of emergency care. However, ethical protections, legal compliance, integration with clinical workflows, and thorough external validation are necessary for responsible implementation. To guarantee the safe and fair implementation of AI in emergency medicine, future initiatives must concentrate on explainable AI, multicenter prospective research, and stakeholder collaboration.</t>
  </si>
  <si>
    <t>Buczek, Tomasz; Szwedziak, Ilon; Visneci, Emin Fatih; Pruc, Michal; Duchateau, Francois-Xavier; Lepetit, Anne; Szarpak, Lukasz</t>
  </si>
  <si>
    <t>Szarpak, L (corresponding author), John Paul II Catholic Univ Lublin, Inst Med Sci, Coll Medicum, Lublin, Poland.</t>
  </si>
  <si>
    <t>lukasz.szarpak@gmail.com</t>
  </si>
  <si>
    <t>World Academic Council of Emergency Medicine (WACEM)</t>
  </si>
  <si>
    <t>The study was supported by the World Academic Council of Emergency Medicine (WACEM) .</t>
  </si>
  <si>
    <t>[Buczek, Tomasz] Victorialex Law Firm J, Piejko Ltd Partnership, Warsaw, Poland; [Szwedziak, Ilon] Univ Warsaw, Fac Management, Warsaw, Poland; [Visneci, Emin Fatih] Univ Hlth Sci, Konya City Hosp, Dept Emergency Dept, Konya, Turkiye; [Pruc, Michal] LUXMED Grp, Clin Clin Res &amp; Dev, Warsaw, Poland; [Duchateau, Francois-Xavier; Lepetit, Anne] BUPA Grp, London, England; [Szarpak, Lukasz] John Paul II Catholic Univ Lublin, Inst Med Sci, Coll Medicum, Lublin, Poland</t>
  </si>
  <si>
    <t>University of Warsaw; Konya City Hospital; University of Health Sciences Turkey; Catholic University of Lublin</t>
  </si>
  <si>
    <t>Practical and Legal Aspects of Applying Artificial Intelligence in Emergency Medicine</t>
  </si>
  <si>
    <t>EURASIAN JOURNAL OF EMERGENCY MEDICINE</t>
  </si>
  <si>
    <t>Artificial intelligence; emergency medicine; clinical decision support; triage systems; machine learning; ethical issues; legal regulation; prognostic models; diagnostic accuracy</t>
  </si>
  <si>
    <t>NETWORKS</t>
  </si>
  <si>
    <t>Vişneci, Emin Fatih/GZN-1692-2022; Pruc, Michal/IUQ-2268-2023; Szarpak, Lukasz/N-5222-2018</t>
  </si>
  <si>
    <t>GALENOS PUBL HOUSE</t>
  </si>
  <si>
    <t>ISTANBUL</t>
  </si>
  <si>
    <t>Kacamak Sokak 21/1, ISTANBUL, Findikzade, TURKIYE</t>
  </si>
  <si>
    <t>2149-5807</t>
  </si>
  <si>
    <t>2149-6048</t>
  </si>
  <si>
    <t>EURASIAN J EMERG MED</t>
  </si>
  <si>
    <t>Eurasian J. Emerg. Med.</t>
  </si>
  <si>
    <t>10.4274/eajem.galenos.2025.50024</t>
  </si>
  <si>
    <t>http://dx.doi.org/10.4274/eajem.galenos.2025.50024</t>
  </si>
  <si>
    <t>Emergency Medicine</t>
  </si>
  <si>
    <t>DG8VL</t>
  </si>
  <si>
    <t>WOS:001683122700001</t>
  </si>
  <si>
    <t>Ahn, BY; Kim, JY; Chung, H</t>
  </si>
  <si>
    <t>Background: Gastric intestinal metaplasia (GIM) is a well-established precancerous lesion and key biomarker for assessing the risk of gastric cancer. Histological classification into complete and incomplete types, along with the Operative Link on Gastric Intestinal Metaplasia, provides valuable prognostic information, with stages III-IV strongly associated with cancer development. Therefore, an accurate diagnosis and appropriate surveillance of GIM are essential. Summary: This review highlights the epidemiology, histological subtypes, and staging systems of GIM, and evaluates the performance of endoscopic modalities, including conventional white-light endoscopy (WLE), chromoendoscopy, and image-enhanced endoscopy (IEE). Conventional WLE has limited sensitivity and specificity for detecting GIM. In contrast, IEE techniques and scoring systems, such as the Endoscopic Grading of Gastric Intestinal Metaplasia (EGGIM), improve detection, demonstrate a strong correlation with histology, and enable endoscopic risk stratification. Although these methods increase the diagnostic yield, their accuracy remains dependent on operator experience and training. To address this limitation, artificial intelligence (AI) has attracted significant attention. Recent studies have reported that AI-assisted endoscopy achieves sensitivities and specificities exceeding 90%, often outperforming human endoscopists. AI applications extend beyond detection to real-time segmentation, automated EGGIM scoring, and pathological image analyses. However, challenges remain, including the need for external validation, management of data heterogeneity, generalizability beyond Asian cohorts, and development of explainable AI. Key Messages: (i) GIM is a critical biomarker for gastric cancer prevention that requires accurate diagnosis and surveillance. (ii) IEE techniques substantially improve endoscopic detection compared to WLE, although interobserver variability remains. (iii) AI demonstrates excellent diagnostic accuracy for GIM and may help overcome the human limitations in detection and grading. (iv) Future directions include prospective multicenter validation, real-time video-based AI, and integration of explainable and ethically sound AI systems into clinical practice.</t>
  </si>
  <si>
    <t>Ahn, Byeong Yun; Kim, Ji Yoon; Chung, Hyunsoo</t>
  </si>
  <si>
    <t>Chung, H (corresponding author), Seoul Natl Univ, Seoul Natl Univ Hosp, Dept Internal Med, Coll Med, Seoul, South Korea.; Chung, H (corresponding author), Seoul Natl Univ, Seoul Natl Univ Hosp, Liver Res Inst, Coll Med, Seoul, South Korea.; Chung, H (corresponding author), Seoul Natl Univ, Coll Med, Dept Med Device Dev, Seoul, South Korea.</t>
  </si>
  <si>
    <t>h.chung@snu.ac.kr</t>
  </si>
  <si>
    <t>Korea Medical Device Development Fund - Korean government (Ministry of Science and ICT) [RS-2021-KD000006]; Korea Medical Device Development Fund - Korean government (Ministry of Trade, Industry and Energy) [RS-2021-KD000006]; Korea Medical Device Development Fund - Korean government (Ministry of Health Welfare) [RS-2021-KD000006]; Korea Medical Device Development Fund - Korean government (Ministry of Food and Drug Safety) [RS-2021-KD000006]</t>
  </si>
  <si>
    <t>Korea Medical Device Development Fund - Korean government (Ministry of Science and ICT) (Ministry of Science &amp; ICT (MMSTI)); Korea Medical Device Development Fund - Korean government (Ministry of Trade, Industry and Energy); Korea Medical Device Development Fund - Korean government (Ministry of Health Welfare); Korea Medical Device Development Fund - Korean government (Ministry of Food and Drug Safety)</t>
  </si>
  <si>
    <t>This work was supported by the Korea Medical Device Development Fund grant funded by the Korean government (Ministry of Science and ICT; Ministry of Trade, Industry and Energy; Ministry of Health &amp; Welfare; and Ministry of Food and Drug Safety) (project number: RS-2021-KD000006).</t>
  </si>
  <si>
    <t>[Ahn, Byeong Yun; Kim, Ji Yoon; Chung, Hyunsoo] Seoul Natl Univ, Seoul Natl Univ Hosp, Dept Internal Med, Coll Med, Seoul, South Korea; [Ahn, Byeong Yun; Kim, Ji Yoon; Chung, Hyunsoo] Seoul Natl Univ, Seoul Natl Univ Hosp, Liver Res Inst, Coll Med, Seoul, South Korea; [Chung, Hyunsoo] Seoul Natl Univ, Coll Med, Dept Med Device Dev, Seoul, South Korea</t>
  </si>
  <si>
    <t>Seoul National University (SNU); Seoul National University Hospital; Seoul National University (SNU); Seoul National University Hospital; Seoul National University (SNU)</t>
  </si>
  <si>
    <t>Diagnosis of Gastric Intestinal Metaplasia: Histology, Endoscopy, and Artificial Intelligence</t>
  </si>
  <si>
    <t>DIGESTION</t>
  </si>
  <si>
    <t>Intestinal metaplasia; Endoscopy; Artificial intelligence</t>
  </si>
  <si>
    <t>ACETIC-ACID CHROMOENDOSCOPY; WHITE-LIGHT ENDOSCOPY; PRECANCEROUS CONDITIONS; CANCER; LESIONS; MULTICENTER; STOMACH; BIOPSY; MUCOSA; EXPRESSION</t>
  </si>
  <si>
    <t>/ADQ-2556-2022</t>
  </si>
  <si>
    <t>116</t>
  </si>
  <si>
    <t>0012-2823</t>
  </si>
  <si>
    <t>1421-9867</t>
  </si>
  <si>
    <t>Digestion</t>
  </si>
  <si>
    <t>10.1159/000551238</t>
  </si>
  <si>
    <t>http://dx.doi.org/10.1159/000551238</t>
  </si>
  <si>
    <t>GO9PC</t>
  </si>
  <si>
    <t>41746872</t>
  </si>
  <si>
    <t>WOS:001741583100001</t>
  </si>
  <si>
    <t>Bronze</t>
  </si>
  <si>
    <t>Dobrowolska-Szumowska, A; Kamocki, ZK; Mierzejewska, ZA</t>
  </si>
  <si>
    <t>Stratification in oncology remains largely based on tumor-intrinsic characteristics, with limited integration of systemic host biology. The Systemic Immune-Inflammation Index (SII), derived from peripheral blood counts, reflects interactions between inflammation, thrombosis, and immune competence and has emerged as a simple, accessible prognostic biomarker. At the same time, artificial intelligence (AI)-based survival models enable integration of heterogeneous data and nonlinear relationships in outcome prediction. However, the structured incorporation of biologically interpretable host-derived markers into explainable AI frameworks remains insufficiently defined. A structured narrative review of PubMed/MEDLINE and Scopus was conducted to examine (i) the prognostic role of SII in solid tumors and (ii) AI-based survival modeling in oncology. Rather than quantitative synthesis, the review prioritized methodological quality, biological plausibility, validation strategies, and explainability relevant to clinical translation. Elevated SII is consistently associated with poorer survival across multiple solid malignancies and treatment contexts, although effect sizes vary and methodological heterogeneity remains considerable. AI-based survival models can incorporate continuous and multimodal variables, capture nonlinear associations, and model complex tumor-host interactions. We propose a translational framework integrating SII into explainable AI survival pipelines through continuous modeling, interaction-aware feature engineering, rigorous internal and external validation, and interpretable modeling approaches. Embedding SII as a biologically grounded continuous variable within multivariable prognostic architectures may enhance personalized risk stratification in precision oncology, pending prospective validation and standardized reporting.</t>
  </si>
  <si>
    <t>Dobrowolska-Szumowska, Agata; Kamocki, Zbigniew Krzysztof; Mierzejewska, Zaneta Anna</t>
  </si>
  <si>
    <t>Mierzejewska, ZA (corresponding author), Bialystok Tech Univ, Inst Biomed Engn, Fac Mech Dept, Wiejska 45C, PL-15351 Bialystok, Poland.</t>
  </si>
  <si>
    <t>zbigniew.kamocki@umb.edu.pl; agata.dobrowolska@umb.edu.pl; a.mierzejewska@pb.edu.pl</t>
  </si>
  <si>
    <t>Medical University of Bialystok [B.SUB.26.446]</t>
  </si>
  <si>
    <t>Medical University of Bialystok</t>
  </si>
  <si>
    <t>This research was funded under the Medical University of Bialystok (UMB) project with the funding number: B.SUB.26.446.</t>
  </si>
  <si>
    <t>[Dobrowolska-Szumowska, Agata; Kamocki, Zbigniew Krzysztof] Med Univ Bialystok, Dept Gen &amp; Gastroenterol Surg 2, M Sklodowskiej Curie 24A, PL-15276 Bialystok, Poland; [Mierzejewska, Zaneta Anna] Bialystok Tech Univ, Inst Biomed Engn, Fac Mech Dept, Wiejska 45C, PL-15351 Bialystok, Poland</t>
  </si>
  <si>
    <t>Medical University of Bialystok; Bialystok University of Technology</t>
  </si>
  <si>
    <t>Integrating Blood-Based Immune-Inflammation Biomarkers into Artificial Intelligence-Driven Prognostic Models in Oncology</t>
  </si>
  <si>
    <t>systemic immune-inflammation index (SII); survival analysis; artificial intelligence; explainable AI; prognostic biomarkers; host-related factors; precision oncology; immune-inflammatory markers; risk stratification; translational oncology</t>
  </si>
  <si>
    <t>CANCER; INDEX; SURVIVAL; CARE; PERFORMANCE; CHALLENGES; AI</t>
  </si>
  <si>
    <t>Mierzejewska, Zaneta/Q-4508-2018</t>
  </si>
  <si>
    <t>MAR 31 2026</t>
  </si>
  <si>
    <t>3192</t>
  </si>
  <si>
    <t>10.3390/ijms27073192</t>
  </si>
  <si>
    <t>http://dx.doi.org/10.3390/ijms27073192</t>
  </si>
  <si>
    <t>GK8BT</t>
  </si>
  <si>
    <t>41977376</t>
  </si>
  <si>
    <t>WOS:001738762200001</t>
  </si>
  <si>
    <t>Zhang, YW; Wu, G; Sun, FZ; Wang, B; Guo, YC; Wu, JT</t>
  </si>
  <si>
    <t>Background Upper tract urothelial carcinoma (UTUC) is a relatively rare but aggressive malignancy. Accurate preoperative assessment of tumor grade, invasiveness, and prognosis remains challenging using conventional imaging, cytology, and ureteroscopic biopsy alone. Radiomics and deep learning may provide noninvasive tools for improving risk stratification and clinical decision-making.Methods This narrative review summarizes current evidence on radiomics, machine learning, and deep learning in UTUC. Relevant studies were identified from PubMed, Web of Science, and Scopus and synthesized according to clinical applications and methodological considerations.Results Radiomics and deep learning models have shown promising performance in pathological grade prediction, differentiation between UTUC and renal cell carcinoma, muscle invasion assessment, and survival or recurrence risk stratification. However, most studies remain retrospective, single-center, and limited by small sample sizes, heterogeneous imaging protocols, inconsistent segmentation methods, insufficient external validation, and limited evidence of clinical utility.Conclusion Radiomics and deep learning are promising approaches for noninvasive preoperative risk stratification in UTUC. Future studies should focus on methodological standardization, multicenter external validation, prospective evaluation, model interpretability, and demonstration of incremental clinical benefit before routine clinical implementation.</t>
  </si>
  <si>
    <t>Zhang, Yanwei; Wu, Gang; Sun, Fengze; Wang, Bin; Guo, Yicheng; Wu, Jitao</t>
  </si>
  <si>
    <t>Wu, JT (corresponding author), Yantai Yuhuangding Hosp, Dept Urol, Yantai, Peoples R China.</t>
  </si>
  <si>
    <t>wjturology@163.com</t>
  </si>
  <si>
    <t>National Natural Science Foundation of China</t>
  </si>
  <si>
    <t>National Natural Science Foundation of China (National Natural Science Foundation of China (NSFC))</t>
  </si>
  <si>
    <t>The author(s) declared that financial support was received for this work and/or its publication. This work was supported by the National Natural Science Foundation of China (No. 82370690), Natural Science Foundation of Shandong Province of China (No. ZR2023MH241), Science and Technology Innovation and Development Plan of Yantai (No. 2022YD024).</t>
  </si>
  <si>
    <t>[Zhang, Yanwei] Binzhou Med Univ, Clin Med Coll 2, Yantai, Peoples R China; [Wu, Gang; Sun, Fengze; Wang, Bin; Guo, Yicheng; Wu, Jitao] Yantai Yuhuangding Hosp, Dept Urol, Yantai, Peoples R China</t>
  </si>
  <si>
    <t>Shandong Medical &amp; Pharmaceutical University</t>
  </si>
  <si>
    <t>Radiomics and deep learning in upper tract urothelial carcinoma: advancing preoperative risk stratification and clinical decision-making</t>
  </si>
  <si>
    <t>deep learning; preoperative risk stratification; prognostic prediction; radiomics; upper tract urothelial carcinoma</t>
  </si>
  <si>
    <t>DIAGNOSIS; MANAGEMENT</t>
  </si>
  <si>
    <t>Wu, Jitao/NKO-9828-2025</t>
  </si>
  <si>
    <t>76</t>
  </si>
  <si>
    <t>JUN 19 2026</t>
  </si>
  <si>
    <t>1838755</t>
  </si>
  <si>
    <t>10.3389/fonc.2026.1838755</t>
  </si>
  <si>
    <t>http://dx.doi.org/10.3389/fonc.2026.1838755</t>
  </si>
  <si>
    <t>KN0HS</t>
  </si>
  <si>
    <t>42404222</t>
  </si>
  <si>
    <t>WOS:001810823900001</t>
  </si>
  <si>
    <t>Howard, HR; Hasanova, M; Tiwari, A; Ghose, A; Winayak, R; Nahar, T; Chauhan, V; Arun, S; Palmer, K; Houston, A; Kumar, NS; Lalwani, S; Januszewski, A; Conibear, J; Jain, A; Cortellini, A; Passaro, A; Addeo, A; Noronha, V; Banna, GL; Boussios, S</t>
  </si>
  <si>
    <t>Globally, lung cancer remains the most common cause of cancer mortality, with non-small-cell lung cancer (NSCLC) being the most common subtype of lung cancer diagnosed. This review paper provides a comprehensive landscape of clinical prediction models (CPMs) in NSCLC, including in early-stage and metastatic disease, and the recent acceleration of artificial intelligence integration. Prediction models are developed using multimodal patient data to allow oncologists to make evidence-based decisions regarding patient treatment options. Despite these models in early-stage and metastatic NSCLC showing promise, their clinical application provides challenges, involving an unmet need for external validation, alongside a lack of prospective modelling. However, the continued advancements in this field, comprising production and accessibility of large-scale pathology databases and external validation of developed models, allow for continued research and progress. These models have potential to assist in personalised treatment selection, supporting oncologists in perceiving future risk factors or issues associated with a specific targeted therapy for an individual patient, ultimately optimising treatment to precise, personalised options for individuals diagnosed with NSCLC.</t>
  </si>
  <si>
    <t>Howard, H. R.; Hasanova, M.; Tiwari, A.; Ghose, A.; Winayak, R.; Nahar, T.; Chauhan, V.; Arun, S.; Palmer, K.; Houston, A.; Kumar, N. S.; Lalwani, S.; Januszewski, A.; Conibear, J.; Jain, A.; Cortellini, A.; Passaro, A.; Addeo, A.; Noronha, V.; Banna, G. L.; Boussios, S.</t>
  </si>
  <si>
    <t>Ghose, A (corresponding author), OncoFlowTM, London, England.; Ghose, A (corresponding author), Queen Mary Univ London, Barts Canc Inst, London, England.; Ghose, A (corresponding author), Barts Hlth NHS Trust, St Bartholomews Hosp, Barts Canc Ctr, London EC1A 7BE, England.; Ghose, A (corresponding author), European Canc Org, Hlth Syst &amp; Treatment Optimisat Network, Brussels, Belgium.; Ghose, A (corresponding author), Medway NHS Fdn Trust, Dept Res &amp; Innovat, Med Oncol, Gillingham, England.; Ghose, A (corresponding author), European Canc Org, Hlth Syst &amp; Treatment Optimisat Network, Brussels, Belgium.; Ghose, A (corresponding author), Royal Soc Med, Oncol Council, London, England.</t>
  </si>
  <si>
    <t>aruni.ghose1@gmail.com</t>
  </si>
  <si>
    <t>[Howard, H. R.] UCL, Canc Inst, London, England; [Hasanova, M.] UCL, Div Biosci, London, England; [Hasanova, M.; Ghose, A.] OncoFlowTM, London, England; [Tiwari, A.] Princess Alexandra Hosp NHS Trust, Canc Serv, Harlow, England; [Tiwari, A.; Ghose, A.; Chauhan, V.; Lalwani, S.; Januszewski, A.; Conibear, J.] Queen Mary Univ London, Barts Canc Inst, London, England; [Ghose, A.; Lalwani, S.; Januszewski, A.; Conibear, J.] Barts Hlth NHS Trust, St Bartholomews Hosp, Barts Canc Ctr, London EC1A 7BE, England; [Ghose, A.; Boussios, S.] Medway NHS Fdn Trust, Dept Res &amp; Innovat, Gillingham, England; [Ghose, A.] European Canc Org, Hlth Syst &amp; Treatment Optimisat Network, Brussels, Belgium; [Winayak, R.] Maidstone &amp; Tunbridge Wells NHS Trust, Kent Oncol Ctr, Maidstone, England; [Nahar, T.] Queens Univ, Sch Med Dent &amp; Biomed Sci, Belfast, North Ireland; [Chauhan, V.] NHS Lothian, Royal Infirm Edinburgh, Dept Gen Internal Med, Edinburgh, Scotland; [Arun, S.] Queen Mary Univ London, Wolfson Inst Populat Hlth, Ctr Canc Screening Prevent &amp; Early Diag, London, England; [Palmer, K.] Univ Coll London Hosp NHS Fdn Trust, Dept Clin Oncol, London, England; [Houston, A.] Barts Hlth NHS Trust, Barts Life Sci, London, England; [Houston, A.] Queen Mary Univ London, Digital Environm Res Inst, London, England; [Kumar, N. S.] Univ Leicester, Coll Life Sci, Leicester, England; [Kumar, N. S.] Natl Med Res Assoc, London, England; [Jain, A.] Indraprastha Apollo Hosp, Apollo Canc Ctr, New Delhi, India; [Jain, A.] Royal Wolverhampton NHS Trust, New Cross Hosp, Deanesly Ctr Canc Serv, Wolverhampton, England; [Cortellini, A.] Fdn Policlin Univ Campus Biomed, Operat Res Unit Med Oncol, Rome, Italy; [Cortellini, A.] Univ Campus Biomed Roma, Dept Med &amp; Surg, Rome, Italy; [Cortellini, A.] Imperial Coll London, Dept Surg &amp; Canc, Hammersmith Hosp Campus, London, England; [Passaro, A.] European Inst Oncol IRCCS, Div Thorac Oncol, Milan, Italy; [Addeo, A.] Geneva Univ Hosp, Oncol Serv, Geneva, Switzerland; [Noronha, V.] Tata Mem Hosp, Homi Bhabha Natl Inst, Dept Med Oncol, Mumbai, India; [Banna, G. L.] Portsmouth Hosp Univ NHS Trust, Dept Med Oncol, Portsmouth, England; [Banna, G. L.] Univ Portsmouth, Fac Sci &amp; Hlth, Sch Pharm &amp; Biomed Sci, Portsmouth, England; [Boussios, S.] Ioannina Univ Hosp, Dept Med Oncol, Ioannina, Greece; [Boussios, S.] Univ Ioannina, Fac Med, Sch Hlth Sci, Ioannina, Greece; [Boussios, S.] AELIA Org, Thessaloniki, Greece; [Boussios, S.] Univ Kent, Kent &amp; Medway Med Sch, Canterbury, England; [Boussios, S.] Canterbury Christ Church Univ, Fac Med Hlth &amp; Social Care, Canterbury, England; [Boussios, S.] Kings Coll London, Fac Life Sci &amp; Med, Sch Canc &amp; Pharmaceut Sci, London, England; [Ghose, A.] Barts Hlth NHS Trust, Barts Canc Ctr, St Bartholomews Hosp, London EC1A 7BE, England</t>
  </si>
  <si>
    <t>University of London; University College London; University of London; University College London; Princess Alexandra Hospital NHS Trust; University of London; Queen Mary University London; Barts Health NHS Trust; University of London; Queen Mary University London; Queens University Belfast; Royal Infirmary of Edinburgh; University of London; Queen Mary University London; University of London; University College London Hospitals NHS Foundation Trust; University College London; Barts Health NHS Trust; University of London; Queen Mary University London; University of Leicester; New Cross Hospital; Fondazione Policlinico Universitario Campus Bio-Medico; University Campus Bio-Medico - Rome Italy; Imperial College London; IRCCS European Institute of Oncology (IEO); University of Geneva; Tata Memorial Centre (TMC); Homi Bhabha National Institute; Tata Memorial Hospital; University of Portsmouth; University Hospital Ioannina; University of Ioannina; University of Kent; Canterbury Christ Church University; University of London; King's College London; Barts Health NHS Trust; University of London; Queen Mary University London</t>
  </si>
  <si>
    <t>The landscape of conventional and artificial intelligence-based clinical prediction models in non-small-cell lung cancer: from development to real-world validation</t>
  </si>
  <si>
    <t>ESMO OPEN</t>
  </si>
  <si>
    <t>clinical prediction; predictive model; lung cancer; cancer prognosis; artificial intelligence; NSCLC</t>
  </si>
  <si>
    <t>TO-LYMPHOCYTE RATIO; TNM CLASSIFICATION; PROGNOSTIC-FACTORS; SURVIVAL; IMPACT; MULTICENTER; BIOMARKERS; PROPOSALS; SIGNATURE; EDITION</t>
  </si>
  <si>
    <t>Cortellini, Alessio/AAB-8609-2019; Banna, Giuseppe/AEN-7940-2022; Boussios, Stergios/AAH-2933-2019; Addeo, Alfredo/AAE-2064-2020</t>
  </si>
  <si>
    <t>GHOSE, ARUNI/0000-0001-8332-8033; Kukreja, Niraj/0000-0003-1843-0028; Houston, Anew/0000-0001-9973-3818; Nahar, Tulika/0000-0001-8766-1765; Boussios, Stergios/0000-0002-2512-6131; Howard, Harriet Rose/0009-0000-0963-8471; Palmer, Kieran/0000-0003-3710-1588; Winayak, Rahul/0009-0005-7952-9904</t>
  </si>
  <si>
    <t>2059-7029</t>
  </si>
  <si>
    <t>ESMO Open</t>
  </si>
  <si>
    <t>105557</t>
  </si>
  <si>
    <t>10.1016/j.esmoop.2025.105557</t>
  </si>
  <si>
    <t>http://dx.doi.org/10.1016/j.esmoop.2025.105557</t>
  </si>
  <si>
    <t>8EQ8O</t>
  </si>
  <si>
    <t>40840236</t>
  </si>
  <si>
    <t>WOS:001586862100001</t>
  </si>
  <si>
    <t>Sharma, R; Das, R; Yadav, T; Jhajharia, B; Ciocan, CV; Nicolae-Lucian, V</t>
  </si>
  <si>
    <t>Background and Study Aim Material and Methods Wearable sensor technologies integrated with artificial intelligence (AI) and machine learning (ML) are increasingly used for continuous athletic monitoring. Despite their application, continuous monitoring of physically active populations in relation to injury susceptibility remains insufficiently implemented. This review synthesizes evidence on AI-integrated wearable systems for sports injury prediction and rehabilitation monitoring, emphasizing diagnostic performance and applicability to university physical education settings. PubMed, Web of Science, Scopus, and ProQuest were systematically searched through December 2025 following PRISMA 2020 guidelines (PROSPERO: CRD42026130911). Studies involving athletes or physically active individuals using wearable sensors combined with AI/ML models (CNN, LSTM, RNN) for injury prediction or rehabilitation monitoring were eligible. Risk of bias was assessed using PROBAST. Results From 1,004 identified records, 15 studies met the inclusion criteria. Six studies explicitly involved university-aged participants (18-29 years) orwere conducted in university laboratory settings. IMUs were the predominant sensor modality. Deep learning models (CNN, LSTM) achieved classification accuracies of 86-95% and F1 scores exceeding 0.90. Workload-based models demonstrated a 15-fold increase in injury risk at acute-to-chronic workload ratios above 1.27. PROBAST assessment identified only two studies as having a low overall risk of bias. Four studies were at high risk, primarily due to small samples, absent external validation, and analytical limitations. Conclusions AI-integrated wearable systems show considerable potential for injury monitoring in athletic and university physical education contexts. However, small samples, limited external validation, and heterogeneous injury definitions constrain the current evidence. Future research should prioritize multicenter prospective studies and explicitly target university student populations.</t>
  </si>
  <si>
    <t>Sharma, Renu; Das, Rajdeep; Yadav, Tapesh; Jhajharia, Birendra; Ciocan, Catalin Vasile; Nicolae-Lucian, Voinea</t>
  </si>
  <si>
    <t>Das, R (corresponding author), Lakshmibai Natl Inst Phys Educ, Dept Exercise Physiol, Gwalior, India.</t>
  </si>
  <si>
    <t>ciocan.catalin@ub.ro; tapeshyadav94@gmail.com; RSraviparashar@pnu.edu.sa; birendrajhajharia@gmail.com; rjdpdas94@gmail.com; lucian.voinea@ub.ro</t>
  </si>
  <si>
    <t>Princess Nourah bint Abdulrahman University Researchers Supporting Project [PNURSP2026R796]; Princess Nourah bint Abdulrahman University, Riyadh, Saudi Arabia</t>
  </si>
  <si>
    <t>Princess Nourah bint Abdulrahman University Researchers Supporting Project (Princess Nourah bint Abdulrahman University); Princess Nourah bint Abdulrahman University, Riyadh, Saudi Arabia (Princess Nourah bint Abdulrahman University)</t>
  </si>
  <si>
    <t>Princess Nourah bint Abdulrahman University Researchers Supporting Project (PNURSP2026R796) , Princess Nourah bint Abdulrahman University, Riyadh, Saudi Arabia</t>
  </si>
  <si>
    <t>[Sharma, Renu] Princess Nourah Bint Abdulrahman Univ, Management Dept, Riyadh, Saudi Arabia; [Das, Rajdeep; Jhajharia, Birendra] Lakshmibai Natl Inst Phys Educ, Dept Exercise Physiol, Gwalior, India; [Yadav, Tapesh] Indira Gandhi Inst Phys Educ &amp; Sports Sci, New Delhi, India; [Ciocan, Catalin Vasile; Nicolae-Lucian, Voinea] Vasile Alecsandri Univ, Fac Movement Sport &amp; Hlth Sci, Dept Phys Educ &amp; Sports Performance, Bacau, Romania</t>
  </si>
  <si>
    <t>Princess Nourah bint Abdulrahman University; University of Bacau</t>
  </si>
  <si>
    <t>Artificial intelligence-integrated wearable sensors for sports injury prediction and rehabilitation monitoring: a systematic review</t>
  </si>
  <si>
    <t>PHYSICAL EDUCATION OF STUDENTS</t>
  </si>
  <si>
    <t>wearable sensors; artificial intelligence; machine learning; injury prediction; rehabilitation monitoring; systematic review; university students; physical education</t>
  </si>
  <si>
    <t>CONCUSSION</t>
  </si>
  <si>
    <t>DAS, RAJDEEP/GQP-6781-2022; /ADG-3843-2022; VOINEA, Nicolae/ABI-3291-2020</t>
  </si>
  <si>
    <t>IERMAKOV S S</t>
  </si>
  <si>
    <t>KHARKOV-68</t>
  </si>
  <si>
    <t>BOX 11135, KHARKOV-68, 61068, UKRAINE</t>
  </si>
  <si>
    <t>2075-5279</t>
  </si>
  <si>
    <t>2308-7250</t>
  </si>
  <si>
    <t>PHYS EDUC STUD</t>
  </si>
  <si>
    <t>Phys. Educ. Stud.</t>
  </si>
  <si>
    <t>138</t>
  </si>
  <si>
    <t>156</t>
  </si>
  <si>
    <t>10.15561/20755279.2026.0303</t>
  </si>
  <si>
    <t>http://dx.doi.org/10.15561/20755279.2026.0303</t>
  </si>
  <si>
    <t>Education &amp; Educational Research</t>
  </si>
  <si>
    <t>KQ7QQ</t>
  </si>
  <si>
    <t>WOS:001813364900003</t>
  </si>
  <si>
    <t>Geysels, A; Garofalo, G; Timmerman, S; Barreñada, L; De Moor, B; Timmerman, D; Froyman, W; Van Calster, B</t>
  </si>
  <si>
    <t>Introduction: The objective of this study wasto perform a systematic review on artificial intelligence (AI) studies focused on identifying and differentiating pelvic gynecological tumors on ultrasound scans. Methods: Studies developing or validating AI models for diagnosing gynecological pelvic tumors on ultrasound scans were eligible for inclusion. We systematically searched PubMed, Embase, Web of Science, and Cochrane Central from their database inception until April 30, 2024. To assess the quality of the included studies, we adapted the QUADAS-2 risk of bias tool to address the unique challenges of AI in medical imaging. Using multilevel random-effects models, we performed a meta-analysis to generate summary estimates of the area under the receiver operating characteristic curve (AUC), sensitivity, and specificity. To provide a reference point of current diagnostic support tools for ultrasound examiners, we descriptively compared the pooled performance to that of the well-recognized ADNEX model on external validation. Subgroup analyses were performed to explore sources of heterogeneity. Results: From 9,151 records retrieved, 44 studies were eligible: 40 on ovarian, 3 on endometrial, and 1 on myometrial pathology. Overall, 95% were at high risk of bias - primarily due to inappropriate study inclusion criteria, the absence of a patient-level split of training and testing image sets, and no calibration assessment. For ovarian tumors, the summary AUC for AI models distinguishing benign from malignant tumors was 0.89 (95% CI: 0.85-0.92). In lower risk studies (at least three low-risk domains), the summary AUC dropped to 0.87 (95% CI: 0.83-0.90), with deep learning models outperforming radiomics-based machine learning approaches in this subset. Only five studies included an external validation, and six evaluated calibration performance. In a recent systematic review of external validation studies, the ADNEX model had a pooled AUC of 0.93 (95% CI: 0.91-0.94) in studies at low risk of bias. Studies on endometrial and myometrial pathologies were reported individually. Conclusion: Although AI models show promising discriminative performances for diagnosing gynecological tumors on ultrasound, most studies have methodological shortcomings that result in a high risk of bias. In addition, the ADNEX model appears to outperform most AI approaches for ovarian tumors. Future research should emphasize robust study designs - ideally large, multicenter, and prospective cohorts that mirror real-world populations - along with external validation, proper calibration, and standardized reporting.</t>
  </si>
  <si>
    <t>Geysels, Axel; Garofalo, Giulia; Timmerman, Stefan; Barrenada, Lasai; De Moor, Bart; Timmerman, Dirk; Froyman, Wouter; Van Calster, Ben</t>
  </si>
  <si>
    <t>Van Calster, B (corresponding author), Katholieke Univ Leuven, Dept Dev &amp; Regenerat, Leuven, Belgium.; Van Calster, B (corresponding author), Leiden Univ, Med Ctr, Dept Biomed Data Sci, Leiden, Netherlands.; Van Calster, B (corresponding author), Katholieke Univ Leuven, Leuven Unit Hlth Technol Assessment Res LUHTAR, Leuven, Belgium.</t>
  </si>
  <si>
    <t>ben.vancalster@kuleuven.be</t>
  </si>
  <si>
    <t>FWO [G049312N]; IWT [IWT-TBM 070706]; KU Leuven Internal Funds [BOF 2015: C24/15/037, iBOF/23/064, C3/20/117, C3I/21/00316]; UZ Leuven Internal Funds (KOOR); Flemish Government Agency: FWO: SBO project [S005319N]; Flemish Government Agency: FWO: TBM Project [T001919N]; Flemish Government Agency: FWO [11K5623N]; Flemish Government Agency: FWO: EWI: the Flanders AI Research Program; Flemish Government Agency: VLAIO: CSBO [HBC.2021.0076]; Flemish Government Agency: VLAIO: Baekeland PhD [HBC.20192204)]; Flemish Government Agency: EU: European Research Council (ERC) under the European Union's Horizon 2020 Research and Innovation Program [885682]; KU Leuven Internal Funds [C3I/21/00316]; Foundation against Cancer [2023-031]; Research Foundation-Flanders (FWO) [G097322N]; Internal Funds KU Leuven [C24M/20/064]; University Hospitals Leuven (grant COPREDICT).</t>
  </si>
  <si>
    <t>FWO (FWO); IWT (Institute for the Promotion of Innovation by Science and Technology in Flanders (IWT)); KU Leuven Internal Funds; UZ Leuven Internal Funds (KOOR); Flemish Government Agency: FWO: SBO project; Flemish Government Agency: FWO: TBM Project; Flemish Government Agency: FWO; Flemish Government Agency: FWO: EWI: the Flanders AI Research Program; Flemish Government Agency: VLAIO: CSBO; Flemish Government Agency: VLAIO: Baekeland PhD; Flemish Government Agency: EU: European Research Council (ERC) under the European Union's Horizon 2020 Research and Innovation Program; KU Leuven Internal Funds; Foundation against Cancer; Research Foundation-Flanders (FWO) (FWO); Internal Funds KU Leuven; University Hospitals Leuven (grant COPREDICT).</t>
  </si>
  <si>
    <t>This work is part of the IOTA7 study which is supported by the FWO (projects G049312N), IWT (project IWT-TBM 070706), KU Leuven Internal Funds (BOF 2015: C24/15/037), and UZ Leuven Internal Funds (KOOR). B.D.M. is supported by KU Leuven Internal Funds (projects iBOF/23/064, C3/20/117, C3I/21/00316), Industrial Research Fund and several Leuven Research and Development bilateral industrial projects, Flemish Government Agencies: FWO: SBO project S005319N, TBM Project T001919N, and FWO PhD Grant 11K5623N, EWI: the Flanders AI Research Program, VLAIO: CSBO (HBC.2021.0076) and Baekeland PhD (HBC.20192204), EU: European Research Council (ERC) under the European Union's Horizon 2020 Research and Innovation Program (Grant agreement No 885682). D.T. is a Senior Clinical Investigator of the FWO. W.F is funded by KU Leuven Internal Funds (C3I/21/00316) and has a postdoctoral mandate of the Foundation against Cancer (2023-031). B.V.C. is funded by the Research Foundation-Flanders (FWO: grant G097322N), Internal Funds KU Leuven (grant C24M/20/064), and University Hospitals Leuven (grant COPREDICT).</t>
  </si>
  <si>
    <t>[Geysels, Axel; De Moor, Bart] Katholieke Univ Leuven, STADIUS Ctr Dynam Syst, Dept Elect Engn, Signal Proc &amp; Data Analyt, Leuven, Belgium; [Garofalo, Giulia; Timmerman, Stefan; Barrenada, Lasai; Timmerman, Dirk; Froyman, Wouter; Van Calster, Ben] Katholieke Univ Leuven, Dept Dev &amp; Regenerat, Leuven, Belgium; [Garofalo, Giulia; Timmerman, Stefan; Timmerman, Dirk; Froyman, Wouter] Univ Hosp Leuven, Dept Obstet &amp; Gynaecol, Leuven, Belgium; [Garofalo, Giulia] Univ Libre Bruxelles ULB, Hop Univ Bruxelles HUB, Hop Erasme, Dept Gynaecol &amp; Obstet, Brussels, Belgium; [Van Calster, Ben] Leiden Univ, Med Ctr, Dept Biomed Data Sci, Leiden, Netherlands; [Van Calster, Ben] Katholieke Univ Leuven, Leuven Unit Hlth Technol Assessment Res LUHTAR, Leuven, Belgium</t>
  </si>
  <si>
    <t>KU Leuven; KU Leuven; KU Leuven; University Hospital Leuven; Universite Libre de Bruxelles; Leiden University; Leiden University - Excl LUMC; Leiden University Medical Center (LUMC); KU Leuven</t>
  </si>
  <si>
    <t>Artificial Intelligence Applied to Ultrasound Diagnosis of Pelvic Gynecological Tumors: A Systematic Review and Meta-Analysis</t>
  </si>
  <si>
    <t>GYNECOLOGIC AND OBSTETRIC INVESTIGATION</t>
  </si>
  <si>
    <t>Gynecological oncology; Artificial intelligence; Ovarian cancer; Endometrial cancer; Myometrial cancer; Ultrasound; Meta-analysis</t>
  </si>
  <si>
    <t>OVARIAN-CANCER; ADNEXAL MASSES; AUTOMATED CHARACTERIZATION; IMAGES; MALIGNANCY; TISSUE; CLASSIFICATION; PREDICTION; MACHINE; RISK</t>
  </si>
  <si>
    <t>Geysels, Axel/JTV-4195-2023; Barreñada, Lasai/ACY-2331-2022; Timmerman, Dirk/AAD-2363-2019; Van Calster, Ben/F-9150-2010; Garofalo, Giulia/JCO-2739-2023</t>
  </si>
  <si>
    <t>Barreñada, Lasai/0000-0001-8020-0210; Timmerman, Dirk/0000-0002-3707-6645; Van Calster, Ben/0000-0003-1613-7450; Garofalo, Giulia/0000-0003-0728-2066; Froyman, Wouter/0000-0002-1398-9124; Geysels, Axel/0000-0002-5922-1030</t>
  </si>
  <si>
    <t>82</t>
  </si>
  <si>
    <t>0378-7346</t>
  </si>
  <si>
    <t>1423-002X</t>
  </si>
  <si>
    <t>GYNECOL OBSTET INVES</t>
  </si>
  <si>
    <t>Gynecol.Obstet.Invest.</t>
  </si>
  <si>
    <t>136</t>
  </si>
  <si>
    <t>10.1159/000545850</t>
  </si>
  <si>
    <t>http://dx.doi.org/10.1159/000545850</t>
  </si>
  <si>
    <t>DX6GG</t>
  </si>
  <si>
    <t>40340944</t>
  </si>
  <si>
    <t>WOS:001517210900001</t>
  </si>
  <si>
    <t>hybrid; Green Accepted; Green Submitted</t>
  </si>
  <si>
    <t>Stefan, MF; Magda, LS; Vinereanu, D</t>
  </si>
  <si>
    <t>Background: Cardiotoxicity is a major limitation of chemotherapy and radiotherapy for thoracic and systemic cancers, contributing significantly to morbidity and mortality among survivors. Early prediction and prevention are critical to balance oncologic efficacy with cardiovascular safety. Artificial intelligence (AI) offers powerful tools to improve risk stratification, enable earlier detection of subclinical injury, and guide treatment planning in cardio-oncology. Methods: We performed a comprehensive review of the literature on AI applications for cancer therapy-related cardiotoxicity. Evidence was identified from PubMed, Scopus, and Web of Science, focusing on electrocardiography, biomarkers, proteomics, extracellular vesicles, genomics, advanced imaging (echocardiography, cardiac magnetic resonance, computed tomography, nuclear imaging), and radiotherapy dose modeling (dosiomics). Translational insights from animal models and in vitro systems were also included. Methodological quality was appraised with reference to TRIPOD-AI, PROBAST-AI, and CLAIM standards. Results: AI applications span multiple domains. Machine learning models integrating biomarkers, exosomes, and extracellular vesicles show promise for noninvasive early detection. Deep learning enables automated analysis of echocardiographic strain and cardiac MRI mapping, while radiomics and dosiomics approaches combine imaging with cardiac substructure dose maps to predict and prevent late radiation-induced injury. Preclinical studies demonstrate AI-driven advances in small-animal imaging, histopathology quantification, and multi-omics data integration, supporting the discovery of translational biomarkers. Despite encouraging performance, most models remain limited by small cohorts, methodological heterogeneity, and scarce external validation. Conclusions: AI has the potential to transform cardio-oncology by shifting from reactive detection to proactive prevention of cardiotoxicity. Future research should prioritize multimodal integration, harmonized multicenter datasets, prospective validation, and guideline-based clinical trials. As emerging data are incorporated, the field is expanding rapidly-dynamic, complex, and evolving.</t>
  </si>
  <si>
    <t>Stefan, Miruna Florina; Magda, Lucia Stefania; Vinereanu, Dragos</t>
  </si>
  <si>
    <t>Magda, LS (corresponding author), Univ &amp; Emergency Hosp Bucharest, Bucharest 050098, Romania.; Magda, LS (corresponding author), Univ Med &amp; Pharm Carol Davila Bucharest, Cardiol &amp; Cardiovasc Surg Dept, Bucharest 020021, Romania.</t>
  </si>
  <si>
    <t>stefaniamagda@yahoo.com; vinereanu@gmail.com; miruna-florina.stefan@drd.umfcd.ro</t>
  </si>
  <si>
    <t>[Stefan, Miruna Florina; Magda, Lucia Stefania; Vinereanu, Dragos] Univ &amp; Emergency Hosp Bucharest, Bucharest 050098, Romania; [Magda, Lucia Stefania; Vinereanu, Dragos] Univ Med &amp; Pharm Carol Davila Bucharest, Cardiol &amp; Cardiovasc Surg Dept, Bucharest 020021, Romania</t>
  </si>
  <si>
    <t>Carol Davila University of Medicine &amp; Pharmacy</t>
  </si>
  <si>
    <t>Artificial Intelligence and the Expanding Universe of Cardio-Oncology: Beyond Detection Toward Prediction and Prevention of Therapy-Related Cardiotoxicity-A Comprehensive Review</t>
  </si>
  <si>
    <t>cardio-oncology; cancer therapy-related cardiotoxicity (CTRCD); artificial intelligence (AI); machine learning (ML)</t>
  </si>
  <si>
    <t>VENTRICULAR EJECTION FRACTION; LONGITUDINAL STRAIN; HEART-FAILURE; USERS GUIDES; RISK; DYSFUNCTION; DIAGNOSIS; QUALITY; MODELS; ELECTROCARDIOGRAM</t>
  </si>
  <si>
    <t>Stefan, Miruna/KLY-6004-2024; Magda, Stefania/S-7144-2016</t>
  </si>
  <si>
    <t>Vinereanu, Dragos/0000-0002-9054-8779</t>
  </si>
  <si>
    <t>FEB 5 2026</t>
  </si>
  <si>
    <t>488</t>
  </si>
  <si>
    <t>10.3390/diagnostics16030488</t>
  </si>
  <si>
    <t>http://dx.doi.org/10.3390/diagnostics16030488</t>
  </si>
  <si>
    <t>DO5ZY</t>
  </si>
  <si>
    <t>41681806</t>
  </si>
  <si>
    <t>WOS:001688364700001</t>
  </si>
  <si>
    <t>Wang, JW; Yang, GX; Dai, ZX; Yang, M; Dai, P; Chang, MY; Liu, QX; Dai, JG</t>
  </si>
  <si>
    <t>Background and Objective: Lung cancer remains one of the leading causes of cancer-related death worldwide. Although low-dose computed tomography (LDCT) has improved early detection, false-positive results, overdiagnosis, and interobserver variability continue to limit screening efficiency and downstream management of pulmonary nodules. This narrative review summarizes recent progress in artificial intelligence (AI)-assisted screening, radiomics-based nodule characterization, and multi-omics integration for the precision diagnosis of lung cancer. Methods: A narrative review with thematic analysis was conducted using representative literature on AI-assisted lung cancer screening, quantitative imaging analysis of pulmonary nodules, radiogenomic and multi-omics integration, and clinical translation challenges. Studies were synthesized to highlight technical advances, diagnostic performance, strengths, limitations, and barriers to implementation. Key Content and Findings: AI improves nodule detection, second-reader support, workflow efficiency, and malignancy-risk estimation in LDCT screening. Radiomics converts CT images into quantitative features that can improve discrimination between benign and malignant nodules, especially when combined with clinical variables or deep-learning models. Beyond imaging alone, radiogenomic and other multiomics approaches link imaging phenotypes with molecular alterations, treatment response, and prognosis, thereby supporting more individualized management. However, current evidence remains limited by dataset heterogeneity, retrospective design, limited interpretability, and insufficient multicenter prospective validation. Conclusions: AI-based imaging and multi-omics integration offer a promising pathway toward earlier detection and more precise diagnosis of lung cancer. Broader clinical adoption will depend on standardized data acquisition, robust external validation, interpretable models, and careful governance of privacy, ethics, and workflow integration.</t>
  </si>
  <si>
    <t>Wang, Junwei; Yang, Guixue; Dai, Zhuoxin; Yang, Miao; Dai, Peng; Chang, Mengyang; Liu, Quan-Xing; Dai, Ji-Gang</t>
  </si>
  <si>
    <t>Liu, QX; Dai, JG (corresponding author), Army Med Univ, Mil Med Univ 3, Xinqiao Hosp, Dept Thorac Surg, Xinqiao Main St, Chongqing 400037, Peoples R China.; Liu, QX (corresponding author), Minist Educ Peoples Republ China, Hematopoiet Acute Radiat Syndrome Med &amp; Pharmaceut, Chongqing, Peoples R China.</t>
  </si>
  <si>
    <t>daijigang@tmmu.edu.cn; quanxing9999@tmmu.edu.cn</t>
  </si>
  <si>
    <t>Chongqing Science and Health Joint Medical Science and Technology Innovation and Key Project [2025GGXM001]; New Chongqing Youth Innovation Talent Project [CSTB2024NSCQ-QCXMX0031]; Key Project of the Joint Fund for Regional Innovation and Development under the National Natural Science Foundation of China [U24A20715]; Young PhD Talents Cultivation Project [2023YQB010]</t>
  </si>
  <si>
    <t>Chongqing Science and Health Joint Medical Science and Technology Innovation and Key Project; New Chongqing Youth Innovation Talent Project; Key Project of the Joint Fund for Regional Innovation and Development under the National Natural Science Foundation of China; Young PhD Talents Cultivation Project</t>
  </si>
  <si>
    <t>This work was supported by the Chongqing Science and Health Joint Medical Science and Technology Innovation and Key Project (No. 2025GGXM001), New Chongqing Youth Innovation Talent Project (grant/award No. CSTB2024NSCQ-QCXMX0031), Key Project of the Joint Fund for Regional Innovation and Development under the National Natural Science Foundation of China (No. U24A20715), and Young PhD Talents Cultivation Project (No. 2023YQB010).</t>
  </si>
  <si>
    <t>[Wang, Junwei; Yang, Guixue; Dai, Zhuoxin; Yang, Miao; Dai, Peng; Chang, Mengyang; Liu, Quan-Xing; Dai, Ji-Gang] Army Med Univ, Mil Med Univ 3, Xinqiao Hosp, Dept Thorac Surg, Xinqiao Main St, Chongqing 400037, Peoples R China; [Liu, Quan-Xing] Minist Educ Peoples Republ China, Hematopoiet Acute Radiat Syndrome Med &amp; Pharmaceut, Chongqing, Peoples R China</t>
  </si>
  <si>
    <t>Army Medical University</t>
  </si>
  <si>
    <t>Artificial intelligence-assisted early screening of lung cancer and accurate diagnosis of pulmonary nodules: research progress and clinical prospects from radiomics to multi-omics integration: a narrative review</t>
  </si>
  <si>
    <t>JOURNAL OF THORACIC DISEASE</t>
  </si>
  <si>
    <t>Artificial intelligence (AI); early lung cancer screening; lung nodules; radiomics; multi-omics integration</t>
  </si>
  <si>
    <t>2072-1439</t>
  </si>
  <si>
    <t>2077-6624</t>
  </si>
  <si>
    <t>J THORAC DIS</t>
  </si>
  <si>
    <t>J. Thorac. Dis.</t>
  </si>
  <si>
    <t>MAY 31 2026</t>
  </si>
  <si>
    <t>537</t>
  </si>
  <si>
    <t>10.21037/jtd-2026-1-0315</t>
  </si>
  <si>
    <t>http://dx.doi.org/10.21037/jtd-2026-1-0315</t>
  </si>
  <si>
    <t>Respiratory System</t>
  </si>
  <si>
    <t>JS5CO</t>
  </si>
  <si>
    <t>42306713</t>
  </si>
  <si>
    <t>WOS:001796917700017</t>
  </si>
  <si>
    <t>Pilat, P; Dutczak, R; Gasior, M; Trzeciak, P</t>
  </si>
  <si>
    <t>Introduction: Cardiovascular risk prediction remains challenging, particularly in patients with intermediate risk, mixed dyslipidemia, elevated lipoprotein(a), or variable lipid profiles. Conventional risk calculators may not fully capture nonlinear relationships among lipid, clinical, imaging, and longitudinal data. Objectives: This narrative review summarizes evidence on artificial intelligence (AI)-based cardiovascular risk assessment, focusing on lipid profile-based and multimodal models incorporating lipid-related variables. Methods: PubMed/MEDLINE, Scopus, and Google Scholar were searched for English-language articles published up to January 2026. Original studies, reviews, and relevant clinical guidelines addressing AI-based cardiovascular risk models, lipid-related predictors, and clinically applicable approaches were considered. Results: Lipid profile-based AI models may identify lipid phenotypes and lipid-related patterns associated with increased cardiovascular risk, while multimodal models have shown improved performance in selected datasets. However, the reviewed studies address heterogeneous tasks, including phenotype classification, cardiovascular event prediction, mortality prediction, patient trajectory modeling, and absolute risk estimation. Most evidence remains retrospective, with limited external validation, calibration assessment, and clinical utility data. Conclusions: AI-based models may support cardiovascular risk assessment, but routine implementation requires prospective validation, standardized evaluation, calibration, explainability, and clinical impact studies.</t>
  </si>
  <si>
    <t>Pilat, Patrycja; Dutczak, Radoslaw; Gasior, Mariusz; Trzeciak, Przemyslaw</t>
  </si>
  <si>
    <t>Pilat, P (corresponding author), Med Univ Silesia, Fac Med Sci Zabrze, Silesian Ctr Heart Dis Zabrze, Dept Cardiol 3, PL-41800 Zabrze, Poland.</t>
  </si>
  <si>
    <t>m.gasior@op.pl; pilat.patrycja91011@wp.pl; przemyslaw.t@wp.pl</t>
  </si>
  <si>
    <t>[Pilat, Patrycja; Gasior, Mariusz; Trzeciak, Przemyslaw] Med Univ Silesia, Fac Med Sci Zabrze, Silesian Ctr Heart Dis Zabrze, Dept Cardiol 3, PL-41800 Zabrze, Poland; [Dutczak, Radoslaw] Med Univ Silesia, Fac Med Sci Katowice, Dept Physiol, PL-40752 Katowice, Poland</t>
  </si>
  <si>
    <t>Medical University of Silesia; Silesian Center for Heart Diseases; Medical University of Silesia</t>
  </si>
  <si>
    <t>Artificial Intelligence in Cardiovascular Risk Prediction: An Up-to-Date Narrative Review on the Emerging Role of Lipid Profile-Based Models</t>
  </si>
  <si>
    <t>artificial intelligence (AI); lipid profile; cardiovascular risk (CVR); machine learning; clinical practice</t>
  </si>
  <si>
    <t>DENSITY-LIPOPROTEIN CHOLESTEROL</t>
  </si>
  <si>
    <t>6053</t>
  </si>
  <si>
    <t>10.3390/jcm15156053</t>
  </si>
  <si>
    <t>http://dx.doi.org/10.3390/jcm15156053</t>
  </si>
  <si>
    <t>MO1XH</t>
  </si>
  <si>
    <t>WOS:001846899800001</t>
  </si>
  <si>
    <t>Pourghazi, F; Chaudhary, PK; Linder, BJ; Alizad, A; Fatemi, M</t>
  </si>
  <si>
    <t>Background Interpretation of urodynamic studies (UDS) is central to diagnosing lower urinary tract dysfunction, but it is often complex, time-consuming, and subject to interobserver variability. Recent advances in artificial intelligence (AI), particularly machine learning (ML) and deep learning (DL), have enabled automated analysis of multichannel pressure-flow data and may improve objectivity and efficiency in UDS interpretation.Objective To critically review current applications of ML and DL for interpretation of multichannel UDS data and to evaluate their performance, clinical targets, and limitations.Methods A literature search of PubMed, Scopus, and Web of Science was performed through September 2, 2025, without language or date restrictions. A narrative review was conducted of peer-reviewed studies applying ML or DL techniques to invasive UDS signals, including vesical, abdominal, and detrusor pressures as well as urinary flow. Studies limited to uroflowmetry or non-UDS inputs were excluded. Model design, input features, validation strategies, and clinical outcomes were systematically assessed.Results A total of 12 studies met inclusion criteria. AI models were applied to a range of UDS tasks, including detection of detrusor overactivity, classification of bladder outlet obstruction and detrusor underactivity, multi-feature UDS pattern recognition, severity grading, and real-time event detection. Reported diagnostic performance was generally high, with many models achieving accuracies or AUCs between 80% and 95% for primary outcomes. However, study designs were heterogeneous, most datasets were retrospective and single-center, and external validation was limited.Conclusions ML and DL approaches can extract clinically meaningful information from multichannel UDS recordings and demonstrate strong technical performance across several diagnostic tasks. However, variability in methodology, limited generalizability, and lack of prospective validation currently limit clinical adoption. AI-based UDS interpretation remains an emerging research area requiring standardized data, robust validation, and integration with clinical workflows.</t>
  </si>
  <si>
    <t>Pourghazi, Farzad; Chaudhary, Pradeep Kumar; Linder, Brian J.; Alizad, Azra; Fatemi, Mostafa</t>
  </si>
  <si>
    <t>Fatemi, M (corresponding author), Mayo Clin, Physiol &amp; Biomed Engn Dept, Coll Med, Rochester, MN 55905 USA.; Alizad, A (corresponding author), Mayo Clin, Dept Radiol, Coll Med, Rochester, MN 55905 USA.</t>
  </si>
  <si>
    <t>Alizad.azra@mayo.edu; Fatemi.mostafa@mayo.edu</t>
  </si>
  <si>
    <t>National Institutes of Health [R01 DK 131685]</t>
  </si>
  <si>
    <t>National Institutes of Health (United States Department of Health &amp; Human Services, National Institutes of Health (NIH) - USA)</t>
  </si>
  <si>
    <t>National Institutes of Health, Grant/Award Number: R01 DK 131685</t>
  </si>
  <si>
    <t>[Pourghazi, Farzad; Chaudhary, Pradeep Kumar; Fatemi, Mostafa] Mayo Clin, Physiol &amp; Biomed Engn Dept, Coll Med, Rochester, MN 55905 USA; [Linder, Brian J.] Mayo Clin, Coll Med &amp; Sci, Dept Urol, Rochester, MN USA; [Alizad, Azra] Mayo Clin, Dept Radiol, Coll Med, Rochester, MN 55905 USA</t>
  </si>
  <si>
    <t>Mayo Clinic; Mayo Clinic; Mayo Clinic</t>
  </si>
  <si>
    <t>Applications of Artificial Intelligence in Urodynamic Data Interpretation: A Narrative Review</t>
  </si>
  <si>
    <t>NEUROUROLOGY AND URODYNAMICS</t>
  </si>
  <si>
    <t>artificial intelligence; deep learning; machine learning; urodynamic study</t>
  </si>
  <si>
    <t>chaudhary, Pradeep/AAX-1983-2021; Linder, Brian/AAF-7356-2020; Pourghazi, Farzad/KYD-7103-2024</t>
  </si>
  <si>
    <t>0733-2467</t>
  </si>
  <si>
    <t>1520-6777</t>
  </si>
  <si>
    <t>NEUROUROL URODYNAM</t>
  </si>
  <si>
    <t>Neurourol. Urodyn.</t>
  </si>
  <si>
    <t>10.1002/nau.70308</t>
  </si>
  <si>
    <t>http://dx.doi.org/10.1002/nau.70308</t>
  </si>
  <si>
    <t>HT1ZD</t>
  </si>
  <si>
    <t>42117523</t>
  </si>
  <si>
    <t>WOS:001762108900001</t>
  </si>
  <si>
    <t>Li, SM; Yu, F; Gao, Y</t>
  </si>
  <si>
    <t>BackgroundThe application of artificial intelligence (AI) in veterinary oncology is rapidly expanding, mirroring its advancements in human medicine. This field is uniquely positioned to offer bi-directional insights due to the spontaneous development of cancers in companion animals that are similar to those in humans. However, a comprehensive understanding of the current research landscape is lacking. This scoping review was conducted to systematically map the literature on AI in veterinary oncology, identifying the clinical applications, techniques, and data sources being utilized, as well as the major challenges hindering clinical translation.ResultsThe review included 69 studies, revealing a field with a strong focus on diagnostic applications in canine patients, particularly for common tumor types such as lymphomas, (sub-)cutaneous and mammary tumors. The most mature applications involve image-based diagnostics, including digital pathology and radiomics, where deep learning models have demonstrated high performance in tasks like tumor grading and non-invasive characterization. While emerging applications in treatment planning and multimodal data fusion show great promise, the overall field is limited by a pervasive reliance on small, single-source datasets and a lack of external and prospective validation.ConclusionsThe application of AI in veterinary oncology has produced powerful proof-of-concept models, particularly in diagnostics, with a clear potential to augment clinical practice. However, the path from research to clinical implementation is hindered by fundamental challenges, including the data bottleneck and validation gap. To fulfill its transformative potential, the field must prioritize a shift from isolated studies to collaborative, large-scale research efforts that generate standardized, public datasets and emphasize rigorous external validation. By doing so, the community can ensure the development of generalizable AI models that will truly improve cancer care for veterinary patients.</t>
  </si>
  <si>
    <t>Li, Shumin; Yu, Feng; Gao, Yu</t>
  </si>
  <si>
    <t>Li, SM (corresponding author), Jilin Univ, Coll Vet Med, 5333 Xian Rd, Changchun 130062, Jilin, Peoples R China.</t>
  </si>
  <si>
    <t>shuminli@jlu.edu.cn</t>
  </si>
  <si>
    <t>Jilin University</t>
  </si>
  <si>
    <t>Jilin University (Jilin University)</t>
  </si>
  <si>
    <t>The authors received financial support from Jilin University for the authorship, and/or publication of this article. The funder had no role in the study design, data collection, analysis, interpretation, or writing of the manuscript.</t>
  </si>
  <si>
    <t>[Li, Shumin] Jilin Univ, Coll Vet Med, 5333 Xian Rd, Changchun 130062, Jilin, Peoples R China; [Yu, Feng; Gao, Yu] China Agr Univ, Coll Vet Med, Beijing 100193, Peoples R China</t>
  </si>
  <si>
    <t>Jilin University; China Agricultural University</t>
  </si>
  <si>
    <t>The application of artificial intelligence in veterinary oncology: a scoping review</t>
  </si>
  <si>
    <t>BMC VETERINARY RESEARCH</t>
  </si>
  <si>
    <t>Artificial intelligence (AI); Machine learning (ML); Deep learning (DL); veterinary oncology; Comparative oncology; Precision oncology; Cancer</t>
  </si>
  <si>
    <t>CANINE MAMMARY-TUMORS; CANCER; CLASSIFICATION; MENINGIOMAS; LYMPHOMA; DISEASE; MODELS; DOGS</t>
  </si>
  <si>
    <t>Li, Shumin/0009-0007-6541-2486</t>
  </si>
  <si>
    <t>96</t>
  </si>
  <si>
    <t>1746-6148</t>
  </si>
  <si>
    <t>BMC VET RES</t>
  </si>
  <si>
    <t>BMC Vet. Res.</t>
  </si>
  <si>
    <t>DEC 12 2025</t>
  </si>
  <si>
    <t>10.1186/s12917-025-05192-y</t>
  </si>
  <si>
    <t>http://dx.doi.org/10.1186/s12917-025-05192-y</t>
  </si>
  <si>
    <t>Veterinary Sciences</t>
  </si>
  <si>
    <t>CK1HH</t>
  </si>
  <si>
    <t>41388461</t>
  </si>
  <si>
    <t>WOS:001667690800002</t>
  </si>
  <si>
    <t>Zhang, Y; Cheng, SY; Yang, Q; He, Y; Zhang, XL; Ji, GH</t>
  </si>
  <si>
    <t>Objective To systematically evaluate the utility of multiparametric MRI (mpMRI) combined with radiomics and artificial intelligence (AI) for non-invasive assessment of human epidermal growth factor receptor 2 (HER2) status in breast cancer.Methods Following the PRISMA 2020 guidelines, we searched PubMed, Web of Science, and Embase for studies published between January 2015 and December 2025 (last search: 27 June 2026). After duplicate removal using Zotero, two reviewers independently screened the records. Thirty-four studies were included and assessed using PROBAST, with the 16 radiomics studies additionally evaluated using the RQS. We qualitatively synthesized evidence on conventional MRI, diffusion imaging (DWI/ADC, IVIM, DKI, and DSI), DCE-MRI, metabolic MRI, and radiomics/AI approaches without performing a meta-analysis.Results mpMRI sequences provide complementary insights into HER2 status. Advanced diffusion techniques (DKI: *p* = 0.003; DSI: AUC range, 0.700-0.721) and DCE-MRI radiomics provide predictive value by capturing microstructural and dynamic tumor characteristics. Multiparametric radiomics incorporating peritumoral features achieved AUCs of 0.84-0.923 for three-level HER2 classification, while radiomics and deep learning distinguished HER2-low from HER2-zero tumors with AUCs up to 0.892. Machine learning and deep learning models demonstrated moderate cross-center generalizability (external AUC, 0.66-0.84). However, variability in reference standards, retrospective study designs, and limited external validation remain major limitations.Conclusion mpMRI combined with radiomics and AI demonstrates promising value for HER2 assessment, with internal testing often AUCs exceeding 0.90 but less consistent on external validation. It complements rather than replaces biopsy by capturing intratumoral heterogeneity and supporting treatment decisions. Future priorities include prospective multicenter validation, methodological standardization, and radiopathogenomic integration.</t>
  </si>
  <si>
    <t>Zhang, Yao; Cheng, Shiyi; Yang, Qun; He, Yun; Zhang, Xiulan; Ji, Guanghai</t>
  </si>
  <si>
    <t>Zhang, XL; Ji, GH (corresponding author), Yangtze Univ, Dept Radiol, Affiliated Hosp 1, Jingzhou, Hubei, Peoples R China.</t>
  </si>
  <si>
    <t>gh882014@163.com; dr_zhangxiulan@163.com</t>
  </si>
  <si>
    <t>Jingzhou Science and Technology Plan Project [2025HD138]</t>
  </si>
  <si>
    <t>Jingzhou Science and Technology Plan Project</t>
  </si>
  <si>
    <t>The author(s) declared that financial support was received for this work and/or its publication. The Jingzhou Science and Technology Plan Project (No. 2025HD138) is formally approved, but no actual research funds have been allocated for this project. No commercial funding was involved in this study.</t>
  </si>
  <si>
    <t>[Zhang, Yao; Cheng, Shiyi; Zhang, Xiulan; Ji, Guanghai] Yangtze Univ, Dept Radiol, Affiliated Hosp 1, Jingzhou, Hubei, Peoples R China; [Yang, Qun] Yangtze Univ, Sch Med, Dept Med Imaging, Jingzhou, Peoples R China; [He, Yun] Yangtze Univ, Sch Med, Dept Anat, Jingzhou, Peoples R China</t>
  </si>
  <si>
    <t>Yangtze University; Yangtze University</t>
  </si>
  <si>
    <t>Multiparametric MRI and artificial intelligence for non-invasive HER2 assessment in breast cancer: a comprehensive review</t>
  </si>
  <si>
    <t>breast cancer; deep learning; human epidermal growth factor receptor 2 (HER2); multiparametric MRI; radiomics</t>
  </si>
  <si>
    <t>EPIDERMAL-GROWTH-FACTOR; DCE-MRI; MODEL</t>
  </si>
  <si>
    <t>AUG 7 2026</t>
  </si>
  <si>
    <t>1893638</t>
  </si>
  <si>
    <t>10.3389/fmed.2026.1893638</t>
  </si>
  <si>
    <t>http://dx.doi.org/10.3389/fmed.2026.1893638</t>
  </si>
  <si>
    <t>MZ0OY</t>
  </si>
  <si>
    <t>WOS:001854281100001</t>
  </si>
  <si>
    <t>Aleksiev, V; Markov, D; Bechev, K; Stanchev, D; Shterev, F; Markov, G</t>
  </si>
  <si>
    <t>Background: Esophagectomy remains a technically demanding oncologic procedure with substantial morbidity, despite ongoing advances in minimally invasive and robotic techniques. Limitations in intraoperative visualization and anatomical recognition contribute to complications such as nerve injury and bleeding. Artificial intelligence (AI)-based intraoperative video analysis has emerged as a potential adjunct to enhance surgical perception and safety, but its application in esophagectomy has not been comprehensively reviewed. Methods: A systematic review was conducted in accordance with PRISMA guidelines. PubMed, Scopus, and Web of Science were searched without a lower date limit to identify eligible studies published up to January 2026, capturing early and contemporary applications of intraoperative AI in esophagectomy. Human studies involving any surgical approach were included. Data on the AI task, methodology, validation strategy, performance metrics, and reported clinical outcomes was extracted. Risk of bias was assessed using the ROBINS-I tool. Results: Six studies met the inclusion criteria, predominantly evaluating AI-driven analysis of intraoperative video during minimally invasive or robotic esophagectomy. Reported applications included real-time anatomical structure recognition, recurrent laryngeal nerve segmentation, detection of excessive nerve traction, instrument and event recognition, and surgical phase identification. Across studies, AI systems demonstrated performance comparable to expert surgeons for selected tasks and achieved real-time or near-real-time inference. One study reported earlier detection of excessive recurrent laryngeal nerve traction compared to conventional nerve integrity monitoring. However, most studies were retrospective, single-center, and feasibility-focused, with limited external validation and minimal assessment of patient-centered clinical outcomes. Conclusions: Artificial intelligence-based intraoperative analysis in esophagectomy is increasingly achievable and may enhance anatomical recognition, intraoperative risk detection, and procedural awareness. Nevertheless, current evidence remains preliminary, heterogeneous, and largely exploratory. Prospective, multicenter studies with standardized reporting and clinically meaningful outcome evaluation are required before routine implementation. Until such data is available, AI should be regarded as a complementary intraoperative tool rather than a standalone clinical decision-making system.</t>
  </si>
  <si>
    <t>Aleksiev, Vladimir; Markov, Daniel; Bechev, Kristian; Stanchev, Desislav; Shterev, Filip; Markov, Galabin</t>
  </si>
  <si>
    <t>Aleksiev, V (corresponding author), Med Univ Plovdiv, Dept Cardiovasc Surg, Plovdiv 4002, Bulgaria.; Aleksiev, V (corresponding author), Univ Hosp Kaspela, Dept Thorac Surg, Plovdiv 4002, Bulgaria.</t>
  </si>
  <si>
    <t>gabi_markov@abv.bg; kristian.bechev@mu-plovdiv.bg; desislav.stanchev@mu-plovdiv.bg; filip.shterev@mu-plovdiv.bg; vl_alex@abv.bg; daniel.markov@mu-plovdiv.bg</t>
  </si>
  <si>
    <t>[Aleksiev, Vladimir] Med Univ Plovdiv, Dept Cardiovasc Surg, Plovdiv 4002, Bulgaria; [Aleksiev, Vladimir; Shterev, Filip] Univ Hosp Kaspela, Dept Thorac Surg, Plovdiv 4002, Bulgaria; [Markov, Daniel] Med Univ Plovdiv, Dept Gen &amp; Clin Pathol, Plovdiv 4002, Bulgaria; [Markov, Daniel] Univ Multidisciplinary Hosp Act Treatment Pulmed, Dept Clin Pathol, Plovdiv 4002, Bulgaria; [Bechev, Kristian] Pulmed Univ Hosp, Dept Neurol Surg, Plovdiv 4000, Bulgaria; [Stanchev, Desislav] Med Univ Plovdiv, 2nd Dept Internal Dis, Sect Gastroenterol, Plovdiv 4002, Bulgaria; [Stanchev, Desislav] Univ Hosp Kaspela, Dept Gastroenterol, Plovdiv 4002, Bulgaria; [Shterev, Filip] Med Univ Plovdiv, Ist Dept Internal Dis, Sect Pneumol &amp; Phthysiatr, Plovdiv 4002, Bulgaria; [Markov, Galabin] Med Univ Plovdiv, Fac Med, Plovdiv 4002, Bulgaria</t>
  </si>
  <si>
    <t>Medical University Plovdiv; Medical University Plovdiv; Medical University Plovdiv; Medical University Plovdiv; Medical University Plovdiv; Medical University Plovdiv; Medical University Plovdiv</t>
  </si>
  <si>
    <t>Artificial Intelligence in Esophagectomy: A Systematic Review</t>
  </si>
  <si>
    <t>esophagectomy; artificial intelligence; intraoperative video analysis; minimally invasive surgery; robotic surgery</t>
  </si>
  <si>
    <t>Bechev, Kristian/LNQ-0519-2024; ALEKSIEV, VLADIMIR/MXL-1843-2025; Shterev, Filip/ABD-7910-2020; Markov, Galabin/KTI-3571-2024; Markov, Daniel/HMV-2930-2023</t>
  </si>
  <si>
    <t>MAR 12 2026</t>
  </si>
  <si>
    <t>2169</t>
  </si>
  <si>
    <t>10.3390/jcm15062169</t>
  </si>
  <si>
    <t>http://dx.doi.org/10.3390/jcm15062169</t>
  </si>
  <si>
    <t>FR5GV</t>
  </si>
  <si>
    <t>41899094</t>
  </si>
  <si>
    <t>WOS:001725682000001</t>
  </si>
  <si>
    <t>Grenne, B; Ostvik, A; Dalen, H; Lovstakken, L</t>
  </si>
  <si>
    <t>Purpose of review To review recent advances in artificial intelligence (AI) for left ventricular (LV) strain echocardiography, with emphasis on studies published during the preceding 18 months, and to assess current evidence for measurement performance, workflow integration, emerging AI-based approaches, disease-specific applications and barriers to widespread clinical adoption.Recent findings The most mature evidence relates to automated global longitudinal strain (GLS) measurement, where recent studies show high feasibility, improved reproducibility and reduced operator dependence compared with conventional analysis. AI-based tools have also moved beyond retrospective post-processing towards real-time acquisition support and workflow integration, with evidence of shorter analysis time and more standardized image acquisition. Emerging approaches suggest a shift from single-task GLS automation towards multitask and phenotyping-oriented models in which strain is integrated with broader echocardiographic interpretation. Disease-specific applications are most studied in acute ischaemic heart disease and cardio-oncology, where AI-based strain has shown promise for risk stratification, surveillance and clinical triage. However, agreement with conventional methods remains imperfect and varies substantially across models, decision thresholds are uncertain, and prospective evidence for improved clinical outcomes is still limited.Summary AI for LV strain is evolving from single-task automated measurement towards broader support for reproducibility, workflow integration and clinical interpretation. Current priorities are robust external validation, transparent reporting of feasibility and unsuccessful analyses, and prospective evaluation of clinical utility and workflow impact in routine practice, with clinician oversight as a critical component of safe implementation.</t>
  </si>
  <si>
    <t>Grenne, Bjornar; Ostvik, Andreas; Dalen, Havard; Lovstakken, Lasse</t>
  </si>
  <si>
    <t>Grenne, B (corresponding author), NTNU Norwegian Univ Sci &amp; Technol, Fac Med &amp; Hlth Sci, Dept Circulat &amp; Med Imaging, Postbox 8905, N-7491 Trondheim, Norway.</t>
  </si>
  <si>
    <t>bjornar.grenne@ntnu.no</t>
  </si>
  <si>
    <t>[Grenne, Bjornar; Ostvik, Andreas; Dalen, Havard; Lovstakken, Lasse] Norwegian Univ Sci &amp; Technol NTNU, Dept Circulat &amp; Med Imaging, Trondheim, Norway; [Grenne, Bjornar; Ostvik, Andreas; Dalen, Havard] St Olavs Univ Hosp, Dept Cardiol &amp; Thorac Surg, Trondheim, Norway; [Ostvik, Andreas] SINTEF Digital, Med Image Anal, Hlth Res, Trondheim, Norway; [Dalen, Havard] Nord Trondelag Hosp Trust, Levanger Hosp, Dept Med, Levanger, Norway</t>
  </si>
  <si>
    <t>Norwegian University of Science &amp; Technology (NTNU); Norwegian University of Science &amp; Technology (NTNU); SINTEF</t>
  </si>
  <si>
    <t>Artificial intelligence for left ventricular strain</t>
  </si>
  <si>
    <t>CURRENT OPINION IN CARDIOLOGY</t>
  </si>
  <si>
    <t>artificial intelligence; automated measurement; deep learning; echocardiography; global longitudinal strain</t>
  </si>
  <si>
    <t>0268-4705</t>
  </si>
  <si>
    <t>1531-7080</t>
  </si>
  <si>
    <t>CURR OPIN CARDIOL</t>
  </si>
  <si>
    <t>Curr. Opin. Cardiol.</t>
  </si>
  <si>
    <t>377</t>
  </si>
  <si>
    <t>383</t>
  </si>
  <si>
    <t>10.1097/HCO.0000000000001302</t>
  </si>
  <si>
    <t>http://dx.doi.org/10.1097/HCO.0000000000001302</t>
  </si>
  <si>
    <t>MH5VX</t>
  </si>
  <si>
    <t>42130319</t>
  </si>
  <si>
    <t>WOS:001842420400006</t>
  </si>
  <si>
    <t>Ahn, J; Ahn, J; Herron, J</t>
  </si>
  <si>
    <t>Introduction: Machine learning (ML) is increasingly applied across burn care, but its clinical utility remains unclear. This scoping review mapped current evidence on ML models developed to predict key outcomes in burn patients, including mortality, sepsis, inhalation injury, delirium, surgical decision making, intraoperative blood loss and acute kidney injury (AKI). Methods: Following the Preferred Reporting Items for Systematic Reviews and Meta Analyses extension for Scoping Reviews (PRISMA-ScR) guidelines, two databases were searched from 2020 to 2025. Studies using ML to predict diagnostic, prognostic, or treatment-related outcomes in burn patients were included. Results: Twenty-three studies met inclusion criteria. Mortality prediction was the most advanced domain, with ML models consistently outperforming traditional scores using a small set of routinely collected predictors (age, total body surface area burned, depth, inhalation injury). Sepsis prediction models demonstrated superior accuracy to American Burn Association (ABA) sepsis criteria and Sepsis-3 definitions, particularly when based on focused feature sets. Length of stay models showed modest gains, whilst inhalation injury grading and tracheostomy prediction achieved strong performance. Delirium and intraoperative blood loss prediction models showed moderate to high accuracy, while imaging-based approaches for surgical candidacy produced variable results. AKI prediction using neutrophil gelatinase-associated lipocalin based models achieved area under the receiver operating characteristic curve (AUROC) values of up to 0.97. Conclusion: ML shows substantial promise for predicting key outcomes in burn care, particularly mortality, inhalation injury and AKI. However, most studies were retrospective, single-centre, and lacked external validation, highlighting the need for robust multicentre and prospective evaluation before clinical deployment.</t>
  </si>
  <si>
    <t>Ahn, JeeHwan; Ahn, Jinseo; Herron, Jonathan</t>
  </si>
  <si>
    <t>Ahn, J (corresponding author), Univ Nottingham, Sch Med, Nottingham, England.</t>
  </si>
  <si>
    <t>mzyja15@nottingham.ac.uk</t>
  </si>
  <si>
    <t>[Ahn, JeeHwan] Imperial Coll London, Fac Med, London, England; [Ahn, Jinseo] Univ Nottingham, Sch Med, Nottingham, England; [Herron, Jonathan] Barts Hlth NHS Trust, London, England; [Herron, Jonathan] Univ Greater Manchester, Bolton, England</t>
  </si>
  <si>
    <t>Imperial College London; University of Nottingham; Barts Health NHS Trust; University of Greater Manchester</t>
  </si>
  <si>
    <t>Artificial intelligence for outcome prediction in burn care: A scoping review</t>
  </si>
  <si>
    <t>BURNS</t>
  </si>
  <si>
    <t>Burns; Machine learning; Artificial intelligence; Outcome prediction; Mortality; Sepsis</t>
  </si>
  <si>
    <t>INJURY; MORTALITY</t>
  </si>
  <si>
    <t>37</t>
  </si>
  <si>
    <t>0305-4179</t>
  </si>
  <si>
    <t>1879-1409</t>
  </si>
  <si>
    <t>Burns</t>
  </si>
  <si>
    <t>NOV 2026</t>
  </si>
  <si>
    <t>108121</t>
  </si>
  <si>
    <t>10.1016/j.burns.2026.108121</t>
  </si>
  <si>
    <t>http://dx.doi.org/10.1016/j.burns.2026.108121</t>
  </si>
  <si>
    <t>Critical Care Medicine; Dermatology; Surgery</t>
  </si>
  <si>
    <t>General &amp; Internal Medicine; Dermatology; Surgery</t>
  </si>
  <si>
    <t>LB0XH</t>
  </si>
  <si>
    <t>42407287</t>
  </si>
  <si>
    <t>WOS:001820368900001</t>
  </si>
  <si>
    <t>Bernardi, E; Desideri, LF; Shah, NL; Troyas, C; Kirkpatrick, B; Subhi, Y; Zinkernagel, M; Anguita, R</t>
  </si>
  <si>
    <t>IntroductionTo examine the current landscape of artificial intelligence (AI) applications in vitreoretinal (VR) diseases and surgery, with the aim of identifying knowledge gaps and guiding future directions in this rapidly evolving field.MethodsSystematic review including original studies involving the use of AI and focusing on VR pathologies. A comprehensive electronic search of the literature was carried out in multiple databases.ResultsThirty-seven studies were included. Most evaluated machine learning or deep learning models for preoperative prognostication using optical coherence tomography with or without clinical variables. Predictive performance for postoperative best-corrected visual acuity (BCVA) was high in several cohorts (R2 up to 0.80; area under the receiver operating characteristic curve [AUROC] &gt; 0.95), with models consistently highlighting outer retinal biomarkers as key determinants of visual recovery after epiretinal membrane and macular hole surgery. For anatomical outcomes, deep learning models frequently achieved &gt; 90% accuracy in predicting macular hole closure and retinal reattachment/reattachment-related endpoints. Intraoperative computer-vision systems demonstrated feasibility for real-time instrument detection and tracking, reporting precision above 90% in experimental or early clinical settings. Large language models showed moderate-to-high agreement with expert surgical planning (80-93%) and potential utility in education and workflow support; however, across domains, most studies were retrospective and single-center, with limited external validation.ConclusionsAI may transform vitreoretinal surgery, from outcome prediction to intraoperative guidance and workflow support. Despite strong performance in research settings, broader clinical adoption requires prospective validation to ensure reliability, transparency, and real-world benefit.</t>
  </si>
  <si>
    <t>Bernardi, Enrico; Desideri, Lorenzo Ferro; Shah, Neil; Troyas, Carla; Kirkpatrick, Ben; Subhi, Yousif; Zinkernagel, Martin; Anguita, Rodrigo</t>
  </si>
  <si>
    <t>Anguita, R (corresponding author), Moorfields Eye Hosp NHS Fdn Trust, London, England.</t>
  </si>
  <si>
    <t>rodrigoanguita@gmail.com</t>
  </si>
  <si>
    <t>[Bernardi, Enrico] Belfast Hlth &amp; Social Care Trust, Dept Ophthalmol, Belfast, North Ireland; [Bernardi, Enrico; Desideri, Lorenzo Ferro; Zinkernagel, Martin] Univ Bern, Bern Univ Hosp, Dept Ophthalmol, Inselspital, Freiburgstr 15, CH-3010 Bern, Switzerland; [Desideri, Lorenzo Ferro] Univ Bern, Bern Univ Hosp, Bern Photog Reading Ctr, Inselspital, Bern, Switzerland; [Shah, Neil; Troyas, Carla; Kirkpatrick, Ben; Anguita, Rodrigo] Moorfields Eye Hosp NHS Fdn Trust, London, England; [Subhi, Yousif] Rigshosp, Dept Ophthalmol, Copenhagen, Denmark; [Subhi, Yousif] Univ Copenhagen, Dept Clin Med, Copenhagen, Denmark; [Subhi, Yousif] Univ Southern Denmark, Dept Reg Hlth Res, Odense, Denmark; [Troyas, Carla] Tech Univ Munich, Sch Med &amp; Hlth, Munich, Germany</t>
  </si>
  <si>
    <t>University of Bern; University Hospital of Bern; University of Bern; University Hospital of Bern; University of London; University College London; Moorfields Eye Hospital NHS Foundation Trust; Rigshospitalet; University of Copenhagen; Copenhagen University Hospital; University of Copenhagen; University of Southern Denmark; Technical University of Munich</t>
  </si>
  <si>
    <t>Artificial Intelligence in Vitreoretinal Surgery: A Systematic Review of Current Applications and Future Directions</t>
  </si>
  <si>
    <t>OPHTHALMOLOGY AND THERAPY</t>
  </si>
  <si>
    <t>Artificial intelligence; Vitreoretinal surgery; Vitrectomy; Large language models; Machine learning; Multimodal language models; Retinal detachment; PVR; Macular hole; ERM</t>
  </si>
  <si>
    <t>LEARNING-BASED PREDICTION; MACULAR HOLE SURGERY; MODEL</t>
  </si>
  <si>
    <t>Subhi, Yousif/ABG-6330-2020; Zinkernagel, Martin S/C-3799-2017; Anguita, Rodrigo/AAQ-1249-2020; Ferro Desideri, Lorenzo/AAM-5368-2020</t>
  </si>
  <si>
    <t>Subhi, Yousif/0000-0001-6620-5365; Bernardi, Enrico/0000-0002-8082-4813; Kirkpatrick, Ben/0000-0001-7033-2906; Zinkernagel, Martin S/0000-0003-3447-2359; Ferro Desideri, Lorenzo/0000-0003-0715-6369</t>
  </si>
  <si>
    <t>SPRINGER INT PUBL AG</t>
  </si>
  <si>
    <t>CHAM</t>
  </si>
  <si>
    <t>GEWERBESTRASSE 11, CHAM, CH-6330, SWITZERLAND</t>
  </si>
  <si>
    <t>2193-8245</t>
  </si>
  <si>
    <t>2193-6528</t>
  </si>
  <si>
    <t>OPHTHALMOL THER</t>
  </si>
  <si>
    <t>OPHTHALMOL. THER.</t>
  </si>
  <si>
    <t>1233</t>
  </si>
  <si>
    <t>10.1007/s40123-026-01347-8</t>
  </si>
  <si>
    <t>http://dx.doi.org/10.1007/s40123-026-01347-8</t>
  </si>
  <si>
    <t>GA4JD</t>
  </si>
  <si>
    <t>41795058</t>
  </si>
  <si>
    <t>WOS:001712041600001</t>
  </si>
  <si>
    <t>Chepkunov, D; Chung, D; Ghanbari, K; Khanna, B; Yakubov, N; Babu, M; Babu, B</t>
  </si>
  <si>
    <t>Background and Objective: The electrocardiogram (ECG) is a widely available, low-cost diagnostic tool routinely used in cardiovascular care; however, its conventional interpretation has limited sensitivity for detecting heart failure (HF) and predicting disease progression. Artificial intelligence (AI) has emerged as a promising approach to enhance ECG interpretation by identifying latent patterns associated with cardiac dysfunction. This review summarizes the diagnostic performance and clinical utility of AI-augmented ECG models for HF diagnosis and risk prediction based on recent primary studies. Methods: A structured narrative review of studies published from January 2020 through December 2025 was conducted using Google Scholar, PubMed, AutoLit, Litmaps, Consensus, and Research Rabbit. Inclusion criteria required original studies applying AI to ECG data for the diagnosis, classification, or prognostication of HF, with reported diagnostic or predictive performance metrics. Only English-language studies were included. Data extraction focused on model architecture, training data characteristics, and performance outcomes. A total of 52 studies met the inclusion criteria. Key Content and Findings: AI-augmented ECG models, predominantly based on deep learning architectures, demonstrated strong diagnostic and predictive performance across multiple HF phenotypes, including reduced, mildly reduced, and preserved ejection fraction. Reported area under the receiver operating characteristic curve (AUC) values commonly ranged from approximately 0.85 to 0.97 for HF detection, with several models also predicting future HF development, hospitalization, and mortality. A subset of studies reported potential clinical or workflow benefits, such as opportunistic screening and improved risk stratification. However, most studies were retrospective and single-center, frequently relying on internal validation only. External validation and prospective evaluation were uncommon, and reporting of blinding, reference standards, and diagnostic timelines was often incomplete. Collectively, these methodological characteristics may limit generalizability and real-world applicability. Conclusions: AI-augmented ECG analysis demonstrates substantial potential to improve the detection and risk stratification of HF beyond conventional ECG interpretation. While current evidence shows consistently strong diagnostic and prognostic performance, important limitations remain, including study heterogeneity, limited external validation, and a scarcity of prospective, clinically integrated evaluations. Further large-scale, multicenter studies are needed to establish generalizability, clinical impact, and real-world utility before widespread adoption</t>
  </si>
  <si>
    <t>Chepkunov, Dimitri; Chung, Daye; Ghanbari, Kimia; Khanna, Bhumika; Yakubov, Neri; Babu, Myoungmee; Babu, Benson</t>
  </si>
  <si>
    <t>Babu, B (corresponding author), Wyckoff Hts Med Ctr, Dept Internal Med, 374 Stockholm St, Brooklyn, NY 11237 USA.</t>
  </si>
  <si>
    <t>Zero-Click@modooda.org</t>
  </si>
  <si>
    <t>responsibility for the content of the publication.</t>
  </si>
  <si>
    <t>[Chepkunov, Dimitri; Chung, Daye; Ghanbari, Kimia] St Georges Univ, Sch Med, Grenada, WI USA; [Chepkunov, Dimitri; Chung, Daye; Ghanbari, Kimia; Khanna, Bhumika; Yakubov, Neri; Babu, Benson] Wyckoff Hts Med Ctr, Dept Internal Med, 374 Stockholm St, Brooklyn, NY 11237 USA; [Khanna, Bhumika] Xavier Univ, Sch Med, Oranjestad, Aruba; [Babu, Myoungmee] New York City Board Educ, Dept Educ, New York, NY USA</t>
  </si>
  <si>
    <t>St. George's University</t>
  </si>
  <si>
    <t>Artificial intelligence-augmented electrocardiogram for heart failure diagnosis and risk prediction: a narrative review</t>
  </si>
  <si>
    <t>JOURNAL OF MEDICAL ARTIFICIAL INTELLIGENCE</t>
  </si>
  <si>
    <t>Artificial intelligence (AI); electrocardiogram (ECG); heart failure (HF); deep learning; risk prediction</t>
  </si>
  <si>
    <t>EJECTION FRACTION; IDENTIFICATION; DYSFUNCTION; ALGORITHM</t>
  </si>
  <si>
    <t>Babu, Benson/AAR-9909-2020</t>
  </si>
  <si>
    <t>2617-2496</t>
  </si>
  <si>
    <t>J MED ARTIF INTELL</t>
  </si>
  <si>
    <t>J. Med. Artif. Intell.</t>
  </si>
  <si>
    <t>10.21037/jmai-2025-178</t>
  </si>
  <si>
    <t>http://dx.doi.org/10.21037/jmai-2025-178</t>
  </si>
  <si>
    <t>Computer Science, Artificial Intelligence; Medical Informatics</t>
  </si>
  <si>
    <t>Computer Science; Medical Informatics</t>
  </si>
  <si>
    <t>IS5HS</t>
  </si>
  <si>
    <t>WOS:001779287800007</t>
  </si>
  <si>
    <t>Smeriglio, E; Imbesi, M; Xiao, JB; Smeriglio, A; Trombetta, D</t>
  </si>
  <si>
    <t>Cognitive decline and neurodegenerative diseases are progressive, multifactorial conditions that may begin years before overt clinical diagnosis and reflect interactions among biological vulnerability, modifiable exposures, environmental determinants, and reduced brain resilience. This structured narrative review examines how artificial intelligence (AI) and machine learning (ML) can integrate clinical, biological, behavioral, and digital data to support earlier, personalized, and clinically actionable strategies for preserving cognitive health. Drawing on evidence from aging neuroscience, biomarker research, digital medicine, lifestyle prevention, natural-product pharmacology, and translational AI, we propose an AI-enabled framework for precision prevention and early management of cognitive decline. Within this framework, AI may support multimodal data integration, individualized risk prediction, digital phenotyping, biomarker-based stratification, intervention selection, natural-compound prioritization, and longitudinal monitoring. Lifestyle interventions and natural medicines are considered complementary components of personalized care whose value depends on biological plausibility, standardization, target engagement, and measurable cognitive or biomarker effects. However, translation from benchmark datasets to clinical practice remains limited by insufficient prospective and external validation, poor interpretability, dataset bias, limited generalizability, inadequate calibration and clinical-utility assessment, and incomplete integration into real-world workflows. Overall, AI may provide the integrative architecture needed to combine multimodal biomarkers, modifiable risk profiles, lifestyle interventions, and natural-product pharmacology within dynamic, person-centered precision-prevention pathways. Its clinical value will depend on transparent reporting, representative datasets, prospective evaluation, and demonstrable improvement in clinical decisions and patient outcomes.</t>
  </si>
  <si>
    <t>Smeriglio, Erika; Imbesi, Martina; Xiao, Jianbo; Smeriglio, Antonella; Trombetta, Domenico</t>
  </si>
  <si>
    <t>Smeriglio, A (corresponding author), Univ Messina, Dept Chem Biol Pharmaceut &amp; Environm Sci, ChiBioFarAm, Messina, Italy.; Xiao, JB (corresponding author), Univ Vigo, Inst Agroecoloxia &amp; Alimentac IAA CITEXVI, Dept Analyt Chem &amp; Food Sci, Nutr &amp; Bromatol Grp, Vigo, Spain.; Xiao, JB (corresponding author), Univ Europea Atlant, Res Grp Food Nutr Biochem &amp; Hlth, Santander, Spain.</t>
  </si>
  <si>
    <t>asmeriglio@unime.it; jianboxiao@uvigo.es</t>
  </si>
  <si>
    <t>[Smeriglio, Erika] Univ Messina, Dept Cognit Psychol Pedag Sci &amp; Cultural Studies C, Messina, Italy; [Imbesi, Martina; Smeriglio, Antonella; Trombetta, Domenico] Univ Messina, Dept Chem Biol Pharmaceut &amp; Environm Sci, ChiBioFarAm, Messina, Italy; [Xiao, Jianbo] Univ Vigo, Inst Agroecoloxia &amp; Alimentac IAA CITEXVI, Dept Analyt Chem &amp; Food Sci, Nutr &amp; Bromatol Grp, Vigo, Spain; [Xiao, Jianbo] Univ Europea Atlant, Res Grp Food Nutr Biochem &amp; Hlth, Santander, Spain</t>
  </si>
  <si>
    <t>University of Messina; Universidade de Vigo</t>
  </si>
  <si>
    <t>Artificial intelligence and machine learning for precision prevention of cognitive decline: integrating multimodal biomarkers, lifestyle interventions, and natural medicines from prediction to clinical practice</t>
  </si>
  <si>
    <t>FRONTIERS IN AGING NEUROSCIENCE</t>
  </si>
  <si>
    <t>artificial intelligence; clinical implementation; cognitive decline; machine learning; multimodal biomarkers; natural medicines; neurodegenerative diseases; precision prevention</t>
  </si>
  <si>
    <t>ALZHEIMERS-DISEASE; MEDITERRANEAN DIET; AMYLOID-BETA; NEUROFILAMENT LIGHT; DIAGNOSTIC-CRITERIA; IMPROVES COGNITION; CANDIDATE DRUG; DOUBLE-BLIND; DEMENTIA; IMPAIRMENT</t>
  </si>
  <si>
    <t>292</t>
  </si>
  <si>
    <t>1663-4365</t>
  </si>
  <si>
    <t>FRONT AGING NEUROSCI</t>
  </si>
  <si>
    <t>Front. Aging Neurosci.</t>
  </si>
  <si>
    <t>1924338</t>
  </si>
  <si>
    <t>10.3389/fnagi.2026.1924338</t>
  </si>
  <si>
    <t>http://dx.doi.org/10.3389/fnagi.2026.1924338</t>
  </si>
  <si>
    <t>Geriatrics &amp; Gerontology; Neurosciences</t>
  </si>
  <si>
    <t>Geriatrics &amp; Gerontology; Neurosciences &amp; Neurology</t>
  </si>
  <si>
    <t>MW3OK</t>
  </si>
  <si>
    <t>WOS:001852445700001</t>
  </si>
  <si>
    <t>Ogolo, DE; Ajare, EC; Opara, BC; Onyemaobi, CJ; Akwada, OR; Ndukuba, K; Ohaegbulam, SC</t>
  </si>
  <si>
    <t>Background Unruptured intracranial aneurysms (UIAs) are increasingly detected, yet individualized rupture risk prediction remains imprecise using conventional clinical scores. Machine learning (ML) models integrating high-dimensional imaging and clinical data have been proposed, but their incremental prognostic value remains uncertain. The objectives were to systematically evaluate ML-based models for predicting rupture or instability of UIAs and compare their performance with established clinical risk tools.Methods A systematic review and meta-analysis were conducted according to PRISMA 2020. PubMed, Embase, Scopus, Web of Science, and the Cochrane Library were searched (2010-2025). Studies developing or validating ML or deep learning models for rupture or growth prediction in UIAs were included. Discrimination was assessed using area under the receiver operating characteristic curve (AUC), and risk of bias using PROBAST-AI.Results Twenty-five studies comprising 18,569 aneurysms were included. ML models demonstrated good to excellent discrimination, with AUCs approximately 0.70-0.93. Performance increased with predictor complexity, with multimodal and imaging-rich models achieving the highest discrimination. In head-to-head comparisons, ML models consistently outperformed the PHASES score, whereas comparisons with logistic regression showed largely comparable performance without consistent ML superiority, particularly in externally validated cohorts. External validation was associated with modest attenuation of AUCs, and calibration reporting was infrequent.Conclusions ML-based models show discriminative capability for predicting rupture or instability in UIAs, driven primarily by enriched predictor domains rather than algorithmic complexity. However, limitations in external validation, calibration, and clinical utility reporting constrain translation into practice. Future research should prioritize prospective validation, calibrated absolute risk estimation, and integration into clinical decision-support frameworks.</t>
  </si>
  <si>
    <t>Ogolo, Donald E.; Ajare, Enyereibe C.; Opara, Brenda C.; Onyemaobi, Chinedu J.; Akwada, Obioma Richard; Ndukuba, Kelechi; Ohaegbulam, Samuel C.</t>
  </si>
  <si>
    <t>Ogolo, DE (corresponding author), Alex Ekwueme Fed Univ Teaching Hosp, Div Neurosurg, Abakaliki, Ebonyi, Nigeria.</t>
  </si>
  <si>
    <t>donald.ogolo@npmcn.edu.ng</t>
  </si>
  <si>
    <t>[Ogolo, Donald E.; Akwada, Obioma Richard; Ndukuba, Kelechi] Alex Ekwueme Fed Univ Teaching Hosp, Div Neurosurg, Abakaliki, Ebonyi, Nigeria; [Ajare, Enyereibe C.] Univ Nigeria Teaching Hosp, Dept Radiat Med, Enugu, Nigeria; [Opara, Brenda C.; Onyemaobi, Chinedu J.] Alex Ekwueme Fed Univ, Teaching Hosp, Coll Med, Abakaliki, Ebonyi, Nigeria; [Ohaegbulam, Samuel C.] Memfys Hosp Neurosurg, Enugu, Nigeria</t>
  </si>
  <si>
    <t>University of Nigeria</t>
  </si>
  <si>
    <t>Predicting rupture risk in unruptured intracranial aneurysms: a comparative evaluation of machine learning models and conventional risk scores</t>
  </si>
  <si>
    <t>Unruptured intracranial aneurysm; Rupture risk prediction; Machine learning; Deep learning; PHASES score; Risk stratification; Clinical decision support</t>
  </si>
  <si>
    <t>THE CAMPUS, 4 CRINAN ST, LONDON, N1 9XW, ENGLAND</t>
  </si>
  <si>
    <t>JUL 20 2026</t>
  </si>
  <si>
    <t>124</t>
  </si>
  <si>
    <t>10.1186/s41984-026-00627-6</t>
  </si>
  <si>
    <t>http://dx.doi.org/10.1186/s41984-026-00627-6</t>
  </si>
  <si>
    <t>LJ5HT</t>
  </si>
  <si>
    <t>WOS:001826087000001</t>
  </si>
  <si>
    <t>Nair, A; Ong, W; Lee, A; Leow, NW; Makmur, A; Ting, YH; Lee, YJ; Ong, SJ; Tan, JJH; Kumar, N; Hallinan, JTPD</t>
  </si>
  <si>
    <t>Artificial intelligence (AI) shows promise in streamlining MRI workflows by reducing radiologists' workload and improving diagnostic accuracy. Despite MRI's extensive clinical use, systematic evaluation of AI-driven productivity gains in MRI remains limited. This review addresses that gap by synthesizing evidence on how AI can shorten scanning and reading times, optimize worklist triage, and automate segmentation. On 15 November 2024, we searched PubMed, EMBASE, MEDLINE, Web of Science, Google Scholar, and Cochrane Library for English-language studies published between 2000 and 15 November 2024, focusing on AI applications in MRI. Additional searches of grey literature were conducted. After screening for relevance and full-text review, 67 studies met inclusion criteria. Extracted data included study design, AI techniques, and productivity-related outcomes such as time savings and diagnostic accuracy. The included studies were categorized into five themes: reducing scan times, automating segmentation, optimizing workflow, decreasing reading times, and general time-saving or workload reduction. Convolutional neural networks (CNNs), especially architectures like ResNet and U-Net, were commonly used for tasks ranging from segmentation to automated reporting. A few studies also explored machine learning-based automation software and, more recently, large language models. Although most demonstrated gains in efficiency and accuracy, limited external validation and dataset heterogeneity could reduce broader adoption. AI applications in MRI offer potential to enhance radiologist productivity, mainly through accelerated scans, automated segmentation, and streamlined workflows. Further research, including prospective validation and standardized metrics, is needed to enable safe, efficient, and equitable deployment of AI tools in clinical MRI practice.</t>
  </si>
  <si>
    <t>Nair, Arun; Ong, Wilson; Lee, Aric; Leow, Naomi Wenxin; Makmur, Andrew; Ting, Yong Han; Lee, You Jun; Ong, Shao Jin; Tan, Jonathan Jiong Hao; Kumar, Naresh; Hallinan, James Thomas Patrick Decourcy</t>
  </si>
  <si>
    <t>Hallinan, JTPD (corresponding author), Natl Univ Singapore Hosp, Dept Diagnost Imaging, 5 Lower Kent Ridge Rd, Singapore 119074, Singapore.; Hallinan, JTPD (corresponding author), Natl Univ Singapore, Yong Loo Lin Sch Med, Dept Diagnost Radiol, 10 Med Dr, Singapore 117597, Singapore.</t>
  </si>
  <si>
    <t>aric.lee@mohh.com.sg; shao_jin_ong@nuhs.edu.sg; jonathan_jh_tan@nuhs.edu.sg; wilson.ong@mohh.com.sg; andrew_makmur@nuhs.edu.sg; dosksn@nus.edu.sg; arun.nair@mohh.com.sg; yonghan_ting@nuhs.edu.sg; youjun.lee@mohh.com.sg; james_hallinan@nuhs.edu.sg; naomi_wenxin_leow@nuhs.edu.sg</t>
  </si>
  <si>
    <t>Singapore Ministry of Health National Medical Research Council; MOH/NMRC [CIAINV23jan-0001, MOH-001405]; Singapore Ministry of Health National Medical Research Council under the NMRC Clinician Innovator Award</t>
  </si>
  <si>
    <t>Singapore Ministry of Health National Medical Research Council (Ministry of Health - Singapore, National Medical Research Council, Singapore); MOH/NMRC (Ministry of Health - Singapore, National Medical Research Council, Singapore); Singapore Ministry of Health National Medical Research Council under the NMRC Clinician Innovator Award</t>
  </si>
  <si>
    <t>This research was funded by: Direct Funding from MOH/NMRC: This research is supported by the Singapore Ministry of Health National Medical Research Council under the NMRC Clinician Innovator Award (CIA); Grant Title: Deep learning pipeline for augmented reporting of MRI whole spine (CIAINV23jan-0001, MOH-001405) (J.T.P.D.H.).</t>
  </si>
  <si>
    <t>[Nair, Arun; Ong, Wilson; Lee, Aric; Makmur, Andrew; Ting, Yong Han; Lee, You Jun; Ong, Shao Jin; Hallinan, James Thomas Patrick Decourcy] Natl Univ Singapore Hosp, Dept Diagnost Imaging, 5 Lower Kent Ridge Rd, Singapore 119074, Singapore; [Leow, Naomi Wenxin] Natl Univ Hlth Syst, AIO Innovat Off, 3 Res Link,02-04 Innovat 4-0, Singapore 117602, Singapore; [Makmur, Andrew; Ting, Yong Han; Ong, Shao Jin; Hallinan, James Thomas Patrick Decourcy] Natl Univ Singapore, Yong Loo Lin Sch Med, Dept Diagnost Radiol, 10 Med Dr, Singapore 117597, Singapore; [Tan, Jonathan Jiong Hao; Kumar, Naresh] Natl Univ Hlth Syst, Natl Univ Spine Inst, Dept Orthopaed Surg, 1E Lower Kent Ridge Rd, Singapore 119228, Singapore</t>
  </si>
  <si>
    <t>National University of Singapore; National University of Singapore; National University of Singapore; National University of Singapore</t>
  </si>
  <si>
    <t>Enhancing Radiologist Productivity with Artificial Intelligence in Magnetic Resonance Imaging (MRI): A Narrative Review</t>
  </si>
  <si>
    <t>MRI; artificial intelligence; radiology workflow; productivity; deep learning; automated segmentation; radiologist efficiency; machine learning; worklist triage</t>
  </si>
  <si>
    <t>CONVOLUTIONAL NEURAL-NETWORKS; DEEP LEARNING-MODEL; AUTOMATED DETECTION; RECONSTRUCTION; PRIVACY; SYSTEM</t>
  </si>
  <si>
    <t>Kumar, Naresh/J-9422-2015; Lee, Youjun/QQA-5460-2026; Hallinan, James/AAB-9348-2022</t>
  </si>
  <si>
    <t>Kumar, Naresh/0000-0003-4538-5031; Ting, Yonghan/0000-0002-8682-9914; Makmur, Andrew/0000-0002-9631-4121; Nair, A/0000-0003-0675-8851; Lee, Aric/0000-0001-8789-2029; Hallinan, James/0000-0002-0082-9033</t>
  </si>
  <si>
    <t>APR 30 2025</t>
  </si>
  <si>
    <t>1146</t>
  </si>
  <si>
    <t>10.3390/diagnostics15091146</t>
  </si>
  <si>
    <t>http://dx.doi.org/10.3390/diagnostics15091146</t>
  </si>
  <si>
    <t>2MV4G</t>
  </si>
  <si>
    <t>40361962</t>
  </si>
  <si>
    <t>WOS:001486403300001</t>
  </si>
  <si>
    <t>Suprianto, D; Fitri, LE; Sofia, O; Sabarudin, A; Mahmudy, WF; Prabowo, MH; Surareungchai, W</t>
  </si>
  <si>
    <t>Ocular Toxoplasmosis (OT), a leading cause of infectious posterior uveitis, presents significant diagnostic challenges in atypical cases due to phenotypic overlap with other retinochoroiditides and a reliance on expert interpretation of multimodal imaging. This scoping review systematically maps the burgeoning application of artificial intelligence (AI), particularly deep learning, in automating OT diagnosis. We synthesized 22 studies to characterize the current evidence, data landscape, and clinical translation readiness. Findings reveal a field in its nascent yet rapidly accelerating phase, dominated by convolutional neural networks (CNNs) applied to fundus photography for binary classification tasks, often reporting high accuracy (87-99.2%). However, development is critically constrained by small, imbalanced, single-center datasets, a near-universal lack of external validation, and insufficient explainable AI (XAI), creating a significant gap between technical promise and clinical utility. While AI demonstrates strong potential to standardize diagnosis and reduce subjectivity, its path to integration is hampered by over-reliance on internal validation, the "black box" nature of models, and an absence of implementation strategies. Future progress hinges on collaborative multi-center data curation, mandatory external and prospective validation, the integration of XAI for transparency, and a focused shift towards developing AI tools that assist in the complex differential diagnosis of posterior uveitis, ultimately bridging the translational chasm to clinical practice.</t>
  </si>
  <si>
    <t>Suprianto, Dodit; Fitri, Loeki Enggar; Sofia, Ovi; Sabarudin, Akhmad; Mahmudy, Wayan Firdaus; Prabowo, Muhammad Hatta; Surareungchai, Werasak</t>
  </si>
  <si>
    <t>Fitri, LE (corresponding author), Univ Brawijaya, Fac Med, Dept Clin Parasitol, Malang 65145, Indonesia.; Fitri, LE (corresponding author), Univ Brawijaya, Fac Med, AIDS Toxoplasma Opportunist Dis &amp; Malaria ATOM Res, Malang 65145, Indonesia.</t>
  </si>
  <si>
    <t>dr.ovisofia@ub.ac.id; wayanfm@ub.ac.id; dodit.suprianto@polinema.ac.id; hatta.prabowo@uii.ac.id; sabarjpn@ub.ac.id; lukief@ub.ac.id; werasak.sur@kmutt.ac.th</t>
  </si>
  <si>
    <t>Directorate of Research and Community Services, Universitas Brawijaya [00144.22/UN10.A0501/B/PT.01.03.2/2024]</t>
  </si>
  <si>
    <t>Directorate of Research and Community Services, Universitas Brawijaya</t>
  </si>
  <si>
    <t>This research was funded by the Directorate of Research and Community Services, Universitas Brawijaya, through the Strengthening the Professorial Research Ecosystem scheme under grant number No. 00144.22/UN10.A0501/B/PT.01.03.2/2024.</t>
  </si>
  <si>
    <t>[Suprianto, Dodit] Univ Brawijaya, Fac Med, Doctoral Program Med Sci, Malang 65145, Indonesia; [Suprianto, Dodit] Politekn Negeri Malang, Dept Elect Engn, Malang 65141, Indonesia; [Fitri, Loeki Enggar] Univ Brawijaya, Fac Med, Dept Clin Parasitol, Malang 65145, Indonesia; [Fitri, Loeki Enggar] Univ Brawijaya, Fac Med, AIDS Toxoplasma Opportunist Dis &amp; Malaria ATOM Res, Malang 65145, Indonesia; [Sofia, Ovi] Univ Brawijaya, Dr Saiful Anwar Gen Hosp, Fac Med, Dept Ophthalmol, Malang 65111, Indonesia; [Sabarudin, Akhmad] Univ Brawijaya, Fac Sci, Dept Chem, Malang 65145, Indonesia; [Mahmudy, Wayan Firdaus] Univ Brawijaya, Fac Comp Sci, Dept Informat Engn, Malang 65145, Indonesia; [Prabowo, Muhammad Hatta] Univ Islam Indonesia, Fac Math &amp; Nat Sci, Dept Pharm, Yogyakarta 55584, Indonesia; [Surareungchai, Werasak] King Mongkuts Univ Technol Thonburi, Sch Bioresources &amp; Technol, Bangkok 10140, Thailand</t>
  </si>
  <si>
    <t>Brawijaya University; State Polytechnic of Malang; Brawijaya University; Brawijaya University; Brawijaya University; Brawijaya University; Brawijaya University; Universitas Islam Indonesia; King Mongkuts University of Technology Thonburi</t>
  </si>
  <si>
    <t>The Evolution of Artificial Intelligence in Ocular Toxoplasmosis Detection: A Scoping Review on Diagnostic Models, Data Challenges, and Future Directions</t>
  </si>
  <si>
    <t>INFECTIOUS DISEASE REPORTS</t>
  </si>
  <si>
    <t>Ocular Toxoplasmosis; deep learning; diagnosis; fundus photography; clinical translation</t>
  </si>
  <si>
    <t>Suprianto, Dodit/AAH-8221-2021; Sofia, Ovi/JLL-7956-2023; Fitri, Loeki/GQY-4920-2022; Mahmudy, Wayan Firdaus/ABG-6253-2021; Sabarudin, Akhmad/N-9631-2013</t>
  </si>
  <si>
    <t>Suprianto, Dodit/0000-0002-5072-5574; Sofia, Ovi/0000-0001-8317-7626; Prabowo, Muhammad Hatta/0000-0001-9267-2901; Fitri, Loeki/0000-0002-4880-1048; Mahmudy, Wayan Firdaus/0000-0002-0965-206X; Sabarudin, Akhmad/0000-0002-3096-5087</t>
  </si>
  <si>
    <t>2036-7449</t>
  </si>
  <si>
    <t>INFECT DIS REP</t>
  </si>
  <si>
    <t>Infect. Dis. Rep.</t>
  </si>
  <si>
    <t>DEC 8 2025</t>
  </si>
  <si>
    <t>148</t>
  </si>
  <si>
    <t>10.3390/idr17060148</t>
  </si>
  <si>
    <t>http://dx.doi.org/10.3390/idr17060148</t>
  </si>
  <si>
    <t>Infectious Diseases</t>
  </si>
  <si>
    <t>AF1QZ</t>
  </si>
  <si>
    <t>41440600</t>
  </si>
  <si>
    <t>WOS:001646670100001</t>
  </si>
  <si>
    <t>Lay, W; Nguyen, HMN; El-Barhoun, E; Kokelaar, RF; Yeung, JM</t>
  </si>
  <si>
    <t>Background Pathological complete response (pCR) following neoadjuvant chemoradiotherapy (nCRT) in locally advanced rectal cancer (LARC) is a key prognostic marker with implications for response-adapted management. Although magnetic resonance imaging (MRI) is central to response assessment, differentiating residual tumour from treatment-related changes remains challenging. Artificial intelligence (AI) and machine learning (ML) models applied to MRI show promise in predicting pCR; however, variability in methodology and performance limits clinical translation.Methods A search of Embase, Medline, Cochrane and Web of Science was conducted in April 2025 in accordance with Preferred Reporting Items for Reviews and Meta-Analysis (PRISMA) guidelines. Eligible studies used MRI-only AI or ML models to predict pCR following chemoradiotherapy in adults with rectal cancer. Screening, full-text review and data extraction were performed independently by two reviewers. Risk of bias was assessed using Quality Assessment of Diagnostic Accuracy Studies (QUADAS-2).Results Twenty-two studies comprising 94 predictive models were included. Most studies were retrospective, used T2-weighted MRI and demonstrated variability in MRI protocols, modelling methods and validation strategies. Only five studies conducted external validation. Median AUC was 0.801, with performance ranging from poor to excellent (AUC 0.49-0.997).Conclusion MRI-based AI models demonstrate moderate discriminative performance for predicting pCR following neoadjuvant therapy in LARC. However, methodological heterogeneity, inconsistent reporting and limited external validation currently hinder generalisability. Greater methodological standardisation and multicentre external validation are required before clinical implementation.</t>
  </si>
  <si>
    <t>Lay, Winnie; Nguyen, Ha My Ngoc; El-Barhoun, Elias; Kokelaar, Rory F.; Yeung, Justin M.</t>
  </si>
  <si>
    <t>Yeung, JM (corresponding author), Western Hlth, Footscray Hosp, Dept Colorectal Surg, Melbourne, Australia.; Yeung, JM (corresponding author), Univ Melbourne, Dept Surg, Western Precinct, Melbourne, Australia.</t>
  </si>
  <si>
    <t>justin.yeung@unimelb.edu.au</t>
  </si>
  <si>
    <t>[Lay, Winnie; El-Barhoun, Elias] Western Hlth, Melbourne, Australia; [Nguyen, Ha My Ngoc] Royal Childrens Hosp, Dept Otolaryngol, Melbourne, Australia; [Kokelaar, Rory F.; Yeung, Justin M.] Western Hlth, Footscray Hosp, Dept Colorectal Surg, Melbourne, Australia; [Kokelaar, Rory F.; Yeung, Justin M.] Univ Melbourne, Dept Surg, Western Precinct, Melbourne, Australia</t>
  </si>
  <si>
    <t>Western Health; Royal Children's Hospital Melbourne; Western Health; University of Melbourne</t>
  </si>
  <si>
    <t>Artificial Intelligence Models Using Magnetic Resonance Imaging to Predict Response to Chemoradiotherapy in Rectal Cancer: A Systematic Review</t>
  </si>
  <si>
    <t>ANZ JOURNAL OF SURGERY</t>
  </si>
  <si>
    <t>artificial intelligence; colorectal neoplasms; machine learning; MRI; neoadjuvant therapy</t>
  </si>
  <si>
    <t>RADIOMICS; IMAGES</t>
  </si>
  <si>
    <t>1445-1433</t>
  </si>
  <si>
    <t>1445-2197</t>
  </si>
  <si>
    <t>ANZ J SURG</t>
  </si>
  <si>
    <t>ANZ J. Surg.</t>
  </si>
  <si>
    <t>1471</t>
  </si>
  <si>
    <t>1480</t>
  </si>
  <si>
    <t>10.1111/ans.70724</t>
  </si>
  <si>
    <t>http://dx.doi.org/10.1111/ans.70724</t>
  </si>
  <si>
    <t>KN4CE</t>
  </si>
  <si>
    <t>42087551</t>
  </si>
  <si>
    <t>WOS:001756966700001</t>
  </si>
  <si>
    <t>Niu, F; Dhamayanti, M; Setiawati, EP; Arisanti, N</t>
  </si>
  <si>
    <t>Background: Artificial intelligence (AI) is increasingly applied to support early detection of child maltreatment through electronic health records, imaging analysis, and cross-sector administrative data. While technical advances are promising, questions remain regarding clinical readiness and ethical safeguards. Objective: This narrative review synthesizes recent evidence on AI-based child maltreatment detection, integrating technical performance, clinical implications, and ethical governance considerations. Methods: A structured literature search was conducted across PubMed, Scopus, ScienceDirect, and PMC through March 2025. Studies evaluating AI models for maltreatment detection were included and narratively synthesized in accordance with PRISMA reporting principles. Results: AI approaches including machine learning classifiers, natural language processing, and deep learning imaging systems demonstrate moderate-to-high discriminatory performance in retrospective datasets. However, substantial variability exists in outcome definitions, validation methods, and reporting standards. External validation across independent settings remains limited, and prospective implementation studies are scarce. Ethical concerns including algorithmic bias, disproportionate surveillance, data privacy risks, and limited model explainability are increasingly recognized as central challenges. Conclusion: Although AI systems show potential to enhance early identification of child maltreatment, significant gaps remain in external validation, prospective outcome evaluation, fairness auditing, and governance readiness. Responsible implementation requires multidisciplinary oversight, transparency, and rigorous evaluation to ensure child-centered and equitable deployment.</t>
  </si>
  <si>
    <t>Niu, Flora; Dhamayanti, Meita; Setiawati, Elsa Pudji; Arisanti, Nita</t>
  </si>
  <si>
    <t>Social Science Citation Index (SSCI)</t>
  </si>
  <si>
    <t>Niu, F (corresponding author), Univ Padjadjaran, Fac Med, Doctoral Program Med Sci, Bandung, West Java, Indonesia.</t>
  </si>
  <si>
    <t>[Niu, Flora] Univ Padjadjaran, Fac Med, Doctoral Program Med Sci, Bandung, West Java, Indonesia; [Dhamayanti, Meita] Univ Padjadjaran, Hasan Sadikin Hosp, Fac Med, Dept Child Hlth, Bandung, West Java, Indonesia; [Setiawati, Elsa Pudji] Univ Padjadjaran, Dept Publ Hlth, Bandung, West Java, Indonesia; [Arisanti, Nita] Univ Padjadjaran, Fac Med, Dept Publ Hlth, Bandung, West Java, Indonesia</t>
  </si>
  <si>
    <t>Universitas Padjadjaran; Dr Hasan Sadikin General Hospital; Universitas Padjadjaran; Universitas Padjadjaran; Universitas Padjadjaran</t>
  </si>
  <si>
    <t>Artificial intelligence for early detection of child maltreatment in healthcare: a narrative review integrating technical, ethical, clinical, and governance perspectives</t>
  </si>
  <si>
    <t>CHILDREN AND YOUTH SERVICES REVIEW</t>
  </si>
  <si>
    <t>Artificial intelligence; Child maltreatment; Machine learning; Electronic health records; Predictivemodeling; Algorithmic bias; External validation</t>
  </si>
  <si>
    <t>PREDICTIVE-VALIDITY; RISK</t>
  </si>
  <si>
    <t>Dhamayanti, Meita/HPI-0971-2023; Arisanti, Nita/AAB-2212-2021</t>
  </si>
  <si>
    <t>PERGAMON-ELSEVIER SCIENCE LTD</t>
  </si>
  <si>
    <t>OXFORD</t>
  </si>
  <si>
    <t>THE BOULEVARD, LANGFORD LANE, KIDLINGTON, OXFORD OX5 1GB, ENGLAND</t>
  </si>
  <si>
    <t>0190-7409</t>
  </si>
  <si>
    <t>1873-7765</t>
  </si>
  <si>
    <t>CHILD YOUTH SERV REV</t>
  </si>
  <si>
    <t>Child. Youth Serv. Rev.</t>
  </si>
  <si>
    <t>188</t>
  </si>
  <si>
    <t>109106</t>
  </si>
  <si>
    <t>10.1016/j.childyouth.2026.109106</t>
  </si>
  <si>
    <t>http://dx.doi.org/10.1016/j.childyouth.2026.109106</t>
  </si>
  <si>
    <t>Family Studies; Social Work</t>
  </si>
  <si>
    <t>KN8AS</t>
  </si>
  <si>
    <t>WOS:001811349500001</t>
  </si>
  <si>
    <t>Zhang, J; Pfob, A; Reisig, E; Cai, L</t>
  </si>
  <si>
    <t>Artificial intelligence (AI) is reshaping ultrasound diagnosis by converting operator-dependent grayscale, Doppler, elastography, contrast-enhanced, automated-volume, and video data into reproducible decision support. In breast ultrasound, the most mature evidence involves benign-malignant lesion classification, BI-RADS risk stratification, reduction in unnecessary biopsy in selected low-risk lesions, assistance for less experienced readers, automated breast volume scanning, video-based assessment, axillary staging, and prediction of biologic markers such as molecular subtype, HER2 status, Ki-67 expression, lymphovascular invasion, and nodal metastasis. AI does not replace sonographers, radiologists, pathologists, or clinical judgment; rather, it can standardize feature extraction, prompt second-reader review, quantify uncertainty, and integrate imaging with clinical context. This review summarizes current clinical applications of AI in ultrasound diagnosis, which has a strong recent multicenter evidence base. It also discusses implementation requirements, including standardized acquisition, external validation, calibration, imaging-pathology concordance, workflow integration, data security, and equity across scanners and patient populations.</t>
  </si>
  <si>
    <t>Zhang, Jian; Pfob, Andre; Reisig, Eva; Cai, Lie</t>
  </si>
  <si>
    <t>Cai, L (corresponding author), Heidelberg Univ Hosp, Dept Breast Unit, D-69120 Heidelberg, Germany.</t>
  </si>
  <si>
    <t>andre.pfob@kse-hd.de; eva.reisig@stud.uni-heidelberg.de; cailiemed20@gmail.com; jian.zhang@email.uni-freiburg.de</t>
  </si>
  <si>
    <t>[Zhang, Jian] Freiburg Univ, Fac Med, D-79085 Freiburg, Germany; [Pfob, Andre; Reisig, Eva; Cai, Lie] Heidelberg Univ Hosp, Dept Breast Unit, D-69120 Heidelberg, Germany; [Pfob, Andre] Hosp St Elisabeth, Dept Breast Ctr, D-69121 Heidelberg, Germany</t>
  </si>
  <si>
    <t>University of Freiburg; Ruprecht Karls University Heidelberg</t>
  </si>
  <si>
    <t>Application of Artificial Intelligence in Breast Ultrasound Diagnosis</t>
  </si>
  <si>
    <t>artificial intelligence; ultrasound diagnosis; breast ultrasound; BI-RADS; computer-aided diagnosis; deep learning; radiomics; elastography; automated breast ultrasound; axillary lymph node</t>
  </si>
  <si>
    <t>Pfob, André/AAM-6466-2020; Cai, Lie/KMX-4604-2024</t>
  </si>
  <si>
    <t>Cai, Lie/0009-0002-3899-3346</t>
  </si>
  <si>
    <t>JUN 14 2026</t>
  </si>
  <si>
    <t>1839</t>
  </si>
  <si>
    <t>10.3390/diagnostics16121839</t>
  </si>
  <si>
    <t>http://dx.doi.org/10.3390/diagnostics16121839</t>
  </si>
  <si>
    <t>KC6KG</t>
  </si>
  <si>
    <t>42351498</t>
  </si>
  <si>
    <t>WOS:001803783500001</t>
  </si>
  <si>
    <t>Maliagkani, E; Gkoritsa, A; Tyrlis, K; Kandarakis, S; Georgalas, I</t>
  </si>
  <si>
    <t>Introduction Inherited retinal diseases (IRDs) represent a heterogeneous group of progressive disorders that lead to visual impairment and blindness while posing significant diagnostic and management challenges. Advances in retinal imaging have improved clinical assessment; however, early diagnosis, disease monitoring, and prognostic evaluation remain difficult, particularly given the genetic and phenotypic complexity of IRDs. Artificial intelligence (AI), especially deep learning (DL), has emerged as a promising tool for addressing these challenges in ophthalmology.Methods This narrative review summarizes recent peer-reviewed studies investigating the application of AI to retinal imaging modalities in IRDs. We focused on AI-based approaches for disease detection, segmentation, classification, and prognostic assessment using imaging techniques such as optical coherence tomography (OCT), fundus autofluorescence (FAF), and color fundus photography. Peer-reviewed studies published between 2019 and 2025 were reviewed.Results The reviewed literature demonstrates that AI models can achieve high performance in automated image analysis tasks, particularly in retinitis pigmentosa (RP) and Stargardt disease (STGD). DL-based methods showed strong results in retinal layer and lesion segmentation, disease classification, and structure-function analysis. Emerging applications include prognostic modeling and identification of retinal regions with preserved functional or therapeutic potential, although these remain less well explored. Key limitations across studies include small datasets, limited external validation, lack of longitudinal analyses, and minimal integration of explainable AI techniques.Discussions AI has substantial potential to support imaging-based diagnosis and management of IRDs, particularly through automated image analysis and quantitative assessment of retinal biomarkers. However, current evidence remains limited by small datasets, scarce external validation, lack of longitudinal analysis, and variability in imaging protocols across studies. Future research should emphasize collaborative multicenter efforts, integration of multimodal imaging data, longitudinal monitoring, independent external validation, and the development of interpretable AI systems to improve robustness and support broader clinical adoption.</t>
  </si>
  <si>
    <t>Maliagkani, Eirini; Gkoritsa, Anna; Tyrlis, Konstantinos; Kandarakis, Stylianos; Georgalas, Ilias</t>
  </si>
  <si>
    <t>Maliagkani, E (corresponding author), Natl &amp; Kapodistrian Univ Athens, Gen Hosp Athens G Gennimatas, Dept Ophthalmol 1, Athens 11527, Greece.</t>
  </si>
  <si>
    <t>eirini.maliagani@gmail.com</t>
  </si>
  <si>
    <t>The author(s) reported there is no funding associated with the work featured in this article</t>
  </si>
  <si>
    <t>[Maliagkani, Eirini; Gkoritsa, Anna; Tyrlis, Konstantinos; Kandarakis, Stylianos; Georgalas, Ilias] Natl &amp; Kapodistrian Univ Athens, Gen Hosp Athens G Gennimatas, Dept Ophthalmol 1, Athens 11527, Greece</t>
  </si>
  <si>
    <t>National &amp; Kapodistrian University of Athens</t>
  </si>
  <si>
    <t>Artificial Intelligence in Inherited Retinal Diseases: Imaging-Based Applications and Emerging Trends</t>
  </si>
  <si>
    <t>SEMINARS IN OPHTHALMOLOGY</t>
  </si>
  <si>
    <t>Artificial intelligence; inherited retinal diseases; retinal imaging; retinitis pigmentosa; Stargardt disease</t>
  </si>
  <si>
    <t>Georgalas, Ilias/AAD-5946-2019; MALIAGKANI, EIRINI/OYE-1634-2025</t>
  </si>
  <si>
    <t>TAYLOR &amp; FRANCIS INC</t>
  </si>
  <si>
    <t>530 WALNUT STREET, STE 850, PHILADELPHIA, PA 19106 USA</t>
  </si>
  <si>
    <t>0882-0538</t>
  </si>
  <si>
    <t>1744-5205</t>
  </si>
  <si>
    <t>SEMIN OPHTHALMOL</t>
  </si>
  <si>
    <t>Semin. Ophthalmol.</t>
  </si>
  <si>
    <t>10.1080/08820538.2026.2707227</t>
  </si>
  <si>
    <t>http://dx.doi.org/10.1080/08820538.2026.2707227</t>
  </si>
  <si>
    <t>LM9OS</t>
  </si>
  <si>
    <t>42482314</t>
  </si>
  <si>
    <t>WOS:001828409600001</t>
  </si>
  <si>
    <t>Liu, XY; Meng, LH; Chen, YX; Chen, H</t>
  </si>
  <si>
    <t>Smartphone-based portable slit lamps are rapidly evolving from simple add-ons into practical, low-cost front-line tools for anterior segment care beyond traditional clinical settings. By integrating high-performance smartphone cameras with compact optical attachments (e.g., slit-light converters, macro lenses, blue filters) and dedicated applications, these devices deliver slit-lamp-style imaging and video capture to environments where conventional biomicroscopes are inaccessible. Accumulating clinical evidence-most notably for the Smart Eye Camera (SEC) and iSpector MINI HE 010-21-confirms that smartphone slit lamps reliably support assessments across major anterior segment disorders. SEC-based recordings enable evaluation of tear film-related signs in dry eye disease; smartphone-acquired slit-lamp images show strong agreement with standard slit lamps for corneal ulcers, scars, and other ocular surface pathologies; slit-beam acquisition facilitates preliminary screening of shallow anterior chambers and narrow angles relevant to primary angle-closure glaucoma; and cataract screening and grading via smartphone systems align closely with conventional slit-lamp evaluations. Notably, recent advancements have transcended mere image capture to embrace artificial intelligence (AI)-enabled analysis, positioning smartphone slit lamps as scalable screening and triage solutions. Across the studies reviewed, AI models trained on smartphone slit-lamp images or videos demonstrate robust feasibility for automated dry eye diagnosis, corneal opacity detection, keratitis screening, cataract grading, pterygium detection/grading, and narrow-angle identification, typically through pipelines integrating image quality control, region-of-interest localization/segmentation, and disease-specific prediction. Despite these advances, however, key barriers remain, including incomplete replication of full slit-lamp functionality, lack of standardized acquisition protocols, and limited multicenter external validation for most AI systems. Future progress should prioritize hardware stabilization, optical design improvements, disease-specific standardized imaging workflows, and large-scale prospective validation to unlock the full potential of AI-assisted smartphone slit lamps for community screening, teleophthalmology, and care in underserved regions.</t>
  </si>
  <si>
    <t>Liu, Xinyu; Meng, Lihui; Chen, Youxin; Chen, Huan</t>
  </si>
  <si>
    <t>Chen, YX; Chen, H (corresponding author), Chinese Acad Med Sci, Peking Union Med Coll Hosp, Dept Ophthalmol, Beijing, Peoples R China.; Chen, YX; Chen, H (corresponding author), Chinese Acad Med Sci &amp; Peking Union Med Coll, Key Lab Ocular Fundus Dis, Beijing, Peoples R China.; Chen, YX; Chen, H (corresponding author), Beijing Key Lab Fundus Dis Intelligent Diag &amp; Drug, Beijing, Peoples R China.</t>
  </si>
  <si>
    <t>Chenyx@pumch.cn; chenhuan1@pumch.cn</t>
  </si>
  <si>
    <t>Peking Union Medical College Hospital Deposit Integration Commission Funds [ZC201904168]; CAMS Innovation Fund for Medical Sciences [2023-12M-CT-B-004]</t>
  </si>
  <si>
    <t>Peking Union Medical College Hospital Deposit Integration Commission Funds; CAMS Innovation Fund for Medical Sciences</t>
  </si>
  <si>
    <t>The journal's Rapid Service Fee was funded by Huan Chen. This work was supported by the CAMS Innovation Fund for Medical Sciences (CIFMS) (Grant No. 2023-12 M-C&amp;T-B-004, Beijing, China) and the Peking Union Medical College Hospital Deposit Integration Commission Funds (Grant No. ZC201904168, Beijing, China).</t>
  </si>
  <si>
    <t>[Liu, Xinyu; Meng, Lihui; Chen, Youxin; Chen, Huan] Chinese Acad Med Sci, Peking Union Med Coll Hosp, Dept Ophthalmol, Beijing, Peoples R China; [Liu, Xinyu; Meng, Lihui; Chen, Youxin; Chen, Huan] Chinese Acad Med Sci &amp; Peking Union Med Coll, Key Lab Ocular Fundus Dis, Beijing, Peoples R China; [Liu, Xinyu; Meng, Lihui; Chen, Youxin; Chen, Huan] Beijing Key Lab Fundus Dis Intelligent Diag &amp; Drug, Beijing, Peoples R China; [Liu, Xinyu] Chinese Acad Med Sci &amp; Peking Union Med Coll, Beijing, Peoples R China</t>
  </si>
  <si>
    <t>Chinese Academy of Medical Sciences - Peking Union Medical College; Peking Union Medical College Hospital; Chinese Academy of Medical Sciences - Peking Union Medical College; Peking Union Medical College; Chinese Academy of Medical Sciences - Peking Union Medical College; Peking Union Medical College</t>
  </si>
  <si>
    <t>Smartphone-Based Portable Slit Lamp in Anterior Segment Diseases: A Narrative Review of Clinical Assessment and Integration with Artificial Intelligence</t>
  </si>
  <si>
    <t>Smartphone-based portable slit lamp; Anterior segment imaging; Artificial intelligence; Corneal disease; Cataract; Dry eye disease; Anterior chamber depth; Teleophthalmology</t>
  </si>
  <si>
    <t>PHOTOGRAPHY; DIAGNOSIS; ACCURACY; TIME</t>
  </si>
  <si>
    <t>Chen, Youxin/QMQ-0501-2026</t>
  </si>
  <si>
    <t>945</t>
  </si>
  <si>
    <t>965</t>
  </si>
  <si>
    <t>10.1007/s40123-026-01312-5</t>
  </si>
  <si>
    <t>http://dx.doi.org/10.1007/s40123-026-01312-5</t>
  </si>
  <si>
    <t>EZ5KR</t>
  </si>
  <si>
    <t>41665860</t>
  </si>
  <si>
    <t>WOS:001685800400001</t>
  </si>
  <si>
    <t>Wang, KJ; Abbas, A; Schemitsch, GW; Raleigh, M; Lex, JR; Felice, H; Nousiainen, M; Whyne, C; Ravi, B; Koucheki, R</t>
  </si>
  <si>
    <t>Objectives: To synthesize the performance of artificial intelligence (AI) applications for detecting pelvic fractures, classifying severity, and predicting clinical outcomes relative to clinicians. Patients and Methods: The study was designed as a systematic review and meta-analysis (PROSPERO CRD420251141768). Ovid Embase, Ovid MEDLINE, PubMed, Scopus, and Cochrane CENTRAL were searched for articles published from database inception to September 11, 2025. Studies were included if they evaluated AI models for pelvic ring fractures in adults using pelvic radiographs. Case series, reviews, and abstracts without full data were excluded. Summary level data were independently extracted using a standardized template. Diagnostic metrics were pooled using a random-effects model. Outcomes included pooled sensitivity, specificity, area under the receiver operating characteristic curve (AUC), and accuracy. Results: Fourteen studies were included. Thirteen studies evaluated radiographic fracture detection or classification (n=31,166 radiographs) and one study evaluated outcome prediction. AI demonstrated high pooled performance: accuracy 0.96 (95% CI, 0.91-0.98; I2=93.3%), AUC 0.94 (95% CI, 0.89-0.97; I2=97.9%), sensitivity 0.90 (95% CI, 0.84-0.94; tau 2=0.42), and specificity 0.93 (95% CI, 0.85-0.97; tau 2=1.30). In 3 studies directly comparing AI with clinicians, AI models showed comparable or marginally superior performance. One study on clinical outcomes reported strong performance for predicting hemodynamic instability (AUC 0.92) and mortality (AUC 0.90). Conclusion: AI algorithms show promise as supportive tools for pelvic fracture detection, achieving diagnostic performance comparable to expert clinicians. However, included studies exhibit substantial heterogeneity, selection bias, and limited external validation. Large-scale, prospective validation is necessary before widespread clinical adoption.</t>
  </si>
  <si>
    <t>Wang, Kevin J.; Abbas, Aazad; Schemitsch, Geoffrey W.; Raleigh, Matthew; Lex, Johnathan R.; Felice, Hilary; Nousiainen, Markku; Whyne, Cari; Ravi, Bheeshma; Koucheki, Robert</t>
  </si>
  <si>
    <t>Koucheki, R (corresponding author), Univ Toronto, Div Orthopaed Surg, 149 Coll St,Room 508-A, Toronto, ON M5T 1P5, Canada.</t>
  </si>
  <si>
    <t>Robert.koucheki@mail.utoronto.ca</t>
  </si>
  <si>
    <t>[Wang, Kevin J.; Abbas, Aazad; Schemitsch, Geoffrey W.; Raleigh, Matthew; Lex, Johnathan R.; Nousiainen, Markku; Ravi, Bheeshma; Koucheki, Robert] Univ Toronto, Temerty Fac Med, Dept Surg, Div Orthopaed Surg, Toronto, ON, Canada; [Schemitsch, Geoffrey W.] Univ Toronto, Inst Hlth Policy Evaluat &amp; Management, Toronto, ON, Canada; [Felice, Hilary; Nousiainen, Markku; Whyne, Cari; Ravi, Bheeshma] Univ Toronto, Sunny Brook Hlth Sci Ctr, Div Orthopaed Surg, Toronto, ON, Canada; [Koucheki, Robert] Univ Toronto, Div Orthopaed Surg, 149 Coll St,Room 508-A, Toronto, ON M5T 1P5, Canada</t>
  </si>
  <si>
    <t>University of Toronto; University of Toronto; University of Toronto; Sunnybrook Health Science Center; Sunnybrook Research Institute; University of Toronto</t>
  </si>
  <si>
    <t>Artificial Intelligence in Pelvic Fracture Diagnosis and Outcome Prediction: A Systematic Review and Meta-analysis</t>
  </si>
  <si>
    <t>MAYO CLINIC PROCEEDINGS: DIGITAL HEALTH</t>
  </si>
  <si>
    <t>2949-7612</t>
  </si>
  <si>
    <t>MAYO CLIN P DIGIT H</t>
  </si>
  <si>
    <t>Mayo Clin. Proc. Digit. Health</t>
  </si>
  <si>
    <t>100367</t>
  </si>
  <si>
    <t>10.1016/j.mcpdig.2026.100367</t>
  </si>
  <si>
    <t>http://dx.doi.org/10.1016/j.mcpdig.2026.100367</t>
  </si>
  <si>
    <t>JB2WH</t>
  </si>
  <si>
    <t>42254870</t>
  </si>
  <si>
    <t>WOS:001785233700001</t>
  </si>
  <si>
    <t>Dejen, GM</t>
  </si>
  <si>
    <t>The increasing availability of heterogeneous biomedical data, including genomics, transcriptomics, proteomics, metabolomics, medical imaging, electronic health records, digital pathology, and wearable sensor data, has accelerated the development of multimodal artificial intelligence (AI) approaches for precision therapeutics. By integrating complementary information across multiple data modalities, multimodal AI aims to improve disease characterization, risk stratification, biomarker discovery, therapeutic target identification, and individualized treatment selection beyond what can be achieved using single-modality analyses. This narrative review critically examines the current landscape of multimodal AI in medical biotechnology and precision therapeutics. Major biomedical data modalities, multimodal integration strategies, and emerging computational architectures are discussed, including deep-learning frameworks, graph neural networks, biomedical foundation models, and multimodal large language models. Particular attention is given to the comparative strengths and limitations of early, late, and hybrid fusion approaches, as well as challenges associated with missing modalities, data heterogeneity, class imbalance, model calibration, and external validation. The review further evaluates representative applications in oncology, rare diseases, cardiovascular medicine, infectious diseases, neurodegenerative disorders, drug discovery, and companion diagnostics. Clinical translation remains constrained by limited prospective validation, inconsistent reporting standards, interoperability barriers, regulatory uncertainty, and concerns regarding fairness, privacy, and explainability. Emerging approaches such as federated learning and foundation-model-based architectures may help address some of these limitations, although their real-world performance and governance requirements remain under active investigation. Overall, multimodal AI represents an important computational framework for integrating diverse biomedical data within precision therapeutics. Future progress will depend not only on methodological innovation but also on the development of robust validation frameworks, interoperable data ecosystems, equitable datasets, and clinically meaningful implementation studies capable of demonstrating improvements in patient outcomes.</t>
  </si>
  <si>
    <t>Dejen, Gedion Mengistu</t>
  </si>
  <si>
    <t>Dejen, GM (corresponding author), Arba Minch Univ, Dept Biotechnol, Arba Minch, Ethiopia.</t>
  </si>
  <si>
    <t>gedion.mengistu@amu.edu.et</t>
  </si>
  <si>
    <t>[Dejen, Gedion Mengistu] Arba Minch Univ, Dept Biotechnol, Arba Minch, Ethiopia</t>
  </si>
  <si>
    <t>Arba Minch University</t>
  </si>
  <si>
    <t>Multimodal artificial intelligence in medical biotechnology: Integrating genomics, imaging, and clinical data for precision therapeutics</t>
  </si>
  <si>
    <t>PRECISION MEDICAL SCIENCES</t>
  </si>
  <si>
    <t>biomarker discovery; clinical data integration; deep learning; federated learning; foundation models; genomics; multimodal AI; precision medicine; precision therapeutics; radiomics</t>
  </si>
  <si>
    <t>2642-2514</t>
  </si>
  <si>
    <t>PRECIS MED SCI</t>
  </si>
  <si>
    <t>Precis. Med. Sci.</t>
  </si>
  <si>
    <t>10.1002/prm2.70047</t>
  </si>
  <si>
    <t>http://dx.doi.org/10.1002/prm2.70047</t>
  </si>
  <si>
    <t>MJ2OX</t>
  </si>
  <si>
    <t>WOS:001843554900001</t>
  </si>
  <si>
    <t>Ma, YY; Wang, ZY; Yao, Z; Lu, B; He, YM</t>
  </si>
  <si>
    <t>Objective This systematic review provides an overview of machine learning (ML) methods for predicting diabetic peripheral neuropathy (DPN).&lt;br /&gt; Method We searched PubMed, Embase, Cochrane Library, and Web of Science databases with the search period limited from their inception to December 3, 2024 (the last search date). The search terms were restricted to "diabetes," "neuropathy," and "machine learning." All studies that developed or validated prognostic models for DPN using ML were considered. Prediction model Risk of Bias ASsessment Tool (PROBAST) was used to assess the risk of bias and applicability of included studies.&lt;br /&gt; Results A total of 888 studies were retrieved and 15 articles were included. Most were retrospective studies, with&lt;br /&gt; sample sizes ranging from 90 to 102,876 patients. All 15 studies utilised internal validation methods, three studies&lt;br /&gt; employed both internal and external validation methods. Internal validation methods like cross-validation were&lt;br /&gt; widely used, with area under the curve (AUC) ranging from 0.640 to 0.900. A total of six studies reported complete&lt;br /&gt; AUC values yielding a pooled AUC of 0.773 (C): 0.707-0.839, l &lt;^&gt; 2 = 99.14 ) A total of 34 different ML algorithms were&lt;br /&gt; utilised across the studies, with the top five being logistic regression, random forest, support vector machine, decision&lt;br /&gt; tree, and XGBoost. Calibration was reported in 6 studies, showing satisfactory performance. All studies had a high risk&lt;br /&gt; of bias, but most models demonstrated good applicability.&lt;br /&gt; Conclusion Existing DPN prediction models demonstrate good performance in discrimination. However, the evaluation indicates that the overall risk of bias in the included studies is high, and their applicability is limited. Future efforts should prioritize prospective, large, multicentre datasets, external validation, and adherence to PROBAST guidelines to reduce bias and enhance applicability for clinical application.</t>
  </si>
  <si>
    <t>Ma, Yueying; Wang, Zhiying; Yao, Zheng; Lu, Bin; He, Yanming</t>
  </si>
  <si>
    <t>He, YM (corresponding author), Shanghai Univ Tradit Chinese Med, Yueyang Hosp Integrated Tradit Chinese &amp; Western M, Dept Endocrinol, Shanghai 200437, Peoples R China.; Lu, B (corresponding author), Fudan Univ, Huadong Hosp, Dept Endocrinol &amp; Metab, Shanghai 200040, Peoples R China.</t>
  </si>
  <si>
    <t>binlu@fudan.edu.cn; heyanming@shutcm.edu.cn</t>
  </si>
  <si>
    <t>Shanghai Three-Year Action Plan to Accelerate the Inheritance and Innovation Development of Traditional Chinese Medicine [1-2-3]; National Natural Science Foundation of China [82370831]; Clinical Scientist Training Program Top Project (Fudan University Shanghai Medical College) [[2024]20]</t>
  </si>
  <si>
    <t>Shanghai Three-Year Action Plan to Accelerate the Inheritance and Innovation Development of Traditional Chinese Medicine; National Natural Science Foundation of China (National Natural Science Foundation of China (NSFC)); Clinical Scientist Training Program Top Project (Fudan University Shanghai Medical College) (Fudan University)</t>
  </si>
  <si>
    <t>This research was funded by the Shanghai Three-Year Action Plan to Accelerate the Inheritance and Innovation Development ofTraditional Chinese Medicine (No. 1-2-3), the National Natural Science Foundation of China (No. 82370831), and the Clinical Scientist Training Program Top Project (Fudan University Shanghai Medical College [2024]20).</t>
  </si>
  <si>
    <t>[Ma, Yueying; Wang, Zhiying; Yao, Zheng; He, Yanming] Shanghai Univ Tradit Chinese Med, Yueyang Hosp Integrated Tradit Chinese &amp; Western M, Dept Endocrinol, Shanghai 200437, Peoples R China; [Lu, Bin] Fudan Univ, Huadong Hosp, Dept Endocrinol &amp; Metab, Shanghai 200040, Peoples R China</t>
  </si>
  <si>
    <t>Shanghai University of Traditional Chinese Medicine; Fudan University</t>
  </si>
  <si>
    <t>Machine learning in the prediction of diabetic peripheral neuropathy: a systematic review</t>
  </si>
  <si>
    <t>BMC MEDICAL INFORMATICS AND DECISION MAKING</t>
  </si>
  <si>
    <t>Machine learning; Diabetic peripheral neuropathy; Predict</t>
  </si>
  <si>
    <t>MODELS; RISK; COMPLICATIONS; CALIBRATION; VALIDATION</t>
  </si>
  <si>
    <t>Ma, YueYing/0000-0001-6955-8123</t>
  </si>
  <si>
    <t>1472-6947</t>
  </si>
  <si>
    <t>BMC MED INFORM DECIS</t>
  </si>
  <si>
    <t>BMC Med. Inform. Decis. Mak.</t>
  </si>
  <si>
    <t>SEP 29 2025</t>
  </si>
  <si>
    <t>344</t>
  </si>
  <si>
    <t>10.1186/s12911-025-03201-6</t>
  </si>
  <si>
    <t>http://dx.doi.org/10.1186/s12911-025-03201-6</t>
  </si>
  <si>
    <t>Medical Informatics</t>
  </si>
  <si>
    <t>8DP3G</t>
  </si>
  <si>
    <t>41024051</t>
  </si>
  <si>
    <t>WOS:001586144800004</t>
  </si>
  <si>
    <t>Tan, X; Chang, Y; Wu, RL; Li, YQ</t>
  </si>
  <si>
    <t>Secondary complications following moderate-to-severe traumatic brain injury (TBI) -including elevated intracranial pressure (ICP), post-traumatic seizures, trauma-induced coagulopathy (TIC), and sepsis-substantially worsen patient prognosis. Current prognostic tools estimate overall mortality and disability at admission but do not predict specific, treatable complications during hospitalization. This narrative review evaluates whether AI-based prediction tools can address this unmet clinical need, appraises the maturity of evidence across five prediction domains, and identifies priorities for future research. A targeted literature search was conducted across PubMed, Embase, and Web of Science from January 2016-October 2025, supplemented by manual reference tracking. Studies were selected based on their relevance to AI or machine learning (ML) for predicting secondary complications or clinical outcomes in TBI patients. AI-based models achieve moderate predictive accuracy (area under the receiver operating characteristic curve [AUC] of 0.70-0.79) to good accuracy (AUC &gt;= 0.80) for ICP crises, TIC, sepsis, and mortality. Seizure prediction has the least mature evidence, with no external validation studies. ICP prediction has the strongest evidence base, with external validation and independent replication. Mortality prediction has the largest evidence volume, with international multi-dataset validation. Critical methodological limitations persist: most models derive from retrospective, single-institution data; only approximately one-third have undergone external validation; and no randomized trials have demonstrated that AI-guided decisions improve patient outcomes. AI prediction tools show promise for forecasting secondary TBI complications, but current evidence does not support routine clinical implementation. Before adoption, these tools require rigorous external validation, prospective outcome trials, and systematic equity assessment across diverse populations.</t>
  </si>
  <si>
    <t>Tan, Xiang; Chang, Yi; Wu, Rile; Li, Yunqian</t>
  </si>
  <si>
    <t>Li, YQ (corresponding author), First Hosp Jilin Univ, Dept Neurosurg, Changchun, Peoples R China.</t>
  </si>
  <si>
    <t>yunqian@jlu.edu.cn</t>
  </si>
  <si>
    <t>[Tan, Xiang; Li, Yunqian] First Hosp Jilin Univ, Dept Neurosurg, Changchun, Peoples R China; [Chang, Yi] Jilin Prov Canc Hosp, Dept Radiat Oncol, Changchun, Peoples R China; [Wu, Rile] Inner Mongolia Peoples Hosp, Dept Neurosurg, Hohhot, Peoples R China</t>
  </si>
  <si>
    <t>Artificial Intelligence for Predicting Secondary Complications and Clinical Outcomes in Traumatic Brain Injury: A Narrative Review</t>
  </si>
  <si>
    <t>JOVE-JOURNAL OF VISUALIZED EXPERIMENTS</t>
  </si>
  <si>
    <t>IN-HOSPITAL MORTALITY</t>
  </si>
  <si>
    <t>JOURNAL OF VISUALIZED EXPERIMENTS</t>
  </si>
  <si>
    <t>1 ALEWIFE CENTER, STE 200, CAMBRIDGE, MA 02140 USA</t>
  </si>
  <si>
    <t>1940-087X</t>
  </si>
  <si>
    <t>JOVE-J VIS EXP</t>
  </si>
  <si>
    <t>J. Vis. Exp.</t>
  </si>
  <si>
    <t>232</t>
  </si>
  <si>
    <t>e70963</t>
  </si>
  <si>
    <t>10.3791/70963</t>
  </si>
  <si>
    <t>http://dx.doi.org/10.3791/70963</t>
  </si>
  <si>
    <t>JO5ZZ</t>
  </si>
  <si>
    <t>42330049</t>
  </si>
  <si>
    <t>WOS:001794265700010</t>
  </si>
  <si>
    <t>AlSaad, R; Yazbek, F; Farrell, T; Albasha, S; Al-Marri, A; Thomas, R</t>
  </si>
  <si>
    <t>Background: Postpartum hemorrhage (PPH) remains a leading cause of maternal morbidity and mortality, and conventional risk tools often rely on static factors that may miss rapidly evolving intrapartum events. Artificial intelligence (AI) offers data-driven, potentially dynamic approaches for PPH prediction, yet prior syntheses have provided limited coverage of recent methods and validation practices. Objective: To systematically synthesize the evidence on AI models for PPH prediction, including clinical applications, data sources, prediction targets, validation strategies, and study quality. Methods: We conducted a PRISMA-guided systematic review of studies published between 2015 and 2025 across MEDLINE, Embase, Scopus, IEEE Xplore, and Google Scholar. Two reviewers independently screened records, extracted data using a prespecified form, and resolved disagreements by consensus. Risk of bias and applicability were appraised using a modified QUADAS-2 tool tailored to AI-based PPH prediction. Findings were synthesized narratively across study design, prediction context, inputs, modeling approaches, and validation strategies. Results: In total, 33 studies met the eligibility criteria. Publications were concentrated in 2023-2025 (79%) and were predominantly retrospective (91%) and single-site (55%). Most models targeted anticipatory risk stratification (79%), with fewer addressing intrapartum/immediate postpartum early warning or severity escalation (24%). Outcomes primarily modeled PPH occurrence (79%) as binary classification (91%). All studies used closed datasets. Classical machine learning dominated (85%), while deep learning (33%) and LLM-based approaches (6%) were less frequent. Validation was mainly internal (76%), with limited external validation. Participant selection was the main quality concern (high risk of bias: 48%), while index test and reference standard were largely low risk. Conclusions: AI-based PPH prediction research is rapidly expanding but remains constrained by retrospective, closed datasets, heterogeneous outcome definitions, and limited external/temporal validation. Progress toward clinical readiness requires harmonized labeling, multicenter datasets, deployment-oriented evaluation, and prospective implementation studies.</t>
  </si>
  <si>
    <t>AlSaad, Rawan; Yazbek, Farah; Farrell, Thomas; Albasha, Shima; Al-Marri, Almayasa; Thomas, Rajat</t>
  </si>
  <si>
    <t>AlSaad, R (corresponding author), AI Ctr Precis Hlth, Weill Cornell Med Qatar, Doha, Qatar.</t>
  </si>
  <si>
    <t>rta4003@qatar-med.cornell.edu</t>
  </si>
  <si>
    <t>[AlSaad, Rawan; Yazbek, Farah; Al-Marri, Almayasa; Thomas, Rajat] AI Ctr Precis Hlth, Weill Cornell Med Qatar, Doha, Qatar; [Farrell, Thomas; Albasha, Shima] Hamad Med Corp, Dept Obstet &amp; Gynecol, Doha, Qatar; [Farrell, Thomas] Qatar Univ, Coll Med, Doha, Qatar</t>
  </si>
  <si>
    <t>Qatar Foundation (QF); Weill Cornell Medical College Qatar; Hamad Medical Corporation; Qatar University</t>
  </si>
  <si>
    <t>Artificial intelligence for postpartum hemorrhage: a systematic review</t>
  </si>
  <si>
    <t>FRONTIERS IN GLOBAL WOMENS HEALTH</t>
  </si>
  <si>
    <t>artificial intelligence; hemorrhage; maternal; obstetrics; postpartum; pregnancy; women's health</t>
  </si>
  <si>
    <t>Yazbek, Farah/0009-0009-4409-0195</t>
  </si>
  <si>
    <t>2673-5059</t>
  </si>
  <si>
    <t>FRONT GLOB WOMEN HLT</t>
  </si>
  <si>
    <t>Front. Glob. Women. Health</t>
  </si>
  <si>
    <t>1806220</t>
  </si>
  <si>
    <t>10.3389/fgwh.2026.1806220</t>
  </si>
  <si>
    <t>http://dx.doi.org/10.3389/fgwh.2026.1806220</t>
  </si>
  <si>
    <t>Public, Environmental &amp; Occupational Health; Obstetrics &amp; Gynecology; Women's Studies</t>
  </si>
  <si>
    <t>KF4EZ</t>
  </si>
  <si>
    <t>42367614</t>
  </si>
  <si>
    <t>WOS:001805664900001</t>
  </si>
  <si>
    <t>Bai, A; Carty, C; Dai, S</t>
  </si>
  <si>
    <t>PURPOSE: Artificial intelligence (AI) offers considerable promise for retinopathy of prematurity (ROP) screening and diagnosis. The development of deep-learning algorithms to detect the presence of disease may contribute to sufficient screening, early detection, and timely treatment for this preventable blinding disease. This review aimed to systematically examine the literature in AI algorithms in detecting ROP. Specifically, we focused on the performance of deep-learning algorithms through sensitivity, specificity, and area under the receiver operating curve (AUROC) for both the detection and grade of ROP.METHODS: We searched Medline OVID, PubMed, Web of Science, and Embase for studies published from January 1, 2012, to September 20, 2021. Studies evaluating the diagnostic performance of deep-learning models based on retinal fundus images with expert ophthalmologists' judgment as reference standard were included. Studies which did not investigate the presence or absence of disease were excluded. Risk of bias was assessed using the QUADAS-2 tool.RESULTS: Twelve studies out of the 175 studies identified were included. Five studies measured the performance of detecting the presence of ROP and seven studies determined the presence of plus disease. The average AUROC out of 11 studies was 0.98. The average sensitivity and specificity for detecting ROP was 95.72% and 98.15%, respectively, and for detecting plus disease was 91.13% and 95.92%, respectively.CONCLUSION: The diagnostic performance of deep-learning algorithms in published studies was high. Few studies presented externally validated results or compared performance to expert human graders. Large scale prospective validation alongside robust study design could improve future studies.</t>
  </si>
  <si>
    <t>Bai, Amelia; Carty, Christopher; Dai, Shuan</t>
  </si>
  <si>
    <t>Dai, S (corresponding author), 501 Stanley St, South Brisbane, Qld 4104, Australia.</t>
  </si>
  <si>
    <t>shuan.dai@health.qld.gov.au</t>
  </si>
  <si>
    <t>[Bai, Amelia; Dai, Shuan] Queensland Childrens Hosp, Dept Ophthalmol, Brisbane, Australia; [Bai, Amelia] Ctr Childrens Hlth Res, Brisbane, Australia; [Bai, Amelia; Dai, Shuan] Griffith Univ, Sch Med Sci, Gold Coast, Australia; [Carty, Christopher] Griffith Univ, Menzies Hlth Inst Queensland, Griffith Ctr Biomed &amp; Rehabil Engn GCORE, Gold Coast, Australia; [Carty, Christopher] Queensland Childrens Hosp, Childrens Hlth Queensland Hosp &amp; Hlth Serv, Dept Orthopaed, Brisbane, Australia; [Dai, Shuan] Univ Queensland, Brisbane, Qld, Australia; [Dai, Shuan] 501 Stanley St, South Brisbane, Qld 4104, Australia</t>
  </si>
  <si>
    <t>Childrens Health Queensland Hospital &amp; Health Service; Queensland Childrens Hospital; Griffith University; Griffith University; Menzies Health Institute Queensland; Childrens Health Queensland Hospital &amp; Health Service; Queensland Childrens Hospital; University of Queensland</t>
  </si>
  <si>
    <t>Performance of deep-learning artificial intelligence algorithms in detecting retinopathy of prematurity: A systematic review</t>
  </si>
  <si>
    <t>SAUDI JOURNAL OF OPHTHALMOLOGY</t>
  </si>
  <si>
    <t>Artificial intelligence; deep learning; diagnosis; retinopathy of prematurity; screening</t>
  </si>
  <si>
    <t>PLUS DISEASE; INTERNATIONAL CLASSIFICATION; DIABETIC-RETINOPATHY; FUNDUS IMAGES; DIAGNOSIS; EXPERT; STAGE</t>
  </si>
  <si>
    <t>Dai, Shuan/HPG-1703-2023; Carty, Christopher/B-5640-2012</t>
  </si>
  <si>
    <t>Dai, Shuan/0000-0002-7026-8155; Bai, Amelia/0000-0003-2933-1885; Carty, Christopher/0000-0002-8969-5181</t>
  </si>
  <si>
    <t>WOLTERS KLUWER MEDKNOW PUBLICATIONS</t>
  </si>
  <si>
    <t>Pune</t>
  </si>
  <si>
    <t>Wolters Kluwer India Private LTD, Smartworks, Marisoft, Wing -C, Wadgaon Sheri, Kalyani Nagar Annex, Pune, Maharashtra, INDIA</t>
  </si>
  <si>
    <t>1319-4534</t>
  </si>
  <si>
    <t>2542-6680</t>
  </si>
  <si>
    <t>SAUDI J OPHTHALMOL</t>
  </si>
  <si>
    <t>Saudi J. Ophthalmol.</t>
  </si>
  <si>
    <t>JUL-SEP 2022</t>
  </si>
  <si>
    <t>296</t>
  </si>
  <si>
    <t>307</t>
  </si>
  <si>
    <t>10.4103/sjopt.sjopt_219_21</t>
  </si>
  <si>
    <t>http://dx.doi.org/10.4103/sjopt.sjopt_219_21</t>
  </si>
  <si>
    <t>5U3UR</t>
  </si>
  <si>
    <t>36276252</t>
  </si>
  <si>
    <t>WOS:000876476600009</t>
  </si>
  <si>
    <t>Chen, Y; Gue, Y; Calvert, P; Gupta, D; McDowell, G; Azariah, JL; Namboodiri, N; Bucci, T; Jabir, A; Tse, HF; Chao, TF; Lip, GYH; Bahuleyan, CG</t>
  </si>
  <si>
    <t>Atrial fibrillation (AF) is a significant risk factor for stroke. Based on the higher stroke associated with AF in the South Asian population, we constructed a one-year stroke prediction model using machine learning (ML) methods in KERALA -AF South Asian cohort. External validation was performed in the prospective APHRS-AF registry. We studied 2101 patients and 83 were to patients with stroke in KERALA -AF registry. The random forest showed the best predictive performance in the internal validation with receiver operator characteristic curve (AUC) and G-mean of 0.821 and 0.427, respectively. In the external validation, the light gradient boosting machine showed the best predictive performance with AUC and G-mean of 0.670 and 0.083, respectively. We report the first demonstration of ML's applicability in an Indian prospective cohort, although the more modest prediction on external validation in a separate multinational Asian registry suggests the need for ethnic -specific ML models.</t>
  </si>
  <si>
    <t>Chen, Yang; Gue, Ying; Calvert, Peter; Gupta, Dhiraj; McDowell, Garry; Azariah, Jinbert Lordson; Namboodiri, Narayanan; Bucci, Tommaso; Jabir, A.; Tse, Hung Fat; Chao, Tze-Fan; Lip, Gregory Y. H.; Bahuleyan, Charantharayil Gopalan</t>
  </si>
  <si>
    <t>Lip, GYH (corresponding author), Liverpool Heart &amp; Chest Hosp, William Henry Duncan Bldg,6 West Derby St, Liverpool L7 8TX, Merseyside, England.; Lip, GYH (corresponding author), Univ Liverpool, Liverpool John Moores Univ, Liverpool Ctr Cardiovasc Sci, Cardiovasc Med, William Henry Duncan Bldg,6 West Derby St, Liverpool L7 8TX, Merseyside, England.; Bahuleyan, CG (corresponding author), Ananthapuri Hosp &amp; Res Inst, Cardiovasc Med, NH Bypass 66, Thiruvananthapuram 695024, Kerala, India.; Bahuleyan, CG (corresponding author), Ananthapuri Hosp &amp; Res Inst, Cardiovasc Ctr, NH Bypass 66, Thiruvananthapuram 695024, Kerala, India.</t>
  </si>
  <si>
    <t>gregory.lip@liverpool.ac.uk; bahuleyan2001@yahoo.co.uk</t>
  </si>
  <si>
    <t>[Chen, Yang; Gue, Ying; Calvert, Peter; Gupta, Dhiraj; McDowell, Garry; Bucci, Tommaso; Lip, Gregory Y. H.] Liverpool John Moores Univ, Univ Liverpool, Liverpool Ctr Cardiovasc Sci, Liverpool, Merseyside, England; [Chen, Yang; Gue, Ying; Calvert, Peter; Gupta, Dhiraj; McDowell, Garry; Bucci, Tommaso; Lip, Gregory Y. H.] Liverpool Heart &amp; Chest Hosp, William Henry Duncan Bldg,6 West Derby St, Liverpool L7 8TX, Merseyside, England; [McDowell, Garry] Liverpool John Moores Univ, Sch Pharm &amp; Biomol Sci, Liverpool, Merseyside, England; [Azariah, Jinbert Lordson] Ananthapuri Hosp &amp; Res Inst, Dept Clin Res, Thiruvananthapuram, Kerala, India; [Azariah, Jinbert Lordson] Global Inst Publ Hlth, Dept Res, Trivandrum, Kerala, India; [Namboodiri, Narayanan] Sree Chitra Tirunal Inst Med Sci &amp; Technol, Trivandrum, Kerala, India; [Bucci, Tommaso] Sapienza Univ Rome, Dept Gen &amp; Specialized Surg, Rome, Italy; [Jabir, A.] Lisie Heart Inst, Ernakulam, India; [Tse, Hung Fat] Univ Hong Kong, Sch Clin Med, Dept Med, Div Cardiol, Hong Kong, Peoples R China; [Tse, Hung Fat] Univ Hong Kong, Queen Mary Hosp, Hong Kong, Peoples R China; [Chao, Tze-Fan] Natl Yang Ming Chiao Tung Univ, Inst Clin Med, Taipei, Taiwan; [Chao, Tze-Fan] Natl Yang Ming Chiao Tung Univ, Cardiovasc Res Ctr, Taipei, Taiwan; [Chao, Tze-Fan] Taipei Vet Gen Hosp, Dept Med, Div Cardiol, Taipei, Taiwan; [Lip, Gregory Y. H.] Aalborg Univ, Danish Ctr Clin Hlth Serv Res, Dept Clin Med, DK-9220 Aalborg, Denmark; [Bahuleyan, Charantharayil Gopalan] Ananthapuri Hosp &amp; Res Inst, Dept Cardiol, Thiruvananthapuram, Kerala, India</t>
  </si>
  <si>
    <t>Liverpool John Moores University; University of Liverpool; Liverpool Heart &amp; Chest Hospital; Liverpool John Moores University; Department of Science &amp; Technology (India); Sree Chitra Tirunal Institute for Medical Sciences Technology (SCTIMST); Sapienza University Rome; University of Hong Kong; University of Hong Kong; National Yang Ming Chiao Tung University; National Yang Ming Chiao Tung University; Taipei Veterans General Hospital; Aalborg University</t>
  </si>
  <si>
    <t>KERALA-AF Registry; APHRS-AF Registry Investigators</t>
  </si>
  <si>
    <t>Predicting stroke in Asian patients with atrial fibrillation using machine learning: A report from the KERALA-AF registry, with external validation in the APHRS-AF registry</t>
  </si>
  <si>
    <t>CURRENT PROBLEMS IN CARDIOLOGY</t>
  </si>
  <si>
    <t>Atrial fibrillation; Stroke, machine learning; Kerala; South Asia</t>
  </si>
  <si>
    <t>RISK; PREVENTION; DEATH</t>
  </si>
  <si>
    <t>CHAO, TZE-FAN/JAX-3231-2023; /AAJ-9125-2020; Chen, Yang/JNS-0000-2023; Lip, Gregory/AEO-0575-2022; Gue, Ying/W-8653-2019; Gupta, Dhiraj/D-6885-2016; Bucci, Tommaso/ABA-4162-2021; Tse, Hung Fat/C-4426-2009</t>
  </si>
  <si>
    <t>Chen, Yang/0000-0002-2808-6286; Bucci, Tommaso/0000-0003-2895-6234; McDowell, Garry/0000-0002-2880-5236</t>
  </si>
  <si>
    <t>0146-2806</t>
  </si>
  <si>
    <t>1535-6280</t>
  </si>
  <si>
    <t>CURR PROB CARDIOLOGY</t>
  </si>
  <si>
    <t>Curr. Probl. Cardiol.</t>
  </si>
  <si>
    <t>APR 2024</t>
  </si>
  <si>
    <t>102456</t>
  </si>
  <si>
    <t>10.1016/j.cpcardiol.2024.102456</t>
  </si>
  <si>
    <t>http://dx.doi.org/10.1016/j.cpcardiol.2024.102456</t>
  </si>
  <si>
    <t>FEB 2024</t>
  </si>
  <si>
    <t>LE0S6</t>
  </si>
  <si>
    <t>38346609</t>
  </si>
  <si>
    <t>WOS:001184992000001</t>
  </si>
  <si>
    <t>Mora, JSM; Medina, RAB; Molina, VM; Rincon, EHH</t>
  </si>
  <si>
    <t>Purpose: To map contemporary uses of artificial intelligence (AI) to identify conventional and unconventional risk factors for sports injuries in athletes. Methods: Following Joanna Briggs Institute guidance and PRISMA-ScR, we conducted an open-access search (January 2015-September 2025) in PubMed/MEDLINE, Scopus, and ScienceDirect using MeSH/DeCS terms for AI and injury risk. Records were managed in Rayyan with de-duplication, independent triple screening, standardized data extraction, and narrative synthesis to address heterogeneity. Results: Fifty-nine studies met inclusion criteria. Frequently modelled predictors included sleep quality and psychological state, external and internal load metrics, and prior injury. AI approaches spanned classical machine learning and deep learning applied to multimodal sensor and clinical data. Across studies, generalizability was limited by heterogeneous populations, outcomes, and measurement/reporting practices; few works reported consistent measurement standards or external validation. Where assessed, observer agreement and classification performance were acceptable but variable. Conclusion: AI for sports-injury risk is expanding rapidly, led by classical machine learning on multimodal sensor data. Key gaps are external validity and reproducibility. Progress will require multicenter prospective cohorts, standardized measurement and reporting, sport-specific meta-analyses, transparent model sharing, and deliberate clinical integration into athlete care pathways.</t>
  </si>
  <si>
    <t>Mora, Johana Stefania Martinez; Medina, Rafael Andres Barrera; Molina, Valentina Merino; Rincon, Erwin Hernando Hernandez</t>
  </si>
  <si>
    <t>Rincon, EHH (corresponding author), Univ La Sabana, Dept Family Med &amp; Publ Hlth, Univ Campus Puente del Comun,Km 7 Autopista Norte, Chia, Colombia.</t>
  </si>
  <si>
    <t>valentinamemo@unisabana.edu.co; erwinhr@unisabana.edu.co; johanamarmo@unisabana.edu.co; rafaelbame@unisabana.edu.co</t>
  </si>
  <si>
    <t>[Mora, Johana Stefania Martinez; Medina, Rafael Andres Barrera; Molina, Valentina Merino] Univ La Sabana, Chia, Colombia; [Rincon, Erwin Hernando Hernandez] Univ La Sabana, Dept Family Med &amp; Publ Hlth, Univ Campus Puente del Comun,Km 7 Autopista Norte, Chia, Colombia</t>
  </si>
  <si>
    <t>Beyond the conventional: Artificial intelligence in identifying risk factors in sports injuries. A scoping review</t>
  </si>
  <si>
    <t>Risk factors; Sports injuries; Artificial intelligence; Algorithms</t>
  </si>
  <si>
    <t>OPTIMIZATION; PREVENTION</t>
  </si>
  <si>
    <t>Hernandez Rincon, Erwin/G-8404-2015</t>
  </si>
  <si>
    <t>Barrera Medina, Rafael Andres/0009-0009-5176-184X</t>
  </si>
  <si>
    <t>JUL 1 2026</t>
  </si>
  <si>
    <t>214</t>
  </si>
  <si>
    <t>106408</t>
  </si>
  <si>
    <t>10.1016/j.ijmedinf.2026.106408</t>
  </si>
  <si>
    <t>http://dx.doi.org/10.1016/j.ijmedinf.2026.106408</t>
  </si>
  <si>
    <t>FX3GP</t>
  </si>
  <si>
    <t>41880916</t>
  </si>
  <si>
    <t>WOS:001729611400001</t>
  </si>
  <si>
    <t>Yu, H; Peng, LF</t>
  </si>
  <si>
    <t>BackgroundThe integration of artificial intelligence (AI) into reproductive medicine and gynecologic oncology has driven transformative advances in the diagnosis, prognosis, and management of ovarian conditions, including malignancies, endocrine disorders, and functional impairments.ObjectiveThis PRISMA 2020-compliant systematic review and meta-analysis synthesizes evidence from 81 peer-reviewed studies to evaluate the efficacy, clinical applications, and limitations of AI and machine learning (ML) models across the full spectrum of ovarian health and disease.MethodsA systematic literature search was conducted across PubMed/MEDLINE, Embase, Web of Science, Cochrane Library, and Scopus for studies published between January 2015 and January 2026. Eligible studies included the development, validation, or clinical application of AI/ML models for ovarian pathophysiology or management. Study quality was appraised using the QUADAS-2 tool for diagnostic accuracy studies and the PROBAST tool for predictive modeling studies. Narrative synthesis and random-effects meta-analysis were performed, with pre-specified subgroup analyses, meta-regression, and sensitivity analyses to explore heterogeneity. Applications were categorized into ovarian cancer (diagnosis, staging, prognosis, treatment guidance), reproductive endocrinology (ovarian reserve, Polycystic Ovary Syndrome (PCOS), ovarian stimulation), and fundamental ovarian biology.ResultsAI models demonstrated high diagnostic accuracy for ovarian cancer using multimodal data, including ultrasound radiomics (pooled sensitivity 89-94%, specificity 85-91%, AUC 0.92) and integrated serum biomarkers (AUC 0.94). Explainable AI (XAI) platforms effectively predicted complete surgical cytoreduction in advanced ovarian cancer (pooled AUC 0.87). In reproductive medicine, AI algorithms optimized ovarian stimulation protocols and predicted follicular growth, with reliable performance for forecasting ovarian response in IVF (pooled AUC 0.81). Substantial heterogeneity (I &amp; sup2; 68-85% across primary analyses) was identified, driven predominantly by retrospective study design, variable AI architectures, and lack of standardized validation. Only 22% of included studies reported prospective, multicenter external validation.ConclusionAI holds significant promise for personalizing and improving care for ovarian conditions. Translation from research to routine clinical practice requires rigorous prospective multicenter validation, standardized methodological and reporting frameworks, seamless clinical workflow integration, and robust ethical and regulatory governance to ensure responsible, equitable implementation.Trial registrationPROSPERO Registration: CRD42026348721 https://www.crd.york.ac.uk/prospero/display_record.php?ID=CRD42026348721.</t>
  </si>
  <si>
    <t>Yu, Hang; Peng, Lifan</t>
  </si>
  <si>
    <t>Peng, LF (corresponding author), Univ Elect Sci &amp; Technol China, Sichuan Prov Peoples Hosp, Dept Reprod Med, Chengdu, Peoples R China.</t>
  </si>
  <si>
    <t>917611099@qq.com; 978320635@qq.com</t>
  </si>
  <si>
    <t>[Yu, Hang] Sichuan Jinxin Xinan Womens &amp; Childrens Hosp, Dept Reprod Med, Chengdu, Peoples R China; [Peng, Lifan] Univ Elect Sci &amp; Technol China, Sichuan Prov Peoples Hosp, Dept Reprod Med, Chengdu, Peoples R China</t>
  </si>
  <si>
    <t>Sichuan Provincial People's Hospital; University of Electronic Science &amp; Technology of China</t>
  </si>
  <si>
    <t>Artificial intelligence in ovarian pathophysiology and management: a systematic review and meta-analysis</t>
  </si>
  <si>
    <t>JOURNAL OF OVARIAN RESEARCH</t>
  </si>
  <si>
    <t>Artificial Intelligence; Machine Learning; Ovarian Cancer; Polycystic Ovary Syndrome; Ovarian Reserve; Diagnosis; Prognosis</t>
  </si>
  <si>
    <t>CANCER; DIAGNOSIS; AI</t>
  </si>
  <si>
    <t>83</t>
  </si>
  <si>
    <t>1757-2215</t>
  </si>
  <si>
    <t>J OVARIAN RES</t>
  </si>
  <si>
    <t>J. Ovarian Res.</t>
  </si>
  <si>
    <t>MAY 6 2026</t>
  </si>
  <si>
    <t>224</t>
  </si>
  <si>
    <t>10.1186/s13048-026-02083-0</t>
  </si>
  <si>
    <t>http://dx.doi.org/10.1186/s13048-026-02083-0</t>
  </si>
  <si>
    <t>Reproductive Biology</t>
  </si>
  <si>
    <t>KI9EU</t>
  </si>
  <si>
    <t>42092958</t>
  </si>
  <si>
    <t>WOS:001808036900001</t>
  </si>
  <si>
    <t>Chung, C; Michalak, J; Rubinov, Y; Watts, K; Kanmaniraja, D; Baca, A; Hou, W; Duong, T</t>
  </si>
  <si>
    <t>Deep learning (DL) image analysis of prostate MRI can be integrated into the prostate cancer diagnostic pathway to improve biopsy decision making, reduce radiologist interpretation time, and decrease inter-reader variability. In this paper, we systematically review the current literature on DL classification of clinically significant prostate cancer detected on magnetic resonance imaging and perform a meta-analysis of reported external validation performance metrics. A literature search was performed on PubMed, Embase, and ClinicalTrials.gov to identify studies describing end-to-end DL classification models that distinguish clinically significant prostate cancer (defined as Gleason Grade Group &gt;= 2) on biparametric or multiparametric MRI. Information on the data sources used for model training and external validation, reference standards, imaging sequences, DL architectures, model inputs, the use of gradient-weighted class activation mapping (GRAD-CAM) or saliency maps, and the area under the receiver operating characteristic curve (AUC) was extracted. Out of 387 potentially relevant studies, 7 were included in the final meta-analysis. 6 studies were retrospective in design and performed external validation using data from different institutions. One study employed both retrospective and prospective designs, validating the model on the prospective dataset. The pooled patient-level AUC was 0.83 [0.80, 0.86]. While current performance is promising, future research should prioritize prospective clinical trials, standardize reporting measures, and include direct comparisons to experienced radiologists. To ensure the development of widely generalizable models, future studies should evaluate performance on shared, large, and diverse datasets, enabling meaningful cross-study comparisons.</t>
  </si>
  <si>
    <t>Chung, Christopher; Michalak, Julia; Rubinov, Yossef; Watts, Kara; Kanmaniraja, Devaraju; Baca, Andrewe; Hou, Wei; Duong, Tim</t>
  </si>
  <si>
    <t>Duong, T (corresponding author), Albert Einstein Coll Med, Bronx, NY 10461 USA.</t>
  </si>
  <si>
    <t>imchrischung@gmail.com; yossef.rubinov@einsteinmed.edu; dkanmani@montefiore.org; weihouanhui@gmail.com; abaca@montefiore.org; KWATTS@montefiore.org; tim.duong@einsteinmed.edu; julia.michalak@einsteinmed.edu</t>
  </si>
  <si>
    <t>[Chung, Christopher; Michalak, Julia; Rubinov, Yossef; Watts, Kara; Kanmaniraja, Devaraju; Baca, Andrewe; Hou, Wei; Duong, Tim] Albert Einstein Coll Med, Bronx, NY 10461 USA</t>
  </si>
  <si>
    <t>Yeshiva University; Montefiore Medical Center; Albert Einstein College of Medicine</t>
  </si>
  <si>
    <t>Deep learning classification of significant prostate cancer on MRI: a systematic review and meta-analysis</t>
  </si>
  <si>
    <t>Artificial intelligence; Deep learning; Convolutional neural network; Magnetic resonance imaging; Prostate cancer; Gleason grading</t>
  </si>
  <si>
    <t>COMPLICATIONS</t>
  </si>
  <si>
    <t>10.1007/s00261-026-05639-2</t>
  </si>
  <si>
    <t>http://dx.doi.org/10.1007/s00261-026-05639-2</t>
  </si>
  <si>
    <t>KE2CC</t>
  </si>
  <si>
    <t>42364040</t>
  </si>
  <si>
    <t>WOS:001804843900001</t>
  </si>
  <si>
    <t>Sant, VR; Radhachandran, A; Ivezic, V; Lee, DT; Livhits, MJ; Wu, JX; Masamed, R; Arnold, CW; Yeh, MW; Speier, W</t>
  </si>
  <si>
    <t>Context Use of artificial intelligence (AI) to predict clinical outcomes in thyroid nodule diagnostics has grown exponentially over the past decade. The greatest challenge is in understanding the best model to apply to one's own patient population, and how to operationalize such a model in practice.Evidence Acquisition A literature search of PubMed and IEEE Xplore was conducted for English-language publications between January 1, 2015 and January 1, 2023, studying diagnostic tests on suspected thyroid nodules that used AI. We excluded articles without prospective or external validation, nonprimary literature, duplicates, focused on nonnodular thyroid conditions, not using AI, and those incidentally using AI in support of an experimental diagnostic outside standard clinical practice. Quality was graded by Oxford level of evidence.Evidence Synthesis A total of 61 studies were identified; all performed external validation, 16 studies were prospective, and 33 compared a model to physician prediction of ground truth. Statistical validation was reported in 50 papers. A diagnostic pipeline was abstracted, yielding 5 high-level outcomes: (1) nodule localization, (2) ultrasound (US) risk score, (3) molecular status, (4) malignancy, and (5) long-term prognosis. Seven prospective studies validated a single commercial AI; strengths included automating nodule feature assessment from US and assisting the physician in predicting malignancy risk, while weaknesses included automated margin prediction and interobserver variability.Conclusion Models predominantly used US images to predict malignancy. Of 4 Food and Drug Administration-approved products, only S-Detect was extensively validated. Implementing an AI model locally requires data sanitization and revalidation to ensure appropriate clinical performance.</t>
  </si>
  <si>
    <t>Sant, Vivek R.; Radhachandran, Ashwath; Ivezic, Vedrana; Lee, Denise T.; Livhits, Masha J.; Wu, James X.; Masamed, Rinat; Arnold, Corey W.; Yeh, Michael W.; Speier, William</t>
  </si>
  <si>
    <t>Speier, W (corresponding author), UCLA, Dept Bioengn, Biomed Artificial Intelligence Res Lab, 4 Westwood Blvd,Ste 420, Los Angeles, CA 90024 USA.</t>
  </si>
  <si>
    <t>speier@ucla.edu</t>
  </si>
  <si>
    <t>National Institute of Biomedical Imaging and Bioengineering of the National Institutes of Health [R21EB030691]; UCLA Radiology Exploratory Research Grant</t>
  </si>
  <si>
    <t>National Institute of Biomedical Imaging and Bioengineering of the National Institutes of Health (United States Department of Health &amp; Human Services, National Institutes of Health (NIH) - USA, NIH National Institute of Biomedical Imaging &amp; Bioengineering (NIBIB)); UCLA Radiology Exploratory Research Grant</t>
  </si>
  <si>
    <t>This work was supported by the National Institute of Biomedical Imaging and Bioengineering of the National Institutes of Health (award No. R21EB030691) as well as a UCLA Radiology Exploratory Research Grant.</t>
  </si>
  <si>
    <t>[Sant, Vivek R.] UT Southwestern Med Ctr, Div Endocrine Surg, Dallas, TX 75390 USA; [Radhachandran, Ashwath; Ivezic, Vedrana; Arnold, Corey W.; Speier, William] UCLA, Dept Bioengn, Biomed Artificial Intelligence Res Lab, 4 Westwood Blvd,Ste 420, Los Angeles, CA 90024 USA; [Lee, Denise T.] Icahn Sch Med Mt Sinai Hosp, Dept Surg, New York, NY 10029 USA; [Livhits, Masha J.; Wu, James X.; Yeh, Michael W.] UCLA, David Geffen Sch Med, Los Angeles, CA 90095 USA; [Masamed, Rinat] Univ Calif Los Angeles, Dept Radiol, Los Angeles, CA 90095 USA</t>
  </si>
  <si>
    <t>University of Texas System; University of Texas Southwestern Medical Center; University of California System; University of California Los Angeles; Icahn School of Medicine at Mount Sinai; University of California System; University of California Los Angeles; University of California Los Angeles Medical Center; David Geffen School of Medicine at UCLA; University of California System; University of California Los Angeles; David Geffen School of Medicine at UCLA</t>
  </si>
  <si>
    <t>From Bench-to-Bedside: How Artificial Intelligence is Changing Thyroid Nodule Diagnostics, a Systematic Review</t>
  </si>
  <si>
    <t>JOURNAL OF CLINICAL ENDOCRINOLOGY &amp; METABOLISM</t>
  </si>
  <si>
    <t>artificial intelligence; machine learning; thyroid nodules; diagnostics</t>
  </si>
  <si>
    <t>COMPUTER-AIDED DIAGNOSIS; ULTRASOUND; CLASSIFICATION; PERFORMANCE; MODEL</t>
  </si>
  <si>
    <t>Speier, William/H-9974-2019; Arnold, Corey W/MVY-6105-2025</t>
  </si>
  <si>
    <t>Ivezić, Vedrana/0000-0001-5986-8929; Sant, Vivek/0000-0002-7688-7790; Lee, Denise/0009-0000-9203-925X; Wu, James/0000-0001-5090-7573; Livhits, Masha/0000-0002-8436-392X; Speier, William/0000-0002-0890-8684; Radhachanan, Ashwath/0000-0001-8793-0312; Yeh, Michael/0000-0001-7907-4245; Arnold, Corey W/0000-0002-4119-8143; MASAMED, RINAT/0000-0001-9672-4131</t>
  </si>
  <si>
    <t>ENDOCRINE SOC</t>
  </si>
  <si>
    <t>WASHINGTON</t>
  </si>
  <si>
    <t>2055 L ST NW, SUITE 600, WASHINGTON, DC 20036 USA</t>
  </si>
  <si>
    <t>0021-972X</t>
  </si>
  <si>
    <t>1945-7197</t>
  </si>
  <si>
    <t>J CLIN ENDOCR METAB</t>
  </si>
  <si>
    <t>J. Clin. Endocrinol. Metab.</t>
  </si>
  <si>
    <t>MAY 8 2024</t>
  </si>
  <si>
    <t>109</t>
  </si>
  <si>
    <t>1684</t>
  </si>
  <si>
    <t>1693</t>
  </si>
  <si>
    <t>10.1210/clinem/dgae277</t>
  </si>
  <si>
    <t>http://dx.doi.org/10.1210/clinem/dgae277</t>
  </si>
  <si>
    <t>Endocrinology &amp; Metabolism</t>
  </si>
  <si>
    <t>UH3B9</t>
  </si>
  <si>
    <t>38679750</t>
  </si>
  <si>
    <t>WOS:001215726700001</t>
  </si>
  <si>
    <t>Bronze; Green Submitted</t>
  </si>
  <si>
    <t>Zar, WYT; Kim, MR; Ghose, A; Adeleke, S; Gupta, M; Choudhary, PS; Shankar, A; Mohapatra, S; Boussios, S; Maniam, A</t>
  </si>
  <si>
    <t>PET scans have long been used in oncology imaging to provide molecular and metabolic information about diseases. The use of artificial intelligence (AI) in PET scans in oncology theranostics has the potential to optimise PET modality and overcome the constraints that PET scans have, such as semi-quantitative metrics, reader subjectivity, and variability across scanners/institutions. Advances in AI and radiomics are overcoming those limitations by deep learning lesion detection, enhancing image reconstruction, and improving noise resolution, which allows ultra-low dose acquisitions, while physics-informed models integrate with PET systems to strengthen interpretability and quantitative accuracy. There are also predictive AI frameworks that link PET imaging biomarkers to therapy response and outcomes, create individualised care and are even able to simulate treatment response and help with treatment planning. However, challenges do exist. Most AI PET studies are retrospective, single-centre, and underpowered (small sample), with limited external validation and inconsistent standardisation (in acquisition, segmentation, and extraction), leading to poor reproducibility and higher performance estimates. Furthermore, ethical considerations, including data protection and transparency, need to be considered before implementation. Federated learning, physics-informed frameworks, and adherence to standardised protocols offer steps towards regulated AI systems. In summary, PET is evolving from an imaging modality to a platform with the integration of deep learning, radiomics and reconstruction capable of predicting treatment response and guiding treatment. With rigorous prospective validation, cross-institutional collaboration, and regulatory standardisation, AI in PET would create an advancement in nuclear medicine imaging in oncology.</t>
  </si>
  <si>
    <t>Zar, Wut Yee The; Kim, Mi Rim; Ghose, Aruni; Adeleke, Sola; Gupta, Manoj; Choudhary, Partha S.; Shankar, Anirudh; Mohapatra, Srishti; Boussios, Stergios; Maniam, Akash</t>
  </si>
  <si>
    <t>Boussios, S (corresponding author), Medway NHS Fdn Trust, Dept Res &amp; Innovat, Gillingham, England.; Boussios, S (corresponding author), Ioannina Univ Hosp, Dept Med Oncol, Ioannina, Greece.; Boussios, S (corresponding author), Univ Ioannina, Fac Med, Sch Hlth Sci, Ioannina, Greece.; Boussios, S (corresponding author), AELIA Org, 9th Km Thessaloniki Thermi, Thessaloniki 57001, Greece.; Boussios, S (corresponding author), Kings Coll London, Fac Life Sci &amp; Med, Sch Canc &amp; Pharmaceut Sci, London, England.; Boussios, S (corresponding author), Canterbury Christ Church Univ, Fac Med Hlth &amp; Social Care, Canterbury, England.</t>
  </si>
  <si>
    <t>manoj.gupta.dr@gmail.com; stergiosboussios@gmail.com; pschoudhary@hotmail.com; anirudh2406@gmail.com; aruni.ghose1@gmail.com</t>
  </si>
  <si>
    <t>Department of Research and Innovation, Medway NHS Foundation Trust, Gillingham, Kent, UK.</t>
  </si>
  <si>
    <t>The work was supported by the Department of Research and Innovation, Medway NHS Foundation Trust, Gillingham, Kent, UK.</t>
  </si>
  <si>
    <t>[Zar, Wut Yee The; Kim, Mi Rim; Maniam, Akash] Portsmouth Hosp Univ NHS Trust, Dept Med Oncol, Portsmouth, England; [Ghose, Aruni] Velindre Univ NHS Trust, Velindre Canc Ctr, Cardiff, Wales; [Ghose, Aruni; Shankar, Anirudh] CanPrecise AI, Kolkata, India; [Ghose, Aruni; Boussios, Stergios] Medway NHS Fdn Trust, Dept Res &amp; Innovat, Gillingham, England; [Ghose, Aruni] European Interdisciplinary Soc AI Canc Res, Milan, Italy; [Adeleke, Sola] Kings Coll London, Fac Life Sci &amp; Med, Sch Biomed Engn &amp; Imaging Sci, Dept Canc Imaging, London, England; [Adeleke, Sola] Guys &amp; St Thomas NHS Fdn Trust, Canc Ctr Guys, London, England; [Gupta, Manoj; Choudhary, Partha S.; Mohapatra, Srishti] Rajiv Gandhi Canc Inst &amp; Res Ctr, Dept Nucl Med, Delhi, India; [Shankar, Anirudh] Univ Warwick, Sch Engn, Diagnost Data &amp; Digital Hlth Programme, Coventry, England; [Shankar, Anirudh] Ramaiah Univ Appl Sci, Dept Comp Sci &amp; Engn, Artificial Intelligence &amp; Machine Learning Program, Bangalore, India; [Boussios, Stergios] Ioannina Univ Hosp, Dept Med Oncol, Ioannina, Greece; [Boussios, Stergios] Univ Ioannina, Fac Med, Sch Hlth Sci, Ioannina, Greece; [Boussios, Stergios] AELIA Org, 9th Km Thessaloniki Thermi, Thessaloniki 57001, Greece; [Boussios, Stergios] Kings Coll London, Fac Life Sci &amp; Med, Sch Canc &amp; Pharmaceut Sci, London, England; [Boussios, Stergios] Canterbury Christ Church Univ, Fac Med Hlth &amp; Social Care, Canterbury, England</t>
  </si>
  <si>
    <t>Velindre Cancer Centre; University of London; King's College London; Guy's &amp; St Thomas' NHS Foundation Trust; University of Warwick; M. S. Ramaiah University of Applied Sciences; University Hospital Ioannina; University of Ioannina; University of London; King's College London; Canterbury Christ Church University</t>
  </si>
  <si>
    <t>The Current Landscape of Artificial Intelligence in Positron Emission Tomography (PET) Imaging Across the Cancer Continuum</t>
  </si>
  <si>
    <t>artificial intelligence; PET; oncology; diagnosis; theranostics; federated learning; machine learning; physics-informed AI; hybrid models; image reconstruction</t>
  </si>
  <si>
    <t>MACHINE</t>
  </si>
  <si>
    <t>Boussios, Stergios/AAH-2933-2019; Adeleke, Sola/GPX-7055-2022</t>
  </si>
  <si>
    <t>Maniam, Akash/0000-0001-6189-0105</t>
  </si>
  <si>
    <t>MAR 23 2026</t>
  </si>
  <si>
    <t>2446</t>
  </si>
  <si>
    <t>10.3390/jcm15062446</t>
  </si>
  <si>
    <t>http://dx.doi.org/10.3390/jcm15062446</t>
  </si>
  <si>
    <t>FR5SZ</t>
  </si>
  <si>
    <t>41899368</t>
  </si>
  <si>
    <t>WOS:001725713600001</t>
  </si>
  <si>
    <t>Lee, D; Jesry, F; Maliekkal, JJ; Goulder, L; Huntly, B; Smith, AM; Khaled, YS</t>
  </si>
  <si>
    <t>Background: Pancreatic cystic lesions (PCLs), including intraductal papillary mucinous neoplasms (IPMNs) and mucinous cystic neoplasms (MCNs), pose a diagnostic challenge due to their variable malignant potential. Current guidelines, such as Fukuoka and American Gastroenterological Association (AGA), have moderate predictive accuracy and may lead to overtreatment or missed malignancies. Artificial intelligence (AI), incorporating machine learning (ML) and deep learning (DL), offers the potential to improve risk stratification, diagnosis, and management of PCLs by integrating clinical, radiological, and molecular data. This is the first systematic review to evaluate the application, performance, and clinical utility of AI models in the diagnosis, classification, prognosis, and management of pancreatic cysts. Methods: A systematic review was conducted in accordance with PRISMA guidelines and registered on PROSPERO (CRD420251008593). Databases searched included PubMed, EMBASE, Scopus, and Cochrane Library up to March 2025. The inclusion criteria encompassed original studies employing AI, ML, or DL in human subjects with pancreatic cysts, evaluating diagnostic, classification, or prognostic outcomes. Data were extracted on the study design, imaging modality, model type, sample size, performance metrics (accuracy, sensitivity, specificity, and area under the curve (AUC)), and validation methods. Study quality and bias were assessed using the PROBAST and adherence to TRIPOD reporting guidelines. Results: From 847 records, 31 studies met the inclusion criteria. Most were retrospective observational (n = 27, 87%) and focused on preoperative diagnostic applications (n = 30, 97%), with only one addressing prognosis. Imaging modalities included Computed Tomography (CT) (48%), endoscopic ultrasound (EUS) (26%), and Magnetic Resonance Imaging (MRI) (9.7%). Neural networks, particularly convolutional neural networks (CNNs), were the most common AI models (n = 16), followed by logistic regression (n = 4) and support vector machines (n = 3). The median reported AUC across studies was 0.912, with 55% of models achieving AUC &gt;= 0.80. The models outperformed clinicians or existing guidelines in 11 studies. IPMN stratification and subtype classification were common focuses, with CNN-based EUS models achieving accuracies of up to 99.6%. Only 10 studies (32%) performed external validation. The risk of bias was high in 93.5% of studies, and TRIPOD adherence averaged 48%. Conclusions: AI demonstrates strong potential in improving the diagnosis and risk stratification of pancreatic cysts, with several models outperforming current clinical guidelines and human readers. However, widespread clinical adoption is hindered by high risk of bias, lack of external validation, and limited interpretability of complex models. Future work should prioritise multicentre prospective studies, standardised model reporting, and development of interpretable, externally validated tools to support clinical integration.</t>
  </si>
  <si>
    <t>Lee, Donghyun; Jesry, Fadel; Maliekkal, John J.; Goulder, Lewis; Huntly, Benjamin; Smith, Andrew M.; Khaled, Yazan S.</t>
  </si>
  <si>
    <t>Khaled, YS (corresponding author), Univ Leeds, Leeds Inst Med Res, Leeds LS2 9JT, England.; Khaled, YS (corresponding author), St Jamess Univ, Pancreato Biliary Unit, Teaching Hosp, Leeds LS9 7TF, England.</t>
  </si>
  <si>
    <t>y.khaled@leeds.ac.uk</t>
  </si>
  <si>
    <t>[Lee, Donghyun; Maliekkal, John J.; Goulder, Lewis; Smith, Andrew M.; Khaled, Yazan S.] Univ Leeds, Leeds Inst Med Res, Leeds LS2 9JT, England; [Jesry, Fadel; Huntly, Benjamin; Smith, Andrew M.; Khaled, Yazan S.] St Jamess Univ, Pancreato Biliary Unit, Teaching Hosp, Leeds LS9 7TF, England</t>
  </si>
  <si>
    <t>University of Leeds; Saint James's University Hospital</t>
  </si>
  <si>
    <t>Application of Artificial Intelligence in Pancreatic Cyst Management: A Systematic Review</t>
  </si>
  <si>
    <t>pancreatic cyst; artificial intelligence; machine learning; benign; malignant; IPMN; MCN; diagnosis; prognosis</t>
  </si>
  <si>
    <t>GUIDELINE; DIAGNOSIS; ASSOCIATION; NEOPLASMS; MODEL; RISK; IPMN</t>
  </si>
  <si>
    <t>Khaled, Yazan Sulaiman/OFM-5421-2025; Smith, Andrew/C-5705-2009</t>
  </si>
  <si>
    <t>Goulder, Lewis/0009-0002-8991-8944; Huntly, Benjamin/0000-0002-9902-4541; Khaled, Yazan Sulaiman/0000-0001-6571-3579; Maliekkal, John/0009-0007-9036-3663</t>
  </si>
  <si>
    <t>69</t>
  </si>
  <si>
    <t>AUG 2 2025</t>
  </si>
  <si>
    <t>2558</t>
  </si>
  <si>
    <t>10.3390/cancers17152558</t>
  </si>
  <si>
    <t>http://dx.doi.org/10.3390/cancers17152558</t>
  </si>
  <si>
    <t>6AK9U</t>
  </si>
  <si>
    <t>40805252</t>
  </si>
  <si>
    <t>WOS:001548680700001</t>
  </si>
  <si>
    <t>de Andrade, JBC; Carneiro, TS; Mendes, GNN; dos Santos, JPN; Lima, JC</t>
  </si>
  <si>
    <t>Background and purpose: The rapid integration of artificial intelligence (AI) into stroke care has outpaced many clinicians' ability to critically evaluate and safely implement these tools. We conducted a systematized literature review and developed a practical framework to guide neurologists in the responsible integration of AI into stroke practice. Methods: We performed a systematized review of PubMed, EMBASE, and gray literature (January 2018-June 2025) following adapted PRISMA guidelines. Search strategies combined AI-related terms with stroke care concepts. We assessed risk of bias using QUADAS-2, RoB 2, and ROBINS-I tools. Expert consultation with stroke neurologists and AI developers informed framework development. Results: From 8,635 identified records, 152 studies met inclusion criteria (47 in quantitative synthesis). AI applications spanned large vessel occlusion detection (30 %), ASPECTS scoring (21 %), outcome prediction (18 %), hemorrhage detection (15 %), and treatment selection (16 %). Only 23% of studies showed low risk of bias, with main concerns including selection bias (29 %), confounding (38 %), and limited external validation (8 % prospective validation). The Clinical-AI Correlation Framework emphasizes three pillars: (1) problem identification and tool selection, (2) clinical correlation using Bayesian reasoning and topographic pattern recognition, and (3) continuous feedback and quality improvement. Conclusions: Safe AI integration in stroke care requires structured clinical correlation, robust governance frameworks, and continuous monitoring. Our framework provides practical guidance for maintaining clinical judgment while leveraging AI capabilities, emphasizing human oversight for high-risk decisions and systematic documentation of AI-clinician interactions.</t>
  </si>
  <si>
    <t>de Andrade, Joao Brainer Clares; Carneiro, Thiago S.; Mendes, George N. Nunes; dos Santos, Joao Pedro Nardari; Lima, Jussie Correia</t>
  </si>
  <si>
    <t>de Andrade, JBC (corresponding author), Univ Fed Sao Paulo, Dept Neurol, Dept Hlth Informat, Rua Botucatu 720, Sao Paulo, Brazil.</t>
  </si>
  <si>
    <t>joao.brainer@unifesp.br</t>
  </si>
  <si>
    <t>[de Andrade, Joao Brainer Clares; dos Santos, Joao Pedro Nardari] Univ Fed Sao Paulo, Dept Neurol, Dept Hlth Informat, Rua Botucatu 720, Sao Paulo, Brazil; [de Andrade, Joao Brainer Clares] Inst Aeronaut Technol, Bioengn Lab, Sao Jose dos Campos, Brazil; [Carneiro, Thiago S.] Univ Florida, Dept Neurocrit Care, Gainesville, FL USA; [Mendes, George N. Nunes] CHU Montreal, Montreal, PQ, Canada; [Lima, Jussie Correia] Univ Pittsburgh, UPMC Stroke Inst, Pittsburgh, PA USA</t>
  </si>
  <si>
    <t>Universidade Federal de Sao Paulo (UNIFESP); Comando-Geral de Tecnologia Aeroespacial (CTA); Instituto Tecnologico de Aeronautica (ITA); State University System of Florida; University of Florida; Universite de Montreal; Pennsylvania Commonwealth System of Higher Education (PCSHE); University of Pittsburgh</t>
  </si>
  <si>
    <t>A clinical-AI correlation for integrating artificial intelligence into stroke care: a systematized literature review and practice framework</t>
  </si>
  <si>
    <t>Vascular neurology; Artificial intelligence; Stroke care</t>
  </si>
  <si>
    <t>ACUTE ISCHEMIC-STROKE; HEALTH; GUIDELINES; PERFORMANCE</t>
  </si>
  <si>
    <t>Carneiro, Thiago/LXB-3064-2024; Andrade, Joao/AAE-4929-2021</t>
  </si>
  <si>
    <t>Nilton Nunes Mendes, George/0000-0002-7084-5784</t>
  </si>
  <si>
    <t>MAR 15 2026</t>
  </si>
  <si>
    <t>208</t>
  </si>
  <si>
    <t>106233</t>
  </si>
  <si>
    <t>10.1016/j.ijmedinf.2025.106233</t>
  </si>
  <si>
    <t>http://dx.doi.org/10.1016/j.ijmedinf.2025.106233</t>
  </si>
  <si>
    <t>AK4IR</t>
  </si>
  <si>
    <t>41435444</t>
  </si>
  <si>
    <t>WOS:001650231300001</t>
  </si>
  <si>
    <t>Pozdeyev, N; White, SL; Bell, CC; Haugen, BR; Thomas, J</t>
  </si>
  <si>
    <t>Context Artificial intelligence (AI) has created tremendous opportunities to improve thyroid cancer care.Evidence Acquisition We used the "artificial intelligence thyroid cancer" query to search the PubMed database until May 31, 2025. We highlight a set of high-impact publications selected based on technical innovation, large generalizable training datasets, and independent and/or prospective validation of AI.Evidence synthesis We review the key applications of AI for diagnosing and managing thyroid cancer. Our primary focus is on using computer vision to evaluate thyroid nodules on thyroid ultrasound, an area of thyroid AI that has gained the most attention from researchers and will likely have a significant clinical impact. We also highlight AI for detecting and predicting thyroid cancer neck lymph node metastases, digital cyto- and histopathology, large language models for unstructured data analysis, patient education, and other clinical applications. We discuss how thyroid AI technology has evolved and cite the most impactful research studies. Finally, we balance our excitement about the potential of AI to improve clinical care for thyroid cancer with current limitations, such as the lack of high-quality, independent prospective validation of AI in clinical trials, the uncertain added value of AI software, unknown performance on non-papillary thyroid cancer types, and the complexity of clinical implementation.Conclusion AI promises to improve thyroid cancer diagnosis, reduce health care costs and enable personalized management. High-quality, independent prospective validation of AI in clinical trials is lacking and is necessary for the clinical community's broad adoption of this technology.</t>
  </si>
  <si>
    <t>Pozdeyev, Nikita; White, Samantha L.; Bell, Caitlin C.; Haugen, Bryan R.; Thomas, Johnson</t>
  </si>
  <si>
    <t>Pozdeyev, N (corresponding author), Univ Colorado Anschutz, Dept Biomed Informat, 1890 N Revere Ct MS F600, Aurora, CO 80045 USA.</t>
  </si>
  <si>
    <t>nikita.pozdeyev@cuanschutz.edu</t>
  </si>
  <si>
    <t>[Pozdeyev, Nikita; White, Samantha L.] Univ Colorado Anschutz, Dept Biomed Informat, 1890 N Revere Ct MS F600, Aurora, CO 80045 USA; [Pozdeyev, Nikita; Bell, Caitlin C.; Haugen, Bryan R.] Univ Colorado Anschutz, Div Endocrinol Diabet &amp; Metab, Aurora, CO 80045 USA; [Pozdeyev, Nikita; Haugen, Bryan R.] Univ Colorado Anschutz, Canc Ctr, Aurora, CO 80045 USA; [Pozdeyev, Nikita] Univ Colorado Anschutz, Colorado Ctr Personalized Med, Aurora, CO 80045 USA; [Thomas, Johnson] Mercy Hosp, Div Endocrinol, Springfield, MO 65807 USA</t>
  </si>
  <si>
    <t>University of Colorado System; University of Colorado Anschutz; University of Colorado System; University of Colorado Anschutz; University of Colorado System; University of Colorado Anschutz; University of Colorado System; University of Colorado Anschutz</t>
  </si>
  <si>
    <t>Artificial Intelligence Applications in Thyroid Cancer Care</t>
  </si>
  <si>
    <t>thyroid cancer; artificial intelligence; deep learning; thyroid ultrasound; digital pathology; large language models</t>
  </si>
  <si>
    <t>AIDED DIAGNOSIS SYSTEM; ACR TI-RADS; NEURAL-NETWORK; NODULE DIAGNOSIS; FOLLICULAR VARIANT; ULTRASOUND; BENIGN; CLASSIFICATION; MANAGEMENT; ASPIRATION</t>
  </si>
  <si>
    <t>Thomas, Johnson/AAA-5466-2022; Haugen, Bryan/IVH-6750-2023</t>
  </si>
  <si>
    <t>White, Samantha/0009-0002-8586-7668; Pozdeyev, Nikita/0000-0001-8574-1972</t>
  </si>
  <si>
    <t>111</t>
  </si>
  <si>
    <t>316</t>
  </si>
  <si>
    <t>324</t>
  </si>
  <si>
    <t>10.1210/clinem/dgaf530</t>
  </si>
  <si>
    <t>http://dx.doi.org/10.1210/clinem/dgaf530</t>
  </si>
  <si>
    <t>CH6OU</t>
  </si>
  <si>
    <t>40997161</t>
  </si>
  <si>
    <t>WOS:001597615300001</t>
  </si>
  <si>
    <t>Cheungpasitporn, W; Thongprayoon, C; Kashani, K</t>
  </si>
  <si>
    <t>Artificial intelligence (AI), including machine learning, deep learning, reinforcement learning, and generative AI, has the potential to advance critical care nephrology (CCN) by enhancing prediction accuracy, improving diagnostic capabilities, supporting clinical decision making, and streamlining workflow processes. Current applications in CCN include AKI prediction, nephrotoxin surveillance, intradialytic hypotension forecasting, and AI-guided dialysis and continuous KRT management, with performance often exceeding traditional models. However, the effect on patient-centered outcomes such as mortality, dialysis dependence, and cost-effectiveness remains uncertain. Emerging techniques, such as conformal prediction for calibrated risk estimates, causal inference for intervention modeling, and reinforcement learning for adaptive ultrafiltration, show promise in enhancing reliability, interpretability, and individualized care. Generative AI and large language models extend these applications to clinical documentation, reasoning, and patient education, while raising new challenges, including hallucinations, regulatory oversight, and clinician trust. Persistent barriers such as data heterogeneity, limited external validation, alert fatigue, and economic constraints hinder broad adoption. This review synthesizes the current evidence and outlines four priorities for advancing AI in CCN: (1) rigorous multicenter validation focused on clinical outcomes, (2) integration of uncertainty quantification and causal modeling into AI tools, (3) development of clinician-centered interfaces that minimize cognitive load, and (4) establishment of transparent, adaptive regulatory and governance frameworks. Realizing the promise of AI in CCN will require multidisciplinary collaboration, fairness and generalizability testing, and sustainable implementation strategies that align technologic innovation with measurable improvements in patient care.</t>
  </si>
  <si>
    <t>Cheungpasitporn, Wisit; Thongprayoon, Charat; Kashani, Kianoush</t>
  </si>
  <si>
    <t>Kashani, K (corresponding author), Mayo Clin, Dept Med, Div Nephrol &amp; Hypertens, Rochester, MN 55905 USA.; Kashani, K (corresponding author), Mayo Clin, Dept Med, Div Pulm &amp; Crit Care Med, Rochester, MN 55905 USA.</t>
  </si>
  <si>
    <t>[Cheungpasitporn, Wisit; Thongprayoon, Charat; Kashani, Kianoush] Mayo Clin, Dept Med, Div Nephrol &amp; Hypertens, Rochester, MN 55905 USA; [Kashani, Kianoush] Mayo Clin, Dept Med, Div Pulm &amp; Crit Care Med, Rochester, MN 55905 USA</t>
  </si>
  <si>
    <t>Artificial Intelligence in Critical Care Nephrology</t>
  </si>
  <si>
    <t>KIDNEY360</t>
  </si>
  <si>
    <t>acute kidney failure; AKI; acute renal failure; dialysis</t>
  </si>
  <si>
    <t>CLINICAL DECISION-SUPPORT; DEEP LEARNING-MODEL; ACUTE KIDNEY INJURY; IMPLEMENTATION; DIAGNOSIS; SYSTEMS</t>
  </si>
  <si>
    <t>Thongprayoon, Charat/J-4184-2019; Cheungpasitporn, Wisit/H-8194-2019; Kashani, Kianoush/AFW-1473-2022</t>
  </si>
  <si>
    <t>Kashani, Kianoush/0000-0003-2184-3683</t>
  </si>
  <si>
    <t>106</t>
  </si>
  <si>
    <t>AMER SOC NEPHROLOGY</t>
  </si>
  <si>
    <t>1401 H Street NW, Suite 900, WASHINGTON, DC 20005, UNITED STATES</t>
  </si>
  <si>
    <t>2641-7650</t>
  </si>
  <si>
    <t>Kidney360</t>
  </si>
  <si>
    <t>664</t>
  </si>
  <si>
    <t>677</t>
  </si>
  <si>
    <t>10.34067/KID.0000001037</t>
  </si>
  <si>
    <t>http://dx.doi.org/10.34067/KID.0000001037</t>
  </si>
  <si>
    <t>FR1NB</t>
  </si>
  <si>
    <t>41148218</t>
  </si>
  <si>
    <t>WOS:001725427800022</t>
  </si>
  <si>
    <t>Obrycka, M; Abdelrazek, S; Zukowski, L; Mysliwiec, J; Szumowski, P</t>
  </si>
  <si>
    <t>Radioactive iodine therapy requires individualized decisions regarding patient selection, administered activity planning, imaging assessment, and follow-up. This systematic review summarizes current applications of artificial intelligence (AI) in the 131I treatment pathway and evaluates barriers limiting clinical implementation. Following PRISMA 2020 guidelines, PubMed, Scopus, Web of Science, and Wiley databases were searched for original studies involving human patients treated with 131I for differentiated thyroid cancer or benign thyroid disease, where AI, deep learning (DL), or machine learning (ML) methods were utilized. Evidence was synthesized, and study quality was assessed using the NIH/NHLBI Study Quality Assessment Tool. Among 775 identified records, 24 studies met inclusion criteria. AI applications included pretreatment decision support, detection and characterization of iodine-avid disease, dosimetry and activity optimization, radiation-safety assessment, treatment response prediction, levothyroxine dose estimation, and recurrence-risk stratification. The available evidence was dominated by retrospective, single-center studies, primarily focused on differentiated thyroid cancer, with limited external validation. AI has the potential to improve standardization and personalization of 131I therapy, but heterogeneous methodologies and insufficient evidence of clinical utility currently restrict routine adoption. Prospective multicenter studies with harmonized endpoints and robust validation are required to facilitate clinical translation.</t>
  </si>
  <si>
    <t>Obrycka, Maria; Abdelrazek, Saeid; Zukowski, Lukasz; Mysliwiec, Janusz; Szumowski, Piotr</t>
  </si>
  <si>
    <t>Obrycka, M (corresponding author), Med Univ Bialystok, Dept Nucl Med, Maria Sklodowska Curie 24 A St, PL-15276 Bialystok, Poland.; Obrycka, M (corresponding author), Med Univ Bialystok, Doctoral Sch, Jana Kilinskiego 1 St, PL-15089 Bialystok, Poland.</t>
  </si>
  <si>
    <t>maria.obrycka@sd.umb.edu.pl; piotr.szumowski@umb.edu.pl; lukasz.zukowski@umb.edu.pl; janusz.mysliwiec@umb.edu.pl; saeid.abdelrazek@umb.edu.pl</t>
  </si>
  <si>
    <t>[Obrycka, Maria; Abdelrazek, Saeid; Zukowski, Lukasz; Mysliwiec, Janusz; Szumowski, Piotr] Med Univ Bialystok, Dept Nucl Med, Maria Sklodowska Curie 24 A St, PL-15276 Bialystok, Poland; [Obrycka, Maria] Med Univ Bialystok, Doctoral Sch, Jana Kilinskiego 1 St, PL-15089 Bialystok, Poland</t>
  </si>
  <si>
    <t>Medical University of Bialystok; Medical University of Bialystok</t>
  </si>
  <si>
    <t>From Patient Selection to Surveillance: Artificial Intelligence Applications in Radioiodine Therapy - A Systematic Review</t>
  </si>
  <si>
    <t>NUCLEAR MEDICINE AND MOLECULAR IMAGING</t>
  </si>
  <si>
    <t>Artificial intelligence; Radioiodine; I; Hyperthyroidism; Differentiated thyroid cancer</t>
  </si>
  <si>
    <t>DIFFERENTIATED THYROID-CANCER; RADIOACTIVE IODINE; NUCLEAR-MEDICINE; I-131 THERAPY; ASSOCIATION; FAILURE; HYPERTHYROIDISM; GUIDELINES; LEUKEMIA</t>
  </si>
  <si>
    <t>98</t>
  </si>
  <si>
    <t>1869-3474</t>
  </si>
  <si>
    <t>1869-3482</t>
  </si>
  <si>
    <t>NUCL MED MOLEC IMAG</t>
  </si>
  <si>
    <t>NUCL. MED. MOLEC. IMAG.</t>
  </si>
  <si>
    <t>10.1007/s13139-026-01049-w</t>
  </si>
  <si>
    <t>http://dx.doi.org/10.1007/s13139-026-01049-w</t>
  </si>
  <si>
    <t>KV1SP</t>
  </si>
  <si>
    <t>WOS:001816358200001</t>
  </si>
  <si>
    <t>Brusnic, O; Boicean, A; Ichim, C; Anderco, P; Onisor, D</t>
  </si>
  <si>
    <t>Artificial intelligence (AI) is increasingly transforming gastrointestinal endoscopy by supporting lesion detection, lesion characterization, quality assessment, and clinical risk prediction. Hemostatic decision-making represents a particularly complex field for AI integration, as therapeutic decisions are often made rapidly in the presence of active bleeding, impaired visualization, unstable patients, and variable lesion accessibility. This review critically examines the current evidence for AI-assisted decision-making in gastrointestinal endoscopy and endoscopic hemostasis, with emphasis on gastrointestinal bleeding, prediction of hemostatic therapy requirements, bleeding-risk stratification, rebleeding prediction, transfusion support, and post-procedural monitoring. Available studies suggest that machine learning and deep learning models may outperform conventional scoring systems in selected retrospective or validation cohorts, improve recognition of high-risk lesions, support less experienced endoscopists, and contribute to more individualized management of non-variceal bleeding, variceal bleeding, and capsule endoscopy findings. However, prospective interventional evidence remains sparse, and most available models are limited by retrospective design, single-center datasets, incomplete external validation, black-box decision-making, heterogeneous reporting, workflow barriers, and uncertain cost-effectiveness. AI should therefore be regarded as an adjunctive decision-support tool rather than an autonomous replacement for clinical judgment. Its future value will depend on prospective multicenter validation, explainability, real-time usability, regulatory clarity, post-deployment surveillance, and evidence of improved patient-centered outcomes before widespread implementation in emergency endoscopy practice.</t>
  </si>
  <si>
    <t>Brusnic, Olga; Boicean, Adrian; Ichim, Cristian; Anderco, Paula; Onisor, Danusia</t>
  </si>
  <si>
    <t>Boicean, A; Anderco, P (corresponding author), Lucian Blaga Univ Sibiu, Fac Med, Sibiu 550024, Romania.</t>
  </si>
  <si>
    <t>brusnic_olga@yahoo.com; adrian.boicean@ulbsibiu.ro; paula.anderco@ulbsibiu.ro; cristian.ichim@ulbsibiu.ro; halalisan5@yahoo.com</t>
  </si>
  <si>
    <t>[Brusnic, Olga; Onisor, Danusia] George Emil Palade Univ Med Pharm Sci &amp; Technol Ta, Dept Internal Med 7, Gheorghe Marinescu St 38, Targu Mures 540136, Romania; [Boicean, Adrian; Ichim, Cristian; Anderco, Paula] Lucian Blaga Univ Sibiu, Fac Med, Sibiu 550024, Romania</t>
  </si>
  <si>
    <t>George Emil Palade University of Medicine, Pharmacy, Science, &amp; Technology of Targu Mures; Lucian Blaga University of Sibiu</t>
  </si>
  <si>
    <t>Artificial Intelligence in Gastrointestinal Endoscopy and Hemostatic Decision-Making: Current Evidence, Clinical Implications and Implementation Barriers</t>
  </si>
  <si>
    <t>LIFE-BASEL</t>
  </si>
  <si>
    <t>artificial intelligence; endoscopic hemostasis; gastrointestinal bleeding; machine learning</t>
  </si>
  <si>
    <t>CONVOLUTIONAL NEURAL-NETWORK; HELICOBACTER-PYLORI INFECTION; COMPUTER-AIDED DIAGNOSIS; SQUAMOUS-CELL CARCINOMA; EARLY GASTRIC-CANCER; MAGNIFIED ENDOSCOPY; COLORECTAL-CANCER; RISK; VALIDATION; SYSTEM</t>
  </si>
  <si>
    <t>Onisor, Danusia/JXX-6728-2024; Anderco, Paula/MGU-4925-2025; Boicean, Adrian Gheorghe/AAZ-5090-2021; Ichim, Cristian/JKI-0053-2023; Brusnic, Olga/MAH-4309-2025</t>
  </si>
  <si>
    <t>2075-1729</t>
  </si>
  <si>
    <t>Life-Basel</t>
  </si>
  <si>
    <t>MAY 20 2026</t>
  </si>
  <si>
    <t>845</t>
  </si>
  <si>
    <t>10.3390/life16050845</t>
  </si>
  <si>
    <t>http://dx.doi.org/10.3390/life16050845</t>
  </si>
  <si>
    <t>Biology; Microbiology</t>
  </si>
  <si>
    <t>Life Sciences &amp; Biomedicine - Other Topics; Microbiology</t>
  </si>
  <si>
    <t>IN3GL</t>
  </si>
  <si>
    <t>42195401</t>
  </si>
  <si>
    <t>WOS:001775753500001</t>
  </si>
  <si>
    <t>Li, XY; Xu, CY; Deng, WH; Zhang, YT; Liu, C; Gao, L; Ji, MM; He, Q; Wu, ZN; Qin, SX; Lin, YX; Li, YM</t>
  </si>
  <si>
    <t>Background: Heart failure with preserved ejection fraction (HFpEF) is a heterogeneous syndrome characterized by frequent underdiagnosis, diverse etiologies, and limited therapeutic options. Given its complexity, artificial intelligence (AI) and machine learning (ML) offer promising avenues to decode high-dimensional, multi-modal healthcare data. This review aims to synthesize the current landscape of AI/ML applications in HFpEF, evaluating their potential to address critical unmet clinical needs. Methods: We conducted a comprehensive review of the literature focusing on AI/ML paradigms in HFpEF. Key methodological frameworks were examined, including supervised, unsupervised, semi-supervised, and reinforcement learning, alongside advanced techniques such as deep learning and natural language processing (NLP). The analysis focused on the application of these techniques across four domains: diagnosis, sub-phenotyping, risk prediction, and optimization of diagnostic modalities, with specific emphasis on studies incorporating external validation. Results: Current evidence demonstrates that AI approaches effectively enhance diagnostic accuracy and facilitate the identification of distinct HFpEF phenotypes beyond traditional classifications. These technologies show significant utility in refining prognostic assessments and optimizing diagnostic testing strategies. Furthermore, ML-driven analytics provide a robust framework for improving patient selection and streamlining clinical trial design, potentially overcoming historical barriers to drug development in this population. Conclusions: AI represents a transformative tool capable of dissecting the heterogeneity of HFpEF to enable precision medicine. While the potential to improve clinical outcomes is substantial, challenges regarding model interpretability, bias, and clinical integration persist. Future efforts must focus on rigorous external validation and prospective trials to ensure the responsible translation of these technologies into routine clinical practice.</t>
  </si>
  <si>
    <t>Li, Xinyi; Xu, Chunyan; Deng, Wenhui; Zhang, Yanting; Liu, Cong; Gao, Lang; Ji, Mengmeng; He, Qing; Wu, Zhenni; Qin, Shuxuan; Lin, Yixia; Li, Yuman</t>
  </si>
  <si>
    <t>Li, YM (corresponding author), Huazhong Univ Sci &amp; Technol, Union Hosp, Tongji Med Coll, Dept Ultrasound Med, 1277 Jiefang Ave, Wuhan 430022, Peoples R China.; Li, YM (corresponding author), Clin Res Ctr Med Imaging Hubei Prov, Wuhan 430022, Peoples R China.; Li, YM (corresponding author), Hubei Prov Key Lab Mol Imaging, Wuhan 430022, Peoples R China.; Li, YM (corresponding author), Huazhong Univ Sci &amp; Technol, Key Lab Biol Targeted Therapy, Minist Educ, Wuhan 430022, Peoples R China.</t>
  </si>
  <si>
    <t>qsxqsx020508@163.com; xucy@hust.edu.cn; 13886177210@163.com; liuc@hust.edu.cn; linyixia@hust.edu.cn; m202176058@alumni.hust.edu.cn; wenhui0608@163.com; jimengmeng97@163.com; babala0806@163.com; liym@hust.edu.cn; hqingedu@163.com; zhangytcw@163.com</t>
  </si>
  <si>
    <t>National Natural Science Foundation of China [82371991, 82230066, 82302225, 82402002]</t>
  </si>
  <si>
    <t>The study was supported by National Natural Science Foundation of China (Grant Nos. 82371991, 82230066, 82302225, and 82402002).</t>
  </si>
  <si>
    <t>[Li, Xinyi; Xu, Chunyan; Deng, Wenhui; Zhang, Yanting; Liu, Cong; Gao, Lang; Ji, Mengmeng; He, Qing; Wu, Zhenni; Qin, Shuxuan; Lin, Yixia; Li, Yuman] Huazhong Univ Sci &amp; Technol, Union Hosp, Tongji Med Coll, Dept Ultrasound Med, 1277 Jiefang Ave, Wuhan 430022, Peoples R China; [Li, Xinyi; Xu, Chunyan; Deng, Wenhui; Zhang, Yanting; Liu, Cong; Gao, Lang; Ji, Mengmeng; He, Qing; Wu, Zhenni; Qin, Shuxuan; Lin, Yixia; Li, Yuman] Clin Res Ctr Med Imaging Hubei Prov, Wuhan 430022, Peoples R China; [Li, Xinyi; Xu, Chunyan; Deng, Wenhui; Zhang, Yanting; Liu, Cong; Gao, Lang; Ji, Mengmeng; He, Qing; Wu, Zhenni; Qin, Shuxuan; Lin, Yixia; Li, Yuman] Hubei Prov Key Lab Mol Imaging, Wuhan 430022, Peoples R China; [Li, Xinyi; Xu, Chunyan; Deng, Wenhui; Zhang, Yanting; Liu, Cong; Gao, Lang; Ji, Mengmeng; He, Qing; Wu, Zhenni; Qin, Shuxuan; Lin, Yixia; Li, Yuman] Huazhong Univ Sci &amp; Technol, Key Lab Biol Targeted Therapy, Minist Educ, Wuhan 430022, Peoples R China</t>
  </si>
  <si>
    <t>Huazhong University of Science &amp; Technology; Huazhong University of Science &amp; Technology</t>
  </si>
  <si>
    <t>Artificial Intelligence in Heart Failure with Preserved Ejection Fraction</t>
  </si>
  <si>
    <t>heart failure with preserved ejection fraction; machine learning; artificial intelligence; diagnosis; deep learning</t>
  </si>
  <si>
    <t>VENTRICULAR SYSTOLIC DYSFUNCTION; HIGH-RISK PATIENTS; CLASSIFICATION; ECHOCARDIOGRAPHY; PREDICTION; DIAGNOSIS</t>
  </si>
  <si>
    <t>Gao, Lang/HHS-9868-2022; Ji, Mengmeng/AAA-2564-2019</t>
  </si>
  <si>
    <t>104</t>
  </si>
  <si>
    <t>MAY 23 2026</t>
  </si>
  <si>
    <t>1597</t>
  </si>
  <si>
    <t>10.3390/diagnostics16111597</t>
  </si>
  <si>
    <t>http://dx.doi.org/10.3390/diagnostics16111597</t>
  </si>
  <si>
    <t>JI8SP</t>
  </si>
  <si>
    <t>42279465</t>
  </si>
  <si>
    <t>WOS:001790379400001</t>
  </si>
  <si>
    <t>Alimbayeva, Z; Alimbayev, C; Ozhikenov, K; Ozhikenova, A; Shylmyrza, U; Khaidarova, K</t>
  </si>
  <si>
    <t>This structured critical review provides a comparative and analytically grounded overview of machine learning (ML) approaches for electrocardiography (ECG)-based detection of dysglycemia, with a specific focus on translational readiness for clinical screening. A structured literature search across PubMed, Scopus, Web of Science, and IEEE Xplore identified 183 records, of which 17 studies were included following predefined screening criteria and PRISMA-guided selection principles. The included studies demonstrate substantial heterogeneity in dataset size (ranging from &lt;50 to &gt;25,000 subjects), ECG acquisition modalities (single-lead, 12-lead, wearable), feature representations (raw signals, heart rate variability, engineered features), and ML strategies (classical algorithms, deep learning, and multimodal models). Reported model performance is generally high, with accuracy values frequently exceeding 0.85 and area under the curve (AUC) ranging from 0.78 to 0.99. Smaller experimental studies often report inflated performance (up to 96-99% accuracy), whereas large-scale population-based investigations demonstrate more moderate but clinically plausible results (AUC approximate to 0.80-0.85). External validation, a key requirement for clinical applicability, was performed in only a limited subset of studies (approximately 12%). From a physiological perspective, ML models exploit ECG alterations associated with dysglycemia, including reduced heart rate variability, QT interval prolongation, and changes in ventricular depolarization and repolarization dynamics. However, the relationship between metabolic dysfunction and ECG signals remains indirect. A key finding of this review is the mismatch between reported predictive performance and translational readiness. The majority of studies (approximate to 65-70%) are classified as early-stage (Level 1-2 or 2-3), relying on small, single-center datasets and internal validation. Only a minority of studies achieve near-translational maturity (Level 4), characterized by large-scale datasets and external validation. ECG-based dysglycemia detection represents a promising non-invasive and scalable screening paradigm. However, its clinical translation is constrained by the lack of standardized ECG acquisition protocols, limited dataset diversity, insufficient external validation, and fragmented methodological approaches. Future research should prioritize large multi-center datasets, standardized feature extraction pipelines, hybrid interpretable models, and prospective validation to enable robust, generalizable, and clinically deployable screening systems.</t>
  </si>
  <si>
    <t>Alimbayeva, Zhadyra; Alimbayev, Chingiz; Ozhikenov, Kassymbek; Ozhikenova, Aiman; Shylmyrza, Ussen; Khaidarova, Kymbat</t>
  </si>
  <si>
    <t>Alimbayev, C; Ozhikenova, A (corresponding author), Satbayev Univ, Dept Robot &amp; Tech Means Automat, Alma Ata 050013, Kazakhstan.</t>
  </si>
  <si>
    <t>k.ozhikenov@satbayev.university; a.ozhikenova@satbayev.university; zh.alimbayeva@satbayev.university; khaidarova.k@stud.satbayev.university; c.alimbayev@satbayev.university; u.shylmyrza@satbayev.university</t>
  </si>
  <si>
    <t>Ministry of Science and Higher Education of the Republic of Kazakhstan [AP23485820]</t>
  </si>
  <si>
    <t>Ministry of Science and Higher Education of the Republic of Kazakhstan</t>
  </si>
  <si>
    <t>This research was funded by the Ministry of Science and Higher Education of the Republic of Kazakhstan, grant number AP23485820.</t>
  </si>
  <si>
    <t>[Alimbayeva, Zhadyra; Alimbayev, Chingiz; Ozhikenov, Kassymbek; Ozhikenova, Aiman; Shylmyrza, Ussen; Khaidarova, Kymbat] Satbayev Univ, Dept Robot &amp; Tech Means Automat, Alma Ata 050013, Kazakhstan; [Alimbayeva, Zhadyra] Kazakh Natl Womens Teacher Training Univ, Dept Informat Technol &amp; Lib Sci, Alma Ata 050000, Kazakhstan</t>
  </si>
  <si>
    <t>Satbayev University; Kazakh National Women's Teacher Training University</t>
  </si>
  <si>
    <t>A Structured Critical Review of Machine Learning Approaches for ECG-Based Detection of Dysglycemia and Their Translational Readiness</t>
  </si>
  <si>
    <t>ECG; dysglycemia; machine learning; deep learning; HRV; non-invasive screening; diabetes detection; wearable ECG; AI diagnostics</t>
  </si>
  <si>
    <t>DYSFUNCTION; VALIDATION</t>
  </si>
  <si>
    <t>Alimbayev, Chingiz/ADS-0887-2022; Alimbayeva, Zhadyra/AAP-3106-2020</t>
  </si>
  <si>
    <t>MAY 27 2026</t>
  </si>
  <si>
    <t>5359</t>
  </si>
  <si>
    <t>10.3390/app16115359</t>
  </si>
  <si>
    <t>http://dx.doi.org/10.3390/app16115359</t>
  </si>
  <si>
    <t>JI0OD</t>
  </si>
  <si>
    <t>WOS:001789826400001</t>
  </si>
  <si>
    <t>Xu, MX; Lin, JW; Chen, SR; Huang, YQ</t>
  </si>
  <si>
    <t>IntroductionEpiretinal membrane (ERM) is a prevalent vitreoretinal interface disorder characterized by fibro-cellular proliferation on the inner retinal surface. The prevalence increases markedly with age, and progressive membrane contraction distorts retinal architecture, producing metamorphopsia and irreversible visual impairment thereby significantly impairing patients' quality of life. This highlights the need for more accurate and efficient diagnostic and therapeutic strategies. Artificial intelligence (AI) has emerged as a promising tool to address such challenges. This review summarizes and evaluates recent studies on the applications of AI in ERM management, identifying current limitations and future research directions.MethodsA comprehensive literature search was conducted in PubMed, Web of Science, Embase, and Cochrane Library databases, focusing on studies related to AI and ERM published over the past decade.ResultsThe findings indicate that while research on treatment and prognosis prediction remains limited, and new technologies are expected in image processing, current AI models demonstrate substantial potential in the ERM management, especially in detection and diagnosis.DiscussionsNonetheless, current evidence is constrained by challenges such as single-center design, limited external validation across devices or ethnicities, insufficient multimodal imaging, and lack of health-economic or workflow integration data. Future multicenter prospective studies, federated learning platforms, publicly annotated imaging dataset and cost-effectiveness analyses are warranted to develop robust, generalizable models that can be seamlessly integrated into clinical workflows, substantially optimizing ERM management and delivering tangible benefits to both patients and clinical practice.</t>
  </si>
  <si>
    <t>Xu, Muxin; Lin, Jianwei; Chen, Shirong; Huang, Yuqiang</t>
  </si>
  <si>
    <t>Huang, YQ (corresponding author), Shantou Univ, Joint Shantou Int Eye Ctr, Dept Ocular Trauma &amp; Vitreoretinal Dis, 69 North Dongxia rd, Shantou, Guangdong, Peoples R China.; Huang, YQ (corresponding author), Chinese Univ Hong Kong, 69 North Dongxia rd, Shantou, Guangdong, Peoples R China.</t>
  </si>
  <si>
    <t>hyq@jsiec.org</t>
  </si>
  <si>
    <t>Shantou Medical and Health Science and Technology Plan 2025 [250726166496937]</t>
  </si>
  <si>
    <t>Shantou Medical and Health Science and Technology Plan 2025</t>
  </si>
  <si>
    <t>This work was supported by the Shantou Medical and Health Science and Technology Plan 2025 under Grant number [250726166496937].</t>
  </si>
  <si>
    <t>[Xu, Muxin; Huang, Yuqiang] Shantou Univ, Joint Shantou Int Eye Ctr, Dept Ocular Trauma &amp; Vitreoretinal Dis, 69 North Dongxia rd, Shantou, Guangdong, Peoples R China; [Xu, Muxin; Lin, Jianwei; Chen, Shirong; Huang, Yuqiang] Chinese Univ Hong Kong, 69 North Dongxia rd, Shantou, Guangdong, Peoples R China; [Lin, Jianwei] Shantou Univ, Lab Big Data Sci, Joint Shantou Int Eye Ctr, Shantou, Guangdong, Peoples R China; [Chen, Shirong] Shantou Univ, Joint Shantou Int Eye Ctr, Dept Adv Diagnost Examinat, Shantou, Guangdong, Peoples R China</t>
  </si>
  <si>
    <t>Shantou University; Shantou University; Shantou University</t>
  </si>
  <si>
    <t>The Application of Artificial Intelligence in Epiretinal Membrane from Detection to Prognosis Prediction</t>
  </si>
  <si>
    <t>Artificial intelligence; deep learning; epiretinal membrane; machine learning; macula</t>
  </si>
  <si>
    <t>OPTICAL COHERENCE TOMOGRAPHY; RETINAL DISEASE; PREVALENCE</t>
  </si>
  <si>
    <t>Huang, Yuqiang/NRY-4699-2025</t>
  </si>
  <si>
    <t>Lin, Jianwei/0000-0001-5712-1581</t>
  </si>
  <si>
    <t>JUL 4 2026</t>
  </si>
  <si>
    <t>594</t>
  </si>
  <si>
    <t>603</t>
  </si>
  <si>
    <t>10.1080/08820538.2025.2583072</t>
  </si>
  <si>
    <t>http://dx.doi.org/10.1080/08820538.2025.2583072</t>
  </si>
  <si>
    <t>JW9FP</t>
  </si>
  <si>
    <t>41212162</t>
  </si>
  <si>
    <t>WOS:001611037500001</t>
  </si>
  <si>
    <t>Telecan, T; Munteanu, VC; Gaia-Oltean, AI; Crivii, CB; Capras, RD</t>
  </si>
  <si>
    <t>Background and Objectives: Radiomics and artificial intelligence (AI) offer emerging quantitative tools for enhancing the diagnostic evaluation of testicular cancer. Conventional imaging-ultrasound (US), magnetic resonance imaging (MRI), and computed tomography (CT)-remains central to management but has limited ability to characterize tumor subtypes, detect occult nodal disease, or differentiate necrosis, teratoma, and viable tumor in post-chemotherapy residual masses. This systematic review summarizes current advances in radiomics and AI for both primary tumors and retroperitoneal disease. Materials and Methods: A systematic search of PubMed, Scopus, and Web of Science identified studies applying radiomics or AI to testicular tumors, retroperitoneal lymph nodes and post-chemotherapy residual masses. Eligible studies included quantitative imaging analyses performed on ultrasound, MRI, and CT, with optional integration of clinical or molecular biomarkers. Eighteen studies met inclusion criteria and were evaluated with respect to methodological design, diagnostic performance, and translational readiness. Results: Across modalities, radiomics demonstrated encouraging discriminatory capacity, with accuracies of 74-82% for ultrasound, 80.7-97.9% for MRI, and 71.7-85.3% for CT. CT-based radiomics for post-chemotherapy residual masses showed moderate ability to distinguish necrosis/fibrosis, teratoma, and viable germ-cell tumor, though heterogeneous methodologies and limited external validation constrained generalizability. The strongest performance was observed in multimodal approaches: integrating radiomics with clinical variables or circulating microRNAs improved accuracy by up to 12% and 15%, respectively, mirroring gains reported in other oncologic radiomics applications. Persisting variability in segmentation practices, acquisition protocols, feature extraction, and machine-learning methods highlights ongoing barriers to reproducibility. Conclusions: Radiomics and AI-enhanced frameworks represent promising adjuncts for improving the noninvasive evaluation of testicular cancer, particularly when combined with clinical or molecular biomarkers. Future progress will depend on standardized imaging protocols, harmonized radiomics pipelines, and multicenter prospective validation. With continued methodological refinement and clinical integration, radiomics may support more precise risk stratification and reduce unnecessary interventions in testicular cancer.</t>
  </si>
  <si>
    <t>Telecan, Teodora; Munteanu, Vlad Cristian; Gaia-Oltean, Adriana Ioana; Crivii, Carmen-Bianca; Capras, Roxana-Denisa</t>
  </si>
  <si>
    <t>Munteanu, VC (corresponding author), Iuliu Hatieganu Univ Med &amp; Pharm, Dept Anat &amp; Embryol, Cluj Napoca 400012, Romania.; Munteanu, VC (corresponding author), Oncol Inst Prof Dr Ion Chiricuta, Dept Urol, Cluj Napoca 400015, Romania.</t>
  </si>
  <si>
    <t>capras.roxana@umfcluj.ro; oltean_adriana_ioana@yahoo.com; t.telecan@gmail.com; vladcristian.munteanu@gmail.com; bianca.crivii@umfcluj.ro</t>
  </si>
  <si>
    <t>[Telecan, Teodora; Munteanu, Vlad Cristian; Crivii, Carmen-Bianca; Capras, Roxana-Denisa] Iuliu Hatieganu Univ Med &amp; Pharm, Dept Anat &amp; Embryol, Cluj Napoca 400012, Romania; [Telecan, Teodora] Cty Emergency Clin Hosp, Dept Pathol, Cluj Napoca 400347, Romania; [Munteanu, Vlad Cristian] Oncol Inst Prof Dr Ion Chiricuta, Dept Urol, Cluj Napoca 400015, Romania; [Gaia-Oltean, Adriana Ioana] Univ Med &amp; Pharm Iuliu Hatieganu, Dept Obstet &amp; Gynecol, Cluj Napoca 400347, Romania; [Gaia-Oltean, Adriana Ioana] Regina Maria Hosp, Dept Obstet &amp; Gynecol, Cluj Napoca 400609, Romania</t>
  </si>
  <si>
    <t>Iuliu Hatieganu University of Medicine &amp; Pharmacy; Oncology Institute Prof. Dr. Ion Chiricuta; Iuliu Hatieganu University of Medicine &amp; Pharmacy</t>
  </si>
  <si>
    <t>From Testis to Retroperitoneum: The Role of Radiomics and Artificial Intelligence for Primary Tumors and Nodal Disease in Testicular Cancer: A Systematic Review</t>
  </si>
  <si>
    <t>testicular cancer; radiomics; texture analysis; artificial intelligence; retroperitoneal lymph nodes; chemotherapy response; diagnostic imaging</t>
  </si>
  <si>
    <t>BENIGN; IMAGES</t>
  </si>
  <si>
    <t>Munteanu, Vlad-Cristian/ABF-3837-2020; Crivii, Carmen Bianca/AAS-4040-2020; /AAN-9848-2021</t>
  </si>
  <si>
    <t>Oltean, Adriana Ioana/0000-0001-7350-2472</t>
  </si>
  <si>
    <t>JAN 7 2026</t>
  </si>
  <si>
    <t>125</t>
  </si>
  <si>
    <t>10.3390/medicina62010125</t>
  </si>
  <si>
    <t>http://dx.doi.org/10.3390/medicina62010125</t>
  </si>
  <si>
    <t>CO8WW</t>
  </si>
  <si>
    <t>41597411</t>
  </si>
  <si>
    <t>WOS:001670921200001</t>
  </si>
  <si>
    <t>Mahapatra, V; Chandra, A; Rehman, T; Mitra, S; Pradhan, P; Kiran, A; Agarwalla, SK; Pati, S</t>
  </si>
  <si>
    <t>Context: Necrotising enterocolitis (NEC) is a leading cause of morbidity and mortality in premature and very low birth weight neonates. Early diagnosis is challenging as clinical and laboratory features are non-specific. Artificial intelligence (AI) offers a potential means to improve diagnostic consistency and timeliness. Objective: To systematically review and meta-analyse the diagnostic accuracy of AI-based models for identifying NEC from abdominal radiographs. Evidence acquisition: A systematic search of MEDLINE, Embase, CINAHL, IEEE Xplore, and the Cochrane Library was conducted for studies published between January 1, 2015, and July 20, 2025. Studies evaluating AI, machine learning, or deep learning models applied to abdominal radiographs for NEC diagnosis or stratification, and reporting diagnostic performance metrics, were included. Study selection, data extraction, and risk-of-bias assessment (modified PROBAST) were performed independently by two reviewers. Diagnostic accuracy was pooled using hierarchical summary receiver operating characteristic models. Results: Ten retrospective studies met inclusion criteria; six were eligible for meta-analysis. Most employed convolutional neural networks, with limited external validation. The pooled sensitivity for AI-based diagnosis of NEC was 0.78 (95% CI 0.67-0.85) and pooled specificity was 0.84 (95% CI 0.73-0.91), with substantial heterogeneity. Positive and negative likelihood ratios were 4.84 and 0.27, respectively, indicating moderate diagnostic value. Explainability analyses commonly highlighted clinically relevant bowel features. Conclusion: AI-based interpretation of abdominal radiographs demonstrates moderate accuracy for NEC diagnosis and may serve as a decision-support adjunct rather than a standalone test. Clinicians should view these tools as complementary aids within existing diagnostic frameworks, pending prospective validation of AI models and standardised implementation into existing workflows.</t>
  </si>
  <si>
    <t>Mahapatra, Vivek; Chandra, Aishwarya; Rehman, Tanveer; Mitra, Srijeeta; Pradhan, Prajina; Kiran, Asha; Agarwalla, Sunil Kumar; Pati, Sanghamitra</t>
  </si>
  <si>
    <t>Rehman, T (corresponding author), ICMR Reg Med Res Ctr, Bhubaneswar, Odisha, India.; Rehman, T (corresponding author), Model Rural Hlth Res Unit, Ranchi, Jharkhand, India.</t>
  </si>
  <si>
    <t>drtanveerrehman@gmail.com</t>
  </si>
  <si>
    <t>[Mahapatra, Vivek; Chandra, Aishwarya; Agarwalla, Sunil Kumar] SCB Med Coll &amp; Hosp, Sardar Vallabh Bhai Patel Post Grad Inst Paediat, Dept Paediat, Cuttack, Odisha, India; [Rehman, Tanveer; Mitra, Srijeeta; Pati, Sanghamitra] ICMR Reg Med Res Ctr, Bhubaneswar, Odisha, India; [Rehman, Tanveer; Mitra, Srijeeta] Model Rural Hlth Res Unit, Ranchi, Jharkhand, India; [Pradhan, Prajina] Sum Ultimate Medicare, Dept Radiol, Bhubaneswar, Odisha, India; [Kiran, Asha] Rajendra Inst Med Sci, Dept Community Med, Ranchi, Jharkhand, India; [Pati, Sanghamitra] Indian Council Med Res Headquarters, New Delhi, India</t>
  </si>
  <si>
    <t>Srirama Chandra Bhanja Medical College &amp; Hospital; Indian Council of Medical Research (ICMR); ICMR - Regional Medical Research Centre (RMRC), Bhubaneswar; Indian Council of Medical Research (ICMR)</t>
  </si>
  <si>
    <t>Artificial intelligence in the diagnosis of necrotising enterocolitis from abdominal radiographs: a systematic review and meta-analysis</t>
  </si>
  <si>
    <t>abdominal radiography; artificial intelligence; machine learning; necrotizing enterocolitis; neonate</t>
  </si>
  <si>
    <t>PNEUMATOSIS-INTESTINALIS; INFANTS; RADIOLOGISTS</t>
  </si>
  <si>
    <t>1852254</t>
  </si>
  <si>
    <t>10.3389/fped.2026.1852254</t>
  </si>
  <si>
    <t>http://dx.doi.org/10.3389/fped.2026.1852254</t>
  </si>
  <si>
    <t>KL3RV</t>
  </si>
  <si>
    <t>42395603</t>
  </si>
  <si>
    <t>WOS:001809700200001</t>
  </si>
  <si>
    <t>Wirth, L; Cooper, E; Chan, XQ; Singh, R; Wei, M; Hutcheon, E; Kokelaar, R; Yeung, JM</t>
  </si>
  <si>
    <t>Background Colorectal cancer liver metastasis (CRCLM) profoundly impacts the overall survival rates of affected individuals. Although chemotherapy remains a cornerstone of treatment, the variability in tumour response presents a considerable challenge to effective clinical management. Radiomics-based artificial intelligence (AI) modelling, utilising pre-treatment imaging, has been proposed as a tool to predict treatment response and inform therapeutic decision-making.Methods A systematic search using Clarivate (Web of Science) and Ovid (Embase and MEDLINE) from inception to April 8, 2025, was performed in accordance with Preferred Reporting Items for Reviews and Meta-Analysis (PRISMA) guidelines. Studies evaluating the use of AI radiomics models to predict CRCLM response to chemotherapy treatment, alone or in combination with targeted therapies were identified. Full-text review and data extraction were performed independently by two reviewers. Risk of bias was assessed using the Checklist for Diagnostic Test Accuracy Studies.Results Thirteen studies met inclusion criteria. All studies described the development and validation of AI models with no implementation studies. The AI models developed demonstrated a varied ability to predict CRCLM response to chemotherapy. Predictive performance was classified as good in six studies and excellent in three. Model development used differing combinations of imaging modalities (CT or MRI), lesion inclusion criteria, dimensionality (2D vs. 3D), and use of clinical features. Most studies did not validate model performance in an external dataset.Conclusion Radiomics-based AI models show potential in predicting chemotherapy response in CRCLM. However, limited external validation and methodological variability currently restrict clinical applicability. Standardisation and prospective validation are required for clinical translation.</t>
  </si>
  <si>
    <t>Wirth, Lara; Cooper, Eloise; Chan, Xiang Quan; Singh, Ranjit; Wei, Matthew; Hutcheon, Evelyn; Kokelaar, Rory; Yeung, Justin M.</t>
  </si>
  <si>
    <t>Yeung, JM (corresponding author), Univ Melbourne, Dept Surg, Melbourne, Australia.; Yeung, JM (corresponding author), Western Hlth, Dept Colorectal Surg, Melbourne, Australia.</t>
  </si>
  <si>
    <t>[Wirth, Lara; Cooper, Eloise; Chan, Xiang Quan; Singh, Ranjit; Wei, Matthew; Kokelaar, Rory; Yeung, Justin M.] Univ Melbourne, Dept Surg, Melbourne, Australia; [Hutcheon, Evelyn] Western Hlth, Western Hlth Lib Serv, Melbourne, Australia; [Kokelaar, Rory; Yeung, Justin M.] Western Hlth, Dept Colorectal Surg, Melbourne, Australia</t>
  </si>
  <si>
    <t>University of Melbourne; Western Health; Western Health</t>
  </si>
  <si>
    <t>Radiomic Artificial Intelligence Models Predicting the Response of Colorectal Cancer Liver Metastases to Chemotherapy-A Systematic Review</t>
  </si>
  <si>
    <t>artificial intelligence; chemotherapy; colorectal cancer; liver metastasis; radiomics</t>
  </si>
  <si>
    <t>CT TEXTURE ANALYSIS; SURVIVAL; BIOMARKER; RESECTION; CRITERIA</t>
  </si>
  <si>
    <t>Wei, Matthew/HTS-1353-2023</t>
  </si>
  <si>
    <t>Wei, Matthew/0000-0002-5429-4740; Wirth, Lara/0009-0003-2045-5336; Singh, Ranjit/0000-0003-3706-1125</t>
  </si>
  <si>
    <t>432</t>
  </si>
  <si>
    <t>439</t>
  </si>
  <si>
    <t>10.1111/ans.70412</t>
  </si>
  <si>
    <t>http://dx.doi.org/10.1111/ans.70412</t>
  </si>
  <si>
    <t>FJ6IU</t>
  </si>
  <si>
    <t>41324267</t>
  </si>
  <si>
    <t>WOS:001627481800001</t>
  </si>
  <si>
    <t>Barbatis, A; Dakis, K; Nana, P; Kouvelos, G; Matsagkas, M; Giannoukas, A; Spanos, K</t>
  </si>
  <si>
    <t>Background and Objectives: Accurate evaluation of vulnerable carotid atherosclerotic plaques remains essential for preventing ischemic stroke. Conventional imaging modalities such as ultrasound and computed tomography angiography (CTA) have limited capacity to identify histopathological features of plaque instability, including fibrous cap rupture, lipid-rich necrotic core, and intraplaque hemorrhage. Artificial intelligence (AI) techniques-particularly deep learning (DL) and radiomics-have recently emerged as valuable adjuncts to standard imaging, achieving AUC values of 0.83-0.99 across modalities in identifying vulnerable plaques. This scoping review summarizes the available evidence on the application of AI in the detection and assessment of vulnerable carotid plaques. Methods: A systematic search of the English-language literature was conducted in MEDLINE, SCOPUS, and CENTRAL from 2000 to 30 June 2025, following the PRISMA-ScR framework. Eligible studies applied AI-based approaches (machine learning, deep learning, or radiomics) to evaluate carotid plaque vulnerability using ultrasound, CTA, or MRI. Extracted outcomes included diagnostic performance, correlation with histopathology or neurological events, and predictive modeling for stroke risk. Results: Of 201 records screened, 12 studies met inclusion criteria (ultrasound = 6; CTA = 4; high-resolution MRI = 2; publication years 2021-2025). All reported receiver operating characteristic area-under-the-curve (ROC-AUC) values for endpoints related to plaque vulnerability (symptomatic versus asymptomatic status, presence of intraplaque hemorrhage or lipid-rich necrotic core, fibrous-cap surrogates, and, less frequently, short-term cerebrovascular events). For ultrasound, contrast-enhanced videomics achieved an AUC of 0.87 (10 centers; n = 205), B-mode texture/radiomics reached 0.87 (n = 150), and segmentation-assisted models 0.827 (n = 202); other ultrasound models reported AUCs of 0.88-0.91. For CTA, a symptomatic-plaque machine-learning model yielded AUC 0.89 ( n = 106); a perivascular-adipose-tissue (PVAT) radiomics nomogram achieved AUC 0.836 on external validation; a histology-referenced pilot attained AUC 0.987; and one mild-stenosis TIA model reported ROC performance. For high-resolution MRI (HR-MRI), radiomics-based models showed AUC 0.835-0.864 in single-modality cohorts and up to 0.984 with multi-contrast inputs. Across modalities, AUC ranges were: ultrasound 0.827-0.91, CTA 0.836-0.987 (external 0.836), and HR-MRI 0.835-0.984. Only two out of twelve studies performed external validation; calibration and decision-curve analyses were rarely provided, and most cohorts were single-center, limiting generalizability. Conclusions: AI demonstrates strong potential as a complementary tool for evaluating carotid plaque vulnerability, with high diagnostic performance across imaging modalities. Reported AUCs ranged from 0.83 to 0.99 based primarily on internal or hold-out validation, representing the upper bound of theoretical rather than real-world performance. Nonetheless, large prospective multicenter studies with standardized protocols, histopathological correlation, and external validation are required before clinical integration into stroke prevention pathways.</t>
  </si>
  <si>
    <t>Barbatis, Alexandros; Dakis, Konstantinos; Nana, Petroula; Kouvelos, George; Matsagkas, Miltiadis; Giannoukas, Athanasios; Spanos, Konstantinos</t>
  </si>
  <si>
    <t>Barbatis, A (corresponding author), Univ Hosp Larissa, Vasc Surg Dept, Larisa 41334, Greece.</t>
  </si>
  <si>
    <t>barmpatis.alex@gmail.com; agiannoukas@hotmail.com</t>
  </si>
  <si>
    <t>[Barbatis, Alexandros; Dakis, Konstantinos; Kouvelos, George; Matsagkas, Miltiadis; Giannoukas, Athanasios; Spanos, Konstantinos] Univ Hosp Larissa, Vasc Surg Dept, Larisa 41334, Greece; [Nana, Petroula] Univ Med Ctr Eppendorf, German Aort Ctr, Dept Vasc Med, D-20251 Hamburg, Germany</t>
  </si>
  <si>
    <t>General University Hospital of Larissa; University of Hamburg; University Medical Center Hamburg-Eppendorf</t>
  </si>
  <si>
    <t>Application of Artificial Intelligence in Vulnerable Carotid Atherosclerotic Plaque Assessment-A Scoping Review</t>
  </si>
  <si>
    <t>stroke; TIA; carotid stenosis; artificial intelligence; deep learning</t>
  </si>
  <si>
    <t>CONTRAST-ENHANCED ULTRASOUND</t>
  </si>
  <si>
    <t>Nana, Petroula/KDN-9584-2024; Spanos, Konstantinos/R-9550-2019</t>
  </si>
  <si>
    <t>Nana, Petroula/0000-0001-9060-8519; Kouvelos, George/0000-0002-5443-2066; Dakis, Konstantinos/0000-0003-4872-1811</t>
  </si>
  <si>
    <t>NOV 22 2025</t>
  </si>
  <si>
    <t>2082</t>
  </si>
  <si>
    <t>10.3390/medicina61122082</t>
  </si>
  <si>
    <t>http://dx.doi.org/10.3390/medicina61122082</t>
  </si>
  <si>
    <t>AF7NM</t>
  </si>
  <si>
    <t>41470084</t>
  </si>
  <si>
    <t>WOS:001647066600001</t>
  </si>
  <si>
    <t>Kailani, Z; Kim, L; Bierbrier, J; Balas, M; Mathew, DJ</t>
  </si>
  <si>
    <t>Introduction Glaucoma is a leading cause of irreversible blindness, and its rising global prevalence has led to a significant increase in glaucoma surgeries. However, predicting postoperative outcomes remains challenging due to the complex interplay of patient factors, surgical techniques, and postoperative care. Artificial intelligence (AI) has emerged as a promising tool for enhancing predictive accuracy in clinical decision-making. Methods This systematic review was conducted to evaluate the current evidence on the use of AI to predict surgical outcomes in glaucoma patients. A comprehensive search of Medline, Embase, Web of Science, and Scopus was performed. Studies were included if they applied AI models to glaucoma surgery outcome prediction. Results Six studies met inclusion criteria, collectively analyzing 4,630 surgeries. A variety of algorithms were applied, including random forests, support vector machines, and neural networks. Overall, AI models consistently outperformed traditional statistical approaches, with the best-performing model achieving an accuracy of 87.5%. Key predictors of outcomes included demographic factors (e.g., age), systemic health indicators (e.g., smoking status and body mass index), and ophthalmic parameters (e.g., baseline intraocular pressure, central corneal thickness, mitomycin C use). Discussion While AI models demonstrated superior performance to traditional statistical approaches, the lack of external validation and standardized surgical success definitions limit their clinical applicability. This review highlights both the promise and the current limitations of artificial intelligence in glaucoma surgery outcome prediction, emphasizing the need for prospective, multicenter studies, publicly available datasets, and standardized evaluation metrics to enhance the generalizability and clinical utility of future models. Systematic review registration https://www.crd.york.ac.uk/PROSPERO/view/CRD42024621758, identifier: CRD42024621758.</t>
  </si>
  <si>
    <t>Kailani, Zeena; Kim, Lauren; Bierbrier, Joshua; Balas, Michael; Mathew, David J.</t>
  </si>
  <si>
    <t>Mathew, DJ (corresponding author), Univ Toronto, Dept Ophthalmol &amp; Vis Sci, Toronto, ON, Canada.; Mathew, DJ (corresponding author), Univ Hlth Network, Donald K Johnson Eye Inst, Krembil Res Inst, Toronto, ON, Canada.</t>
  </si>
  <si>
    <t>david.mathew@mail.utoronto.ca</t>
  </si>
  <si>
    <t>[Kailani, Zeena; Kim, Lauren] McMaster Univ, Michael G DeGroote Sch Med, Hamilton, ON, Canada; [Bierbrier, Joshua] Queens Univ, Queens Sch Med, Kingston, ON, Canada; [Balas, Michael; Mathew, David J.] Univ Toronto, Dept Ophthalmol &amp; Vis Sci, Toronto, ON, Canada; [Mathew, David J.] Univ Hlth Network, Donald K Johnson Eye Inst, Krembil Res Inst, Toronto, ON, Canada</t>
  </si>
  <si>
    <t>McMaster University; Queens University - Canada; University of Toronto; Krembil Research Institute; University of Toronto; University Health Network Toronto</t>
  </si>
  <si>
    <t>Artificial intelligence for surgical outcome prediction in glaucoma: a systematic review</t>
  </si>
  <si>
    <t>FRONTIERS IN BIG DATA</t>
  </si>
  <si>
    <t>glaucoma; trabeculectomy; glaucoma surgery; artificial intelligence; machine learning; deep learning; surgical outcomes; outcome prediction</t>
  </si>
  <si>
    <t>RISK-FACTORS; TRABECULECTOMY; COMPLICATIONS</t>
  </si>
  <si>
    <t>Balas, Michael/ABD-4406-2020; Mathew, David/AAV-7860-2021</t>
  </si>
  <si>
    <t>2624-909X</t>
  </si>
  <si>
    <t>FRONT BIG DATA</t>
  </si>
  <si>
    <t>Front. Big Data</t>
  </si>
  <si>
    <t>AUG 8 2025</t>
  </si>
  <si>
    <t>1605018</t>
  </si>
  <si>
    <t>10.3389/fdata.2025.1605018</t>
  </si>
  <si>
    <t>http://dx.doi.org/10.3389/fdata.2025.1605018</t>
  </si>
  <si>
    <t>Computer Science, Information Systems; Computer Science, Interdisciplinary Applications; Multidisciplinary Sciences</t>
  </si>
  <si>
    <t>Computer Science; Science &amp; Technology - Other Topics</t>
  </si>
  <si>
    <t>6LF2C</t>
  </si>
  <si>
    <t>40861870</t>
  </si>
  <si>
    <t>WOS:001556008700001</t>
  </si>
  <si>
    <t>Dahiya, K; Chauhan, SB; Singh, I; Jain, C</t>
  </si>
  <si>
    <t>As a conceptual framework to address the well-documented pharmacokinetic and formulation problems of Cannabidiol (CBD), the integration of AI into CBD drug delivery research is being investigated. With a focus on theoretical potential rather than proven clinical validation, this paper critically analyzes new AI and machine learning-assisted approaches for the design and optimization of CBD-loaded delivery systems. We provide an overview of current understanding of CBD pharmacokinetics, which includes significant inter-individual variability, extensive first-pass metabolism, and poor aqueous solubility. We also discuss how formulation screening, dose prediction, and hypothesis generation can be supported by computational modeling and data-driven approaches. Preclinical research, simulation-based analyses, or early-stage methodological frameworks are the main sources of reported AI applications in pharmacokinetic modeling, patient stratification, and nanoparticle engineering; these should not be taken as proof of clinically proven efficacy. Although machine learning algorithms have demonstrated potential in identifying pertinent biological variables and optimizing formulation parameters, data quality, model interpretability, regulatory uncertainty, and a lack of prospective validation continue to limit their application in routine clinical CBD therapy. As a result, this review presents AI-driven CBD delivery systems as a developing field of study rather than a proven treatment option. The standardized datasets, model development, and experimental/clinical validations will likely be necessary in the future to determine if these computational approaches can significantly improve the efficacy, safety, and personalized application of CBD.</t>
  </si>
  <si>
    <t>Dahiya, Khushi; Chauhan, Shikha Baghel; Singh, Indu; Jain, Chirag</t>
  </si>
  <si>
    <t>Chauhan, SB (corresponding author), Amity Univ, Amity Inst Pharm, Noida 201313, Uttar Pradesh, India.</t>
  </si>
  <si>
    <t>schauhan@amity.edu</t>
  </si>
  <si>
    <t>[Dahiya, Khushi; Chauhan, Shikha Baghel; Singh, Indu; Jain, Chirag] Amity Univ, Amity Inst Pharm, Noida 201313, Uttar Pradesh, India</t>
  </si>
  <si>
    <t>Amity University Noida</t>
  </si>
  <si>
    <t>Artificial Intelligence-enhanced Cannabidiol (CBD) Drug Delivery Systems: Integrating Machine Learning and Nanotechnology for Precision Therapeutic Optimization</t>
  </si>
  <si>
    <t>MINI-REVIEWS IN MEDICINAL CHEMISTRY</t>
  </si>
  <si>
    <t>Cannabidiol; flavonoids; artificial intelligence; machine learning; drug delivery; clinical translation</t>
  </si>
  <si>
    <t>BENTHAM SCIENCE PUBL LTD</t>
  </si>
  <si>
    <t>SHARJAH</t>
  </si>
  <si>
    <t>EXECUTIVE STE Y-2, PO BOX 7917, SAIF ZONE, 1200 BR SHARJAH, U ARAB EMIRATES</t>
  </si>
  <si>
    <t>1389-5575</t>
  </si>
  <si>
    <t>1875-5607</t>
  </si>
  <si>
    <t>MINI-REV MED CHEM</t>
  </si>
  <si>
    <t>Mini-Rev. Med. Chem.</t>
  </si>
  <si>
    <t>10.2174/0113895575460046260717064840</t>
  </si>
  <si>
    <t>http://dx.doi.org/10.2174/0113895575460046260717064840</t>
  </si>
  <si>
    <t>Chemistry, Medicinal</t>
  </si>
  <si>
    <t>MW8XH</t>
  </si>
  <si>
    <t>42565409</t>
  </si>
  <si>
    <t>WOS:001852807700001</t>
  </si>
  <si>
    <t>Yurtluk, MD; Balasubramanian, K; Blackwell, MP; Obaid, M; Wahood, W; Cohen-Gadol, AA; El Ahmadieh, TY; Haider, AS</t>
  </si>
  <si>
    <t>PurposeOur systematic review aims to evaluate the application of artificial intelligence (AI) and machine learning (ML) techniques for the automatic segmentation, quantification, and treatment planning of brain arteriovenous malformations (AVMs).MethodsA Preferred Reporting Items for systematic reviews and Meta-Analysis (PRISMA) guided systematic review was conducted using specific keywords and Boolean operators across PubMed, ScienceDirect, Scopus, and Web of Science. Studies were included based on the use of AI or machine learning (ML) models for imaging-based analysis of arteriovenous malformations (AVMs).ResultsThere were thirteen studies with 3,010 individuals. The most popular modalities were TOF-MRA and MRI. U-Net, Dense U-Net, YOLO, SVM, and fuzzy c-means clustering were among the models. Across all experiments, the average Dice similarity score was 0.758. The models showed usefulness in bleeding risk assessment, corticospinal tract involvement, AVM diffuseness prediction, nidus segmentation, and stereotactic radiosurgery (SRS) planning. In tasks involving radiation planning and hemorrhagic risk, a number of models provided better or comparable predicted accuracy and showed good agreement with manual segmentations.ConclusionAI and ML show potential for AVM evaluation, with early studies suggesting they may support efficiency and standardization in diagnosis and treatment planning. Despite encouraging findings, model generalizability and clinical implementation remain limited. Future studies should focus on prospective validation, integration of multimodal imaging, and post-treatment segmentation to enhance clinical translation.</t>
  </si>
  <si>
    <t>Yurtluk, Mehmet Denizhan; Balasubramanian, Kishore; Blackwell, Matthew P.; Obaid, Maryam; Wahood, Waseem; Cohen-Gadol, Aaron A.; El Ahmadieh, Tarek Y.; Haider, Ali S.</t>
  </si>
  <si>
    <t>Haider, AS (corresponding author), Rice Univ, Houston, TX 77005 USA.</t>
  </si>
  <si>
    <t>waseem.wahood@gmail.com; kishoreb521@gmail.com; telahmadieh@saint-lukes.org; aralam09@gmail.com; mobaid@tamu.edu; matthew.blackwell@live.com; cohen@nsatlas.com; yurtlukmd2@upmc.edu</t>
  </si>
  <si>
    <t>[Yurtluk, Mehmet Denizhan] Univ Pittsburgh, Ctr Image Guided Neurosurg, Med Ctr, Dept Neurol Surg, Pittsburgh, PA USA; [Balasubramanian, Kishore; Obaid, Maryam] Texas A&amp;M Univ, Coll Med, Sch Med, Houston, TX USA; [Blackwell, Matthew P.] SUNY Upstate Med Univ, Dept Surg, New York, NY USA; [Wahood, Waseem] Univ Miami, Miller Sch Med, Dept Intervent Radiol, Miami, FL USA; [Cohen-Gadol, Aaron A.] Univ Southern Calif, Keck Sch Med, Dept Neurol Surg, Los Angeles, CA USA; [El Ahmadieh, Tarek Y.] St Lukes Mar Bloch Neurosci Inst, Dept Neurosurg, Kansas City, KS USA; [Haider, Ali S.] Rice Univ, Houston, TX 77005 USA</t>
  </si>
  <si>
    <t>Pennsylvania Commonwealth System of Higher Education (PCSHE); University of Pittsburgh; Texas A&amp;M University System; State University of New York (SUNY) System; SUNY Upstate Medical University; University of Miami; University of Southern California; Rice University</t>
  </si>
  <si>
    <t>Artificial intelligence and machine learning driven segmentation and quantification models for brain arteriovenous malformations: A systematic review</t>
  </si>
  <si>
    <t>Artificial Intelligence; Machine Learning; Arteriovenous Malformations; Segmentation; Detection</t>
  </si>
  <si>
    <t>METASTASES; MANAGEMENT; THERAPY</t>
  </si>
  <si>
    <t>AHMADIEH, TAREK/K-5921-2019; Wahood, Waseem/PUH-8249-2026</t>
  </si>
  <si>
    <t>Wahood, Waseem/0000-0002-2963-4096</t>
  </si>
  <si>
    <t>3495</t>
  </si>
  <si>
    <t>3507</t>
  </si>
  <si>
    <t>10.1007/s00234-025-03839-z</t>
  </si>
  <si>
    <t>http://dx.doi.org/10.1007/s00234-025-03839-z</t>
  </si>
  <si>
    <t>DH7SV</t>
  </si>
  <si>
    <t>41240100</t>
  </si>
  <si>
    <t>WOS:001614564900001</t>
  </si>
  <si>
    <t>Cengiz, M; Zaim, OC; Temiz, BE; Grigore, M; Gultekin, M</t>
  </si>
  <si>
    <t>Purpose of review Artificial intelligence (AI) tools for cervical cancer screening have proliferated, but modality-pooled accuracy estimates conflate clinically distinct uses of AI. We re-examine this evidence base through a role-stratified bivariate meta-analysis to clarify where AI is ready for clinical translation and where gaps remain.Recent findings Of 97 eligible studies published between 2019 and 2026, 47 with reconstructible 2 &amp; times; 2 data were pooled using a bivariate Reitsma model stratified by clinical role. Diagnostic assistance during colposcopy showed the most mature evidence (k = 21; sensitivity 0.908, specificity 0.844; HSROC AUC 0.94). Primary AI-cytology screening showed high sensitivity but unstable specificity (k = 10; 0.934/0.701 [0.460-0.865]; AUC 0.92). Triage of hrHPV-positive women was the smallest and weakest pool (k = 4; sensitivity 0.805, 95% CI lower bound 0.624 - below the 90% safety threshold commonly cited for HPV-positive triage). External validation was reported in 10.9% of studies and 49.1% originated from China. Deeks' funnel asymmetry was borderline for screening (P = 0.082) and significant for diagnostic assistance (P = 0.007).Summary AI is closest to translation as diagnostic assistance during colposcopy. PosthrHPV triage - not primary screening - is the critical evidence gap. Future work should prioritize prospective multicentre multimodal (HPV + AI cytology + orthogonal biomarker) risk-calibrated triage models over further modality-pooled accuracy studies.</t>
  </si>
  <si>
    <t>Cengiz, Murat; Zaim, Onur Can; Temiz, Bilal Esat; Grigore, Mihaela; Gultekin, Murat</t>
  </si>
  <si>
    <t>Gultekin, M (corresponding author), Hacettepe Univ, Fac Med, Dept Obstet &amp; Gynecol, Div Gynecol Oncol, TR-06230 Ankara, Turkiye.</t>
  </si>
  <si>
    <t>mrtgultekin@yahoo.com</t>
  </si>
  <si>
    <t>[Cengiz, Murat; Zaim, Onur Can; Temiz, Bilal Esat; Gultekin, Murat] Hacettepe Univ, Fac Med, Dept Obstet &amp; Gynecol, Div Gynecol Oncol, TR-06230 Ankara, Turkiye; [Grigore, Mihaela] Grigore T Popa Univ Med &amp; Pharm, Dept Obstet &amp; Gynecol, Iasi, Romania</t>
  </si>
  <si>
    <t>Hacettepe University; Grigore T Popa University of Medicine &amp; Pharmacy</t>
  </si>
  <si>
    <t>Artificial intelligence in cervical cancer screening and triage: a role-stratified systematic review and bivariate meta-analysis</t>
  </si>
  <si>
    <t>CURRENT OPINION IN ONCOLOGY</t>
  </si>
  <si>
    <t>artificial intelligence; bivariate meta-analysis; cervical cancer; colposcopy; diagnostic; human papillomavirus; triage</t>
  </si>
  <si>
    <t>CYTOLOGY</t>
  </si>
  <si>
    <t>1040-8746</t>
  </si>
  <si>
    <t>1531-703X</t>
  </si>
  <si>
    <t>CURR OPIN ONCOL</t>
  </si>
  <si>
    <t>Curr. Opin. Oncol.</t>
  </si>
  <si>
    <t>393</t>
  </si>
  <si>
    <t>405</t>
  </si>
  <si>
    <t>10.1097/CCO.0000000000001255</t>
  </si>
  <si>
    <t>http://dx.doi.org/10.1097/CCO.0000000000001255</t>
  </si>
  <si>
    <t>MK3DX</t>
  </si>
  <si>
    <t>42343867</t>
  </si>
  <si>
    <t>WOS:001844274700008</t>
  </si>
  <si>
    <t>Ma, X; Wang, JP; Li, H</t>
  </si>
  <si>
    <t>Background Hepatocellular carcinoma (HCC) is the most prevalent primary hepatic malignancy worldwide and a leading cause of cancer-related mortality. Transarterial chemoembolization (TACE) is the standard of care for Barcelona Clinic Liver Cancer (BCLC) intermediate-stage HCC; however, treatment response varies considerably among individuals, and a substantial proportion of patients develop TACE refractoriness.Objective This review systematically examines the current applications of artificial intelligence (AI) in TACE for HCC, encompassing treatment response prediction, survival prognostication, refractoriness prediction, and the underlying molecular mechanisms, while critically appraising methodological quality of the existing literature and delineating TACE-specific future directions.Methods We conducted a comprehensive literature search of PubMed, Embase, Web of Science, Scopus, and Google Scholar for studies published through 2025 that investigated AI, machine learning (ML), or deep learning (DL) in TACE response prediction, prognostic stratification, and refractoriness assessment. Included studies were appraised against PROBAST, IBSI, TRIPOD+AI, and CLAIM frameworks.Results AI models based on radiomics and DL demonstrated high discriminative performance for predicting TACE outcomes, with meta-analytic area under the receiver operating characteristic curve (AUROC) values ranging from 0.81 to 0.92. Combined clinico-radiological models-incorporating albumin-bilirubin (ALBI) grade, BCLC stage, alpha-fetoprotein (AFP) level, tumor diameter, distribution, and peritumoral arterial-phase enhancement-consistently outperformed single-source models. Convolutional neural networks (CNNs) and gradient-boosting, support-vector-machine, and random-forest models were the consistently top-performing algorithms. However, methodological quality was uneven: most studies showed high or unclear PROBAST risk of bias in the analysis domain, IBSI-compliant feature reporting and public code release were rare, and the generalization gap between internal and external validation cohorts averaged 0.08-0.15 AUROC.Conclusions AI offers a powerful toolkit for individualized TACE decision-making, with the potential to shift clinical practice from experience-driven to data-driven precision therapy. Nevertheless, critical challenges remain-including insufficient external validation, limited sample sizes, geographic bias, low standardization, and inadequate interpretability-which together necessitate large-scale, multicenter, prospective studies adhering to harmonized reporting standards.</t>
  </si>
  <si>
    <t>Ma, Xiao; Wang, Jiaping; Li, Heng</t>
  </si>
  <si>
    <t>Li, H (corresponding author), Kunming Med Univ, Affiliated Hosp 3, Dept Thorac Surg 2, Kunming, Yunnan, Peoples R China.; Wang, JP (corresponding author), Kunming Med Univ, Affiliated Hosp 2, Dept Intervent Radiol, Kunming, Yunnan, Peoples R China.</t>
  </si>
  <si>
    <t>h1598346173@163.com; 13078744336@163.com</t>
  </si>
  <si>
    <t>Kunming Medical University [202301AB070017]</t>
  </si>
  <si>
    <t>Kunming Medical University</t>
  </si>
  <si>
    <t>The author(s) declared that financial support was received for this work and/or its publication. This work was supported by the Yunnan Provincial Science and Technology Plan Project (Kunming Medical University Joint Special Project -Key Project, Grant No. 202301AB070017) and the National Natural Science Foundation of China (Regional Science Fund Project, Grant No. 81860144).</t>
  </si>
  <si>
    <t>[Ma, Xiao; Li, Heng] Kunming Med Univ, Affiliated Hosp 3, Dept Thorac Surg 2, Kunming, Yunnan, Peoples R China; [Wang, Jiaping] Kunming Med Univ, Affiliated Hosp 2, Dept Intervent Radiol, Kunming, Yunnan, Peoples R China</t>
  </si>
  <si>
    <t>Kunming Medical University; Kunming Medical University</t>
  </si>
  <si>
    <t>Artificial intelligence in transarterial chemoembolization for hepatocellular carcinoma: from treatment response prediction to refractoriness assessment</t>
  </si>
  <si>
    <t>artificial intelligence; deep learning; hepatocellular carcinoma; prognostic assessment; radiomics; TACE refractoriness; transarterial chemoembolization; treatment response prediction</t>
  </si>
  <si>
    <t>CLINICAL-PRACTICE GUIDELINES; RADIOMICS; TACE; MANAGEMENT; RECURRENCE; PROGNOSIS; IMAGES</t>
  </si>
  <si>
    <t>MAY 29 2026</t>
  </si>
  <si>
    <t>1822689</t>
  </si>
  <si>
    <t>10.3389/fonc.2026.1822689</t>
  </si>
  <si>
    <t>http://dx.doi.org/10.3389/fonc.2026.1822689</t>
  </si>
  <si>
    <t>JJ5GK</t>
  </si>
  <si>
    <t>42294337</t>
  </si>
  <si>
    <t>WOS:001790820900001</t>
  </si>
  <si>
    <t>Yang, YJ; Bang, CS</t>
  </si>
  <si>
    <t>Artificial intelligence (AI) using deep-learning (DL) has emerged as a breakthrough computer technology. By the era of big data, the accumulation of an enormous number of digital images and medical records drove the need for the utilization of AI to efficiently deal with these data, which have become fundamental resources for a machine to learn by itself. Among several DL models, the convolutional neural network showed outstanding performance in image analysis. In the field of gastroenterology, physicians handle large amounts of clinical data and various kinds of image devices such as endoscopy and ultrasound. AI has been applied in gastroenterology in terms of diagnosis, prognosis, and image analysis. However, potential inherent selection bias cannot be excluded in the form of retrospective study. Because overfitting and spectrum bias (class imbalance) have the possibility of overestimating the accuracy, external validation using unused datasets for model development, collected in a way that minimizes the spectrum bias, is mandatory. For robust verification, prospective studies with adequate inclusion/exclusion criteria, which represent the target populations, are needed. DL has its own lack of interpretability. Because interpretability is important in that it can provide safety measures, help to detect bias, and create social acceptance, further investigations should be performed.</t>
  </si>
  <si>
    <t>Yang, Young Joo; Bang, Chang Seok</t>
  </si>
  <si>
    <t>Bang, CS (corresponding author), Hallym Univ, Coll Med, Dept Internal Med, Sakju Ro 77, Chunchon 24253, Gangwon Do, South Korea.</t>
  </si>
  <si>
    <t>csbang@hallym.ac.kr</t>
  </si>
  <si>
    <t>[Yang, Young Joo; Bang, Chang Seok] Hallym Univ, Coll Med, Dept Internal Med, Sakju Ro 77, Chunchon 24253, Gangwon Do, South Korea</t>
  </si>
  <si>
    <t>Hallym University</t>
  </si>
  <si>
    <t>Application of artificial intelligence in gastroenterology</t>
  </si>
  <si>
    <t>WORLD JOURNAL OF GASTROENTEROLOGY</t>
  </si>
  <si>
    <t>Artificial intelligence; Convolutional neural network; Deep-learning; Computer-assisted; Gastroenterology; Endoscopy</t>
  </si>
  <si>
    <t>HELICOBACTER-PYLORI INFECTION; COMPUTER-AIDED DIAGNOSIS; CONVOLUTIONAL NEURAL-NETWORK; QUANTITATIVE-ANALYSIS; COLORECTAL LESIONS; CAPSULE ENDOSCOPY; LEARNING ALGORITHM; SYSTEM; CLASSIFICATION; POLYPS</t>
  </si>
  <si>
    <t>Bang, Chang Seok/I-9689-2019</t>
  </si>
  <si>
    <t>YANG, YOUNGJOO/0000-0001-6325-1104; Bang, Chang Seok/0000-0003-4908-5431</t>
  </si>
  <si>
    <t>70</t>
  </si>
  <si>
    <t>220</t>
  </si>
  <si>
    <t>BAISHIDENG PUBLISHING GROUP INC</t>
  </si>
  <si>
    <t>PLEASANTON</t>
  </si>
  <si>
    <t>7041 Koll Center Parkway, Suite 160, PLEASANTON, CA, UNITED STATES</t>
  </si>
  <si>
    <t>1007-9327</t>
  </si>
  <si>
    <t>2219-2840</t>
  </si>
  <si>
    <t>WORLD J GASTROENTERO</t>
  </si>
  <si>
    <t>World J. Gastroenterol.</t>
  </si>
  <si>
    <t>APR 14 2019</t>
  </si>
  <si>
    <t>2019</t>
  </si>
  <si>
    <t>1666</t>
  </si>
  <si>
    <t>1683</t>
  </si>
  <si>
    <t>10.3748/wjg.v25.i14.1666</t>
  </si>
  <si>
    <t>http://dx.doi.org/10.3748/wjg.v25.i14.1666</t>
  </si>
  <si>
    <t>HT2FX</t>
  </si>
  <si>
    <t>31011253</t>
  </si>
  <si>
    <t>WOS:000464379700003</t>
  </si>
  <si>
    <t>Yan, CY; Zhang, H; Zhang, XJ; Wang, K; Yang, M; Wang, F</t>
  </si>
  <si>
    <t>Background and objectivesPresently, the radiomics and deep learning have achieved notable advancements in the automatic detection, stability assessment, and rupture risk prediction of intracranial aneurysms (IAs). However, there are still certain challenges in data quality, model robustness, and applicability among the published studies. Therefore, this study aims to provide a systematic review of the roles of radiomics and deep learning in the automatic detection, stability assessment, and rupture risk prediction of IAs, with providing insights for the individual stratified management of IAs patients.MethodsBetween January 2015 and December 2024, the literatures were retrieved in PubMed, Web of Science, Embase and the Cochrane Library using a combination of subject headings and keywords. Two researchers independently screened the literature of radiomics or deep learning in the automatic detection, stability and rupture risk prediction of IAs. The QUADAS-2 tool was used to assess the methodological quality of the included studies. The study characteristics and area under the curve (AUC) were summarized using tables to clearly present the research progress in this field.ResultsUltimately, 28 original research of a total of 32,991 IAs were included. Notably, 89% of the publications (25/28) appeared between 2021 and 2024. Six studies for IAs automatic detection, all of them established deep learning frameworks, while five conducted multicenter analyses and only two carried out prospective validations. Six studies for assessing IAs stability underwent manual segmentation in data processing, three underwent multicenter analysis, and only three underwent model calibration and DCA analysis. 19 studies for IAs rupture risk, 15 studies underwent manual segmentation, while only two carried out fully automatic segmentation; regrettably, all the studies were retrospective studies, and only two underwent prospective validation. Importantly, in validation set, the AUC range for IAs automatic detection was from 0.791 to 0.930, the AUC range for assessing the stability was from 0.720 to 0.969, and the AUC range for rupture risk prediction was from 0.720 to 0.969. Moreover, approximately 50% of studies were based on small sample, single-center data, and most studies lacked model calibration and cross-platform validation.ConclusionsThe models based on radiomics and deep learning for the automatic detection, stability assessment, and rupture risk prediction of IAs achieve excellent performance, and may be a potential non-invasive tool to help the clinical stratification management of high-risk IAs patients. However, current studies are predominantly retrospective, single-center, and heterogeneous, with limited calibration and external validation. Hence, there is a critical need for large-scale, prospective, long-term follow-up and multicenter studies to further establish the roles of these techniques. Future research should focus on building an easy-to-use and open-source dynamic online tool that combines standardized and normalized multi-center IAs radiomics systems with interpretable deep learning methods to enhance the accuracy and reliability of IAs risk assessment and management.</t>
  </si>
  <si>
    <t>Yan, Chunyue; Zhang, Hang; Zhang, Xiaojiao; Wang, Kun; Yang, Ming; Wang, Fei</t>
  </si>
  <si>
    <t>Wang, F (corresponding author), Luzhou Peoples Hosp, Dept Radiol, Luzhou 646000, Peoples R China.</t>
  </si>
  <si>
    <t>1871904255@qq.com</t>
  </si>
  <si>
    <t>Research Project of Luzhou Medical Association [2024-YXXM-007]</t>
  </si>
  <si>
    <t>Research Project of Luzhou Medical Association</t>
  </si>
  <si>
    <t>This work was supported by Research Project of Luzhou Medical Association (2024-YXXM-007).</t>
  </si>
  <si>
    <t>[Yan, Chunyue] Luzhou Peoples Hosp, Dept Emergency Med, Luzhou 646000, Peoples R China; [Zhang, Hang; Zhang, Xiaojiao; Wang, Kun; Yang, Ming; Wang, Fei] Luzhou Peoples Hosp, Dept Radiol, Luzhou 646000, Peoples R China</t>
  </si>
  <si>
    <t>The roles of radiomics and deep learning for automatic detection, stability assessment, and rupture risk prediction in intracranial aneurysms: a systematic review</t>
  </si>
  <si>
    <t>EUROPEAN JOURNAL OF MEDICAL RESEARCH</t>
  </si>
  <si>
    <t>Radiomics; Deep learning; Intracranial aneurysm; Detection; Rupture; Stability</t>
  </si>
  <si>
    <t>IMAGES; MODEL</t>
  </si>
  <si>
    <t>Wang, Fei/0009-0005-5211-7926</t>
  </si>
  <si>
    <t>0949-2321</t>
  </si>
  <si>
    <t>2047-783X</t>
  </si>
  <si>
    <t>EUR J MED RES</t>
  </si>
  <si>
    <t>Eur. J. Med. Res.</t>
  </si>
  <si>
    <t>DEC 1 2025</t>
  </si>
  <si>
    <t>10.1186/s40001-025-03588-y</t>
  </si>
  <si>
    <t>http://dx.doi.org/10.1186/s40001-025-03588-y</t>
  </si>
  <si>
    <t>AS3XK</t>
  </si>
  <si>
    <t>41327324</t>
  </si>
  <si>
    <t>WOS:001655628500004</t>
  </si>
  <si>
    <t>Panthier, F; Melchionna, A; Crawford-Smith, H; Phillipou, Y; Choong, S; Arumuham, V; Allen, S; Allen, C; Smith, D</t>
  </si>
  <si>
    <t>Objectives: To perform a systematic review on artificial intelligence (AI) performances to detect urinary stones. Methods: A PROSPERO-registered (CRD473152) systematic search of Scopus, Web of Science, Embase, and PubMed databases was performed to identify original research articles pertaining to AI stone detection or measurement, using search terms ("automatic" OR "machine learning" OR "convolutional neural network" OR "artificial intelligence" OR "detection" AND "stone volume"). Risk-of-bias (RoB) assessment was performed according to the Cochrane RoB tool, the Joanna Briggs Institute Checklist for nonrandomized studies, and the Checklist for Artificial Intelligence in Medical Imaging (CLAIM). Results: Twelve studies were selected for the final review, including three multicenter and nine single-center retrospective studies. Eleven studies completed at least 50% of the CLAIM checkpoints and only one presented a high RoB. All included studies aimed to detect kidney (5/12, 42%), ureter (2/12, 16%), or urinary (5/12, 42%) stones on noncontrast computed tomography (NCCT), but 42% intended to automate measurement. Stone distinction from vascular calcification interested two studies. All studies used AI machine learning network training and internal validation, but a single one provided an external validation. Trained networks achieved stone detection, with sensitivity, specificity, and accuracy rates ranging from 58.7% to 100%, 68.5% to 100%, and 63% to 99.95%, respectively. Detection Dice score ranged from 83% to 97%. A high correlation between manual and automated stone volume (r=0.95) was noted. Differentiate distal ureteral stones and phleboliths seemed feasible. Conclusions: AI processes can achieve automated urinary stone detection from NCCT. Further studies should provide urinary stone detection coupled with phlebolith distinction and an external validation, and include anatomical abnormalities and urologic foreign bodies (ureteral stent and nephrostomy tubes) cases.</t>
  </si>
  <si>
    <t>Panthier, Frederic; Melchionna, Alberto; Crawford-Smith, Hugh; Phillipou, Yiannis; Choong, Simon; Arumuham, Vimoshan; Allen, Sian; Allen, Clare; Smith, Daron</t>
  </si>
  <si>
    <t>Panthier, F (corresponding author), UCLH NHS Fdn Trust, Westmoreland St Hosp, Dept Urol, London W1G 8PH, England.</t>
  </si>
  <si>
    <t>fredericpanthier@gmail.com</t>
  </si>
  <si>
    <t>[Panthier, Frederic; Melchionna, Alberto; Crawford-Smith, Hugh; Phillipou, Yiannis; Choong, Simon; Arumuham, Vimoshan; Allen, Sian; Smith, Daron] UCLH NHS Fdn Trust, Westmoreland St Hosp, Dept Urol, London W1G 8PH, England; [Panthier, Frederic] Sorbonne Univ GRC Urolithiasis 20 Tenon Hosp, Paris, France; [Panthier, Frederic] Progress Endourol Assoc Res &amp; Leading Solut PEARL, Paris, France; [Panthier, Frederic] Arts &amp; Metiers ParisTech, PIMM, CNRS, UMR 8006, Paris, France; [Allen, Clare] Univ Coll London Hosp, Dept Radiol, London, England; [Smith, Daron] Endourol Acad, London, England; [Smith, Daron] Endourol Soc, Social Media Comm, London, England</t>
  </si>
  <si>
    <t>University College London Hospitals NHS Foundation Trust; heSam Universite; Centre National de la Recherche Scientifique (CNRS); Arts et Metiers Institute of Technology; Conservatoire National Arts &amp; Metiers (CNAM); CNRS - Institute for Engineering &amp; Systems Sciences (INSIS); University College London Hospitals NHS Foundation Trust; University of London; University College London</t>
  </si>
  <si>
    <t>Can Artificial Intelligence Accurately Detect Urinary Stones? A Systematic Review</t>
  </si>
  <si>
    <t>JOURNAL OF ENDOUROLOGY</t>
  </si>
  <si>
    <t>artificial intelligence; machine learning; convolutional neural network; urinary stones; volume; detection</t>
  </si>
  <si>
    <t>LOW-DOSE CT; LEARNING SEGMENTATION; KIDNEY-STONES; UROLITHIASIS</t>
  </si>
  <si>
    <t>Panthier, Frederic/HLH-8436-2023; Smith, Daron/OLP-9368-2025</t>
  </si>
  <si>
    <t>Smith, Daron/0000-0001-8314-4795</t>
  </si>
  <si>
    <t>48</t>
  </si>
  <si>
    <t>MARY ANN LIEBERT, INC</t>
  </si>
  <si>
    <t>NEW ROCHELLE</t>
  </si>
  <si>
    <t>140 HUGUENOT STREET, 3RD FL, NEW ROCHELLE, NY 10801 USA</t>
  </si>
  <si>
    <t>0892-7790</t>
  </si>
  <si>
    <t>1557-900X</t>
  </si>
  <si>
    <t>J ENDOUROL</t>
  </si>
  <si>
    <t>J. Endourol.</t>
  </si>
  <si>
    <t>AUG 1 2024</t>
  </si>
  <si>
    <t>725</t>
  </si>
  <si>
    <t>740</t>
  </si>
  <si>
    <t>10.1089/end.2023.0717</t>
  </si>
  <si>
    <t>http://dx.doi.org/10.1089/end.2023.0717</t>
  </si>
  <si>
    <t>MAY 2024</t>
  </si>
  <si>
    <t>N7S7Y</t>
  </si>
  <si>
    <t>38666692</t>
  </si>
  <si>
    <t>WOS:001235063000003</t>
  </si>
  <si>
    <t>Alzahrani, RAJ; Alhithlool, AW; Alsudais, AS; AlHarbi, AS; Alyousif, SF; Almutairi, MN; Alharbi, KS; Almalki, AM; Alshehri, BA; Alkhawajah, AA; Aldrees, SS</t>
  </si>
  <si>
    <t>Background/Objectives: Glaucoma is a leading cause of irreversible blindness globally and must be detected early to preserve vision. Standard methods, such as automated perimetry and optical coherence tomography (OCT), are limited in their ability to detect early changes. Therefore, this systematic review evaluates the diagnostic and predictive performance of artificial intelligence (AI)-driven OCT-based models, including those based on deep learning, machine learning, and transformer architectures, and contextualizes their performance against the recognized limitations of standard automated perimetry and conventional OCT trend analysis. Methods: The PubMed, Ovid, and Google Scholar databases were comprehensively searched to identify relevant published research in English. Screening of observational, cohort, prospective, retrospective and diagnostic accuracy studies, as well as clinical trials, identified 13 studies. Their key outcomes, including sensitivity, specificity, and area under the curve (AUC), were extracted for synthesis. Results: AI-driven OCT-based models generally reported high diagnostic performance, with mean sensitivities and specificities exceeding 80%, as well as AUC values generally above 0.85. AI-driven OCT-based models were reported to detect glaucoma progression as early as 9 months before standard methods. Conclusions: The findings suggest that AI-driven OCT-based models may improve glaucoma detection by identifying subtle structural and functional changes earlier, which may help inform earlier intervention decisions. However, the majority of included studies relied on internal validation only, and prospective multicenter studies with external validation are required before AI-driven OCT-based models can be reliably implemented in routine glaucoma care.</t>
  </si>
  <si>
    <t>Alzahrani, Rayan Abdullah J.; Alhithlool, Abdulmalek W.; Alsudais, Ali Saleh; AlHarbi, Amal Salem; Alyousif, Shahad Fouad; Almutairi, Mohammed Naji; Alharbi, Khulood Sultan; Almalki, Atheer Mohammed; Alshehri, Basmah Abdullah; Alkhawajah, Amnah Ali; Aldrees, Sultan S.</t>
  </si>
  <si>
    <t>Aldrees, SS (corresponding author), King Saud Univ, Coll Med, Res Excellence Ctr Ophthalmol &amp; Visual Sci, Dept Ophthalmol, Riyadh 11451, Saudi Arabia.; Aldrees, SS (corresponding author), King Saud Univ Med City, Riyadh 11362, Saudi Arabia.</t>
  </si>
  <si>
    <t>saldrees@ksu.edu.sa</t>
  </si>
  <si>
    <t>[Alzahrani, Rayan Abdullah J.] Al Baha Univ, Coll Med, Al Baha 65779, Saudi Arabia; [Alhithlool, Abdulmalek W.; Alyousif, Shahad Fouad; Alkhawajah, Amnah Ali] King Faisal Univ, Coll Med, Al Baha 31982, Saudi Arabia; [Alsudais, Ali Saleh] King Saud Bin Abdulaziz Univ Hlth Sci, Coll Med, Jeddah 21423, Saudi Arabia; [AlHarbi, Amal Salem] Dammam Med Complex, Dept Ophthalmol, Dammam 31196, Saudi Arabia; [Almutairi, Mohammed Naji] King Saud Bin Abdulaziz Univ Hlth Sci, Coll Med, Riyadh 11481, Saudi Arabia; [Alharbi, Khulood Sultan] Univ Jeddah, Coll Med, Jeddah 21589, Saudi Arabia; [Almalki, Atheer Mohammed] King Abdulaziz Univ, Coll Med, Jeddah 21589, Saudi Arabia; [Alshehri, Basmah Abdullah] King Khalid Univ, Coll Med, Abha 61421, Saudi Arabia; [Aldrees, Sultan S.] King Saud Univ, Coll Med, Res Excellence Ctr Ophthalmol &amp; Visual Sci, Dept Ophthalmol, Riyadh 11451, Saudi Arabia; [Aldrees, Sultan S.] King Saud Univ Med City, Riyadh 11362, Saudi Arabia</t>
  </si>
  <si>
    <t>Al Baha University; King Saud Bin Abdulaziz University for Health Sciences; King Saud Bin Abdulaziz University for Health Sciences; University of Jeddah; King Abdulaziz University; King Khalid University</t>
  </si>
  <si>
    <t>Performance of OCT-Based Artificial Intelligence Models for Detecting and Predicting Glaucoma Progression: A Systematic Review</t>
  </si>
  <si>
    <t>artificial intelligence; deep learning; glaucoma; machine learning; optical coherence tomography</t>
  </si>
  <si>
    <t>OPTICAL COHERENCE TOMOGRAPHY; VISUAL-FIELD PROGRESSION; PREVALENCE; FEATURES</t>
  </si>
  <si>
    <t>5976</t>
  </si>
  <si>
    <t>10.3390/jcm15155976</t>
  </si>
  <si>
    <t>http://dx.doi.org/10.3390/jcm15155976</t>
  </si>
  <si>
    <t>MO2YK</t>
  </si>
  <si>
    <t>WOS:001846970500001</t>
  </si>
  <si>
    <t>Alqahtani, SS; Menachery, SJ; Alshahrani, A; Albalkhi, B; Alshayban, D; Iqbal, MZ</t>
  </si>
  <si>
    <t>Objective: Medication prescription errors represent a significant and persistent challenge within healthcare systems globally, constituting a primary focus for clinical pharmacy practice. Additional complexities involve the optimization of drug dosing and the implementation of personalized medicine. This review aims to synthesize the current advancements in artificial intelligence (AI) applications within clinical pharmacy and to discuss future directions for the field.Methods: To present this narration, 30 articles were reviewed in total. The literature search was done using electronic databases, for example, PubMed, Medline, and Google Scholar, with the help of some keywords. Only articles published in peer-reviewed journals were included.Results: A total of 30 articles that demonstrated the utility of AI-based applications in clinical pharmacy were included for further analysis. Across all included studies, AI was utilized primarily for the detection of adverse drug events, clinical decision support, verification of prescription accuracy, and pharmacometrics. Secondary applications included providing recommendations to pharmacists for medication therapy management and, importantly, predicting the therapeutic response to a given treatment in conjunction with its cost-effectiveness.Conclusion: Artificial intelligence-based algorithms have been identified as applicable tools for the early detection of adverse drug events and prescription errors, the prediction of individual drug response, and the design of patient-specific treatment plans. Prior to broad clinical implementation, future multicenter, prospective studies employing standardized clinical endpoints, external validation, and cost-effectiveness analyses are required.</t>
  </si>
  <si>
    <t>Alqahtani, Saad S.; Menachery, Santhosh Joseph; Alshahrani, Ali; Albalkhi, Bander; Alshayban, Dhfer; Iqbal, Muhammad Zahid</t>
  </si>
  <si>
    <t>Alqahtani, SS (corresponding author), King Khalid Univ, Coll Pharm, Dept Clin Pharm, Pharmaceut Econ &amp; Hlth Policy, Abha, Saudi Arabia.</t>
  </si>
  <si>
    <t>ss.alqahtani@kku.edu.sa</t>
  </si>
  <si>
    <t>Deanship of Scientific Research at King Khalid University [RGP.2/578/45]</t>
  </si>
  <si>
    <t>Deanship of Scientific Research at King Khalid University (King Khalid University, King Saud University)</t>
  </si>
  <si>
    <t>The authors thank the Deanship of Scientific Research at King Khalid University for funding this work through the large Groups Project Under grant number (RGP.2/578/45).</t>
  </si>
  <si>
    <t>[Alqahtani, Saad S.; Iqbal, Muhammad Zahid] King Khalid Univ, Coll Pharm, Dept Clin Pharm, Abha, Saudi Arabia; [Menachery, Santhosh Joseph] Jazan Univ, Coll Pharm, Dept Clin Pharm, Jazan, Saudi Arabia; [Alshahrani, Ali] Taif Univ, Coll Pharm, Dept Clin Pharm, Taif, Saudi Arabia; [Albalkhi, Bander] King Saud Univ, Coll Pharm, Dept Clin Pharm, Riyadh, Saudi Arabia; [Alshayban, Dhfer] Imam Abdulrahman Bin Faisal Univ, Coll Pharm, Pharm Practice Dept, Dammam, Saudi Arabia</t>
  </si>
  <si>
    <t>King Khalid University; Jazan University; Taif University; King Saud University; Imam Abdulrahman Bin Faisal University</t>
  </si>
  <si>
    <t>Artificial intelligence in clinical pharmacy-A systematic review of current scenario and future perspectives</t>
  </si>
  <si>
    <t>Clinical pharmacy; artificial intelligence; machine learning; deep learning; optimal dosing; adverse drug events</t>
  </si>
  <si>
    <t>ADVERSE DRUG-REACTIONS; PREDICTION; RISK</t>
  </si>
  <si>
    <t>Alqahtani, Saad/AAR-7737-2021; Alshahrani, Ali/HTO-3346-2023; Joseph Menachery, Santhosh/OTH-8488-2025</t>
  </si>
  <si>
    <t>Alshahrani, Ali/0000-0001-5460-3809; Joseph Menachery, Santhosh/0000-0003-1505-9163</t>
  </si>
  <si>
    <t>10.1177/20552076251388145</t>
  </si>
  <si>
    <t>http://dx.doi.org/10.1177/20552076251388145</t>
  </si>
  <si>
    <t>8TP1B</t>
  </si>
  <si>
    <t>41146680</t>
  </si>
  <si>
    <t>WOS:001597023600001</t>
  </si>
  <si>
    <t>Chen, SQ; Wang, ZL; Dai, JR; Wu, GH; Chen, JY</t>
  </si>
  <si>
    <t>Background and Purpose: Intrafraction motion compromises accurate dose delivery in MRI-guided radiotherapy (MRIgRT), motivating the adoption of artificial intelligence (AI). This systematic review aims to evaluate the performance of AI-driven motion tracking approaches and identify barriers to clinical translation. Methods: PubMed and Web of Science were searched from January 1, 2020, to January 1, 2026. Studies were selected via a two-stage screening process based on predefined criteria. Key information was extracted, and the Checklist for Artificial Intelligence in Medical Imaging (CLAIM) was used to assess methodological quality. Results: Twenty-eight studies were included. Nineteen focused on target localization through registration-, segmentation-, reconstruction-, or machine learning-based approaches, and nine addressed motion prediction. Reported performance generally indicated sub-2 mm localization or prediction errors in many settings, segmentation accuracy of at least 0.83 in 12 studies, and inference times ranging from &lt; 0.1-420 ms, although one volumetric reconstruction study required 8000 ms. Current research exhibits a pronounced anatomical bias toward the liver (n = 23). Only two studies used established public datasets, five reported external validation, and six released source code. The mean CLAIM score was 24.00 +/- 2.85. Conclusion: AI-driven motion tracking has substantially advanced real-time motion management in MRIgRT, but clinical translation remains limited by anatomical bias, small and heterogeneous datasets, scarce external validation, heterogeneous evaluation metrics, and insufficient deployment and prospective dosimetric validation. Future progress will require multi-center open datasets, anatomy-aware model design, workflow-level optimization, and prospective clinically oriented validation.</t>
  </si>
  <si>
    <t>Chen, Shengqi; Wang, Zilin; Dai, Jianrong; Wu, Guohua; Chen, Jiayun</t>
  </si>
  <si>
    <t>Wu, GH (corresponding author), Beijing Univ Posts &amp; Telecommun, Sch Elect Engn, 10 Xitucheng Rd, Beijing 100876, Peoples R China.; Chen, JY (corresponding author), Chinese Acad Med Sci &amp; Peking Union Med Coll, Canc Hosp, Peking Union Med Coll, Natl Canc Ctr,Dept Radiat Oncol,Natl Clin Res Ctr, 17 Panjiayuan South Rd, Beijing 100021, Peoples R China.</t>
  </si>
  <si>
    <t>grace_chenjy@163.com; wuguohua@bupt.edu.cn; shengqichen@bupt.edu.cn; roff972165375@163.com; dai_jianrong@cicams.ac.cn</t>
  </si>
  <si>
    <t>National Natural Science Foundation of China [12105368, 62475020]; National High Level Hospital Clinical Research Funding and Cooperation Fund of CHCAMS Beijing &amp; Langfang SZCH [CFA202502022]; CAMS Innovation Fund for Medical Sciences [2025-I2M-C, T-B-052]</t>
  </si>
  <si>
    <t>National Natural Science Foundation of China (National Natural Science Foundation of China (NSFC)); National High Level Hospital Clinical Research Funding and Cooperation Fund of CHCAMS Beijing &amp; Langfang SZCH; CAMS Innovation Fund for Medical Sciences</t>
  </si>
  <si>
    <t>This work was supported by the National Natural Science Foundation of China (No. 12105368 and 62475020) , the National High Level Hospital Clinical Research Funding and Cooperation Fund of CHCAMS Beijing &amp; Langfang &amp; SZCH (No. CFA202502022) , and the CAMS Innovation Fund for Medical Sciences (No. 2025-I2M-C &amp; T-B-052) .</t>
  </si>
  <si>
    <t>[Chen, Shengqi; Wang, Zilin; Wu, Guohua] Beijing Univ Posts &amp; Telecommun, Sch Elect Engn, 10 Xitucheng Rd, Beijing 100876, Peoples R China; [Dai, Jianrong; Chen, Jiayun] Chinese Acad Med Sci &amp; Peking Union Med Coll, Canc Hosp, Peking Union Med Coll, Natl Canc Ctr,Dept Radiat Oncol,Natl Clin Res Ctr, 17 Panjiayuan South Rd, Beijing 100021, Peoples R China</t>
  </si>
  <si>
    <t>Beijing University of Posts &amp; Telecommunications; Chinese Academy of Medical Sciences - Peking Union Medical College; Cancer Institute &amp; Hospital - CAMS; Peking Union Medical College</t>
  </si>
  <si>
    <t>Artificial intelligence for real-time motion tracking in MRI-guided radiotherapy: A systematic review</t>
  </si>
  <si>
    <t>COMPUTERIZED MEDICAL IMAGING AND GRAPHICS</t>
  </si>
  <si>
    <t>MRIgRT; Motion Tracking; Artificial Intelligence; Deep Learning; Machine Learning</t>
  </si>
  <si>
    <t>RADIATION-THERAPY; TUMOR MOTION; TARGET TRACKING; MANAGEMENT</t>
  </si>
  <si>
    <t>0895-6111</t>
  </si>
  <si>
    <t>1879-0771</t>
  </si>
  <si>
    <t>COMPUT MED IMAG GRAP</t>
  </si>
  <si>
    <t>Comput. Med. Imaging Graph.</t>
  </si>
  <si>
    <t>132</t>
  </si>
  <si>
    <t>102783</t>
  </si>
  <si>
    <t>10.1016/j.compmedimag.2026.102783</t>
  </si>
  <si>
    <t>http://dx.doi.org/10.1016/j.compmedimag.2026.102783</t>
  </si>
  <si>
    <t>Engineering, Biomedical; Radiology, Nuclear Medicine &amp; Medical Imaging</t>
  </si>
  <si>
    <t>Engineering; Radiology, Nuclear Medicine &amp; Medical Imaging</t>
  </si>
  <si>
    <t>JG3DE</t>
  </si>
  <si>
    <t>42229314</t>
  </si>
  <si>
    <t>WOS:001788644500001</t>
  </si>
  <si>
    <t>Koulouris, A; Tsagkaris, C; Kalaitzidis, K; Tsakonas, G; Mountzios, G</t>
  </si>
  <si>
    <t>Background/Objectives: The management and prognosis of ALK-rearranged non-small-cell lung cancer have substantially improved over the past decade. However, challenges remain in timely molecular identification, prediction of treatment response, and understanding resistance mechanisms. This systematic review evaluates and synthesizes the evidence on artificial intelligence (AI) approaches leveraging imaging, pathology, molecular, and clinical data in this setting. Methods: A systematic search was conducted for peer-reviewed studies published between 2020 and 2025. Eligible studies involved human subjects and applied AI, machine learning, or deep learning methods to predict ALK status or treatment-related outcomes using imaging, pathology, molecular, or multimodal data. Study selection followed the PRISMA 2020 guidelines. Data were extracted on study design, data modality, AI methodology, clinical objectives, and performance metrics. Bibliometric co-occurrence analysis was performed to characterize thematic patterns and temporal trends. Results: Thirteen studies met the inclusion criteria, most of which were retrospective and single-center. AI approaches were applied to radiologic, pathologic, molecular, or multimodal data. Models predicting ALK status reported area under the curve values ranging from 0.73 to 0.99, while prognostic and treatment-response models reported moderate to high discriminative performance. Bibliometric analysis identified two dominant research themes focused on molecular characterization and computational methodology, with a recent shift toward treatment-specific and integrative analyses. External validation and clinical implementation remained limited across studies. Conclusions: AI shows promising potential to support diagnosis, prognostication, and treatment assessment in ALK-rearranged lung cancer. However, methodological heterogeneity, limited external validation, and a lack of prospective studies currently constrain clinical translation.</t>
  </si>
  <si>
    <t>Koulouris, Andreas; Tsagkaris, Christos; Kalaitzidis, Konstantinos; Tsakonas, Georgios; Mountzios, Giannis</t>
  </si>
  <si>
    <t>Koulouris, A (corresponding author), Karolinska Univ Hosp, Thorac Oncol Ctr, S-17176 Stockholm, Sweden.; Koulouris, A (corresponding author), Karolinska Inst, Dept Oncol Pathol, S-17177 Stockholm, Sweden.</t>
  </si>
  <si>
    <t>andreas.koulouris@ki.se</t>
  </si>
  <si>
    <t>European Society for Medical Oncology (ESMO); Elena Iliopoulou Giama (EIG) Cancer Research &amp; Scholarship Foundation; Onassis Scholarship 2025-2026; Radiumhemmet Research Funds; Hellenic Society of Medical Oncology (HeSMO); University of Crete; Stiftelsen Tage Olssons Stipendiefond</t>
  </si>
  <si>
    <t>A.K. received research grants from the European Society for Medical Oncology (ESMO), the Hellenic Society of Medical Oncology (HeSMO), Scholarship-Legacy "M. M. Manassaki" by the University of Crete, Radiumhemmet Research Funds, Stiftelsen Tage Olssons Stipendiefond, Onassis Foundation Scholarship 2025-2026, and Elena Iliopoulou Giama (EIG) Cancer Research &amp; Scholarship Foundation. The funders had no role in the collection, the interpretation of data, or the writing of the manuscript. Any views, opinions, findings, conclusions, or recommendations expressed in this material are those solely of the authors and do not necessarily reflect those of the funders.</t>
  </si>
  <si>
    <t>[Koulouris, Andreas; Tsakonas, Georgios] Karolinska Univ Hosp, Thorac Oncol Ctr, S-17176 Stockholm, Sweden; [Koulouris, Andreas; Tsakonas, Georgios] Karolinska Inst, Dept Oncol Pathol, S-17177 Stockholm, Sweden; [Tsagkaris, Christos] Aristotle Univ Thessaloniki, Fac Med, Thessaloniki 54124, Greece; [Kalaitzidis, Konstantinos] Stockholm Univ, Dept Biochem &amp; Biophys, Sci Life Lab, S-17121 Solna, Sweden; [Tsakonas, Georgios] Bank Cyprus Oncol Ctr, Dept Med Oncol, CY-28551 Nicosia, Cyprus; [Mountzios, Giannis] Henry Dunant Hosp Ctr, Dept Med Oncol 4, Athens 11526, Greece; [Mountzios, Giannis] Henry Dunant Hosp Ctr, Clin Trials Unit, Athens 11526, Greece</t>
  </si>
  <si>
    <t>Karolinska Institutet; Karolinska University Hospital; Karolinska Institutet; Aristotle University of Thessaloniki; Stockholm University; Henry Dunant Hospital; Henry Dunant Hospital</t>
  </si>
  <si>
    <t>Artificial Intelligence in ALK-Rearranged NSCLC: Forecasting Response and Resistance</t>
  </si>
  <si>
    <t>ALK rearrangement; NSCLC; artificial intelligence; machine learning; radiomics; digital pathology; prognostic modeling; treatment response; resistance mechanisms; systematic review</t>
  </si>
  <si>
    <t>CELL LUNG-CANCER; CHEMOTHERAPY; CRIZOTINIB; TOOL</t>
  </si>
  <si>
    <t>Mountzios, Giannis/ABE-1197-2020; Tsagkaris, Christos/Y-5951-2019; Koulouris, Andreas/ABH-3438-2021; Tsakonas, Georgios/LJK-4319-2024</t>
  </si>
  <si>
    <t>MAR 18 2026</t>
  </si>
  <si>
    <t>973</t>
  </si>
  <si>
    <t>10.3390/cancers18060973</t>
  </si>
  <si>
    <t>http://dx.doi.org/10.3390/cancers18060973</t>
  </si>
  <si>
    <t>FQ8LO</t>
  </si>
  <si>
    <t>41899575</t>
  </si>
  <si>
    <t>WOS:001725220800001</t>
  </si>
  <si>
    <t>Ambardar, R; Abdulsalam, AJ; Mishra, A</t>
  </si>
  <si>
    <t>This review examines artificial intelligence (AI) applications in ultrasound imaging for carpal tunnel syndrome diagnosis. Deep learning models have achieved Dice coefficients exceeding 0.85 for median nerve segmentation and diagnostic accuracy with area under the curve values up to 0.926, often matching specialist performance. However, methodological limitations exist: only three of 13 included studies (23%) performed external validation, and most used single-center retrospective designs. No prospective clinical trials have demonstrated improved patient outcomes. We critically appraise study quality, discuss current limitations, and provide practical recommendations for clinicians considering AI integration into their practice.</t>
  </si>
  <si>
    <t>Ambardar, Renu; Abdulsalam, Ahmad J.; Mishra, Anant</t>
  </si>
  <si>
    <t>Abdulsalam, AJ (corresponding author), Mubarak Al kabeer Hosp, Dept Phys Med &amp; Rehabil, Jabriya, Kuwait.</t>
  </si>
  <si>
    <t>dr.ahmad.j.abdulsalam@gmail.com</t>
  </si>
  <si>
    <t>[Ambardar, Renu; Abdulsalam, Ahmad J.] Mubarak Al kabeer Hosp, Dept Phys Med &amp; Rehabil, Jabriya, Kuwait; [Mishra, Anant] Penn State Univ, Dept Comp Engn, University Pk, PA USA</t>
  </si>
  <si>
    <t>Mubarak Al-Kabeer Hospital; Pennsylvania Commonwealth System of Higher Education (PCSHE); Pennsylvania State University; Pennsylvania State University - University Park</t>
  </si>
  <si>
    <t>Artificial intelligence in ultrasound imaging for carpal tunnel syndrome: what clinicians need to know</t>
  </si>
  <si>
    <t>JOURNAL OF MEDICAL ULTRASONICS</t>
  </si>
  <si>
    <t>Carpal tunnel syndrome; Artificial intelligence; Deep learning; Ultrasound; Median nerve</t>
  </si>
  <si>
    <t>MEDIAN NERVE; DIAGNOSIS; ULTRASONOGRAPHY; SEGMENTATION</t>
  </si>
  <si>
    <t>1346-4523</t>
  </si>
  <si>
    <t>1613-2254</t>
  </si>
  <si>
    <t>J MED ULTRASON</t>
  </si>
  <si>
    <t>J. Med. Ultrason.</t>
  </si>
  <si>
    <t>10.1007/s10396-026-01664-2</t>
  </si>
  <si>
    <t>http://dx.doi.org/10.1007/s10396-026-01664-2</t>
  </si>
  <si>
    <t>MS4ED</t>
  </si>
  <si>
    <t>42599636</t>
  </si>
  <si>
    <t>WOS:001849761500001</t>
  </si>
  <si>
    <t>Mir, BA; Nishwa, DE; Lee, SW</t>
  </si>
  <si>
    <t>Background: Embodied artificial intelligence (EAI), integrating advanced AI algorithms with robotic platforms capable of sensing, planning, and acting, has emerged as a transformative approach in healthcare delivery. This systematic review synthesizes evidence on robotic perception, decision-making, and clinical impact of EAI systems in healthcare settings. Methods: Following PRISMA 2020 guidelines, we searched PubMed/MEDLINE, Scopus, Web of Science, IEEE Xplore, and ACM Digital Library for studies published between January 2020 and August 2025. Seventeen studies met eligibility criteria, spanning four domains: surgical assistance, rehabilitation, hospital logistics, and telepresence. The protocol was prospectively registered in PROSPERO under ID: CRD420261285936. Results: Perception architectures predominantly employed multimodal sensor fusion, combining vision with force/torque, depth, and physiological signals. Decision-making approaches included imitation learning, reinforcement learning, and hybrid symbolic-neural control. Key findings indicate that surgical robots demonstrated consistency advantages in specific experimental tasks, rehabilitation robotics produced statistically significant improvements (SMD = 0.29) across 396 randomized controlled trials, and both logistics and telepresence systems achieved very high operational success levels. Nonetheless, important barriers remain, including limited external validation, small sample sizes, and insufficient cost-effectiveness data. Conclusions: Future research should prioritize standardized benchmarks, prospective multicenter trials, and patient-centered outcome measures to facilitate clinical translation of EAI technologies.</t>
  </si>
  <si>
    <t>Mir, Bilal Ahmad; Nishwa, Dur E.; Lee, Seung Won</t>
  </si>
  <si>
    <t>Lee, SW (corresponding author), Sungkyunkwan Univ, Sch Med, Dept Precis Med, Suwon 16419, South Korea.; Lee, SW (corresponding author), Sungkyunkwan Univ, Inst Cross Disciplinary Studies, Dept Metabiohlth, Suwon 16419, South Korea.; Lee, SW (corresponding author), Sungkyunkwan Univ, Dept Artificial Intelligence, Suwon 16419, South Korea.; Lee, SW (corresponding author), Sungkyunkwan Univ, Sch Med, Personalized Canc Immunotherapy Res Ctr, Suwon 16419, South Korea.; Lee, SW (corresponding author), Sungkyunkwan Univ, Kangbuk Samsung Hosp, Sch Med, Dept Family Med, 29 Saemunan Ro, Seoul 03181, South Korea.</t>
  </si>
  <si>
    <t>bilalmir93@jbnu.ac.kr; dure512@skku.edu; swleemd@g.skku.edu</t>
  </si>
  <si>
    <t>BK21 FOUR (Graduate School Innovation); Sungkyunkwan University; Ministry of Education, Korea; Ministry of Science &amp; ICT, Republic of Korea [NRF [2021-R1-I1A2 (059735)], RS [2024-0040 (5650)], RS [2024-0044 (0881)], RS [2019-II19 (0421)], RS [2025-2544 (3209)]]</t>
  </si>
  <si>
    <t>BK21 FOUR (Graduate School Innovation); Sungkyunkwan University; Ministry of Education, Korea (Ministry of Education (MOE), Republic of Korea); Ministry of Science &amp; ICT, Republic of Korea</t>
  </si>
  <si>
    <t>This research was supported by Sungkyunkwan University and BK21 FOUR (Graduate School Innovation), funded by the Ministry of Education, Korea. This research was also supported by the Ministry of Education and Ministry of Science &amp; ICT, Republic of Korea (grant numbers: NRF [2021-R1-I1A2 (059735)], RS [2024-0040 (5650)], RS [2024-0044 (0881)], RS [2019-II19 (0421)], and RS [2025-2544 (3209)].</t>
  </si>
  <si>
    <t>[Mir, Bilal Ahmad] Jeonbuk Natl Univ, Dept Elect &amp; Informat Engn, Jeonju 54896, South Korea; [Nishwa, Dur E.; Lee, Seung Won] Sungkyunkwan Univ, Sch Med, Dept Precis Med, Suwon 16419, South Korea; [Lee, Seung Won] Sungkyunkwan Univ, Inst Cross Disciplinary Studies, Dept Metabiohlth, Suwon 16419, South Korea; [Lee, Seung Won] Sungkyunkwan Univ, Dept Artificial Intelligence, Suwon 16419, South Korea; [Lee, Seung Won] Sungkyunkwan Univ, Sch Med, Personalized Canc Immunotherapy Res Ctr, Suwon 16419, South Korea; [Lee, Seung Won] Sungkyunkwan Univ, Kangbuk Samsung Hosp, Sch Med, Dept Family Med, 29 Saemunan Ro, Seoul 03181, South Korea</t>
  </si>
  <si>
    <t>Jeonbuk National University; Sungkyunkwan University (SKKU); Sungkyunkwan University (SKKU); Sungkyunkwan University (SKKU); Sungkyunkwan University (SKKU); Sungkyunkwan University (SKKU); Samsung Medical Center; Samsung Kangbuk Hospital</t>
  </si>
  <si>
    <t>Embodied Artificial Intelligence in Healthcare: A Systematic Review of Robotic Perception, Decision-Making, and Clinical Impact</t>
  </si>
  <si>
    <t>HEALTHCARE</t>
  </si>
  <si>
    <t>embodied artificial intelligence; healthcare robotics; surgical robots; rehabilitation robotics; autonomous navigation; deep learning; human-robot interaction; clinical outcomes</t>
  </si>
  <si>
    <t>Mir, Dr. Bilal Ahmad/JHT-6176-2023</t>
  </si>
  <si>
    <t>Mir, Bilal Ahmad/0009-0003-6967-1398</t>
  </si>
  <si>
    <t>2227-9032</t>
  </si>
  <si>
    <t>HEALTHCARE-BASEL</t>
  </si>
  <si>
    <t>Healthcare</t>
  </si>
  <si>
    <t>FEB 25 2026</t>
  </si>
  <si>
    <t>572</t>
  </si>
  <si>
    <t>10.3390/healthcare14050572</t>
  </si>
  <si>
    <t>http://dx.doi.org/10.3390/healthcare14050572</t>
  </si>
  <si>
    <t>Health Care Sciences &amp; Services; Health Policy &amp; Services</t>
  </si>
  <si>
    <t>Health Care Sciences &amp; Services</t>
  </si>
  <si>
    <t>EZ6WV</t>
  </si>
  <si>
    <t>41827523</t>
  </si>
  <si>
    <t>WOS:001713565600001</t>
  </si>
  <si>
    <t>Al-Harthy, MH</t>
  </si>
  <si>
    <t>This conceptual review (i) analyzes the outcomes predicted, data modalities, modeling approaches, validation strategies, and reporting quality of existing artificial intelligence (AI)-driven prognostic models in temporomandibular disorders (TMD) and chronic orofacial pain (OFP); (ii) identifies enduring methodological and ethical constraints that hinder clinical translation; and (iii) proposes a pragmatic research framework to guide the responsible development of clinically relevant prognostic tools for TMD and OFP. The review covers peer-reviewed and other relevant publications from the previous decade, emphasizing AI or machine-learning (ML) based models for prognosis, outcome prediction, or trajectory modeling in TMD and OFP populations. Established paradigms, including the Transparent Reporting of a multivariable prediction model for individual Prognosis Or Diagnosis plus Artificial Intelligence extension (TRIPOD + AI) and the Prediction model Risk Of Bias Assessment Tool (PROBAST), were used to assess the literature. Methodologies remain highly inconsistent, and current literature lacks the volume and rigor required for clinical translation. Most AI research has concentrated on diagnostic classification rather than prognostic modeling. Small sample sizes, short follow-up, single-center datasets, omission of psychosocial factors, and a general lack of external validation hamper the few prognostic studies that exist. Most model outputs are neither clinically actionable nor suitable for direct use in treatment decisions, limiting their value for clinicians and their potential impact on patient outcomes. Research applying AI to forecast TMD and OFP remains in its early stages. Without a prognosis-first research design, longitudinal data integration, inclusion of biopsychosocial predictors, and clinically significant outcome objectives, existing models are unlikely to influence clinical practice. Clear research objectives, reporting criteria, and ethical norms must be established before AI-based prognostic models can be confidently adopted in TMD and OFP clinical practice. Future objectives comprise establishing multicenter longitudinal cohorts, conducting trajectory-based modeling, employing federated learning for external validation, and initiating prospective clinical trials to demonstrate clear clinical benefit.</t>
  </si>
  <si>
    <t>Al-Harthy, Mohammad H.</t>
  </si>
  <si>
    <t>Al-Harthy, MH (corresponding author), Umm Al Qura Univ, Fac Dent Med, Dept Basic &amp; Clin Oral Sci, Mecca 24231, Saudi Arabia.</t>
  </si>
  <si>
    <t>mhharthy@uqu.edu.sa</t>
  </si>
  <si>
    <t>[Al-Harthy, Mohammad H.] Umm Al Qura Univ, Fac Dent Med, Dept Basic &amp; Clin Oral Sci, Mecca 24231, Saudi Arabia</t>
  </si>
  <si>
    <t>Umm Al-Qura University</t>
  </si>
  <si>
    <t>Artificial intelligence-based prognostic modeling in temporomandibular disorders and chronic orofacial pain: a critical conceptual review</t>
  </si>
  <si>
    <t>JOURNAL OF ORAL &amp; FACIAL PAIN AND HEADACHE</t>
  </si>
  <si>
    <t>Temporomandibular disorders; Chronic orofacial pain; Artificial intelligence; Machine; learning; Prognostic modeling; Biopsychosocial model</t>
  </si>
  <si>
    <t>PSYCHOLOGICAL-FACTORS; DIAGNOSTIC-CRITERIA; SYSTEMATIC REVIEWS; 1ST-ONSET TMD; RISK-FACTORS; SYMPTOMS; HEALTH; SIGNS; BIAS; CARE</t>
  </si>
  <si>
    <t>MRE PRESS</t>
  </si>
  <si>
    <t>SINGAPORE</t>
  </si>
  <si>
    <t>14 ROBINSON RD #08-01A FAR EAST FINANCE, SINGAPORE, SINGAPORE</t>
  </si>
  <si>
    <t>2333-0384</t>
  </si>
  <si>
    <t>2333-0376</t>
  </si>
  <si>
    <t>J ORAL FACIAL PAIN H</t>
  </si>
  <si>
    <t>J. Oral Facial Pain Headache</t>
  </si>
  <si>
    <t>10.22514/jofph.2026.049</t>
  </si>
  <si>
    <t>http://dx.doi.org/10.22514/jofph.2026.049</t>
  </si>
  <si>
    <t>MH8SS</t>
  </si>
  <si>
    <t>42548102</t>
  </si>
  <si>
    <t>WOS:001842615400004</t>
  </si>
  <si>
    <t>Alqadi, MM; Vidal, SGM</t>
  </si>
  <si>
    <t>Purpose of ReviewArtificial intelligence (AI) promises to compress stroke treatment timelines, yet its clinical return on investment remains uncertain. We interrogate state-of-the-art AI platforms across imaging, workflow orchestration, and outcome prediction to clarify value drivers and execution risks.Recent FindingsConvolutional, recurrent, and transformer architectures now trigger large-vessel-occlusion alerts, delineate ischemic core in seconds, and forecast 90-day function. Commercial deployments-RapidAI, Viz.ai, Aidoc-report double-digit reductions in door-to-needle metrics and expanded thrombectomy eligibility. However, dataset bias, opaque reasoning, and limited external validation constrain scalability. Hybrid image-plus-clinical models elevate predictive accuracy but intensify data-governance demands.SummaryAI can operationalize precision stroke care, but enterprise-grade adoption requires federated data pipelines, explainable-AI dashboards, and fit-for-purpose regulation. Prospective multicenter trials and continuous lifecycle surveillance are mandatory to convert algorithmic promise into reproducible, equitable patient benefit.</t>
  </si>
  <si>
    <t>Alqadi, Murad M.; Vidal, Sarkis G. Morales</t>
  </si>
  <si>
    <t>Vidal, SGM (corresponding author), Loyola Univ Hlth Syst, Dept Neurol, Maywood, IL 60153 USA.</t>
  </si>
  <si>
    <t>malqad3@uic.edu; sarkis.moralesvidal@lumc.edu</t>
  </si>
  <si>
    <t>[Alqadi, Murad M.] Univ Illinois, Dept Surg, Coll Med, Chicago, IL 60612 USA; [Vidal, Sarkis G. Morales] Loyola Univ Hlth Syst, Dept Neurol, Maywood, IL 60153 USA</t>
  </si>
  <si>
    <t>University of Illinois System; University of Illinois Chicago; University of Illinois Chicago Hospital; Loyola University Chicago</t>
  </si>
  <si>
    <t>Artificial Intelligence in Vascular Neurology: Applications, Challenges, and a Review of AI Tools for Stroke Imaging, Clinical Decision Making, and Outcome Prediction Models</t>
  </si>
  <si>
    <t>CURRENT NEUROLOGY AND NEUROSCIENCE REPORTS</t>
  </si>
  <si>
    <t>Artificial intelligence (AI); Convolutional Neural Networks (CNNs); Recurrent Neural Networks (RNNs); Transformer models; Hybrid models; Large language models (LLMs)</t>
  </si>
  <si>
    <t>Alqadi, Murad/0000-0003-2089-8674</t>
  </si>
  <si>
    <t>1528-4042</t>
  </si>
  <si>
    <t>1534-6293</t>
  </si>
  <si>
    <t>CURR NEUROL NEUROSCI</t>
  </si>
  <si>
    <t>Curr. Neurol. Neurosci. Rep.</t>
  </si>
  <si>
    <t>MAY 9 2025</t>
  </si>
  <si>
    <t>10.1007/s11910-025-01422-w</t>
  </si>
  <si>
    <t>http://dx.doi.org/10.1007/s11910-025-01422-w</t>
  </si>
  <si>
    <t>Clinical Neurology; Neurosciences</t>
  </si>
  <si>
    <t>Neurosciences &amp; Neurology</t>
  </si>
  <si>
    <t>2LJ4D</t>
  </si>
  <si>
    <t>40343612</t>
  </si>
  <si>
    <t>WOS:001485410500001</t>
  </si>
  <si>
    <t>Wang, ZG; Ding, S; Wang, J; Tang, YH</t>
  </si>
  <si>
    <t>Background: Artificial intelligence (AI) models have been used to predict myopia onset, but results are inconsistent. This systematic review and meta-analysis aimed to evaluate their performance. Methods: We searched PubMed, EMBASE, Web of Science, and Cochrane Library up to January 2026 for studies using AI to predict myopia onset. A random-effects model pooled area under the curve (AUC). Risk of bias was assessed with PROBAST+AI, and evidence certainty with GRADE. Results: Seven studies (24 models) were included. At one-year follow-up, the pooled AUC for the seven studies (optimal models) was 0.95 (95%CI:0.93-0.96, I2=89.2%), and for all 24 models it was 0.85 (95%CI:0.82-0.89, I2=99.2%). Traditional machine learning (pooled AUC=0.85) and deep learning (0.86) showed comparable discrimination, while prospective studies (0.96) outperformed retrospective ones (0.89). Heterogeneity was high in all analyses. GRADE quality was "low". Conclusions: AI models show promise for predicting adolescent myopia, but current studies suffer from high bias risk, lack of external validation, and regional imbalance. Their clinical utility remains uncertain, and future multicenter, externally validated cohort studies are needed.</t>
  </si>
  <si>
    <t>Wang, Zhenggang; Ding, Shan; Wang, Jie; Tang, Yunhua</t>
  </si>
  <si>
    <t>Tang, YH (corresponding author), Chengdu Univ TCM, Eye Sch, Chengdu, Sichuan, Peoples R China.; Tang, YH (corresponding author), Ziyang Peoples Hosp, Dept Tradit Chinese Med Proctol, Ziyang, Sichuan, Peoples R China.</t>
  </si>
  <si>
    <t>18190370230@163.com</t>
  </si>
  <si>
    <t>Science and Technology Association of Ziyang City; Medical Association of Ziyang City [2025,066]</t>
  </si>
  <si>
    <t>Science and Technology Association of Ziyang City; Medical Association of Ziyang City</t>
  </si>
  <si>
    <t>This work was supported by the Science and Technology Association of Ziyang City and the Medical Association of Ziyang City (Funding No 2025,066).</t>
  </si>
  <si>
    <t>[Wang, Zhenggang] Sichuan Second Hosp TCM, Dept Dermatol, Chengdu, Sichuan, Peoples R China; [Wang, Zhenggang] Sichuan Acad Chinese Med Sci, Dept Dermatol, Inst Tradit Chinese Med, Chengdu, Sichuan, Peoples R China; [Ding, Shan; Wang, Jie; Tang, Yunhua] Chengdu Univ TCM, Eye Sch, Chengdu, Sichuan, Peoples R China; [Tang, Yunhua] Ziyang Peoples Hosp, Dept Tradit Chinese Med Proctol, Ziyang, Sichuan, Peoples R China</t>
  </si>
  <si>
    <t>Chengdu University of Traditional Chinese Medicine</t>
  </si>
  <si>
    <t>Predicting the onset of myopia in children and adolescents using artificial intelligence: A systematic review and meta-analysis</t>
  </si>
  <si>
    <t>PHOTODIAGNOSIS AND PHOTODYNAMIC THERAPY</t>
  </si>
  <si>
    <t>Myopia; Artificial intelligence (AI); Prediction model; Meta-analysis; Children and adolescents</t>
  </si>
  <si>
    <t>1572-1000</t>
  </si>
  <si>
    <t>1873-1597</t>
  </si>
  <si>
    <t>PHOTODIAGN PHOTODYN</t>
  </si>
  <si>
    <t>Photodiagnosis Photodyn. Ther.</t>
  </si>
  <si>
    <t>105546</t>
  </si>
  <si>
    <t>10.1016/j.pdpdt.2026.105546</t>
  </si>
  <si>
    <t>http://dx.doi.org/10.1016/j.pdpdt.2026.105546</t>
  </si>
  <si>
    <t>KL3FU</t>
  </si>
  <si>
    <t>42285273</t>
  </si>
  <si>
    <t>WOS:001809668900001</t>
  </si>
  <si>
    <t>Winiarski, S; Radziszewski, M; Wisniewski, M; Cisek, J; Wasowski, D; Plewczynski, D; Górska, K; Korczynski, P</t>
  </si>
  <si>
    <t>Artificial intelligence (AI) is increasingly investigated as a potential adjunct in the diagnosis and staging of lung cancer, particularly through integration with bronchoscopy and endobronchial ultrasound (EBUS). Deep learning models have been applied to modalities such as white-light imaging, autofluorescence bronchoscopy, and spectroscopy, with the aim of assisting lesion detection, standardizing interpretation, and reducing interobserver variability. AI has also been explored in EBUS for lymph node assessment and guidance of transbronchial needle aspiration (EBUS-TBNA), with preliminary studies suggesting possible improvements in diagnostic yield. However, current evidence remains largely confined to small, retrospective, single-center datasets, often reporting performance under idealized conditions. External validation is rare, reproducibility is undermined by a lack of data and code availability, and workflow integration into real-world bronchoscopy practice has not been demonstrated. As such, most systems should still be regarded as experimental. Translating AI into routine thoracic oncology will require large-scale, prospective, multicenter validation studies, greater data transparency, and careful evaluation of cost-effectiveness, regulatory approval, and clinical utility.</t>
  </si>
  <si>
    <t>Winiarski, Sebastian; Radziszewski, Marcin; Wisniewski, Maciej; Cisek, Jakub; Wasowski, Dariusz; Plewczynski, Dariusz; Gorska, Katarzyna; Korczynski, Piotr</t>
  </si>
  <si>
    <t>Winiarski, S (corresponding author), Natl Med Inst Minist Interior &amp; Adm, Dept Thorac Surg, PL-02507 Warsaw, Poland.</t>
  </si>
  <si>
    <t>cisekjakub@wp.pl; dariusz.wasowski@pimmswia.gov.pl; sebastian.winiarski@pimmswia.gov.pl; katarzyna.gorska2@pimmswia.gov.pl; marcin.radziszewski@pimmswia.gov.pl; d.plewczynski@cent.uw.edu.pl; m.wisniewski@datascience.edu.pl; piotr.korczynski@pimmswia.gov.pl</t>
  </si>
  <si>
    <t>[Winiarski, Sebastian; Radziszewski, Marcin; Wasowski, Dariusz] Natl Med Inst Minist Interior &amp; Adm, Dept Thorac Surg, PL-02507 Warsaw, Poland; [Radziszewski, Marcin] Med Univ Warsaw, Dept Histol &amp; Embryol, PL-02004 Warsaw, Poland; [Wisniewski, Maciej; Plewczynski, Dariusz] Warsaw Univ Technol, Fac Math &amp; Informat Sci, PL-00662 Warsaw, Poland; [Cisek, Jakub] Polish Japanese Acad Informat Technol, Fac Comp Sci, PL-02008 Warsaw, Poland; [Gorska, Katarzyna; Korczynski, Piotr] Natl Med Inst Minist Interior &amp; Adm, Dept Pulm Dis Thorac Oncol &amp; Transplantol, PL-02507 Warsaw, Poland</t>
  </si>
  <si>
    <t>Medical University of Warsaw; Warsaw University of Technology; Polsko-Japonska Akademia Technik Komputerowych</t>
  </si>
  <si>
    <t>Integrating Artificial Intelligence in Bronchoscopy and Endobronchial Ultrasound (EBUS) for Lung Cancer Diagnosis and Staging: A Comprehensive Review</t>
  </si>
  <si>
    <t>artificial intelligence (AI); deep learning (DL); endobronchial ultrasound (EBUS); endobronchial ultrasound-guided transbronchial needle aspiration (EBUS-TBNA); bronchoscopy; lung cancer</t>
  </si>
  <si>
    <t>ON-SITE EVALUATION; COMPUTER-AIDED DIAGNOSIS; LYMPH-NODES; MEDIASTINOSCOPY; CLASSIFICATION; ELASTOGRAPHY; NAVIGATION; SELECTION; IMAGES; TOOL</t>
  </si>
  <si>
    <t>/V-4604-2018; Plewczynski, Dariusz/KZT-9117-2024</t>
  </si>
  <si>
    <t>Cisek, Jakub/0009-0006-5494-6346; Wiśniewski, Maciej/0000-0002-2470-6425; Korczynski, Piotr/0000-0003-2826-4430; Radziszewski, Marcin/0000-0002-9664-3099; Plewczynski, Dariusz/0000-0002-3840-7610</t>
  </si>
  <si>
    <t>AUG 29 2025</t>
  </si>
  <si>
    <t>2835</t>
  </si>
  <si>
    <t>10.3390/cancers17172835</t>
  </si>
  <si>
    <t>http://dx.doi.org/10.3390/cancers17172835</t>
  </si>
  <si>
    <t>7FH1I</t>
  </si>
  <si>
    <t>40940931</t>
  </si>
  <si>
    <t>WOS:001569647200001</t>
  </si>
  <si>
    <t>Nikravangolsefid, N; Reddy, S; Truong, HH; Charkviani, M; Ninan, J; Prokop, LJ; Suppadungsuk, S; Singh, W; Kashani, KB; Garces, JPD</t>
  </si>
  <si>
    <t>Introduction: Various Machine Learning (ML) models have been used to predict sepsis-associated mortality. We conducted a systematic review to evaluate the methodologies employed in studies to predict mortality among patients with sepsis. Methods: Following a pre-established protocol registered at the International Prospective Register of Systematic Reviews, we performed a comprehensive search of databases from inception to February 2024. We included peer-reviewed articles reporting predicting mortality in critically ill adult patients with sepsis. Results: Among the 1822 articles, 31 were included, involving 1,477,200 adult patients with sepsis. Nineteen studies had a high risk of bias. Among the diverse ML models, Logistic regression and eXtreme Gradient Boosting were the most frequently used, in 22 and 16 studies, respectively. Nine studies performed internal and external validation. Compared with conventional scoring systems such as SOFA, the ML models showed slightly higher performance in predicting mortality (AUROC ranges: 0.62-0.90 vs. 0.47-0.86). Conclusions: ML models demonstrate a modest improvement in predicting sepsis-associated mortality. The certainty of these findings remains low due to the high risk of bias and significant heterogeneity. Studies should include comprehensive methodological details on calibration and hyperparameter selection, adopt a standardized definition of sepsis, and conduct multicenter prospective designs along with external validations.</t>
  </si>
  <si>
    <t>Nikravangolsefid, Nasrin; Reddy, Swetha; Truong, Hong Hieu; Charkviani, Mariam; Ninan, Jacob; Prokop, Larry J.; Suppadungsuk, Supawadee; Singh, Waryaam; Kashani, Kianoush B.; Garces, Juan Pablo Domecq</t>
  </si>
  <si>
    <t>Garces, JPD (corresponding author), Mayo Clin, Coll Med, 200 First St SW, Rochester, MN 55902 USA.</t>
  </si>
  <si>
    <t>domecq.juan@mayo.edu</t>
  </si>
  <si>
    <t>[Nikravangolsefid, Nasrin; Truong, Hong Hieu; Charkviani, Mariam; Suppadungsuk, Supawadee; Singh, Waryaam; Kashani, Kianoush B.; Garces, Juan Pablo Domecq] Mayo Clin, Dept Med, Div Nephrol &amp; Hypertens, Rochester, MN USA; [Nikravangolsefid, Nasrin; Reddy, Swetha; Kashani, Kianoush B.] Mayo Clin, Dept Med, Div Pulm &amp; Crit Care Med, Rochester, MN USA; [Truong, Hong Hieu] St Francis Hosp, Dept Med, Evanston, IL USA; [Ninan, Jacob] MultiCare Capital Med Ctr, Dept Nephrol &amp; Crit Care, Olympia, WA USA; [Prokop, Larry J.] Mayo Clin, Mayo Clin Lib, Rochester, MN USA; [Garces, Juan Pablo Domecq] Mayo Clin Hlth Syst, Dept Crit Care Med, Mankato, MN USA</t>
  </si>
  <si>
    <t>Machine learning for predicting mortality in adult critically ill patients with Sepsis: A systematic review</t>
  </si>
  <si>
    <t>JOURNAL OF CRITICAL CARE</t>
  </si>
  <si>
    <t>Sepsis; Mortality; Machine learning; Prediction</t>
  </si>
  <si>
    <t>HOSPITAL MORTALITY; LOGISTIC-REGRESSION; RISK STRATIFICATION; ACUTE PHYSIOLOGY; VALIDATION; MODELS; ASSOCIATION; DEFINITIONS; TRENDS; SCORE</t>
  </si>
  <si>
    <t>Kashani, Kianoush/AFW-1473-2022; Domecq, Juan Pablo/IWE-1613-2023; Truong, Hong Hieu/JNE-9520-2023; suppadungsuk, supawadee/ISU-2478-2023; Singh, Waryaam/OVY-7952-2025</t>
  </si>
  <si>
    <t>Charkviani, Mariam/0000-0002-8854-8796; Domecq, Juan Pablo/0009-0008-7536-5801; Nikravangolsefid, Nasrin/0000-0003-1362-6769; Singh, Waryaam/0000-0001-6754-3219</t>
  </si>
  <si>
    <t>0883-9441</t>
  </si>
  <si>
    <t>1557-8615</t>
  </si>
  <si>
    <t>J CRIT CARE</t>
  </si>
  <si>
    <t>J. Crit. Care</t>
  </si>
  <si>
    <t>DEC 2024</t>
  </si>
  <si>
    <t>84</t>
  </si>
  <si>
    <t>154889</t>
  </si>
  <si>
    <t>10.1016/j.jcrc.2024.154889</t>
  </si>
  <si>
    <t>http://dx.doi.org/10.1016/j.jcrc.2024.154889</t>
  </si>
  <si>
    <t>JUL 2024</t>
  </si>
  <si>
    <t>A2T9T</t>
  </si>
  <si>
    <t>39059094</t>
  </si>
  <si>
    <t>WOS:001281117900001</t>
  </si>
  <si>
    <t>Chamma, B; Patchigolla, VSP; Chalom, T; Kapur, S; Paxton, JH</t>
  </si>
  <si>
    <t>Purpose of Review This review will comprehensively assess the role and efficacy of deep-learning artificial intelligence (AI) models in assisting with the diagnosis and management of facial fractures in the emergency department (ED), with secondary emphasis on their implications for ED triage, disposition, and immediate management.Recent Findings Convolutional neural network- and transformer-based models now achieve near-expert diagnostic performance for mandibular, orbital, zygomatic, and nasal fractures across panoramic radiography, CT, and cone-beam CT, although performance is weaker for condylar/condylar-neck fractures and for occult or subtle injuries. Multi-reader, multi-case studies-drawn mostly from general skeletal rather than facial-specific trauma-show that AI assistance narrows the accuracy gap between emergency physicians and radiologists, roughly halving fracture miss rates and modestly shortening reading time, with a smaller body of evidence linking this to measurable ED outcomes such as reduced length of stay. Adjunctive technologies are maturing alongside diagnostic AI. Point-of-care ultrasound offers a radiation-free but operator-dependent triage option. Automated deep-learning segmentation has compressed virtual surgical planning and 3D-printing timelines from tens of minutes to as little as one to five minutes, supporting same-day operative readiness. Intraoperative navigation and augmented reality improve reduction accuracy and reduce operative time, and telemedicine networks reduce unnecessary inter-facility transfers and expedite specialist consultation. Early work also applies machine learning and large language models to predict surgical need and support management decisions. Across this literature, methodological limitations are prominent, as most studies are single-center and retrospective, external validation is uncommon, and no published study has yet measured the widespread effect of these tools on patient outcomes.Summary AI and adjunctive technologies demonstrate strong and consistent diagnostic accuracy and workflow benefits for facial fracture care, but the evidence base remains largely proof-of-concept relative to real-world ED implementation. Prospective, multicenter studies directly measuring triage time, disposition accuracy, and patient outcomes, together with greater attention to generalizability and equitable access, are needed before these tools can be considered standard components of ED facial fracture management.</t>
  </si>
  <si>
    <t>Chamma, Bassem; Patchigolla, Venkata S. P.; Chalom, Timothy; Kapur, Sahil; Paxton, James H.</t>
  </si>
  <si>
    <t>Chamma, B (corresponding author), Wayne State Univ, Sch Med, Dept Emergency Med, Detroit, MI 48201 USA.</t>
  </si>
  <si>
    <t>hp8415@wayne.edu; gn3372@wayne.edu; kapursahil6@gmail.com; james.paxton@wayne.edu; chalomti@wayne.edu</t>
  </si>
  <si>
    <t>[Chamma, Bassem; Patchigolla, Venkata S. P.; Chalom, Timothy; Paxton, James H.] Wayne State Univ, Sch Med, Dept Emergency Med, Detroit, MI 48201 USA; [Kapur, Sahil] Univ Toledo, Coll Med &amp; Life Sci, Toledo, OH USA</t>
  </si>
  <si>
    <t>Wayne State University; University System of Ohio; University of Toledo; University of Toledo Health Science Campus</t>
  </si>
  <si>
    <t>Recent Advances in Artificial Intelligence-Assisted Facial Fracture Diagnosis</t>
  </si>
  <si>
    <t>CURRENT EMERGENCY AND HOSPITAL MEDICINE REPORTS</t>
  </si>
  <si>
    <t>Artificial intelligence; Fracture; Facial fracture; CNN; YOLO</t>
  </si>
  <si>
    <t>MANAGEMENT</t>
  </si>
  <si>
    <t>2167-4884</t>
  </si>
  <si>
    <t>CURR EMERG HOSP ME R</t>
  </si>
  <si>
    <t>Curr. Emerg. Hosp. Med. Rep.</t>
  </si>
  <si>
    <t>AUG 14 2026</t>
  </si>
  <si>
    <t>10.1007/s40138-026-00363-z</t>
  </si>
  <si>
    <t>http://dx.doi.org/10.1007/s40138-026-00363-z</t>
  </si>
  <si>
    <t>MS4OX</t>
  </si>
  <si>
    <t>WOS:001849789500001</t>
  </si>
  <si>
    <t>Ardila, CM; Vivares-Builes, AM; Pineda-Vélez, E</t>
  </si>
  <si>
    <t>Background/Objectives: Artificial intelligence is increasingly applied to dental imaging, yet favorable internal performance does not necessarily indicate clinical transferability. This systematic review evaluated whether imaging-based dental artificial intelligence models have progressed beyond internal algorithmic development toward external validation, generalizability, reproducibility, privacy-preserving learning, and clinical implementation readiness. Methods: Searches were conducted in PubMed/MEDLINE, Scopus, and Embase up to May 2026. Eligible studies were primary empirical investigations based on human dental or oral imaging data that assessed at least one translational-validation dimension beyond internal development, including external testing, multicenter or multi-device validation, cross-dataset reproducibility, or privacy-preserving learning. Evidence was synthesized using a structured narrative synthesis reported according to the Synthesis Without Meta-analysis framework. Results: Fifteen studies published between 2023 and 2026 were included. They addressed caries detection, periodontal bone loss, gingival inflammation, root morphology, palatal radicular grooves, radiographic quality control, tooth-width estimation, and dental-structure segmentation. Translational-readiness domains included external validation, generalizability, reproducibility, privacy-preserving learning, transparency, and workflow relevance. Validation varied across cohorts, repositories, centers, devices, cross-dataset benchmarks, and federated-learning settings. Reproducibility, annotation harmonization, uncertainty reporting, explainability, workflow evaluation, and code or model availability were inconsistent. Quantitative pooling was not performed because tasks, modalities, units of analysis, reference standards, validation designs, and metrics were highly heterogeneous. Conclusions: Within this selected subset of externally tested studies, translational progress is emerging but remains uneven. Implementation readiness requires stronger reproducibility, clinically meaningful validation, workflow evaluation, and attention to regulatory, organizational, and human-factor barriers.</t>
  </si>
  <si>
    <t>Ardila, Carlos M.; Vivares-Builes, Anny M.; Pineda-Velez, Eliana</t>
  </si>
  <si>
    <t>Ardila, CM (corresponding author), Saveetha Univ, Saveetha Dent Coll &amp; Hosp, Saveetha Inst Med &amp; Tech Sci, Dept Periodont, Chennai 600077, India.; Ardila, CM (corresponding author), Univ Antioquia U A, Fac Dent, Basic Sci Dept, Biomed Stomatol Res Grp, Medellin 050010, Colombia.</t>
  </si>
  <si>
    <t>martin.ardila@udea.edu.co; eliana.pineda@uam.edu.co; anny.vivares@uam.edu.co</t>
  </si>
  <si>
    <t>[Ardila, Carlos M.] Saveetha Univ, Saveetha Dent Coll &amp; Hosp, Saveetha Inst Med &amp; Tech Sci, Dept Periodont, Chennai 600077, India; [Ardila, Carlos M.; Vivares-Builes, Anny M.; Pineda-Velez, Eliana] Univ Antioquia U A, Fac Dent, Basic Sci Dept, Biomed Stomatol Res Grp, Medellin 050010, Colombia; [Vivares-Builes, Anny M.; Pineda-Velez, Eliana] Inst Univ Vis Las Americas, Fac Dent, Medellin 050040, Colombia</t>
  </si>
  <si>
    <t>Saveetha Institute of Medical &amp; Technical Science; Saveetha Dental College &amp; Hospital; Universidad de Antioquia</t>
  </si>
  <si>
    <t>From Algorithmic Performance to Clinical Translation: Translational Readiness of Imaging-Based Artificial Intelligence in Dentistry-A Systematic Review</t>
  </si>
  <si>
    <t>artificial intelligence; dentistry; external validation; generalizability; federated learning</t>
  </si>
  <si>
    <t>QUALITY; TOOL</t>
  </si>
  <si>
    <t>Ardila, Carlos/AAH-2083-2019</t>
  </si>
  <si>
    <t>1952</t>
  </si>
  <si>
    <t>10.3390/healthcare14131952</t>
  </si>
  <si>
    <t>http://dx.doi.org/10.3390/healthcare14131952</t>
  </si>
  <si>
    <t>KX1CW</t>
  </si>
  <si>
    <t>42450962</t>
  </si>
  <si>
    <t>WOS:001817672200001</t>
  </si>
  <si>
    <t>Wang, JC; Bai, JJ; Wang, YY; Wang, C; Deng, HP</t>
  </si>
  <si>
    <t>BackgroundEarly detection and management are essential in hepatocellular carcinoma (HCC) care. Artificial intelligence (AI) is enhancing the precision and efficiency of diagnostic imaging for liver tumor assessment.ObjectiveThis study aimed to characterize the diagnostic performance of AI algorithms for detecting HCC via systematic review and meta-analysis.MethodsA systematic literature search was conducted in PubMed, Embase, Cochrane, Web of Science, and IEEE Xplore Digital Library in November 2024 to identify studies evaluating AI algorithms for detecting HCC. Diagnostic performance data from the included studies were pooled via meta-analysis and compared against human clinicians (11 studies). Subgroup analyses were conducted based on classification task (binary classification tasks (BCTs) vs. multi-class classification tasks (MCCTs)), validation type, algorithmic approach (deep learning (DL) vs. machine learning (ML)), and imaging modality (ultrasound (US), computed tomography (CT), or magnetic resonance imaging (MRI)).ResultsForty-one studies evaluating AI-based diagnostic models were included. The pooled sensitivity (SEN), specificity (SPC), and area under the curve (AUC) were 87% (95% CI 84-90%), 91% (95% CI 89-93%), and 0.95 (95% CI 0.92-0.96). In comparison, 11 studies assessing human clinicians yielded a pooled SEN, SPC, and AUC of 78% (95% CI 73-83%), 91% (95% CI 86-94%), and 0.91 (95% CI 0.88-0.93). These findings indicated that AI algorithms were related to high diagnostic accuracy and exhibited numerically higher performance metrics than human clinicians. Among the encompassed studies, 31 addressed BCTs and ten addressed MCCTs. Subgroup analyses across validation type, algorithmic approach, and imaging modality consistently demonstrated high diagnostic performance for AI. However, substantial heterogeneity was observed overall and within subgroups, with no clear source identified.ConclusionsAI algorithms are associated with high diagnostic accuracy for image-based detection of HCC, potentially surpassing human performance. However, additional prospective investigations with rigorous external validation and larger sample sizes are still necessary to detect HCC in medical imaging (MI).</t>
  </si>
  <si>
    <t>Wang, Jingchao; Bai, Jingjie; Wang, Yanyang; Wang, Cong; Deng, Heping</t>
  </si>
  <si>
    <t>Deng, HP (corresponding author), Hebei Med Univ, Dept Ultrasound, Hosp 3, Shijiazhuang, Peoples R China.</t>
  </si>
  <si>
    <t>37500402@hebmu.edu.cn; wangcong0207@163.com; wangjingchao0123@163.com; 15612199068@163.com; 1192289864@qq.com</t>
  </si>
  <si>
    <t>[Wang, Jingchao; Bai, Jingjie; Wang, Yanyang; Wang, Cong; Deng, Heping] Hebei Med Univ, Dept Ultrasound, Hosp 3, Shijiazhuang, Peoples R China</t>
  </si>
  <si>
    <t>Hebei Medical University</t>
  </si>
  <si>
    <t>Deep learning and machine learning in image-based hepatocellular carcinoma detection: a systematic review and meta-analysis</t>
  </si>
  <si>
    <t>Hepatocellular carcinoma; Deep learning; Machine learning; Artificial intelligence; Diagnostic imaging</t>
  </si>
  <si>
    <t>DIAGNOSIS; CLASSIFICATION; CT</t>
  </si>
  <si>
    <t>10.1007/s00261-026-05627-6</t>
  </si>
  <si>
    <t>http://dx.doi.org/10.1007/s00261-026-05627-6</t>
  </si>
  <si>
    <t>KI1RR</t>
  </si>
  <si>
    <t>42377542</t>
  </si>
  <si>
    <t>WOS:001807528300001</t>
  </si>
  <si>
    <t>Negrelli, M; Frascarelli, C; Maffini, F; Mangione, E; Di Tonno, C; Lombardi, M; Porta, FM; Urso, M; L'Imperio, V; Pagni, F; Bellevicine, C; Nacchio, M; Malapelle, U; Troncone, G; Marra, A; Curigliano, G; Venetis, K; Guerini-Rocco, E; Fusco, N</t>
  </si>
  <si>
    <t>Simple Summary Thyroid nodules are very common, and fine-needle aspiration cytology is the main test used to decide whether a nodule is benign or not. While this test is reliable in most cases, many samples fall into an "indeterminate" category, often leading to unnecessary operations or delays in treatment. New computer-based methods, known as deep learning, can analyze digital images of thyroid cytology slides and may help reduce this uncertainty. By learning patterns that even experienced specialists may overlook, these systems could support pathologists in making faster and more accurate decisions, especially in difficult cases. In this article, we discuss how deep learning has been applied to thyroid cytology, the technical and practical challenges it faces, and how it could eventually help make thyroid cancer diagnosis more precise, consistent, and accessible worldwide.Abstract Fine-needle aspiration cytology (FNAC) is the cornerstone of thyroid nodule evaluation, standardized by the Bethesda System. However, indeterminate categories (Bethesda III-IV) remain a major challenge, often leading to unnecessary surgery or delayed molecular testing. Deep learning (DL) has recently emerged as a promising adjunct in thyroid cytopathology, with applications spanning triage support, Bethesda category classification, and integration with molecular data. Yet, routine adoption is limited by preanalytical variability (staining, slide preparation, Z-stack acquisition, scanner heterogeneity), annotation bias, and domain shift, which reduce generalizability across centers. Most studies remain retrospective and single-institution, with limited external validation. This article provides a technical overview of DL in thyroid cytology, emphasizing preanalytical sources of variability, architectural choices, and potential clinical applications. We argue that standardized datasets, multicenter prospective trials, and robust explainability frameworks are essential prerequisites for safe clinical deployment. Looking forward, DL systems are most likely to enter practice as diagnostic co-pilots, Bethesda classifiers, and multimodal risk-stratification tools. With rigorous validation and ethical oversight, these technologies may augment cytopathologists, reduce interobserver variability, and help transform thyroid cytology into a more standardized and data-driven discipline.</t>
  </si>
  <si>
    <t>Negrelli, Mariachiara; Frascarelli, Chiara; Maffini, Fausto; Mangione, Elisa; Di Tonno, Clementina; Lombardi, Mariano; Porta, Francesca Maria; Urso, Mario; L'Imperio, Vincenzo; Pagni, Fabio; Bellevicine, Claudio; Nacchio, Mariantonia; Malapelle, Umberto; Troncone, Giancarlo; Marra, Antonio; Curigliano, Giuseppe; Venetis, Konstantinos; Guerini-Rocco, Elena; Fusco, Nicola</t>
  </si>
  <si>
    <t>Venetis, K (corresponding author), European Inst Oncol IRCCS, Div Pathol, I-20139 Milan, Italy.</t>
  </si>
  <si>
    <t>chiara.frascarelli@ieo.it; elisa.mangione@ieo.it; giancarlo.troncone@unina.it; elena.guerinirocco@ieo.it; fabio.pagni@unimib.it; nicola.fusco@ieo.it; claudio.bellevicine@unina.it; antonio.marra@ieo.it; mariantonia.nacchio@unina.it; vincenzo.limperio@unimib.it; giuseppe.curigliano@ieo.it; clementina.ditonno@ieo.it; francescamaria.porta@ieo.it; mariachiara.negrelli@ieo.it; mariano.lombardi@ieo.it; fausto.maffini@ieo.it; mario.urso@unimib.it; konstantinos.venetis@ieo.it; umberto.malapelle@unina.it</t>
  </si>
  <si>
    <t>Italian Ministry of Health through Ricerca Corrente 5 x 1000 funds; Italian Ministry of Innovations via the Sustainable Growth Fund-Innovation Agreements under the Ministerial Decree of 31 December 2021, and the Director's Decree of 14 November 2022 (2nd Call) [F/350104/01-02/X60]</t>
  </si>
  <si>
    <t>Italian Ministry of Health through Ricerca Corrente 5 x 1000 funds; Italian Ministry of Innovations via the Sustainable Growth Fund-Innovation Agreements under the Ministerial Decree of 31 December 2021, and the Director's Decree of 14 November 2022 (2nd Call)</t>
  </si>
  <si>
    <t>This work was partially supported by the Italian Ministry of Health through Ricerca Corrente 5 x 1000 funds; the Italian Ministry of Innovations via the Sustainable Growth Fund-Innovation Agreements under the Ministerial Decree of 31 December 2021, and the Director's Decree of 14 November 2022 (2nd Call), Project No. F/350104/01-02/X60.</t>
  </si>
  <si>
    <t>[Negrelli, Mariachiara; Frascarelli, Chiara; Maffini, Fausto; Mangione, Elisa; Di Tonno, Clementina; Lombardi, Mariano; Porta, Francesca Maria; Venetis, Konstantinos; Guerini-Rocco, Elena; Fusco, Nicola] European Inst Oncol IRCCS, Div Pathol, I-20139 Milan, Italy; [Frascarelli, Chiara; Marra, Antonio; Curigliano, Giuseppe; Guerini-Rocco, Elena; Fusco, Nicola] Univ Milan, Dept Oncol &amp; Hemato Oncol, I-20133 Milan, Italy; [Urso, Mario; L'Imperio, Vincenzo; Pagni, Fabio] Univ Milano Bicocca, IRCCS Fdn San Gerardo Tintori, Dept Med &amp; Surg Pathol, I-20900 Monza, Italy; [Bellevicine, Claudio; Nacchio, Mariantonia; Malapelle, Umberto; Troncone, Giancarlo] Univ Naples Federico II, Dept Publ Hlth, I-80131 Naples, Italy; [Marra, Antonio; Curigliano, Giuseppe] European Inst Oncol IRCCS, Div New Drugs &amp; Early Drug Dev Innovat Therapies, Via G Ripamonti 435, I-20141 Milan, Italy</t>
  </si>
  <si>
    <t>IRCCS European Institute of Oncology (IEO); University of Milan; Fondazione IRCCS San Gerardo dei Tintori; University of Milano-Bicocca; University of Naples Federico II; IRCCS European Institute of Oncology (IEO)</t>
  </si>
  <si>
    <t>Artificial Intelligence in Thyroid Cytopathology: Diagnostic and Technical Insights</t>
  </si>
  <si>
    <t>thyroid cytology; deep learning; artificial intelligence; convolutional neural networks; multiple instance learning; Bethesda system; molecular prediction; explainable AI; multimodal models</t>
  </si>
  <si>
    <t>Marra, Antonio/HLQ-2867-2023; Fusco, Nicola/D-6264-2016; Curigliano, Giuseppe/D-3371-2018; Bellevicine, Claudio/K-8189-2016; L'Imperio, Vincenzo/R-4242-2018; /AAS-5034-2020; Venetis, Konstantinos/AAA-6077-2021; Maffini, Fausto/AAS-4272-2020</t>
  </si>
  <si>
    <t>Marra, Antonio/0000-0002-7310-7824; Urso, Mario/0000-0002-3444-1846; Pagni, Fabio/0000-0001-9625-1637; Fusco, Nicola/0000-0002-9101-9131; Curigliano, Giuseppe/0000-0003-1781-2518; Bellevicine, Claudio/0000-0002-7479-6457; L'Imperio, Vincenzo/0000-0002-9284-2998; Troncone, Giancarlo/0000-0003-1630-5805; Malapelle, Umberto/0000-0003-3211-9957; Negrelli, Mariachiara/0009-0003-0254-743X; , Chiara Frascarelli/0009-0006-3077-8405; Mariantonia, Nacchio/0000-0002-8528-5273; Porta, Francesca Maria/0000-0003-2841-5024; Maffini, Fausto/0000-0002-4554-8956</t>
  </si>
  <si>
    <t>OCT 31 2025</t>
  </si>
  <si>
    <t>3525</t>
  </si>
  <si>
    <t>10.3390/cancers17213525</t>
  </si>
  <si>
    <t>http://dx.doi.org/10.3390/cancers17213525</t>
  </si>
  <si>
    <t>9QF1M</t>
  </si>
  <si>
    <t>41228318</t>
  </si>
  <si>
    <t>WOS:001612416800001</t>
  </si>
  <si>
    <t>Eskandar, K</t>
  </si>
  <si>
    <t>Background and aims: Artificial intelligence (AI) is increasingly integrated into hepatology, yet the existing evidence is fragmented. This scoping review systematically mapped clinical AI applications across hepatology, summarized validated outcomes, and highlighted implementation challenges and research priorities. Methods: Following the Arksey-O'Malley and Levac frameworks and reported in accordance with PRISMA-ScR, a systematic search of PubMed, Embase, Scopus, Web of Science, and IEEE Xplore (January 2018-July 2025), complemented by grey-literature screening, identified relevant studies. Two reviewers independently screened and extracted data. From 3214 records, 75 studies met inclusion criteria. (PROSPERO ID: CRD420251159117). Results: Most studies were retrospective and single-center. Imaging models achieved area-under-curve values of 0.80-0.95 for fibrosis staging, lesion detection, and volumetry, often comparable with expert radiologists. Digital-pathology algorithms enabled objective quantification of fibrosis and steatosis. Machine-learning tools improved prediction of disease progression, readmission, and mortality compared with conventional scores, while AI-based transplantation models enhanced donor-recipient matching and graft-survival forecasting. Natural-language-processing systems facilitated early complication detection from electronic health records. Common barriers included small datasets, limited external validation, and model interpretability concerns. Conclusions: AI demonstrates strong potential for diagnostic, prognostic, and workflow enhancement in hepatology. Its responsible translation requires multimodal data integration, explainable modeling, prospective and multicenter validation, and equity-focused deployment strategies.</t>
  </si>
  <si>
    <t>Eskandar, Kirolos</t>
  </si>
  <si>
    <t>Eskandar, K (corresponding author), Helwan Univ, Fac Med &amp; Surg, Cairo 12511, Egypt.</t>
  </si>
  <si>
    <t>kiroloss.eskandar@gmail.com</t>
  </si>
  <si>
    <t>[Eskandar, Kirolos] Helwan Univ, Fac Med &amp; Surg, Cairo 12511, Egypt</t>
  </si>
  <si>
    <t>Egyptian Knowledge Bank (EKB); Capital University - Egypt</t>
  </si>
  <si>
    <t>Artificial intelligence in hepatology: A comprehensive scoping review of clinical applications, challenges, and future directions</t>
  </si>
  <si>
    <t>ILIVER</t>
  </si>
  <si>
    <t>Digital pathology; Clinical decision support; Predictive analytics; Medical imaging algorithms; Liver transplantation outcomes; Scoping review</t>
  </si>
  <si>
    <t>NEURAL-NETWORKS; MACHINE; VALIDATION; PREDICTION; IMPROVES; RISK</t>
  </si>
  <si>
    <t>Eskandar, Kirolos/LJK-4077-2024</t>
  </si>
  <si>
    <t>2772-9478</t>
  </si>
  <si>
    <t>iLIVER</t>
  </si>
  <si>
    <t>100205</t>
  </si>
  <si>
    <t>10.1016/j.iliver.2025.100205</t>
  </si>
  <si>
    <t>http://dx.doi.org/10.1016/j.iliver.2025.100205</t>
  </si>
  <si>
    <t>FE0OY</t>
  </si>
  <si>
    <t>41399683</t>
  </si>
  <si>
    <t>WOS:001716529100010</t>
  </si>
  <si>
    <t>Jalali, S; You, Q; Xu, V; Chen, LF; Zini, J; Zamorano, T; Luo, YY; Friesen, T; Fontana, GJ; Benrimoh, D</t>
  </si>
  <si>
    <t>Purpose of ReviewThis review examines the role of artificial intelligence (AI) in psychiatry in the past 5 years across four domains: screening; outcome prediction; risk and relapse prediction; and psychotherapy.Recent FindingsMachine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practice.SummaryCurrent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</si>
  <si>
    <t>Jalali, Sara; You, Qiong; Xu, Victoria; Chen, Langfan; Zini, Jonathan; Zamorano, Tihare; Luo, Yangyu; Friesen, Timothy; Fontana, Gabriel James; Benrimoh, David</t>
  </si>
  <si>
    <t>Benrimoh, D (corresponding author), McGill Univ, Douglas Mental Hlth Univ Inst, Dept Psychiat, Montreal, PQ H3A 0G4, Canada.; Benrimoh, D (corresponding author), McGill Univ, Dept Psychiat, Montreal, PQ, Canada.</t>
  </si>
  <si>
    <t>david.benrimoh@mcgill.ca</t>
  </si>
  <si>
    <t>[Jalali, Sara; You, Qiong; Xu, Victoria; Chen, Langfan; Zini, Jonathan; Zamorano, Tihare; Luo, Yangyu; Friesen, Timothy; Fontana, Gabriel James; Benrimoh, David] McGill Univ, Douglas Mental Hlth Univ Inst, Dept Psychiat, Montreal, PQ H3A 0G4, Canada; [You, Qiong; Xu, Victoria; Zini, Jonathan] McGill Univ, Fac Med &amp; Hlth Sci, Montreal, PQ, Canada; [Zamorano, Tihare; Friesen, Timothy] McGill Univ, Integrated Neurosci Program, Montreal, PQ, Canada; [Benrimoh, David] McGill Univ, Dept Psychiat, Montreal, PQ, Canada</t>
  </si>
  <si>
    <t>McGill University; McGill University; McGill University; McGill University</t>
  </si>
  <si>
    <t>The Use of Artificial Intelligence for Personalized Treatment in Psychiatry</t>
  </si>
  <si>
    <t>CURRENT PSYCHIATRY REPORTS</t>
  </si>
  <si>
    <t>Artificial intelligence; Large language models; Digital phenotyping; Psychotherapy; Risk prediction; Conversational agents</t>
  </si>
  <si>
    <t>DEPRESSION; HEALTH; CARE</t>
  </si>
  <si>
    <t>Benrimoh, David/Y-4331-2019; luo, yangyu/IZD-9307-2023</t>
  </si>
  <si>
    <t>1523-3812</t>
  </si>
  <si>
    <t>1535-1645</t>
  </si>
  <si>
    <t>CURR PSYCHIAT REP</t>
  </si>
  <si>
    <t>Curr. Psychiatry Rep.</t>
  </si>
  <si>
    <t>DEC 29 2025</t>
  </si>
  <si>
    <t>10.1007/s11920-025-01656-y</t>
  </si>
  <si>
    <t>http://dx.doi.org/10.1007/s11920-025-01656-y</t>
  </si>
  <si>
    <t>Psychiatry</t>
  </si>
  <si>
    <t>AJ1SK</t>
  </si>
  <si>
    <t>41457119</t>
  </si>
  <si>
    <t>WOS:001649377800001</t>
  </si>
  <si>
    <t>Wu, BY; Gu, J; Chen, TS</t>
  </si>
  <si>
    <t>Head and neck squamous cell carcinoma (HNSCC) remains a significant global health challenge. Early detection, accurate diagnosis, and individualized treatment planning are essential for improving patient outcomes and enhancing quality of life. Artificial intelligence (AI), including radiomics and deep learning, has shown substantial potential in the early screening, accurate diagnosis, and treatment response prediction of HNSCC. In this review, we summarize the commonly used types of medical imaging and outline the basic workflows of radiomics and deep learning in medical image analysis. We then review the applications of AI in the clinical diagnosis and treatment of HNSCC across various aspects, including screening, diagnosis, staging and grading, pre-treatment evaluation, and prognostic prediction. We further discuss the convergence of AI with emerging imaging modalities, including hyperspectral imaging, optical coherence tomography, and Fourier transform infrared spectroscopy. Notably, most studies included in this review are retrospective and single-center in design, with limited external validation, underscoring the urgent need for prospective, multicenter research to facilitate clinical translation.</t>
  </si>
  <si>
    <t>Wu, Bingyi; Gu, Jia; Chen, Tingsong</t>
  </si>
  <si>
    <t>Chen, TS (corresponding author), Shanghai Seventh Peoples Hosp, Dept Intervent Oncol, 358 Datong Rd Pudong New Area, Shanghai 200137, Peoples R China.; Gu, J (corresponding author), China Med Univ, Affiliated Hosp 1, Dept Otolaryngol, 155 Nanjing North St, Shenyang 110801, Liaoning, Peoples R China.</t>
  </si>
  <si>
    <t>GGu_jia@outlook.com; ttingsong-chen@outlook.com</t>
  </si>
  <si>
    <t>Promoting Newborn Public Welfare Project [GYLZH41]; Shenyang Science and Technology Bureau Project [23-321-33-06]</t>
  </si>
  <si>
    <t>Promoting Newborn Public Welfare Project; Shenyang Science and Technology Bureau Project</t>
  </si>
  <si>
    <t>This work was supported by Promoting Newborn Public Welfare Project (NO:GYLZH41) and Shenyang Science and Technology Bureau Project (NO: 23-506-3-01-30) and Shenyang Science and Technology Bureau Project (NO: 23-321-33-06) .</t>
  </si>
  <si>
    <t>[Wu, Bingyi; Chen, Tingsong] Shanghai Seventh Peoples Hosp, Dept Intervent Oncol, 358 Datong Rd Pudong New Area, Shanghai 200137, Peoples R China; [Gu, Jia] China Med Univ, Affiliated Hosp 1, Dept Otolaryngol, 155 Nanjing North St, Shenyang 110801, Liaoning, Peoples R China</t>
  </si>
  <si>
    <t>China Medical University</t>
  </si>
  <si>
    <t>Advancements in Image-Based Artificial Intelligence in the Diagnosis and Treatment of Head and Neck Squamous Cell Carcinoma: A Narrative Review</t>
  </si>
  <si>
    <t>INTERNATIONAL JOURNAL OF GENERAL MEDICINE</t>
  </si>
  <si>
    <t>head and neck squamous cell carcinoma; medical imaging; artificial intelligence; deep learning; machine learning</t>
  </si>
  <si>
    <t>CANCER; PATHOLOGY; IDENTIFICATION; VALIDATION; GUIDELINE; RISK</t>
  </si>
  <si>
    <t>149</t>
  </si>
  <si>
    <t>1178-7074</t>
  </si>
  <si>
    <t>INT J GEN MED</t>
  </si>
  <si>
    <t>Int. J. Gen. Med.</t>
  </si>
  <si>
    <t>593911</t>
  </si>
  <si>
    <t>10.2147/IJGM.S593911</t>
  </si>
  <si>
    <t>http://dx.doi.org/10.2147/IJGM.S593911</t>
  </si>
  <si>
    <t>HV7SC</t>
  </si>
  <si>
    <t>42147747</t>
  </si>
  <si>
    <t>WOS:001763853100001</t>
  </si>
  <si>
    <t>Hajihashemi, A; Kalantary, M; Elhaie, M; Koozari, A</t>
  </si>
  <si>
    <t>Background Gallbladder and bile duct stones (cholelithiasis and choledocholithiasis) represent a major global health burden. Conventional imaging modalities have well-recognised limitations in sensitivity, operator dependence, and accessibility. Artificial intelligence (AI) has emerged as a potential adjunct to improve diagnostic accuracy, yet the evidence base remains unsynthesised. Methods A systematic review was conducted in accordance with PRISMA 2020 guidelines. Seven major databases were searched without language or date restrictions. Studies evaluating any AI algorithm for the detection, segmentation, or classification of gallbladder or bile duct stones on medical images were included. Risk of bias was assessed with QUADAS-2 and evidence certainty with GRADE and a Qualitative synthesis was performed. Results Thirteen studies (n &gt; 7,700 patients, &gt; 130,000 images) met inclusion criteria. Owing to substantial clinical and methodological heterogeneity, meta-analysis was not performed and findings were synthesized qualitatively. AI models, predominantly convolutional neural networks applied to ultrasound reported accuracies of 71.5-99.63% and AUC values of 0.79-0.99. Performance was highest for multi-class gallbladder disease classification and choledocholithiasis detection on MRCP. Twelve of 13 studies (92%) carried high risk of bias; overall certainty of evidence was rated very low. Conclusion AI demonstrates promising diagnostic performance for biliary stones; however, methodological limitations and lack of robust external validation preclude routine clinical adoption. Prospective, multicenter studies with real-world validation are urgently required.</t>
  </si>
  <si>
    <t>Hajihashemi, Ali; Kalantary, Mohammadsadegh; Elhaie, Mohammadreza; Koozari, Abolfazl</t>
  </si>
  <si>
    <t>Elhaie, M (corresponding author), Isfahan Univ Med Sci, Esfahan, Iran.; Koozari, A (corresponding author), Ahvaz Jundishapur Univ Med Sci, Ahvaz, Iran.</t>
  </si>
  <si>
    <t>M.sadegh.kalantari1@gmail.com; a.hajihashemi371@gmail.com; abolfazlkoozari2@gmail.com; mrelhaie@gmail.com</t>
  </si>
  <si>
    <t>[Hajihashemi, Ali; Kalantary, Mohammadsadegh; Elhaie, Mohammadreza] Isfahan Univ Med Sci, Esfahan, Iran; [Koozari, Abolfazl] Ahvaz Jundishapur Univ Med Sci, Ahvaz, Iran</t>
  </si>
  <si>
    <t>Isfahan University of Medical Sciences; Ahvaz Jundishapur University of Medical Sciences (AJUMS)</t>
  </si>
  <si>
    <t>Artificial intelligence in the imaging diagnosis of gallbladder and bile duct stones: a systematic review</t>
  </si>
  <si>
    <t>Artificial Intelligence; Cholelithiasis; Choledocholithiasis; Diagnostic Imaging; Machine Learning; Neural Networks</t>
  </si>
  <si>
    <t>PREDICTION; MANAGEMENT</t>
  </si>
  <si>
    <t>Hajihashemi, Ali/LVA-1400-2024; koozari, abolfazl/HKV-7307-2023</t>
  </si>
  <si>
    <t>10.1007/s00261-026-05648-1</t>
  </si>
  <si>
    <t>http://dx.doi.org/10.1007/s00261-026-05648-1</t>
  </si>
  <si>
    <t>KH4FC</t>
  </si>
  <si>
    <t>42371021</t>
  </si>
  <si>
    <t>WOS:001807021800001</t>
  </si>
  <si>
    <t>Ho, YY; Hsu, CW; Chu, TY; Lin, CJ; Ho, YH; Wu, CH; Lin, CP</t>
  </si>
  <si>
    <t>Background: Occult lymph node metastasis (OLNM) and depth of invasion (DOI) are key determinants of elective neck dissection in clinically node-negative oral tongue squamous cell carcinoma (OTSCC), yet accurate preoperative risk stratification remains challenging. This study evaluated the diagnostic performance of artificial intelligence (AI)-based predictive models for OLNM and DOI in OTSCC. Methods: A systematic review and meta-analysis were conducted in accordance with PRISMA 2020 guidelines. A structured search of PubMed identified twelve eligible studies, nine of which provided extractable 2 &amp; times; 2 contingency data for inclusion in the primary bivariate meta-analysis. One additional study modeling DOI-derived pT stage was synthesized narratively. Pooled sensitivity and specificity were estimated using a bivariate random-effects model. Heterogeneity, threshold effects, and publication bias (Deeks' test) were assessed. Methodological quality was evaluated using QUADAS-2 supplemented by an AI-specific methodological appraisal. Results: Across nine studies included in the primary meta-analysis, pooled sensitivity was 0.679 (95% CI: 0.604-0.745) and pooled specificity was 0.762 (95% CI: 0.705-0.811), with a summary AUC of 0.786. Heterogeneity was moderate for sensitivity (I2 = 41.8%) and low for specificity (I2 = 23.4%), with no significant threshold effect (rho = -0.117, p = 0.776). No significant publication bias was detected (p = 0.596). Subgroup analyses showed comparable performance between OLNM-specific and general LNM models, whereas deep learning or hybrid approaches demonstrated higher accuracy than traditional machine learning methods. Notably, only one out of nine primary studies incorporated true external validation. Conclusions: AI-based models demonstrate moderate discriminative performance for predicting LNM and DOI in OTSCC and may serve as adjunctive tools in preoperative risk stratification rather than standalone decision-makers. However, the near absence of external validation, limited calibration reporting, and lack of clinician-comparator analyses substantially constrain current clinical translation. Future research should prioritize multi-center prospective validation, systematic calibration and decision-curve analyses, and adherence to TRIPOD-AI and CLAIM reporting standards.</t>
  </si>
  <si>
    <t>Ho, Yi-Yun; Hsu, Chun-Wei; Chu, Ta-Yi; Lin, Chun-Ju; Ho, Yi-Hsin; Wu, Cheng-Hsien; Lin, Ching-Po</t>
  </si>
  <si>
    <t>Lin, CP (corresponding author), Natl Yang Ming Chiao Tung Univ, Inst Neurosci, Taipei 112304, Taiwan.; Lin, CP (corresponding author), Natl Yang Ming Chiao Tung Univ, Ctr Hlth Longev &amp; Aging Sci, Taipei 112304, Taiwan.; Lin, CP (corresponding author), Taipei City Hosp, Dept Educ &amp; Res, Taipei 10341, Taiwan.</t>
  </si>
  <si>
    <t>jht12020304@gmail.com; grass5748@gmail.com; marcellinwu@gmail.com; bleedout972@gmail.com; puccaaccup1217@gmail.com; hoyh1217@gmail.com; chingpolin@gmail.com</t>
  </si>
  <si>
    <t>National Yang Ming Chiao Tung University; National Science and Technology Council [114-2321-B-A49-015, 114-2221-E-A49-104-MY3]; Center for Healthy Longevity and Aging Sciences and the Brain Research Center; Higher Education Sprout Project by the Ministry of Education (MOE); Department of Health, Taipei City Government, Taiwan [11401-62-026]</t>
  </si>
  <si>
    <t>National Yang Ming Chiao Tung University; National Science and Technology Council; Center for Healthy Longevity and Aging Sciences and the Brain Research Center; Higher Education Sprout Project by the Ministry of Education (MOE); Department of Health, Taipei City Government, Taiwan</t>
  </si>
  <si>
    <t>This study was supported in part by the Center for Healthy Longevity and Aging Sciences and the Brain Research Center, National Yang Ming Chiao Tung University, through the Higher Education Sprout Project by the Ministry of Education (MOE), and by grants from the National Science and Technology Council (NSTC 114-2321-B-A49-015, 114-2221-E-A49-104-MY3) and the Department of Health, Taipei City Government, Taiwan (11401-62-026).</t>
  </si>
  <si>
    <t>[Ho, Yi-Yun; Wu, Cheng-Hsien] Taipei Vet Gen Hosp, Dept Stomatol, Oral &amp; Maxillofacial Surg, Taipei 11217, Taiwan; [Ho, Yi-Yun; Wu, Cheng-Hsien] Natl Yang Ming Chiao Tung Univ, Inst Oral Biol, Fac Dent, Sch Dent, Taipei 112304, Taiwan; [Hsu, Chun-Wei; Lin, Ching-Po] Natl Yang Ming Chiao Tung Univ, Inst Neurosci, Taipei 112304, Taiwan; [Chu, Ta-Yi] Chang Gung Mem Hosp, Dept Stomatol, Oral &amp; Maxillofacial Surg, Linkou 33305, Taiwan; [Lin, Chun-Ju] Natl Yang Ming Chiao Tung Univ, Sch Dent, Dept Dent, Taipei 112304, Taiwan; [Ho, Yi-Hsin] Taipei Vet Gen Hosp, Dept Dermatol, Taipei 11217, Taiwan; [Ho, Yi-Hsin] Natl Yang Ming Chiao Tung Univ, Sch Med, Taipei 112304, Taiwan; [Lin, Ching-Po] Natl Yang Ming Chiao Tung Univ, Ctr Hlth Longev &amp; Aging Sci, Taipei 112304, Taiwan; [Lin, Ching-Po] Taipei City Hosp, Dept Educ &amp; Res, Taipei 10341, Taiwan</t>
  </si>
  <si>
    <t>Taipei Veterans General Hospital; National Yang Ming Chiao Tung University; National Yang Ming Chiao Tung University; Chang Gung Memorial Hospital; National Yang Ming Chiao Tung University; Taipei Veterans General Hospital; National Yang Ming Chiao Tung University; National Yang Ming Chiao Tung University; Taipei City Hospital</t>
  </si>
  <si>
    <t>Artificial Intelligence for Preoperative Prediction of Lymph Node Metastasis and Depth of Invasion in Oral Tongue Squamous Cell Carcinoma: A Systematic Review and Meta-Analysis</t>
  </si>
  <si>
    <t>artificial intelligence; radiomics; oral tongue squamous cell carcinoma; lymph node metastasis; depth of invasion</t>
  </si>
  <si>
    <t>RADIOMICS</t>
  </si>
  <si>
    <t>Ho, YiYun/0000-0002-0471-265X</t>
  </si>
  <si>
    <t>MAR 4 2026</t>
  </si>
  <si>
    <t>774</t>
  </si>
  <si>
    <t>10.3390/diagnostics16050774</t>
  </si>
  <si>
    <t>http://dx.doi.org/10.3390/diagnostics16050774</t>
  </si>
  <si>
    <t>FA1YV</t>
  </si>
  <si>
    <t>41828050</t>
  </si>
  <si>
    <t>WOS:001713908800001</t>
  </si>
  <si>
    <t>Marchi, G</t>
  </si>
  <si>
    <t>Thoracic ultrasound (TUS) has transformed pleural disease assessment, providing a bedside, radiation-free, and real-time imaging modality. Conventional TUS, however, remains limited by operator dependence, subjective interpretation, and primarily anatomical information, motivating the exploration of advanced investigational techniques and artificial intelligence (AI) applications to potentially expand its diagnostic and functional scope. Emerging approaches include M-mode functional assessment, which may help predict non-expandable lung by measuring subtle lung motion; color Doppler, identifying intercostal vessels to inform safer procedural planning; quantitative pixel-based analysis, aiming to provide more objective characterization of pleural effusions; elastography, supporting assessment of pleural stiffness and guiding targeted biopsy; and contrast-enhanced ultrasound (CEUS), improving visualization of vascularized or necrotic regions to optimize lesion sampling. AI applications have been proposed to assist image acquisition, interpretation, and decision-making, potentially reducing operator dependence and enhancing accuracy. While preliminary evidence suggests these techniques could improve diagnostic confidence, most data are limited by small, single-center, retrospective studies with heterogeneity and minimal standardization. Clinical impact, cost-effectiveness, and patient-centered outcomes remain largely untested. Prospective multicenter studies incorporating standardized imaging protocols, external validation cohorts, predefined diagnostic thresholds, and clinically relevant outcomes are needed. Conventional TUS by trained operators remains the standard of care, with these investigational techniques and AI considered adjunctive tools to complement expert clinical judgement.</t>
  </si>
  <si>
    <t>Marchi, Guido</t>
  </si>
  <si>
    <t>[Marchi, Guido] Univ Hosp Pisa, Cardiothorac &amp; Vasc Dept, Pulmonol Unit, Via Paradisa 2, I-56124 Pisa, Italy</t>
  </si>
  <si>
    <t>University of Pisa; Azienda Ospedaliero Universitaria Pisana</t>
  </si>
  <si>
    <t>Beyond the pleural line: A narrative review of emerging investigational techniques and artificial intelligence in thoracic ultrasound</t>
  </si>
  <si>
    <t>PNEUMON</t>
  </si>
  <si>
    <t>thoracic ultrasound; pleural disease; elastography; contrast-enhanced ultrasound; artificial intelligence</t>
  </si>
  <si>
    <t>Marchi, Guido/NHQ-6217-2025</t>
  </si>
  <si>
    <t>EUROPEAN PUBLISHING</t>
  </si>
  <si>
    <t>HERAKLION</t>
  </si>
  <si>
    <t>SCIENCE &amp; TECHNOLGY PARK CRETE, (STEP-C), N PLASTIRA 100, VASSILIKA VOUTWN, HERAKLION, CRETE 00000, GREECE</t>
  </si>
  <si>
    <t>1105-848X</t>
  </si>
  <si>
    <t>1791-4914</t>
  </si>
  <si>
    <t>Pneumon</t>
  </si>
  <si>
    <t>10.18332/pne/225712</t>
  </si>
  <si>
    <t>http://dx.doi.org/10.18332/pne/225712</t>
  </si>
  <si>
    <t>MH3EV</t>
  </si>
  <si>
    <t>WOS:001835509500001</t>
  </si>
  <si>
    <t>Liu, XX; Reigle, J; Prasath, VBS; Dhaliwal, J</t>
  </si>
  <si>
    <t>Background: There has been an increase in the development of both machine learning (ML) and deep learning (DL) prediction models in Inflammatory Bowel Disease. We aim in this systematic review to assess the methodological quality and risk of bias of ML and DL IBD image-based prediction studies. Methods: We searched three databases, PubMed, Scopus and Embase, to identify ML and DL diagnostic or prognostic predictive models using imaging data in IBD, to Dec 31, 2022. We restricted our search to include studies that primarily used conventional imaging data, were undertaken in human participants, and published in English. Two reviewers independently reviewed the abstracts. The methodological quality of the studies was determined, and risk of bias evaluated using the prediction risk of bias assessment tool (PROBAST). Results: Forty studies were included, thirty-nine developed diagnostic models. Seven studies utilized ML approaches, six were retrospective and none used multicenter data for model development. Thirty-three studies utilized DL approaches, ten were prospective, and twelve multicenter studies. Overall, all studies demonstrated high risk of bias. ML studies were evaluated in 4 domains all rated as high risk of bias: participants (6/7), predictors (1/7), outcome (3/7), and analysis (7/7), and DL studies evaluated in 3 domains: participants (24/33), outcome (10/33), and analysis (18/33). The majority of image-based studies used colonoscopy images. Conclusion: The risk of bias was high in AI IBD image-based prediction models, owing to insufficient sample size, unreported missingness and lack of an external validation cohort. Models with a high risk of bias are unlikely to be generalizable and suitable for clinical implementation.</t>
  </si>
  <si>
    <t>Liu, Xiaoxuan; Reigle, James; Prasath, V. B. Surya; Dhaliwal, Jasbir</t>
  </si>
  <si>
    <t>Dhaliwal, J (corresponding author), Univ Cincinnati, Div Gastroenterol Hepatol &amp; Nutr Secondary Appoint, Cincinnati Childrens Hosp, Div Biomed Informat,Med Ctr, 3333 Burnet Ave, Cincinnati, OH 45229 USA.; Dhaliwal, J (corresponding author), Univ Cincinnati, James Anderson Ctr Hlth Syst Excellence, 3333 Burnet Ave, Cincinnati, OH 45229 USA.</t>
  </si>
  <si>
    <t>Jasbir.dhaliwal@cchmc.org</t>
  </si>
  <si>
    <t>Crohn's and Colitis Foundation Career Development Award; PROCTER Scholar Award (Cincinnati Children's Hospital Medical Center)</t>
  </si>
  <si>
    <t>Jasbir Dhaliwal was supported by the Crohn's and Colitis Foundation Career Development Award and PROCTER Scholar Award (Cincinnati Children's Hospital Medical Center) .</t>
  </si>
  <si>
    <t>[Liu, Xiaoxuan; Prasath, V. B. Surya; Dhaliwal, Jasbir] Univ Cincinnati, Coll Med, Dept Biomed Informat, Cincinnati, OH USA; [Liu, Xiaoxuan; Reigle, James; Prasath, V. B. Surya; Dhaliwal, Jasbir] Univ Cincinnati, Coll Med, Dept Pediat, Cincinnati, OH USA; [Reigle, James; Prasath, V. B. Surya; Dhaliwal, Jasbir] Cincinnati Childrens Hosp, Div Gastroenterol Hepatol &amp; Nutr, Med Ctr, Cincinnati, OH USA; [Dhaliwal, Jasbir] Univ Cincinnati, Div Gastroenterol Hepatol &amp; Nutr Secondary Appoint, Cincinnati Childrens Hosp, Div Biomed Informat,Med Ctr, 3333 Burnet Ave, Cincinnati, OH 45229 USA; [Dhaliwal, Jasbir] Univ Cincinnati, James Anderson Ctr Hlth Syst Excellence, 3333 Burnet Ave, Cincinnati, OH 45229 USA</t>
  </si>
  <si>
    <t>University System of Ohio; University of Cincinnati; University System of Ohio; University of Cincinnati; Cincinnati Children's Hospital Medical Center; University System of Ohio; Cincinnati Children's Hospital Medical Center; University of Cincinnati; University System of Ohio; University of Cincinnati</t>
  </si>
  <si>
    <t>Artificial intelligence image-based prediction models in IBD exhibit high risk of bias: A systematic review</t>
  </si>
  <si>
    <t>COMPUTERS IN BIOLOGY AND MEDICINE</t>
  </si>
  <si>
    <t>Inflammatory bowel disease; Artificial intelligence; Deep learning; Machine learning; Computer vision; Imaging</t>
  </si>
  <si>
    <t>COMPUTER-AIDED DETECTION; CROHNS-DISEASE; ULCERATIVE-COLITIS; NEURAL-NETWORKS; VALIDATION; TIME; SEVERITY; EFFICACY; TRIAL</t>
  </si>
  <si>
    <t>Prasath, Surya/A-5243-2010; Dhaliwal, Jasbir/AET-4239-2022</t>
  </si>
  <si>
    <t>Prasath, Surya/0000-0001-7163-7453; Dhaliwal, Jasbir/0000-0001-6472-9210</t>
  </si>
  <si>
    <t>0010-4825</t>
  </si>
  <si>
    <t>1879-0534</t>
  </si>
  <si>
    <t>COMPUT BIOL MED</t>
  </si>
  <si>
    <t>Comput. Biol. Med.</t>
  </si>
  <si>
    <t>MAR 2024</t>
  </si>
  <si>
    <t>171</t>
  </si>
  <si>
    <t>108093</t>
  </si>
  <si>
    <t>10.1016/j.compbiomed.2024.108093</t>
  </si>
  <si>
    <t>http://dx.doi.org/10.1016/j.compbiomed.2024.108093</t>
  </si>
  <si>
    <t>Biology; Computer Science, Interdisciplinary Applications; Engineering, Biomedical; Mathematical &amp; Computational Biology</t>
  </si>
  <si>
    <t>Life Sciences &amp; Biomedicine - Other Topics; Computer Science; Engineering; Mathematical &amp; Computational Biology</t>
  </si>
  <si>
    <t>KR1Z9</t>
  </si>
  <si>
    <t>38354499</t>
  </si>
  <si>
    <t>WOS:001181616000001</t>
  </si>
  <si>
    <t>Arkoubi, AY</t>
  </si>
  <si>
    <t>Background: Artificial Intelligence (AI) is rapidly transforming plastic surgery by enhancing diagnostic precision, surgical planning, and postoperative evaluation. Despite promising results in algorithmic performance, the clinical utility and ethical implications of AI in this specialty remain underexplored. Methods: This study systematically reviewed literature from January 2010 to May 2025 across PubMed, Scopus, Web of Science, and IEEE Xplore. Included studies evaluated AI applications in plastic surgery using validated models and reported performance metrics. Quality assessment was performed using QUADAS-2, Newcastle-Ottawa Scale, and TRIPOD-AI criteria. A random-effects meta-analysis summarized pooled accuracy across domains. Results: A total of 25 studies met inclusion criteria. Overall, AI achieved a pooled diagnostic accuracy of 88% (95% CI: 0.85-0.90; I-2 = 32%). Postoperative evaluation showed the highest accuracy (90%), followed by preoperative planning (88%) and predictive modeling (86%). Convolutional Neural Networks (CNNs) and Artificial Neural Networks (ANNs) demonstrated strong performance in image-based and predictive tasks, respectively. However, fewer than 40% of studies reported external validation, and none included prospective clinical trials. Ethical concerns, limited data diversity, and methodological inconsistencies were prevalent. Conclusion: This study confirms AI's significant potential in plastic surgery for enhancing surgical precision and personalized care. However, clinical integration is hindered by inadequate validation, transparency, and demographic representation. Advancing the field requires standardized protocols, multicenter collaborations, and ethical frameworks to ensure safe and equitable deployment of AI technologies.</t>
  </si>
  <si>
    <t>Arkoubi, Amr Youssef</t>
  </si>
  <si>
    <t>Arkoubi, AY (corresponding author), Imam Mohammad Ibn Saud Islamic Univ IMSIU, Coll Med, Dept Anesthesia &amp; Surg, Riyadh, Saudi Arabia.</t>
  </si>
  <si>
    <t>ayarkoubi@imamu.edu.sa</t>
  </si>
  <si>
    <t>Deanship of Scientific Research at Imam Mohammad Ibn Saud Islamic University (IMSIU) [IMSIU-DDRSP2501]</t>
  </si>
  <si>
    <t>Deanship of Scientific Research at Imam Mohammad Ibn Saud Islamic University (IMSIU) (Imam Mohammad Ibn Saud Islamic University (IMSIU))</t>
  </si>
  <si>
    <t>The author(s) declare that financial support was received for the research and/or publication of this article. This work was supported and funded by the Deanship of Scientific Research at Imam Mohammad Ibn Saud Islamic University (IMSIU) (grant number IMSIU-DDRSP2501).</t>
  </si>
  <si>
    <t>[Arkoubi, Amr Youssef] Imam Mohammad Ibn Saud Islamic Univ IMSIU, Coll Med, Dept Anesthesia &amp; Surg, Riyadh, Saudi Arabia</t>
  </si>
  <si>
    <t>Imam Mohammad Ibn Saud Islamic University (IMSIU)</t>
  </si>
  <si>
    <t>The intelligent lift: Artificial Intelligence's growing role in plastic surgery - a comprehensive review</t>
  </si>
  <si>
    <t>FRONTIERS IN SURGERY</t>
  </si>
  <si>
    <t>Artificial intelligence; machine learning; plastic surgery; preoperative planning; postoperative evaluation; algorithmic bias; global health disparities</t>
  </si>
  <si>
    <t>NEURAL-NETWORKS; AGE; RECOGNITION; PREDICTION; SYSTEM</t>
  </si>
  <si>
    <t>Arkoubi, Amr/HOH-3918-2023</t>
  </si>
  <si>
    <t>Arkoubi, Amr/0000-0003-1535-3629</t>
  </si>
  <si>
    <t>2296-875X</t>
  </si>
  <si>
    <t>FRONT SURG</t>
  </si>
  <si>
    <t>Front. Surg.</t>
  </si>
  <si>
    <t>AUG 5 2025</t>
  </si>
  <si>
    <t>1640588</t>
  </si>
  <si>
    <t>10.3389/fsurg.2025.1640588</t>
  </si>
  <si>
    <t>http://dx.doi.org/10.3389/fsurg.2025.1640588</t>
  </si>
  <si>
    <t>6GY2P</t>
  </si>
  <si>
    <t>40837783</t>
  </si>
  <si>
    <t>WOS:001553102500001</t>
  </si>
  <si>
    <t>Muriana, P</t>
  </si>
  <si>
    <t>Background and Objective: Artificial intelligence (AI) is rapidly expanding its role in thoracic surgery, driven by the growing complexity of imaging data, the diffusion of lung cancer screening (LCS) programs, and the increasing adoption of minimally invasive and parenchyma-sparing procedures. Although numerous AI-based tools have demonstrated promising performance in specific tasks, their translation into routine thoracic surgical practice remains fragmented. This narrative review aims to provide a comprehensive, surgeon-centered overview of current and emerging AI applications across the thoracic surgical pathway, highlighting clinical relevance, limitations, and future directions. Methods: A narrative review of the literature (2015-2025) was conducted using PubMed and Scopus as the primary data sources. Relevant English-language publications addressing AI applications in thoracic imaging, surgical planning, perioperative risk stratification, outcome prediction, and multimodal data integration were identified and thematically synthesized. Given the narrative nature of the review, no formal risk-of-bias assessment or quantitative meta-analysis was performed. Key Content and Findings: AI has shown robust performance in pulmonary nodule detection and malignancy risk prediction, particularly through deep learning (DL)-based imaging analysis and radiomics. Beyond diagnostics, AI-assisted 3D reconstruction and anatomical mapping support preoperative planning and lung-sparing surgical strategies. Machine learning (ML) models also demonstrate promise in predicting postoperative morbidity, mortality, and oncologic outcomes. Emerging approaches integrating imaging, clinical variables, and molecular biomarkers, such as liquid biopsy, suggest a path toward more comprehensive, multimodal decision support. However, most AI applications remain limited by retrospective design, heterogeneity in methodologies, limited external validation, and challenges related to explainability, bias, and workflow integration. Conclusions: AI holds significant potential to enhance thoracic surgical decision-making, but its greatest value lies in augmenting and not replacing surgeon expertise. Future progress will depend on prospective validation, surgeon-driven development, and integration of explainable and multimodal AI frameworks into real-world clinical workflows. If these challenges are addressed, AI may evolve into a cohesive surgical ecosystem supporting more precise, transparent, and individualized thoracic surgical care.</t>
  </si>
  <si>
    <t>Muriana, Piergiorgio</t>
  </si>
  <si>
    <t>Muriana, P (corresponding author), IRCCS San Raffaele Sci Inst, Dept Thorac Surg, Via Olgettina, I-20132 Milan, Italy.</t>
  </si>
  <si>
    <t>muriana.piergiorgio@hsr.it</t>
  </si>
  <si>
    <t>[Muriana, Piergiorgio] IRCCS San Raffaele Sci Inst, Dept Thorac Surg, Via Olgettina, I-20132 Milan, Italy</t>
  </si>
  <si>
    <t>Vita-Salute San Raffaele University; IRCCS Ospedale San Raffaele</t>
  </si>
  <si>
    <t>Artificial intelligence in thoracic surgery: from nodule detection to surgical planning-a narrative review</t>
  </si>
  <si>
    <t>AME SURGICAL JOURNAL</t>
  </si>
  <si>
    <t>Artificial intelligence (AI); deep learning (DL); thoracic surgery; lung cancer screening (LCS); surgical planning</t>
  </si>
  <si>
    <t>Muriana, Piergiorgio/ABH-4365-2020</t>
  </si>
  <si>
    <t>2788-578X</t>
  </si>
  <si>
    <t>AME SURG J</t>
  </si>
  <si>
    <t>AME Surg. J.</t>
  </si>
  <si>
    <t>JUN 30 2026</t>
  </si>
  <si>
    <t>10.21037/asj-2025-1-93</t>
  </si>
  <si>
    <t>http://dx.doi.org/10.21037/asj-2025-1-93</t>
  </si>
  <si>
    <t>LH1KK</t>
  </si>
  <si>
    <t>WOS:001824466900004</t>
  </si>
  <si>
    <t>Cava, C; Sabetian, S; Pagoni, M; Castiglioni, I</t>
  </si>
  <si>
    <t>Epilepsy is a global public health problem with increasing prevalence. However, the quality and accuracy of diagnostic models in clinical practice remain limited. In recent years, machine learning (ML) models applied to transcriptomic data have been explored as potential tools for improving diagnostic accuracy. This narrative review aimed to evaluate studies that applied ML algorithms to gene expression data, including both mRNA and miRNA, for the diagnosis of epilepsy. PubMed and Scopus were searched for studies published between 2020 and June 2026. Eligible studies included human epilepsy samples, transcriptomic data was used to train ML classifiers, and only articles reporting AUC were included. A total of 17 studies were included. To provide a clinically meaningful synthesis, studies were grouped according to the biological source of the biomarkers into peripheral blood-based biomarkers and brain tissue-derived biomarkers. Peripheral blood studies investigated whole-blood transcriptomic signatures, peripheral blood mononuclear cells, circulating miRNAs, or extracellular vesicle-derived miRNAs, whereas brain tissue studies mainly analyzed hippocampal or cortical samples. Across studies, commonly used models included random forests, support vector machines, artificial neural networks, logistic regression, and penalized regression methods. Reported diagnostic performance was frequently high, but study designs were heterogeneous, sample sizes were often small, and validation strategies were limited. Studies with external validation generally showed more conservative and likely more realistic performance estimates than those relying on internal validation only. Overall, gene expression-based machine learning models show promising exploratory potential for epilepsy biomarker discovery and diagnostic stratification. However, the current evidence does not yet support clinical implementation because most studies remain limited by small sample sizes, heterogeneous preprocessing strategies, limited independent external validation, and potential risk of overfitting. Future studies should prioritize prospective cohorts, predefined analysis plans, harmonized preprocessing, nested cross-validation, external multicenter testing, and transparent reporting according to TRIPOD-AI/PROBAST-AI principles.</t>
  </si>
  <si>
    <t>Cava, Claudia; Sabetian, Soudabeh; Pagoni, Maria; Castiglioni, Isabella</t>
  </si>
  <si>
    <t>Cava, C (corresponding author), Univ Sch Adv Studies IUSS Pavia, Dept Sci Technol &amp; Soc, I-27100 Pavia, Italy.</t>
  </si>
  <si>
    <t>soudabehsabet@gmail.com; claudia.cava@iusspavia.it; maria.pagoni@pharm.uoa.gr; isabella.castiglioni@unimib.it</t>
  </si>
  <si>
    <t>[Cava, Claudia] Univ Sch Adv Studies IUSS Pavia, Dept Sci Technol &amp; Soc, I-27100 Pavia, Italy; [Sabetian, Soudabeh] Shiraz Univ Med Sci, Infertil Res Ctr, Shiraz, Iran; [Pagoni, Maria] Natl &amp; Kapodistrian Univ Athens, Fac Pharm, Sch Hlth Sci, Res Grp Clin Pharmacol &amp; Pharmacogen, Athens 15771, Greece; [Castiglioni, Isabella] Univ Milano Bicocca, Dept Phys Giuseppe Occhialini, Piazza Ateneo Nuovo, I-20126 Milan, Italy; [Castiglioni, Isabella] CDI Ctr Diagnost Italiano SpA, Via St Bon 20, I-20147 Milan, Italy</t>
  </si>
  <si>
    <t>IUSS PAVIA; Shiraz University of Medical Science; National &amp; Kapodistrian University of Athens; University of Milano-Bicocca</t>
  </si>
  <si>
    <t>Machine Learning Models and Gene Expression Profiles in Epileptic Samples: A Narrative Review</t>
  </si>
  <si>
    <t>epilepsy; gene expression; machine learning</t>
  </si>
  <si>
    <t>OUTCOMES</t>
  </si>
  <si>
    <t>7797</t>
  </si>
  <si>
    <t>10.3390/app16157797</t>
  </si>
  <si>
    <t>http://dx.doi.org/10.3390/app16157797</t>
  </si>
  <si>
    <t>MN7JH</t>
  </si>
  <si>
    <t>WOS:001846592200001</t>
  </si>
  <si>
    <t>Ahmadi-Hadad, A; Belotti, M; Zennoud, A; Moghimi, B; Autuori, C; Sumanasekara, D; Udiriappuwaduge, HMF; Comentale, G; Pilato, E</t>
  </si>
  <si>
    <t>BackgroundMitral regurgitation (MR), one of the most common valvular heart diseases, poses ongoing challenges in risk stratification and timely intervention. Traditional diagnostic approaches, suffer from interobserver variability. Artificial intelligence (AI) has recently gained traction in cardiology to augment clinical precision. This article reviews the use of AI in the diagnosis, severity assessment, and prognostication of MR, with a focus on performance metrics.MethodsThe search was conducted in PubMed, Embase, and MEDLINE on May 9, 2025. Studies were eligible if they applied AI to MR-related tasks using imaging, ECG, or clinical data. Data extraction focused on dataset characteristics, model architectures, and performance.ResultsA total of eleven studies, comprising 80,915 patients, were included. Among the included studies, six utilized echocardiographic data, two electrocardiography, two clinical biomarkers or structured datasets, and one chest radiography. Algorithms included convolutional neural networks, support vector machines, and ensemble models. Reported AUCs ranged from 0.74 to 0.94. Models based on color Doppler or 3D geometrical mitral features achieved the highest discriminatory performance. Only a minority of studies incorporated external validation or reported clinically actionable thresholds such as PPV. ECG-based models demonstrated high scalability but lower sensitivity. Studies integrating multimodal data yielded promising results.ConclusionAI models, especially those trained on echocardiographic imaging, demonstrate strong potential for improving MR evaluation. However, widespread clinical adoption is limited by lack of external validation, and inconsistent outcome reporting. Future work should emphasize model interpretability, multicenter validation, and head-to-head comparisons with expert assessment to bridge the translational gap.</t>
  </si>
  <si>
    <t>Ahmadi-Hadad, Armia; Belotti, Michela; Zennoud, Assil; Moghimi, Boshra; Autuori, Caterina; Sumanasekara, Divinie; Udiriappuwaduge, Hashini Maneesha Fernando; Comentale, Giuseppe; Pilato, Emanuele</t>
  </si>
  <si>
    <t>Ahmadi-Hadad, A (corresponding author), Univ Napoli Federico II Napoli, Naples, Italy.</t>
  </si>
  <si>
    <t>hash.maneesha@gmail.com; armiaahmadi77@gmail.com; zennoud-assil@hotmail.com; Boshra.moghimi78@gmail.com; michelabelotti04@gmail.com; emanuele.pilato@unina.it; giuseppe.comentale1990@gmail.com; kate.autuori26@gmail.com; divinie.sum@gmail.com</t>
  </si>
  <si>
    <t>[Ahmadi-Hadad, Armia; Moghimi, Boshra; Comentale, Giuseppe; Pilato, Emanuele] Univ Napoli Federico II Napoli, Naples, Italy; [Belotti, Michela; Zennoud, Assil; Autuori, Caterina; Sumanasekara, Divinie; Udiriappuwaduge, Hashini Maneesha Fernando] Univ Campania Luigi Vanvitelli Napoli, Caserta, Italy</t>
  </si>
  <si>
    <t>University of Naples Federico II</t>
  </si>
  <si>
    <t>Artificial intelligence in the clinical management and prognostication of mitral regurgitation: a systematic review</t>
  </si>
  <si>
    <t>EGYPTIAN HEART JOURNAL</t>
  </si>
  <si>
    <t>Mitral regurgitation; Artificial intelligence; Machine learning; Deep learning; Echocardiography; Cardiac imaging</t>
  </si>
  <si>
    <t>Ahmadi-Hadad, Armia/AEQ-6469-2022; Comentale, Giuseppe/ABC-1235-2021; Pilato, Emanuele/AHE-7982-2022</t>
  </si>
  <si>
    <t>Ahmadi-Hadad, Armia/0000-0002-1765-3708</t>
  </si>
  <si>
    <t>1110-2608</t>
  </si>
  <si>
    <t>2090-911X</t>
  </si>
  <si>
    <t>EGYPT HEART J</t>
  </si>
  <si>
    <t>Egypt. Heart J.</t>
  </si>
  <si>
    <t>JUN 11 2026</t>
  </si>
  <si>
    <t>78</t>
  </si>
  <si>
    <t>44</t>
  </si>
  <si>
    <t>10.1186/s43044-026-00756-1</t>
  </si>
  <si>
    <t>http://dx.doi.org/10.1186/s43044-026-00756-1</t>
  </si>
  <si>
    <t>JJ6RP</t>
  </si>
  <si>
    <t>42274935</t>
  </si>
  <si>
    <t>WOS:001790917900001</t>
  </si>
  <si>
    <t>Grigore, M; Popovici, RM; Gafitanu, D; Himiniuc, L; Murarasu, M; Micu, R</t>
  </si>
  <si>
    <t>Adnexal masses are common, yet challenging, in gynecological practice. Making the differential diagnosis between their benign and malignant condition is essential for optimal surgical management, but reliable pre-surgical differentiation is sometimes difficult using clinical features, ultrasound examination, or tumor markers alone. A possible way to improve the diagnosis is using artificial intelligence (AI) or logistic models developed based on compiling and processing clinical, ultrasound, and tumor marker data together. Ample research has already been conducted in this regard that medical practitioners could benefit from. In this systematic review, we present logistic models and methods using AI, chosen based on their demonstrated high performance in clinical practice. Although some external validation of these models has been performed, further prospective studies are needed in order to select the best model or to create a new, more efficient, one for the pre-surgical evaluation of ovarian masses.</t>
  </si>
  <si>
    <t>Grigore, Mihaela; Popovici, Razvan Mihai; Gafitanu, Dumitru; Himiniuc, Loredana; Murarasu, Mara; Micu, Romeo</t>
  </si>
  <si>
    <t>Popovici, RM (corresponding author), Univ Med &amp; Pharm Grigore T Popa, Dept Obstet &amp; Gynecol, 16 Univ St, Iasi 700115, Romania.</t>
  </si>
  <si>
    <t>razpopovici@yahoo.com</t>
  </si>
  <si>
    <t>[Grigore, Mihaela; Popovici, Razvan Mihai; Gafitanu, Dumitru] Grigore T Popa Univ Med &amp; Pharm Iasi, Dept Obstet &amp; Gynecol, Iasi, Romania; [Himiniuc, Loredana] Grigore T Popa Univ Med &amp; Pharm Iasi, PhD Sch, Iasi, Romania; [Murarasu, Mara] Cuza Voda Hosp Obstet &amp; Gynecol, Iasi, Romania; [Micu, Romeo] Iuliu Hatieganu Univ Med &amp; Pharm Cluj Napoca, Dept Obstet &amp; Gynecol, Cluj Napoca, Romania</t>
  </si>
  <si>
    <t>Grigore T Popa University of Medicine &amp; Pharmacy; Grigore T Popa University of Medicine &amp; Pharmacy; Iuliu Hatieganu University of Medicine &amp; Pharmacy</t>
  </si>
  <si>
    <t>Logistic models and artificial intelligence in the sonographic assessment of adnexal masses - a systematic review of the literature</t>
  </si>
  <si>
    <t>MEDICAL ULTRASONOGRAPHY</t>
  </si>
  <si>
    <t>artificial intelligence; deep learning; diagnosis; image interpretation; computer-assisted</t>
  </si>
  <si>
    <t>OVARIAN-CANCER; PREOPERATIVE DISCRIMINATION; SUBJECTIVE ASSESSMENT; EXTERNAL VALIDATION; REGRESSION MODELS; MENOPAUSAL STATUS; NEURAL-NETWORKS; ULTRASOUND; MALIGNANCY; BENIGN</t>
  </si>
  <si>
    <t>Himiniuc, Loredana Maria/HJG-7645-2022; Grigore, Mihaela/J-9470-2019; Micu, Romeo/GRR-3455-2022; Gafitanu, Dumitru/JVN-6016-2024; Popovici, Razvan/JPL-5176-2023</t>
  </si>
  <si>
    <t>Himiniuc, Loredana Maria/0000-0002-4721-4642; Grigore, Mihaela/0000-0002-6530-6874; Micu, Romeo/0000-0002-3228-7881; Gafitanu, Dumitru/0000-0002-9717-7958</t>
  </si>
  <si>
    <t>SOC ROMANA ULTRASONOGRAFE MEDICINA BIOLOGIE-SRUMB</t>
  </si>
  <si>
    <t>CLUJ-NAPOCA</t>
  </si>
  <si>
    <t>STR CROITORIOR NR 19-21, CLUJ-NAPOCA, 400162, ROMANIA</t>
  </si>
  <si>
    <t>1844-4172</t>
  </si>
  <si>
    <t>2066-8643</t>
  </si>
  <si>
    <t>MED ULTRASON</t>
  </si>
  <si>
    <t>Med. Ultrason.</t>
  </si>
  <si>
    <t>2020</t>
  </si>
  <si>
    <t>469</t>
  </si>
  <si>
    <t>475</t>
  </si>
  <si>
    <t>10.11152/mu-2583</t>
  </si>
  <si>
    <t>http://dx.doi.org/10.11152/mu-2583</t>
  </si>
  <si>
    <t>Acoustics; Radiology, Nuclear Medicine &amp; Medical Imaging</t>
  </si>
  <si>
    <t>OV1RC</t>
  </si>
  <si>
    <t>32905566</t>
  </si>
  <si>
    <t>WOS:000591995000012</t>
  </si>
  <si>
    <t>Liu, L; Zhu, QX; Zong, YC; Chen, XY; Zhang, W; Wang, J</t>
  </si>
  <si>
    <t>Background: Preeclampsia is a severe hypertensive disorder with rising global prevalence. While machine learning (ML) models for predicting preeclampsia are increasingly published, existing evidence shows high heterogeneity, and the distinction between internal performance and external transferability remains unclear. Objective: This study aims to evaluate the performance of ML models in predicting preeclampsia through a systematic review and meta-analysis, while also exploring their potential clinical application value, in order to specifically enhance the quality of future research and the predictive capability of the models. Methods: Following PRISMA (Preferred Reporting Items for Systematic Reviews and Meta-Analyses) guidelines and PROSPERO registration, we searched PubMed, Web of Science, IEEE Xplore, and CNKI (China National Knowledge Infrastructure) for studies published through February 2025. We included studies using ML to predict preeclampsia in pregnant women. Bias was assessed using PROBAST (Prediction model Risk of Bias Assessment Tool). We calculated summary estimates using random-effects models and, crucially, computed 95% prediction intervals (PIs) to estimate performance in future clinical settings. Subgroup and meta-regression analyses were conducted to explore heterogeneity. Results: In total, 26 studies comprising 31 ML models were included. While the pooled area under the receiver operating characteristic curve was high at 0.91 (95% CI 0.87-0.92), extreme heterogeneity was observed (I-2&gt;99%). The 95% PI for sensitivity was wide (0.32-0.96), indicating that in some external settings, sensitivity could drop to 32%. Only 6 studies conducted external validation; in these, the pooled sensitivity decreased to 0.68, with a PI of 0.25-0.94.Subgroup analysis suggested that models incorporating laboratory biomarkers and neural networks outperformed others, though CIs overlapped. Conclusions: Current evidence suggests that a high area under the curve in ML models is more likely to reflect the "performance" of the model on the internal development dataset rather than its universal "effectiveness" and clinical utility in independent, diverse populations. The apparent performance exhibits significant contextual dependence. Future studies should conduct multicenter, prospective external validation and recalibration research to enhance transferability and reliability.</t>
  </si>
  <si>
    <t>Liu, Lu; Zhu, Qixuan; Zong, Yichi; Chen, Xueyuan; Zhang, Wei; Wang, Jun</t>
  </si>
  <si>
    <t>Wang, J (corresponding author), China Med Univ, Shengjing Hosp, Dept Obstet &amp; Gynecol, 36 Sanhao St, Shenyang 110000, Liaoning, Peoples R China.</t>
  </si>
  <si>
    <t>wangj1@sj-hospital.org</t>
  </si>
  <si>
    <t>Liaoning Provincial Science and Technology Program Joint Initiative (Key Research and Development Program Project); General project of the Department of Education in Liaoning Province [JYTMS20230103]</t>
  </si>
  <si>
    <t>Liaoning Provincial Science and Technology Program Joint Initiative (Key Research and Development Program Project); General project of the Department of Education in Liaoning Province</t>
  </si>
  <si>
    <t>This work was supported by the grants from Liaoning Provincial Science and Technology Program Joint Initiative (Key Research and Development Program Project) and The general project of the Department of Education in Liaoning Province (JYTMS20230103) .</t>
  </si>
  <si>
    <t>[Liu, Lu] China Med Univ, Sch Publ Hlth, Shenyang, Liaoning, Peoples R China; [Liu, Lu; Zong, Yichi; Chen, Xueyuan; Zhang, Wei] China Med Univ, Shengjing Hosp, Dept Obstet &amp; Gynecol, , Liaoning Prov China, Shenyang, Peoples R China; [Zhu, Qixuan] Univ Penn, Sch Engn, Philadelphia, PA USA; [Wang, Jun] China Med Univ, Shengjing Hosp, Dept Obstet &amp; Gynecol, 36 Sanhao St, Shenyang 110000, Liaoning, Peoples R China</t>
  </si>
  <si>
    <t>China Medical University; China Medical University; University of Pennsylvania; China Medical University</t>
  </si>
  <si>
    <t>Machine Learning Prediction Models for Preeclampsia: Systematic Review and Meta-Analysis</t>
  </si>
  <si>
    <t>preeclampsia; machine learning; predictive models; meta-analysis; artificial intelligence; computer-assisted diagnosis</t>
  </si>
  <si>
    <t>PERFORMANCE</t>
  </si>
  <si>
    <t>chen, xueyuan/0009-0003-2856-8167; Zong, Yichi/0000-0002-2203-6499; liu, lu/0009-0003-4282-5318; zhang, wei/0009-0006-9778-1043</t>
  </si>
  <si>
    <t>JAN 19 2026</t>
  </si>
  <si>
    <t>e78714</t>
  </si>
  <si>
    <t>10.2196/78714</t>
  </si>
  <si>
    <t>http://dx.doi.org/10.2196/78714</t>
  </si>
  <si>
    <t>CR3CL</t>
  </si>
  <si>
    <t>41554533</t>
  </si>
  <si>
    <t>WOS:001672564000001</t>
  </si>
  <si>
    <t>Los, A; Bartusik-Aebisher, D; Mytych, W; Aebisher, D</t>
  </si>
  <si>
    <t>Background: Artificial intelligence (AI) is rapidly transforming clinical medicine by enabling earlier disease detection, personalized risk stratification, precision diagnostics, and optimized therapeutic decision-making across multiple specialties. Methods: This narrative review synthesizes the most recent evidence from prospective randomized controlled trials, large cohort studies, and real-world implementations of AI in cardiology, pulmonology, neurology, hepatology, pancreatic diseases, and other key areas of internal medicine. Studies were selected based on clinical impact, external validation, and regulatory approval status where applicable. Results: AI systems now outperform traditional clinical tools in numerous high-stakes applications: &gt;88% freedom from atrial fibrillation at 1 year with AI-guided ablation, noninferior stent optimization versus OCT guidance, &gt;95% sensitivity for atrial fibrillation and low ejection fraction detection on single-lead ECG, substantial increases in adenoma detection rate and melanoma triage accuracy, automated pancreatic cancer detection on routine CT with 89-90% sensitivity, and significant improvements in palliative care consultation rates and post-PCI outcomes using AI-supported telemedicine. Over 850 FDA-cleared AI devices exist as of November 2025, with cardiology and radiology dominating clinical adoption. Conclusions: AI has transitioned from experimental to clinically indispensable in multiple specialties, delivering measurable reductions in mortality, morbidity, hospitalizations, and healthcare resource utilization. Remaining challenges include external validation gaps, bias mitigation, and the need for large-scale prospective trials before universal implementation.</t>
  </si>
  <si>
    <t>Los, Aleksandra; Bartusik-Aebisher, Dorota; Mytych, Wiktoria; Aebisher, David</t>
  </si>
  <si>
    <t>Aebisher, D (corresponding author), Univ Rzeszow, Fac Med, Dept Photomed &amp; Phys Chem, Coll Med, PL-35310 Rzeszow, Poland.</t>
  </si>
  <si>
    <t>daebisher@ur.edu.pl</t>
  </si>
  <si>
    <t>[Los, Aleksandra; Mytych, Wiktoria] Univ Rzeszow, Fac Med, Coll Med, English Div,Sci Club, PL-35310 Rzeszow, Poland; [Bartusik-Aebisher, Dorota] Univ Rzeszow, Fac Med, Dept Biochem &amp; Gen Chem, Coll Med, PL-35310 Rzeszow, Poland; [Aebisher, David] Univ Rzeszow, Fac Med, Dept Photomed &amp; Phys Chem, Coll Med, PL-35310 Rzeszow, Poland</t>
  </si>
  <si>
    <t>University of Rzeszow; University of Rzeszow; University of Rzeszow</t>
  </si>
  <si>
    <t>Applications of Artificial Intelligence in Selected Internal Medicine Specialties: A Critical Narrative Review of the Latest Clinical Evidence</t>
  </si>
  <si>
    <t>artificial intelligence; health monitoring; disease prediction; prognostics; medical imaging</t>
  </si>
  <si>
    <t>DERMATOLOGY; CHALLENGES</t>
  </si>
  <si>
    <t>Aebisher, David/GQQ-6191-2022; Bartusik-Aebisher, Dorota/GRX-2829-2022</t>
  </si>
  <si>
    <t>Łoś, Aleksandra/0009-0000-5094-1157</t>
  </si>
  <si>
    <t>152</t>
  </si>
  <si>
    <t>10.3390/a19010054</t>
  </si>
  <si>
    <t>http://dx.doi.org/10.3390/a19010054</t>
  </si>
  <si>
    <t>CQ3AX</t>
  </si>
  <si>
    <t>WOS:001671881200001</t>
  </si>
  <si>
    <t>Huang, HH; Cheng, PY; Tsai, CY</t>
  </si>
  <si>
    <t>The integration of artificial intelligence (AI) into functional urology has recently demonstrated the potential to enhance decision-making and optimize the treatment process. This study systematically reviewed literature on AI applications retrieved from Google Scholar and PubMed between 2020 and 2024 on AI applications aimed at reducing urodynamics (UDS) invasiveness, enhancing diagnostics, and predicting treatment outcomes. A total of 248 records were initially identified, and 31 articles were included after exclusions. In noninvasive diagnostics, some neural network (NN)-based uroflowmetry (UFM) systems demonstrated diagnostic accuracies exceeding 90% and strong correlations to invasive pressure-flow studies. Innovations such as sound-based UFM and dual machine learning (ML) prediction models reduced the need for invasive testing by over 30%, enhancing patient comfort and streamlining clinical workflows. For enhancing UDS diagnoses, ML and NNs improved diagnostic accuracy for complex conditions such as detrusor overactivity and bladder outlet obstruction, achieving sensitivities and specificities above 80% in multiple studies. Deep learning further advanced automated UDS data analysis, demonstrating robust performance in identifying intricate patterns. AI also facilitates prognosis and treatment response prediction. Models incorporating clinical, demographic, and imaging data achieved high accuracies in predicting outcomes, such as incontinence after prostatectomy and treatment efficacy for overactive bladder. For benign prostatic hyperplasia, treatment response prediction identified nonresponders early, reducing ineffective therapies. Despite these advancements, challenges persist. Most studies are constrained by small sample sizes, limited external validation, and the absence of standardized, multicenter databases. Addressing these issues is crucial to improve AI's generalizability and clinical impact. This review highlights the expanding role of AI in urodynamics, emphasizing its potential to revolutionize diagnostics, enhance patient care, and personalize treatment strategies. Future research should emphasize multicenter collaborations, data standardization, and rigorous validation to ensure the safe and effective implementation of AI-driven solutions in functional urology.</t>
  </si>
  <si>
    <t>Huang, Hung-Hsiang; Cheng, Pai-Yu; Tsai, Chung-You</t>
  </si>
  <si>
    <t>Tsai, CY (corresponding author), Far Eastern Mem Hosp, Dept Surg, Div Urol, 21,Sec 2,Nanya S Rd,Banciao Dist, New Taipei City 220, Taiwan.</t>
  </si>
  <si>
    <t>pgtsai@gmail.com</t>
  </si>
  <si>
    <t>[Huang, Hung-Hsiang; Cheng, Pai-Yu; Tsai, Chung-You] Far Eastern Mem Hosp, Dept Surg, Div Urol, 21,Sec 2,Nanya S Rd,Banciao Dist, New Taipei City 220, Taiwan; [Cheng, Pai-Yu] Coll Med, Dept Biomed Engn, Taipei, Taiwan; [Cheng, Pai-Yu] Natl Taiwan Univ, Coll Engn, Taipei, Taiwan; [Tsai, Chung-You] Yuan Ze Univ, Dept Elect Engn, Taoyuan, Taiwan</t>
  </si>
  <si>
    <t>Far Eastern Memorial Hospital; National Taiwan University; Yuan Ze University</t>
  </si>
  <si>
    <t>Exploring artificial intelligence in functional urology: A comprehensive review</t>
  </si>
  <si>
    <t>UROLOGICAL SCIENCE</t>
  </si>
  <si>
    <t>artificial intelligence; deep learning; functional urology; machine learning; prognosis and treatment prediction; urodynamics</t>
  </si>
  <si>
    <t>UROFLOWMETRY; URODYNAMICS; MEDICINE</t>
  </si>
  <si>
    <t>1879-5226</t>
  </si>
  <si>
    <t>1879-5234</t>
  </si>
  <si>
    <t>UROL SCI</t>
  </si>
  <si>
    <t>Urol. Sci.</t>
  </si>
  <si>
    <t>MAR 2025</t>
  </si>
  <si>
    <t>10.1097/us9.0000000000000057</t>
  </si>
  <si>
    <t>http://dx.doi.org/10.1097/us9.0000000000000057</t>
  </si>
  <si>
    <t>0TD5N</t>
  </si>
  <si>
    <t>WOS:001455405900007</t>
  </si>
  <si>
    <t>Karobari, MI; Adil, AH; Mathur, A; Snigdha, NT</t>
  </si>
  <si>
    <t>BackgroundArtificial intelligence (AI) especially deep learning (DL) has significantly revolutionized medical image analysis, which include dental diagnostics. In endodontics, the combination of AI and CBCT provides automatic detection, classification, and segmentation of periapical lesions.MethodThis scoping review used the Arksey and O'Malley model, as updated by Levac et al., and Preferred Reporting Items for Systematic Reviews and Meta-Analyses guidelines. An extensive search strategy was developed to identify pertinent studies in various electronic databases, including PubMed, Scopus, Web of Science, and Google Scholar. The search was conducted for 2010-2025 articles. Studies were included if they applied AI models to CBCT imaging for detecting, classifying, or segmenting periapical lesions. Data were charted on model types, imaging approaches, diagnostic metrics, and clinical translation.ResultAI models used were CNN-based models including U-Net, DenseNet, custom architectures such as PALNet, and commercial packages such as Diagnocat. High reported diagnostic performance was sensitivity of 67.3% to 97.1% and AUC of up to 0.98. While several studies demonstrated high diagnostic accuracy and potential for clinical decision support, the majority were retrospective, used small or homogenous datasets, and lacked external validation or standard ground truth comparisons (e.g., histological correlation).ConclusionAI demonstrates promising potential in enhancement of the diagnostic accuracy and efficiency of CBCT-based periapical lesion assessment. DL models such as U-Net, PAL-Net, and commercial software as of Diagnocat, have shown good performance on the tasks of segmentation and classification. However, additional prospective validation, model calibration, and real-world clinical use, studies are necessary to establish reliability and generalizability.Clinical significanceThe evidence from the current review leans towards an increasing body of evidence in support of AI use in CBCT-based periapical lesion detection. Further, reported the clinical potential of AI to decrease diagnostic time, increase consistency, and assist less experienced operators.</t>
  </si>
  <si>
    <t>Karobari, Mohmed Isaqali; Adil, Abdul Habeeb; Mathur, Ankita; Snigdha, Niher Tabassum</t>
  </si>
  <si>
    <t>Karobari, MI (corresponding author), Saveetha Univ, Dept Conservat Dent &amp; Endodont, Saveetha Inst Med &amp; Tech Sci, Saveetha Dent Coll &amp; Hosp, Chennai 602105, Tamil Nadu, India.</t>
  </si>
  <si>
    <t>dr.isaq@gmail.com; ankita.mathur@dpu.edu.in; dr.nihertabassum@gmail.com; drhabeebadil@gmail.com</t>
  </si>
  <si>
    <t>[Karobari, Mohmed Isaqali] Saveetha Univ, Dept Conservat Dent &amp; Endodont, Saveetha Inst Med &amp; Tech Sci, Saveetha Dent Coll &amp; Hosp, Chennai 602105, Tamil Nadu, India; [Adil, Abdul Habeeb; Snigdha, Niher Tabassum] Saveetha Univ, Saveetha Inst Med &amp; Tech Sci, Saveetha Med Coll &amp; Hosp, Dept Dent Res, Chennai 602105, Tamil Nadu, India; [Mathur, Ankita] Dr DY Patil Vidyapeeth, Dr DY Patil Dent Coll &amp; Hosp, Dept Dent Res Cell, Pune 411018, India</t>
  </si>
  <si>
    <t>Saveetha Institute of Medical &amp; Technical Science; Saveetha Dental College &amp; Hospital; Saveetha Institute of Medical &amp; Technical Science; Saveetha Medical College &amp; Hospital; Dr DY Patil Vidyapeeth Pune; Dr D Y Patil Dental College &amp; Hospital</t>
  </si>
  <si>
    <t>Applications and clinical translation of artificial intelligence in CBCT-based detection of endodontic lesions: a scoping review</t>
  </si>
  <si>
    <t>ORAL RADIOLOGY</t>
  </si>
  <si>
    <t>Artificial intelligence; CBCT; Convolutional neural networks; Deep learning; Diagnostic imaging; Endodontics; Periapical lesions</t>
  </si>
  <si>
    <t>PERIAPICAL LESIONS</t>
  </si>
  <si>
    <t>Sinigdha, Dr Niher Tabassum Siddiqua/KVA-9160-2024; Karobari, Mohmed Isaqali/AAG-8700-2020</t>
  </si>
  <si>
    <t>Karobari, Mohmed Isaqali/0000-0002-0313-9695</t>
  </si>
  <si>
    <t>0911-6028</t>
  </si>
  <si>
    <t>1613-9674</t>
  </si>
  <si>
    <t>ORAL RADIOL</t>
  </si>
  <si>
    <t>Oral Radiol.</t>
  </si>
  <si>
    <t>251</t>
  </si>
  <si>
    <t>10.1007/s11282-025-00876-5</t>
  </si>
  <si>
    <t>http://dx.doi.org/10.1007/s11282-025-00876-5</t>
  </si>
  <si>
    <t>FA6US</t>
  </si>
  <si>
    <t>41188594</t>
  </si>
  <si>
    <t>WOS:001607270000001</t>
  </si>
  <si>
    <t>Kolarkodi, SH; Alotaiby, F; Almutairy, MF; Mohsin, SF; Shaikh, SS; Awinashe, MV; Riyaz, MA; Veerabhadrappa, SK</t>
  </si>
  <si>
    <t>Background: Oral potentially malignant disorders (OPMDs) have a complex, but not consistently consistent, risk of transformation to oral squamous cell carcinoma (OSCC). The histopathologic grading of dysplasia is the traditional means of prognosis although there is considerable inter-observer variability and the tool has poor predictive value. Thus, image-based AI-based methods such as computational pathomics (CP), clinical-photograph deep learning (CDL), and optical or spectroscopic image analysis via machine learning (ML) or deep learning (DL) have been proposed as potential non-invasive risk stratification methods. Aim of the review is to identify the current state of the evidence for AI applications in the field of image-based diagnosis and treatment of OPMDs, their methodological characteristics and predictive accuracy, and priorities for future research. Methods: the scoping review was conducted using Joanna Briggs Institute methodology and PRISMA-ScR guidelines. The PubMed/MEDLINE, Scopus, Web of Science and Embase databases were searched between January 2018 and March 2026. Inclusion criteria were studies that used quantitative image analysis, ML or DL to diagnose, prognosticate, or stratify risk of OPMD in OPMD cohorts. A pre-piloted form was used to extract data which were then synthesized descriptively. Results: the 423 records identified included 24 (16 primary image-based studies and 8 contextual reviews) that met the inclusion criteria. The majority of studies were retrospective (15/16), and computational pathomics (n = 10), clinical-photograph deep learning and optical/spectroscopic imaging (n = 4) were emphasized. There was no study that used the conventional radiologic radiomics (CT, MRI, CBCT, or PET/CT) in OPMD cohorts. Overall, predictive performance was good, with AUROC values ranging from 0.73 to 0.96 for the detection of malignant transformation, 0.94 to 0.97 for OPMD versus OSCC discrimination, and 0.90 to 0.97 for dysplasia grading. Only 44% contained external validation, only 6% were prospective, and only limited adherence was made to IBSI, TRIPOD-AI and CLAIM standards. Conclusions: AI-based image recognition for OPMDs shows good predictive performance, and it has yet to be developed to a mature stage of the process. Future multicentre study, image standardisation, external validation and better reporting standards are needed. Remarkably, radiologic radiomics is an important and unexplored research gap in OPMD risk prediction.</t>
  </si>
  <si>
    <t>Kolarkodi, Shaul Hameed; Alotaiby, Faraj; Almutairy, Mohammed Fakhry; Mohsin, Syed Fareed; Shaikh, Safia Shoeb; Awinashe, Minal Vaibhav; Riyaz, Mohamed Abdulcader; Veerabhadrappa, Suresh Kandagal</t>
  </si>
  <si>
    <t>Kolarkodi, SH (corresponding author), Qassim Univ, Coll Dent, Dept Oral &amp; Maxillofacial Diagnost Sci, Buraydah 52571, Saudi Arabia.</t>
  </si>
  <si>
    <t>sa.shaikh@qu.edu.sa; m.almutairy@qu.edu.sa; m.salahudeen@qu.edu.sa; s.kodi@qu.edu.sa; f.alotaiby@qu.edu.sa; m.awinashe@qu.edu.sa; s.syedabdulmohsin@qu.edu.sa; dr.suri88@gmail.com</t>
  </si>
  <si>
    <t>Deanship of Graduate Studies and Scientific Research at Qassim University [QU-APC-2026]</t>
  </si>
  <si>
    <t>Deanship of Graduate Studies and Scientific Research at Qassim University</t>
  </si>
  <si>
    <t>This research did not receive any specific grant from funding agencies in the public, commercial, or not-for-profit sectors. However, the authors would like to thank the Deanship of Graduate Studies and Scientific Research at Qassim University (www.qu.edu.sa) for financial support (QU-APC-2026).</t>
  </si>
  <si>
    <t>[Kolarkodi, Shaul Hameed; Alotaiby, Faraj; Almutairy, Mohammed Fakhry; Mohsin, Syed Fareed; Shaikh, Safia Shoeb; Awinashe, Minal Vaibhav; Riyaz, Mohamed Abdulcader] Qassim Univ, Coll Dent, Dept Oral &amp; Maxillofacial Diagnost Sci, Buraydah 52571, Saudi Arabia; [Veerabhadrappa, Suresh Kandagal] SEGi Univ, Fac Dent, Dept Oral Diagnost Sci, Kota Damansara 47810, Selangor, Malaysia</t>
  </si>
  <si>
    <t>Qassim University</t>
  </si>
  <si>
    <t>Image-Based Artificial Intelligence for Predicting Malignant Transformation of Oral Potentially Malignant Disorders: A Scoping Review</t>
  </si>
  <si>
    <t>scoping review; PRISMA-ScR; radiomics; pathomics; deep learning; convolutional neural network; transformer; oral potentially malignant disorders; oral leukoplakia; oral epithelial dysplasia</t>
  </si>
  <si>
    <t>Awinashe, Minal/QWC-4600-2026; KOLARKODI, SHAUL/ACO-9292-2022; Mohsin, Syed/ABE-5839-2020; Veerabhadrappa, Suresh/AAX-9749-2020; Almutairy, Mohammed/QWC-3757-2026; shaikh, safia/JUH-3635-2023; Alotaiby, Faraj/JMP-4762-2023</t>
  </si>
  <si>
    <t>JUL 17 2026</t>
  </si>
  <si>
    <t>5623</t>
  </si>
  <si>
    <t>10.3390/jcm15145623</t>
  </si>
  <si>
    <t>http://dx.doi.org/10.3390/jcm15145623</t>
  </si>
  <si>
    <t>LS5NV</t>
  </si>
  <si>
    <t>42513537</t>
  </si>
  <si>
    <t>WOS:001832207400001</t>
  </si>
  <si>
    <t>Stefanou, D; Moschovaki-Zeiger, O; Charalampopoulos, G; Arkoudis, NA; Efthymiou, E; Velonakis, G; Kelekis, N; Filippiadis, DK</t>
  </si>
  <si>
    <t>Lower back pain (LBP) is a leading cause of disability globally, characterized by multifactorial origins that complicate accurate diagnosis and effective treatment planning. Artificial intelligence (AI), including machine learning (ML), deep learning (DL), and radiomics, has shown promise for improving the reproducibility and quantitative assessment of spine neuroimaging. This narrative review synthesizes current evidence on AI-derived imaging biomarkers in magnetic resonance imaging (MRI) and computed tomography (CT), with emphasis on disc degeneration, spinal stenosis, endplate signal abnormalities, paraspinal muscle composition, vertebral fractures, and spinal alignment. AI-based reconstruction, segmentation, and classification methods may reduce reader variability and enable standardized quantification of imaging features. However, the current evidence base remains dominated by technical and retrospective validation studies, and high diagnostic performance should not be interpreted as proof of improved patient-centered outcomes. The present review distinguishes technical feasibility, diagnostic assistance, prognostic association, and clinical utility, and highlights the persistent efficacy-effectiveness gap in AI-based spine imaging. Although multimodal models integrating imaging, clinical, biomechanical, and patient-reported data may improve future risk stratification, clinical translation remains constrained by heterogeneous datasets, limited external validation, incomplete interpretability, and evolving regulatory frameworks. Prospective multicenter validation and outcome-linked evaluation are required before AI-derived imaging biomarkers can be considered established tools for routine LBP management.</t>
  </si>
  <si>
    <t>Stefanou, Danai; Moschovaki-Zeiger, Ornella; Charalampopoulos, Georgios; Arkoudis, Nikolaos-Achilleas; Efthymiou, Evgenia; Velonakis, Georgios; Kelekis, Nikolaos; Filippiadis, Dimitrios K.</t>
  </si>
  <si>
    <t>Filippiadis, DK (corresponding author), Natl &amp; Kapodistrian Univ Athens, Univ Gen Hosp ATTIKON, Med Sch, Dept Radiol 2, Athens 12462, Greece.</t>
  </si>
  <si>
    <t>danaistefanou@hotmail.com; dfilippiadis@med.uoa.gr</t>
  </si>
  <si>
    <t>[Stefanou, Danai; Moschovaki-Zeiger, Ornella; Charalampopoulos, Georgios; Arkoudis, Nikolaos-Achilleas; Efthymiou, Evgenia; Velonakis, Georgios; Kelekis, Nikolaos; Filippiadis, Dimitrios K.] Natl &amp; Kapodistrian Univ Athens, Univ Gen Hosp ATTIKON, Med Sch, Dept Radiol 2, Athens 12462, Greece</t>
  </si>
  <si>
    <t>National &amp; Kapodistrian University of Athens; University Hospital Attikon</t>
  </si>
  <si>
    <t>Artificial Intelligence in Spine Neuroimaging: Diagnostic and Prognostic Utility of Novel Biomarkers in Lower Back Pain</t>
  </si>
  <si>
    <t>artificial intelligence; machine learning; lower back pain; lumbar spine; magnetic resonance imaging; imaging biomarkers; radiomics</t>
  </si>
  <si>
    <t>DEEP LEARNING-MODEL; LUMBAR SPINE; IDIOPATHIC SCOLIOSIS; AUTOMATED DETECTION; DISC DEGENERATION; VERTEBRAL FRACTURES; CLASSIFICATION; CT; SEGMENTATION; ALGORITHM</t>
  </si>
  <si>
    <t>Kelekis, Nikolaos/V-1982-2019; Moschovaki-Zeiger, Ornella/JWO-8898-2024; Arkoudis, Nikolaos-Achilleas/AAM-9345-2021</t>
  </si>
  <si>
    <t>4447</t>
  </si>
  <si>
    <t>10.3390/jcm15124447</t>
  </si>
  <si>
    <t>http://dx.doi.org/10.3390/jcm15124447</t>
  </si>
  <si>
    <t>KA9HQ</t>
  </si>
  <si>
    <t>42355615</t>
  </si>
  <si>
    <t>WOS:001802625000001</t>
  </si>
  <si>
    <t>van de Putte, L; Speeckaert, MM</t>
  </si>
  <si>
    <t>In recent years, interest in machine learning applications has grown rapidly, particularly in the medical domain, where large amounts of data are available for training these models. This review focuses on the potential of machine learning for early diagnosis and prognosis of chronic kidney disease (CKD) by examining the most recent literature. Articles published from 2016 to 2025 were collected from online databases such as PubMed, Web of Science, and Embase. After abstract and full-text screening, 57 articles were included in the results section. Machine learning was applied to clinical and laboratory data, medical imaging, urine samples, retinal images, and at-home measurements to diagnose CKD and predict CKD progression and related complications. Although many studies reported high discriminatory performance, the evidence base was dominated by retrospective, single-center, and methodologically heterogeneous studies, with frequent high-risk-of-bias findings and limited external validation. Furthermore, most published models are not yet sufficiently validated for clinical deployment. Before these tools can be adopted in routine care, prospective, multicenter studies are required that report calibration and clinical utility, adhere to established reporting standards, and demonstrate added value over the current standard of care.</t>
  </si>
  <si>
    <t>van de Putte, Leon; Speeckaert, Marijn M.</t>
  </si>
  <si>
    <t>Speeckaert, MM (corresponding author), Univ Ghent, Fac Med &amp; Hlth Sci, B-9000 Ghent, Belgium.; Speeckaert, MM (corresponding author), Ghent Univ Hosp, Dept Nephrol, B-9000 Ghent, Belgium.; Speeckaert, MM (corresponding author), Res Fdn Flanders FWO, B-1000 Brussels, Belgium.</t>
  </si>
  <si>
    <t>leon.vandeputte@ugent.be; marijn.speeckaert@ugent.be</t>
  </si>
  <si>
    <t>[van de Putte, Leon; Speeckaert, Marijn M.] Univ Ghent, Fac Med &amp; Hlth Sci, B-9000 Ghent, Belgium; [Speeckaert, Marijn M.] Ghent Univ Hosp, Dept Nephrol, B-9000 Ghent, Belgium; [Speeckaert, Marijn M.] Res Fdn Flanders FWO, B-1000 Brussels, Belgium</t>
  </si>
  <si>
    <t>Ghent University; Ghent University; Ghent University Hospital</t>
  </si>
  <si>
    <t>Applications of Machine Learning for Early Diagnosis and Prognosis of Chronic Kidney Disease: Current Evidence</t>
  </si>
  <si>
    <t>artificial intelligence; machine learning; CKD; diagnosis; prognosis</t>
  </si>
  <si>
    <t>JUL 27 2026</t>
  </si>
  <si>
    <t>2354</t>
  </si>
  <si>
    <t>10.3390/diagnostics16152354</t>
  </si>
  <si>
    <t>http://dx.doi.org/10.3390/diagnostics16152354</t>
  </si>
  <si>
    <t>MO7CO</t>
  </si>
  <si>
    <t>WOS:001847251700001</t>
  </si>
  <si>
    <t>Gao, SY; Hughes, JM; Nguyen, SA; McCaulay, BS; Newman, JG</t>
  </si>
  <si>
    <t>Background/Objectives: Machine learning (ML) models have increasingly been applied to prognostic prediction in oral cavity squamous cell carcinoma (OCSCC), though their performance and methodological quality remain variably reported. This systematic review evaluated contemporary ML-based prognostic models for clinically relevant OCSCC outcomes, with emphasis on independently validated studies. Methods: A systematic review was conducted according to PRISMA guidelines using PubMed, Scopus, Cochrane Library, and CINAHL databases through 1 December 2025. Studies evaluating ML or artificial intelligence prognostic models in adult OCSCC patients were included. Outcomes included overall survival, recurrence, disease-free survival, recurrence-free survival, disease-specific survival, cancer-specific survival, progression, and nodal metastasis. Data extraction and risk-of-bias assessment using PROBAST + AI were performed independently by reviewers. Results: Forty studies comprising 105,619 patients met inclusion criteria. ML architectures included random forests, support vector machines, gradient boosting methods, neural networks, and deep learning frameworks. Most models incorporated clinical and pathologic variables, while many integrated radiologic, immunologic, or genomic features. For overall survival prediction, independently validated models generally demonstrated AUCs between 0.80 and 0.90. Recurrence prediction models similarly showed favorable discrimination, with most externally validated studies reporting acceptable predictive performance. Additional prognostic endpoints including disease-free survival, progression, and nodal metastasis demonstrated AUCs ranging from 0.70 to 0.90. Common methodological limitations included retrospective design, small sample size, inadequate external validation, and risk of overfitting. Conclusions: ML-based prognostic models in OCSCC demonstrate generally favorable predictive performance across survival and recurrence outcomes. However, substantial heterogeneity in methodology and limited external validation continue to restrict clinical implementation. Future work should prioritize prospective multicenter validation, standardized reporting, and reproducible modeling frameworks.</t>
  </si>
  <si>
    <t>Gao, Sammy Y.; Hughes, Jonathan M.; Nguyen, Shaun A.; McCaulay, Bryce S.; Newman, Jason G.</t>
  </si>
  <si>
    <t>Nguyen, SA (corresponding author), Med Univ South Carolina, Dept Otolaryngol Head &amp; Neck Surg, Charleston, SC 29425 USA.</t>
  </si>
  <si>
    <t>newmajas@musc.edu; macaulab@musc.edu; gaos@musc.edu; nguyensh@musc.edu; hughejon@musc.edu</t>
  </si>
  <si>
    <t>[Gao, Sammy Y.; Hughes, Jonathan M.; Nguyen, Shaun A.; McCaulay, Bryce S.; Newman, Jason G.] Med Univ South Carolina, Dept Otolaryngol Head &amp; Neck Surg, Charleston, SC 29425 USA</t>
  </si>
  <si>
    <t>Medical University of South Carolina</t>
  </si>
  <si>
    <t>Performance of Machine Learning Models for Prognosis Prediction in Oral Cavity Squamous Cell Carcinoma: A Systematic Review</t>
  </si>
  <si>
    <t>head and neck cancer; oral cavity; squamous cell carcinoma; prognosis; machine learning; overall survival</t>
  </si>
  <si>
    <t>CANCER</t>
  </si>
  <si>
    <t>2261</t>
  </si>
  <si>
    <t>10.3390/cancers18142261</t>
  </si>
  <si>
    <t>http://dx.doi.org/10.3390/cancers18142261</t>
  </si>
  <si>
    <t>LR6PJ</t>
  </si>
  <si>
    <t>42512326</t>
  </si>
  <si>
    <t>WOS:001831601200001</t>
  </si>
  <si>
    <t>Yan, GZ; Chen, XM; Wang, YY</t>
  </si>
  <si>
    <t>Purpose This meta-analysis systematically evaluated the diagnostic performance of artificial intelligence (AI) based on contrast-enhanced computed tomography (CECT) in detecting pancreatic ductal adenocarcinoma (PDAC). Methods Following the Preferred Reporting Items for Systematic Reviews and Meta-Analyses for Diagnostic Test Accuracy (PRISMA-DTA) guidelines, a comprehensive literature search was conducted across PubMed, Embase, and Web of Science from inception to March 2025. Bivariate random-effects models pooled sensitivity, specificity, and area under the curve (AUC). Heterogeneity was quantified via I-2 statistics, with subgroup analyses examining sources of variability, including AI methodologies, model architectures, sample sizes, geographic distributions, control groups and tumor stages. Results Nineteen studies involving 5,986 patients in internal validation cohorts and 2,069 patients in external validation cohorts were included. AI models demonstrated robust diagnostic accuracy in internal validation, with pooled sensitivity of 0.94 (95% CI 0.89-0.96), specificity of 0.93 (95% CI 0.90-0.96), and AUC of 0.98 (95% CI 0.96-0.99). External validation revealed moderately reduced sensitivity (0.84; 95% CI 0.78-0.89) and AUC (0.94; 95% CI 0.92-0.96), while specificity remained comparable (0.93; 95% CI 0.87-0.96). Substantial heterogeneity (I-2 &gt; 85%) was observed, predominantly attributed to methodological variations in AI architectures and disparities in cohort sizes. Conclusions AI demonstrates excellent diagnostic performance for PDAC on CECT, achieving high sensitivity and specificity across validation scenarios. However, its efficacy varies significantly with clinical context and tumor stage. Therefore, prospective multicenter trials that utilize standardized protocols and diverse cohorts, including early-stage tumors and complex benign conditions, are essential to validate the clinical utility of AI.</t>
  </si>
  <si>
    <t>Yan, Guangzhao; Chen, Xuming; Wang, Yanyan</t>
  </si>
  <si>
    <t>Wang, YY (corresponding author), Hangzhou Med Coll, Zhejiang Prov Peoples Hosp, Affiliated Peoples Hosp, Lab Med Ctr,Dept Clin Lab, Hangzhou, Peoples R China.</t>
  </si>
  <si>
    <t>wangyanyan1218@outlook.com; chenxuming_2018@163.com; ygz3362429@hotmail.com</t>
  </si>
  <si>
    <t>[Yan, Guangzhao; Chen, Xuming] Hangzhou Med Coll, Zhejiang Prov Peoples Hosp, Affiliated Peoples Hosp, Emergency &amp; Crit Care Ctr,Dept Emergency Med, Hangzhou, Peoples R China; [Wang, Yanyan] Hangzhou Med Coll, Zhejiang Prov Peoples Hosp, Affiliated Peoples Hosp, Lab Med Ctr,Dept Clin Lab, Hangzhou, Peoples R China</t>
  </si>
  <si>
    <t>Hangzhou Medical College; Zhejiang Provincial People's Hospital; Hangzhou Medical College; Zhejiang Provincial People's Hospital</t>
  </si>
  <si>
    <t>Diagnostic performance of artificial intelligence based on contrast-enhanced computed tomography in pancreatic ductal adenocarcinoma: a systematic review and meta-analysis</t>
  </si>
  <si>
    <t>Artificial intelligence; Pancreatic neoplasms; Computed tomography; Meta-analysis</t>
  </si>
  <si>
    <t>CT RADIOMICS FEATURES; CANCER DETECTION; DIFFERENTIATION; AUTOIMMUNE; TISSUE; RISK; TOOL</t>
  </si>
  <si>
    <t>Yan, Guangzhao/MIT-4674-2025</t>
  </si>
  <si>
    <t>977</t>
  </si>
  <si>
    <t>990</t>
  </si>
  <si>
    <t>10.1007/s00261-025-05089-2</t>
  </si>
  <si>
    <t>http://dx.doi.org/10.1007/s00261-025-05089-2</t>
  </si>
  <si>
    <t>EC4XF</t>
  </si>
  <si>
    <t>40601025</t>
  </si>
  <si>
    <t>WOS:001521656800001</t>
  </si>
  <si>
    <t>Ocampo-Navia, MI; Agudelo-Arrieta, M; Marín-Navas, F; Taub-Krivoy, A; Perez-Mendez, W; Arana-Isaac, N; Mitre, LP; Feo-Lee, OH</t>
  </si>
  <si>
    <t>Pituitary neuroendocrine tumors (PitNETs) represent approximately 16% of primary brain tumors. Tumor consistency, whether soft or hard, directly affects surgical strategy, extent of resection, and risk of complications. This study aimed to perform a systematic review and meta-analysis on the use of artificial intelligence and radiomics to predict the consistency of PitNETs. A systematic search was conducted to identify studies that evaluated the prediction of PitNET consistency using radiomics and artificial intelligence algorithms. Study quality was assessed using the Radiomics Quality Score and the QUADAS-2 tool. Random-effects meta-analysis was conducted. Nine studies comprising 935 patients were included, with 67.8% having soft and 32.2% hard tumors. Radiomics models, using varied MRI protocols and primarily manual segmentation, selected an average of 10.4 features from 691.8 extracted. Pooled diagnostic performance showed an accuracy of 84%, sensitivity 86%, specificity 78%, and area under the curve 0.91. Considerable heterogeneity (I-2 up to 100%) was observed due to differences in MRI acquisition, segmentation, and subjective definitions of tumor consistency. None of the studies included external validation. Radiomics and artificial intelligence show potential in the preoperative prediction of PitNET consistency, which may assist surgical planning and reduce complications. However, methodological heterogeneity, subjective reference standards, and lack of external validation limit the generalizability of current results. Standardized imaging protocols and multicenter validation are required before clinical implementation.</t>
  </si>
  <si>
    <t>Ocampo-Navia, Maria Isabel; Agudelo-Arrieta, Mariana; Marin-Navas, Felipe; Taub-Krivoy, Alex; Perez-Mendez, Wilfran; Arana-Isaac, Nayeh; Mitre, Lucas Pari; Feo-Lee, Oscar Hernando</t>
  </si>
  <si>
    <t>Ocampo-Navia, MI (corresponding author), Pontificia Univ Javeriana, Dept Neurosurg, Bogota, Colombia.; Ocampo-Navia, MI (corresponding author), Pontificia Univ Javeriana, Neurosurg Res Grp, Bogota, Colombia.; Ocampo-Navia, MI (corresponding author), Hosp Univ San Ignacio, Dept Neurosurg, Bogota, Colombia.</t>
  </si>
  <si>
    <t>maria_ocampo@javeriana.edu.co</t>
  </si>
  <si>
    <t>[Ocampo-Navia, Maria Isabel; Agudelo-Arrieta, Mariana; Marin-Navas, Felipe; Feo-Lee, Oscar Hernando] Pontificia Univ Javeriana, Dept Neurosurg, Bogota, Colombia; [Ocampo-Navia, Maria Isabel; Agudelo-Arrieta, Mariana; Marin-Navas, Felipe; Taub-Krivoy, Alex; Perez-Mendez, Wilfran; Arana-Isaac, Nayeh; Feo-Lee, Oscar Hernando] Pontificia Univ Javeriana, Neurosurg Res Grp, Bogota, Colombia; [Ocampo-Navia, Maria Isabel; Agudelo-Arrieta, Mariana; Marin-Navas, Felipe; Feo-Lee, Oscar Hernando] Hosp Univ San Ignacio, Dept Neurosurg, Bogota, Colombia; [Mitre, Lucas Pari] Santa Casa Sao Paulo Sch Med Sci, Fac Med, Sao Paulo, Brazil</t>
  </si>
  <si>
    <t>Pontificia Universidad Javeriana; Pontificia Universidad Javeriana; Hospital Universitario San Ignacio; Universidade de Sao Paulo</t>
  </si>
  <si>
    <t>Radiomics and artificial intelligence for predicting pituitary neuroendocrine tumor consistency: a systematic review and meta-analysis</t>
  </si>
  <si>
    <t>NEUROSURGICAL REVIEW</t>
  </si>
  <si>
    <t>Pituitary neuroendocrine tumors; Tumor consistency; Radiomics; Machine learning; MRI imaging; Artificial intelligence</t>
  </si>
  <si>
    <t>PREOPERATIVE EVALUATION; MACROADENOMAS; MRI</t>
  </si>
  <si>
    <t>0344-5607</t>
  </si>
  <si>
    <t>1437-2320</t>
  </si>
  <si>
    <t>NEUROSURG REV</t>
  </si>
  <si>
    <t>Neurosurg. Rev.</t>
  </si>
  <si>
    <t>DEC 13 2025</t>
  </si>
  <si>
    <t>10.1007/s10143-025-03947-7</t>
  </si>
  <si>
    <t>http://dx.doi.org/10.1007/s10143-025-03947-7</t>
  </si>
  <si>
    <t>T2096</t>
  </si>
  <si>
    <t>41387657</t>
  </si>
  <si>
    <t>WOS:001637366200002</t>
  </si>
  <si>
    <t>Barras, M; Hanjani, LS; Scott, IA; Abdel-Hafez, A; Falconer, N</t>
  </si>
  <si>
    <t>Aim To identify and appraise studies of machine learning (ML)-derived prediction models for determining the optimal dose of oral anticoagulants (OACs).Data Sources PubMed, Embase, International Pharmaceutical Abstracts (IPA), IEEE Xplore, and Web of Science were searched from inception to 31 May 2024 using key terms synonymous with 'artificial intelligence' or 'machine learning', 'prediction', 'dose', and 'oral anticoagulants'. OACs included vitamin K antagonists (VKAs) - warfarin, acenocoumarol, phenprocoumon - and direct oral anticoagulants (DOACs) - apixaban, rivaroxaban, dabigatran.Study Selection Studies published in English that used ML methods to develop and/or validate models to predict optimal OAC doses in adults, in any healthcare setting were included. A modified checklist, using the Checklist for critical Appraisal and data extraction for systematic Reviews of prediction Modelling Studies (CHARMS), guided data extraction and study appraisal was performed independently by two researchers. This review was conducted and reported according to the Preferred Reporting Items for Systematic reviews and Meta-Analyses (PRISMA) 2020 statement and was registered with the International Prospective Register of Systematic Reviews (PROSPERO) (Study = registration: PROSPERO CRD42021281150).Results Of 7791 abstracts, 164 underwent full-text review and 53 studies met the inclusion criteria. All used supervised learning methods; all but one evaluated VKAs. Of the 53 studies, 77% (n = 41) targeted a 'stable therapeutic dose'; and only one DOAC study evaluated patient outcomes using apixaban, rivaroxaban, edoxaban, and dabigatran. Nine studies (17%) were prospective and two (4%) reported external validation. Of 44 retrospective analyses, 15 (34%) studies used the International Warfarin Pharmacogenetics Consortium (IWPC) dataset, with 12 (23%) reporting external validation. Only four (8%) studies satisfied all pre-determined criteria considered essential for building ML models for OACs. While comparison across studies was challenging, two of the better performing, externally validated models were by Li et al. (2020) and Gu et al. (2022) with an accuracy of 63% and 75% and retrospectively.Conclusion Future research should train models on large datasets, including key genetic and non-genetic predictors, undertake external validation, and prospectively assess performance using clinical data.</t>
  </si>
  <si>
    <t>Barras, Michael; Hanjani, Leila Shafiee; Scott, Ian A.; Abdel-hafez, Ahmad; Falconer, Nazanin</t>
  </si>
  <si>
    <t>Falconer, N (corresponding author), Sch Pharm, 20 Cornwall St, Woolloongabba, Qld 4102, Australia.</t>
  </si>
  <si>
    <t>n.ghahremanfalconer@uq.edu.au</t>
  </si>
  <si>
    <t>Metro South Health: Study, Education and Research Trust Account</t>
  </si>
  <si>
    <t>This research was funded through a Metro South Health (MSH) Study, Education and Research Trust Account (SERTA) program grant.</t>
  </si>
  <si>
    <t>[Barras, Michael; Falconer, Nazanin] Princess Alexandra Hosp, Dept Pharm, Brisbane, Australia; [Barras, Michael; Falconer, Nazanin] Univ Queensland, Sch Pharm &amp; Pharmaceut Sci, Brisbane, Australia; [Hanjani, Leila Shafiee] Univ Queensland, Ctr Hlth Serv Res, Brisbane, Australia; [Scott, Ian A.] Metro South Hlth, Metro South Digital Hlth &amp; Informat, Brisbane, Australia; [Scott, Ian A.] Univ Queensland, Queensland Digital Hlth Ctr, Brisbane, Australia; [Abdel-hafez, Ahmad] Univ Doha Sci &amp; Technol, Coll Comp &amp; Informat Technol, Doha, Qatar</t>
  </si>
  <si>
    <t>Princess Alexandra Hospital; University of Queensland; University of Queensland; University of Queensland</t>
  </si>
  <si>
    <t>Machine learning models for predicting dosing of oral anticoagulants: a systematic review</t>
  </si>
  <si>
    <t>JOURNAL OF PHARMACY PRACTICE AND RESEARCH</t>
  </si>
  <si>
    <t>machine learning; artificial intelligence (AI); anticoagulant dosing; warfarin dosing; AI algorithms; pharmacy</t>
  </si>
  <si>
    <t>ARTIFICIAL NEURAL-NETWORK; WARFARIN DOSE PREDICTION; DOSAGE; INTELLIGENCE; ALGORITHM; OUTCOMES</t>
  </si>
  <si>
    <t>Scott, Ian/F-1482-2011; Barras, Michael/AAJ-4078-2020; Abdel-Hafez, Ahmad/L-6279-2019; Hanjani, Leila/Y-9406-2018</t>
  </si>
  <si>
    <t>Barras, Michael/0000-0001-8105-0090; Abdel-Hafez, Ahmad/0000-0001-6022-9745</t>
  </si>
  <si>
    <t>1445-937X</t>
  </si>
  <si>
    <t>2055-2335</t>
  </si>
  <si>
    <t>J PHARM PRACT RES</t>
  </si>
  <si>
    <t>J. Pharm. Pract. Res.</t>
  </si>
  <si>
    <t>10.1002/jppr.70054</t>
  </si>
  <si>
    <t>http://dx.doi.org/10.1002/jppr.70054</t>
  </si>
  <si>
    <t>EL5IE</t>
  </si>
  <si>
    <t>WOS:001648226000001</t>
  </si>
  <si>
    <t>Bharwad, AV; Ahuja, R; Jain, P; Wadhwa, V</t>
  </si>
  <si>
    <t>Pancreaticobiliary endoscopy, encompassing endoscopic ultrasound (EUS), endoscopic retrograde cholangiopancreatography (ERCP), and digital single-operator cholangioscopy (DSOC), is essential for diagnosing and managing pancreatic and biliary diseases. However, these procedures are limited by operator dependency, variable diagnostic accuracy, and technical complexity. Artificial intelligence (AI), particularly through machine learning (ML) and deep learning (DL), has emerged as a promising tool to address these challenges. Early studies show that AI can enhance lesion detection, improve differentiation of pancreatic masses, classify cystic lesions, and aid in diagnosing malignant biliary strictures. AI has also been used to predict post-ERCP pancreatitis risk and reduce radiation exposure during ERCP. Despite this promise, current AI models are largely experimental-limited by small, single-center datasets, lack of external validation, and no FDA-approved systems for these indications. Major barriers include inconsistent data acquisition, limited interoperability across hardware platforms, and integration into real-time workflows. Future progress depends on multicenter data sharing, standardized imaging protocols, interpretable AI design, and regulatory pathways for model deployment and updates. AI can be developed as a valuable partner to endoscopists, enhancing diagnostic accuracy, reducing complications, and supporting more efficient, personalized care in pancreaticobiliary endoscopy.</t>
  </si>
  <si>
    <t>Bharwad, Aastha V.; Ahuja, Rohan; Jain, Pragya; Wadhwa, Vaibhav</t>
  </si>
  <si>
    <t>Wadhwa, V (corresponding author), Univ Texas Hlth Sci Ctr, Dept Gastroenterol, Houston, TX 77030 USA.</t>
  </si>
  <si>
    <t>aastha.v.bharwad@uth.tmc.edu; rohan.ahuja@uth.tmc.edu; vaibhav.wadhwa@uth.tmc.edu; pragyajainmd@gmail.com</t>
  </si>
  <si>
    <t>[Bharwad, Aastha V.; Ahuja, Rohan; Wadhwa, Vaibhav] Univ Texas Hlth Sci Ctr, Dept Gastroenterol, Houston, TX 77030 USA; [Jain, Pragya] Baptist Hosp Southeast Texas, Dept Internal Med, Beaumont, TX 77701 USA</t>
  </si>
  <si>
    <t>University of Texas System; University of Texas Health Science Center Houston</t>
  </si>
  <si>
    <t>Artificial Intelligence in Pancreatobiliary Endoscopy: Current Advances, Opportunities, and Challenges</t>
  </si>
  <si>
    <t>artificial intelligence; pancreatobiliary endoscopy; endoscopic ultrasound; ERCP; cholangioscopy; deep learning; machine learning; computer-assisted diagnosis</t>
  </si>
  <si>
    <t>DIFFERENTIAL-DIAGNOSIS; PANCREAS; EUS; NEOPLASM; CANCER; TUMORS; ERCP</t>
  </si>
  <si>
    <t>Wadhwa, Vaibhav/A-9457-2014; Jain, Pragya/ORJ-4432-2025</t>
  </si>
  <si>
    <t>OCT 23 2025</t>
  </si>
  <si>
    <t>7519</t>
  </si>
  <si>
    <t>10.3390/jcm14217519</t>
  </si>
  <si>
    <t>http://dx.doi.org/10.3390/jcm14217519</t>
  </si>
  <si>
    <t>9QP8N</t>
  </si>
  <si>
    <t>41226916</t>
  </si>
  <si>
    <t>WOS:001612697400001</t>
  </si>
  <si>
    <t>Patil, S; Licari, FW; Bennion, C; Deshpande, A; Nasseh, AA; Bhandi, S</t>
  </si>
  <si>
    <t>Introduction: Vertical root fractures (VRFs) are diagnostically challenging lesions with significant clinical implications. Artificial intelligence (AI) models have emerged as a potential diagnostic aid. This systematic review assessed the diagnostic performance of AI-based models for VRF detection across various imaging techniques. Methods: Databases including PubMed, Scopus, and Web of Science were thoroughly searched until Jan 2025. Studies that reported on diagnostic accuracy, sensitivity, and specificity were included. Articles in languages other than English were excluded. Study quality was evaluated using QUADAS-2, and the certainty of evidence was rated following the GRADE approach. Results: Of the initial 1,544 studies, 7 met the inclusion criteria. Across these studies, convolutional neural network-based models showed a 75%-97.8% accuracy, 75%-98% sensitivity, and 60%-99% specificity. Applying ResNet-50 to manually curated cone-beam computed tomography (CBCT) slices achieved the highest accuracy at 97.8%. Probabilistic neural networks and ensemble-based architectures also performed well, especially when trained on large, balanced datasets. Performance declined when lower-resolution modalities such as panoramic or periapical radiographs were used, or when automatic region-of-interest selection was applied. Models trained on CBCT consistently outperformed those using 2D radiography. Conclusions: There is low-level evidence that indicates convolutional neural network-based AI models, especially when trained on high-resolution CBCT and enhanced images, can achieve high diagnostic accuracy for VRF detection. The overall certainty of this evidence remains low due to methodological limitations, small sample sizes, and limited external validation. Prospective, multicenter studies using clinically acquired datasets are necessary to confirm generalizability and support clinical implementation. (J Endod 2026;52:861-870.)</t>
  </si>
  <si>
    <t>Patil, Shankargouda; Licari, Frank W.; Bennion, Calvin; Deshpande, Aditya; Nasseh, Allen Ali; Bhandi, Shilpa</t>
  </si>
  <si>
    <t>Patil, S (corresponding author), Roseman Univ Hlth Sci, Coll Dent Med, 10894 S River Front Pkwy, South Jordan, UT 84095 USA.</t>
  </si>
  <si>
    <t>spatil@roseman.edu</t>
  </si>
  <si>
    <t>[Patil, Shankargouda; Licari, Frank W.; Bennion, Calvin; Deshpande, Aditya; Bhandi, Shilpa] Roseman Univ Hlth Sci, Coll Dent Med, 10894 S River Front Pkwy, South Jordan, UT 84095 USA; [Nasseh, Allen Ali] Harvard Univ, Harvard Sch Dent Med, Restorat Dent &amp; Biomat Sci Dept, Boston, MA USA</t>
  </si>
  <si>
    <t>Harvard University</t>
  </si>
  <si>
    <t>Effectiveness of Artificial Intelligence Models for Detection of Vertical Root Fractures: A Systematic Review</t>
  </si>
  <si>
    <t>JOURNAL OF ENDODONTICS</t>
  </si>
  <si>
    <t>Artificial intelligence; cone-beam computed tomography; convolutional neural networks; endodontics; probabilistic neural networks; vertical root fractures</t>
  </si>
  <si>
    <t>Bennion, Calvin/0009-0004-0959-7568</t>
  </si>
  <si>
    <t>0099-2399</t>
  </si>
  <si>
    <t>1878-3554</t>
  </si>
  <si>
    <t>J ENDODONT</t>
  </si>
  <si>
    <t>J. Endod.</t>
  </si>
  <si>
    <t>861</t>
  </si>
  <si>
    <t>870</t>
  </si>
  <si>
    <t>10.1016/j.joen.2026.02.012</t>
  </si>
  <si>
    <t>http://dx.doi.org/10.1016/j.joen.2026.02.012</t>
  </si>
  <si>
    <t>IY4ZA</t>
  </si>
  <si>
    <t>41740650</t>
  </si>
  <si>
    <t>WOS:001783338000001</t>
  </si>
  <si>
    <t>Chen, J; Xi, JX; Chen, TY; Yang, LL; Liu, KJ; Ding, XB; Ding, XB</t>
  </si>
  <si>
    <t>Background: Despite artificial intelligence (AI) models demonstrating high predictive accuracy for early cholangiocarcinoma recurrence, their clinical application faces challenges, such as reproducibility, generalizability, hidden biases, and uncertain performance across diverse datasets and populations, raising concerns about their practical applicability. Objective: This meta-analysis aims to systematically assess the diagnostic performance of AI models using computed tomography (CT) imaging to predict early recurrence of cholangiocarcinoma. Methods: A systematic search was conducted in PubMed, Embase, and Web of Science for studies published up to May 2025. Studies were selected based on the Participants, Index test, Target condition, Reference standard, Outcomes, and Setting (PITROS) framework. Participants included patients diagnosed with cholangiocarcinoma (including intrahepatic and extrahepatic locations). The index test was AI techniques applied to CT imaging for early recurrence prediction (defined as within 1 year), while the target condition was early recurrence of cholangiocarcinoma (positive group: recurrence; negative group: no recurrence). The reference standard was pathological diagnosis or imaging follow-up confirming recurrence. Outcomesincluded sensitivity, specificity, diagnostic odds ratio (DOR), and area under the receiver operating characteristic curve (AUC), assessed in both internal and external validation cohorts. The setting comprised retrospective or prospective studies using hospital datasets. Methodological quality was assessed using an optimized version of the revised Quality Assessment of Diagnostic Accuracy Studies-2 tool. Heterogeneitywasassessedusing the I2 statistic. Pooled sensitivity, specificity, DOR, and AUC were calculated using a bivariate random-effects model. Results: A total of 9 studies with 30 datasets involving 1537 patients were included. In internal validation cohorts, CT-based AI models showed a pooled sensitivity of 0.87 (95% CI 0.81-0.92), specificity of 0.85 (95% CI 0.79-0.89), DOR of 37.71 (95% CI 18.35-77.51), and AUC of 0.93 (95% CI 0.90-0.94). In external validation cohorts, pooled sensitivity was 0.87 (95% CI 0.81-0.91), specificitywas0.82 (95%CI 0.77-0.86), DOR was30.81(95%CI 18.79-50.52), andAUC was0.85 (95%CI 0.82-0.88). The AUC was significantly lower in external validation cohorts compared to internal validation cohorts (P&lt;.001). Conclusions: Our results show that CT-basedAI models predict early cholangiocarcinoma recurrence with high performance in internal validation sets and moderate performance in external validation sets. However, the high heterogeneity observed may impact the robustness of these results. Future research should focus on prospective studies and establishing standardized gold standards to further validate the clinical applicability and generalizability of AI models.</t>
  </si>
  <si>
    <t>Chen, Jie; Xi, Jianxin; Chen, Tianyu; Yang, Lulu; Liu, Kaijia; Ding, Xiaobo; Ding, Xiaobo</t>
  </si>
  <si>
    <t>Ding, XB (corresponding author), First Hosp Jilin Univ, Dept Radiol, 71 Xinmin St, Changchun 130000, Jilin, Peoples R China.</t>
  </si>
  <si>
    <t>Dingxiaobo_2008@126.com</t>
  </si>
  <si>
    <t>Jilin Province Science and Technology Development Plan Project [20250203042SF]</t>
  </si>
  <si>
    <t>Jilin Province Science and Technology Development Plan Project</t>
  </si>
  <si>
    <t>Acknowledgments This study was funded by the Jilin Province Science and Technology Development Plan Project (grant 20250203042SF) . During the preparation of this work, the authors used Sider (Sider Inc) in order to improve readability and language quality. After using this tool, the authors reviewed and edited the content as needed and take full responsibility for the content of the publication.</t>
  </si>
  <si>
    <t>[Chen, Jie; Yang, Lulu; Liu, Kaijia; Ding, Xiaobo; Ding, Xiaobo] First Hosp Jilin Univ, Dept Radiol, 71 Xinmin St, Changchun 130000, Jilin, Peoples R China; [Xi, Jianxin] First Hosp Jilin Univ, Gen Surg Ctr, Dept Hepatobiliary &amp; Pancreat Surg, Changchun, Peoples R China; [Chen, Tianyu] First Hosp Jilin Univ, Dept Urol, Changchun, Peoples R China</t>
  </si>
  <si>
    <t>Jilin University; Jilin University; Jilin University</t>
  </si>
  <si>
    <t>Diagnostic Performance of Computed Tomography-Based Artificial Intelligence for Early Recurrence of Cholangiocarcinoma: Systematic Review and Meta-Analysis</t>
  </si>
  <si>
    <t>artificial intelligence; computed tomography; cholangiocarcinoma; early recurrence; meta-analysis</t>
  </si>
  <si>
    <t>RADIOMIC FEATURES; STABILITY; PREDICT; IMAGES; TOOL; CT</t>
  </si>
  <si>
    <t>ding, xiaobo/LLM-7146-2024</t>
  </si>
  <si>
    <t>Liu, Kaijia/0009-0007-7771-8271; Chen, Tianyu/0009-0005-4114-3459; yang, lulu/0009-0002-9231-4199; Chen, Jie/0009-0009-5774-2818</t>
  </si>
  <si>
    <t>SEP 18 2025</t>
  </si>
  <si>
    <t>e78306</t>
  </si>
  <si>
    <t>10.2196/78306</t>
  </si>
  <si>
    <t>http://dx.doi.org/10.2196/78306</t>
  </si>
  <si>
    <t>8JS8L</t>
  </si>
  <si>
    <t>40905766</t>
  </si>
  <si>
    <t>WOS:001590315700005</t>
  </si>
  <si>
    <t>Kasimieh, O; Ahmed, MM; Othman, ZK; Ali, I; Hassan, MM; Maulion, PM; Babalola, AE; Okesanya, OJ; Ukoaka, BM; Branda, F; Lucero-Prisno, DE III</t>
  </si>
  <si>
    <t>Aim: Real-time image guidance using deep learning is being increasingly used in surgery. This systematic review aims to characterize intraoperative systems, mapping applications, performance and latency, validation practices, and the reported effects on workflow and patient-relevant outcomes. Methods: A systematic review was conducted on PubMed, Embase, Scopus, ScienceDirect, IEEE Xplore, Google Scholar, and Directory of Open Access Journals from December 31, 2024. Eligible English-language, peer-reviewed diagnostic accuracy, cohort, quasi-experimental, or randomized studies (2017-2024) evaluated the learning for real-time intraoperative guidance. Two reviewers screened, applied the Joanna Briggs Institute checklists, and extracted the design, modality, architecture, training, validation, performance, and latency. Heterogeneity precluded the meta-analysis. Results: Twenty-seven studies spanning laparoscopic, neurosurgical, breast, colorectal, cardiac, and other workflows met the criteria. The modalities included red-green-blue laparoscopy or endoscopy, ultrasound, optical coherence tomography, cone-beam computed tomography, and stimulated Raman histology. The architectures were mainly convolutional neural networks with frequent transfer learning. Reported performance was high, with classification accuracy commonly 90%-97% and segmentation Dice or intersection over union up to 0.95 at operating-room-compatible speeds of about 20-300 frames per second or sub-second per-frame latency; volumetric pipelines sometimes required up to 1 min. Several systems demonstrated intraoperative feasibility and high surgeon acceptance, yet fewer than one quarter reported external validation and only a small subset linked outputs to patient-important outcomes. Conclusion: Deep-learning systems for real-time image guidance exhibit strong technical performance and emerging workflow benefits. Priorities include multicenter prospective evaluations, standardized reporting of latency and external validation, rigorous human factors assessment, and open benchmarking to demonstrate generalizability and patient impact.</t>
  </si>
  <si>
    <t>Kasimieh, Omar; Ahmed, Mohamed Mustaf; Othman, Zhinya Kawa; Ali, Ifrah; Hassan, Mulki Mukhtar; Maulion, Philine Muriel; Babalola, Adetola Emmanuel; Okesanya, Olalekan John; Ukoaka, Bonaventure Michael; Branda, Francesco; Lucero-Prisno III, Don Eliseo</t>
  </si>
  <si>
    <t>Ahmed, MM (corresponding author), SIMAD Univ, SIMAD Inst Global Hlth, Mogadishu 2526, Somalia.</t>
  </si>
  <si>
    <t>momustafahmed@simad.edu.so</t>
  </si>
  <si>
    <t>[Kasimieh, Omar; Branda, Francesco; Lucero-Prisno III, Don Eliseo] Univ East Ramon Magsaysay Mem Med Ctr, Dept Med, Quezon City 1113, Philippines; [Ahmed, Mohamed Mustaf; Lucero-Prisno III, Don Eliseo] SIMAD Univ, SIMAD Inst Global Hlth, Mogadishu 2526, Somalia; [Ahmed, Mohamed Mustaf; Ali, Ifrah; Hassan, Mulki Mukhtar; Lucero-Prisno III, Don Eliseo] SIMAD Univ, Fac Med &amp; Hlth Sci, Mogadishu 2526, Somalia; [Othman, Zhinya Kawa] Kurdistan Tech Inst, Dept Pharm, Sulaymaniyah 46001, Iraq; [Maulion, Philine Muriel] Manila Cent Univ, Fac Med, Caloocan City 1400, Philippines; [Babalola, Adetola Emmanuel] Temple Univ, Kornberg Sch Dent, Philadelphia, PA 19140 USA; [Okesanya, Olalekan John] Univ Thessaly, Dept Publ Hlth &amp; Maritime Transport, Volos 3822, Greece; [Okesanya, Olalekan John] Neuropsychiat Hosp, Dept Med Lab Sci, Abeokuta 110101, Nigeria; [Ukoaka, Bonaventure Michael] Community &amp; Clin Res Div, Call Initiat 1, Port Harcourt 500001, Nigeria; [Branda, Francesco] Univ Rome, Unit Med Stat &amp; Mol Epidemiol, Campus Biomed, I-00128 Rome, Italy; London Sch Hyg &amp; Trop Med, Dept Global Hlth &amp; Dev, London WC1E 7HT, England; Cebu Normal Univ, Ctr Res &amp; Dev, Cebu 6000, Philippines; Bukidnon State Univ, Res Unit, Malaybalay City 8700, Philippines</t>
  </si>
  <si>
    <t>UERM Memorial Medical Center; Manila Central University; Pennsylvania Commonwealth System of Higher Education (PCSHE); Temple University; University Campus Bio-Medico - Rome Italy; Sapienza University Rome; University of London; London School of Hygiene &amp; Tropical Medicine; Cebu Normal University</t>
  </si>
  <si>
    <t>Deep learning in real-time image-guided surgery: a systematic review of applications, methodologies, and clinical relevance</t>
  </si>
  <si>
    <t>Deep learning; image-guided surgery; intraoperative imaging; real-time guidance; convolutional neural networks; systematic review</t>
  </si>
  <si>
    <t>LOCALIZATION</t>
  </si>
  <si>
    <t>Branda, Francesco/AAV-4142-2021; Lucero-Prisno, Don Eliseo III/LSJ-4602-2024; Ahmed, Mohamed Mustaf/JEP-2444-2023; Babalola, Adetola Emmanuel/HPC-0914-2023; Othman, Zhinya Kawa/JGE-3058-2023; Olalekan John, Okesanya/HHY-7224-2022</t>
  </si>
  <si>
    <t>Ahmed, Mohamed Mustaf/0009-0006-5991-4052; Ukoaka, Bonaventure Michael/0009-0000-9367-2612; Babalola, Adetola Emmanuel/0000-0002-5660-4917; Othman, Zhinya Kawa/0009-0008-3914-0867; Ali, Ifrah/0009-0000-7319-6153</t>
  </si>
  <si>
    <t>557</t>
  </si>
  <si>
    <t>571</t>
  </si>
  <si>
    <t>10.20517/ais.2025.92</t>
  </si>
  <si>
    <t>http://dx.doi.org/10.20517/ais.2025.92</t>
  </si>
  <si>
    <t>AT4HN</t>
  </si>
  <si>
    <t>WOS:001656338100007</t>
  </si>
  <si>
    <t>hybrid; Green Accepted</t>
  </si>
  <si>
    <t>Ohia, CMD; Jannatkhah, M; Ahmad, T</t>
  </si>
  <si>
    <t>Objectives: To synthesize evidence on the application of artificial intelligence (AI) and machine learning (ML) for mosquito-borne disease (MBD) control in low- and middle-income countries (LMICs), with emphasis on translational integration into routine public health decision-making systems. Study design: Structured narrative review. Methods: Peer-reviewed studies published between 2010 and 2025 were identified from PubMed, Scopus, and Google Scholar using predefined search terms combining mosquito-borne diseases, AI/ML techniques, and LMIC relevance. Studies were included if they applied AI/ML to surveillance, outbreak prediction, vector monitoring, diagnostics, or intervention planning in LMIC contexts. Evidence was thematically synthesized and qualitatively appraised for translational readiness, implementation feasibility, and public health relevance. Results: AI/ML applications demonstrate strong technical performance in outbreak forecasting, mosquito species identification, spatial risk mapping, and microscopy-based malaria diagnostics. However, approximately half of identified studies focus on surveillance and forecasting, while fewer address intervention optimization or policy integration. Most applications remain proof-of-concept, relying on retrospective datasets with limited prospective validation, cost-effectiveness evaluation, or sustained embedding within national health systems. Translational bottlenecks are most pronounced between model validation and real-world deployment. Conclusions: AI/ML holds meaningful potential to strengthen MBD control in LMICs when embedded within integrated digital public health systems. Advancing translational impact will require investments in interoperable data infrastructure, local technical capacity, ethical governance frameworks, and implementation science to ensure scalable, sustainable, and policy-aligned deployment.</t>
  </si>
  <si>
    <t>Ohia, Chinenyenwa M. D.; Jannatkhah, Mahdieh; Ahmad, Tauseef</t>
  </si>
  <si>
    <t>Ohia, CMD (corresponding author), Indian Inst Technol, Dept Biosci &amp; Bioengn, Nanobios Lab, Bombay 400076, India.</t>
  </si>
  <si>
    <t>hamdard_hu@yahoo.com; ohiacmd@gmail.com; 24D0327@iitb.ac.in</t>
  </si>
  <si>
    <t>[Ohia, Chinenyenwa M. D.] Indian Inst Technol, Dept Biosci &amp; Bioengn, Nanobios Lab, Bombay 400076, India; [Ohia, Chinenyenwa M. D.] Univ Ibadan, Coll Med, Fac Publ Hlth, Dept Environm Hlth Sci, Ibadan, Oyo State, Nigeria; [Jannatkhah, Mahdieh] Indian Inst Technol, Dept Civil Engn, Mumbai 400076, India; [Ahmad, Tauseef] Zhejiang Univ, Sch Med, Sch Publ Hlth, Hangzhou 310058, Peoples R China; [Ahmad, Tauseef] Sohail Univ, Jinnah Med &amp; Dent Coll, Dept Community Hlth Sci, Karachi 78400, Pakistan</t>
  </si>
  <si>
    <t>Indian Institute of Technology System (IIT System); Indian Institute of Technology (IIT) - Bombay; University of Ibadan; Indian Institute of Technology System (IIT System); Indian Institute of Technology (IIT) - Bombay; Zhejiang University</t>
  </si>
  <si>
    <t>Translational applications of artificial intelligence and machine learning for mosquito-borne disease control in low- and middle-income countries</t>
  </si>
  <si>
    <t>PUBLIC HEALTH</t>
  </si>
  <si>
    <t>Mosquito-borne diseases; Artificial intelligence; Machine learning; Digital public health; Low-and middle-income countries; Decision support</t>
  </si>
  <si>
    <t>HEALTH; FRAMEWORK</t>
  </si>
  <si>
    <t>W B SAUNDERS CO LTD</t>
  </si>
  <si>
    <t>32 JAMESTOWN RD, LONDON NW1 7BY, ENGLAND</t>
  </si>
  <si>
    <t>0033-3506</t>
  </si>
  <si>
    <t>1476-5616</t>
  </si>
  <si>
    <t>Public Health</t>
  </si>
  <si>
    <t>106369</t>
  </si>
  <si>
    <t>10.1016/j.puhe.2026.106369</t>
  </si>
  <si>
    <t>http://dx.doi.org/10.1016/j.puhe.2026.106369</t>
  </si>
  <si>
    <t>Public, Environmental &amp; Occupational Health</t>
  </si>
  <si>
    <t>KL6SK</t>
  </si>
  <si>
    <t>42349209</t>
  </si>
  <si>
    <t>WOS:001809904500001</t>
  </si>
  <si>
    <t>Warren, T; van der Weegen, W; Kool, RB; Hoogendoorn, M; Timmers, T</t>
  </si>
  <si>
    <t>Purpose: Artificial intelligence (AI) can leverage patient-generated health data (PGHD) to support pre-care processes such as triage, symptom assessment, and history-taking. Existing systematic reviews have examined AI clinical decision support, PGHD use, and AI for specific data modalities as separate domains, but none addresses their intersection for pre-care. We aimed to map AI methods and PGHD modalities, synthesize outcomes across technical, clinical, operational, user experience, and equity domains, and identify barriers to deployment and gaps in reporting. Methods: This systematic review was conducted in accordance with the PRISMA 2020 statement and prospectively registered with PROSPERO (CRD420251134235). We searched PubMed, MEDLINE, and Web of Science (January 2020-June 2025) for studies evaluating AI applications using PGHD to support pre-care processes in elective care. Risk of bias was assessed using validated tools appropriate to each study design. Narrative synthesis addressed heterogeneity across outcome domains. Results: Twenty-one studies analyzed PGHD from free text (38%), questionnaires (33%), voice recordings (14%), wearables (10%), and images (5%). Most used classical machine learning (67%), with deep learning present in 43% of studies and large language models emerging recently (14%). Model performance appeared promising, with area under the curve values ranging from 0.64 to 0.98 (median 0.78). However, this evidence has serious limitations: risk of bias was high in 95% of studies, external validation occurred in only 6% of evaluations, and clinical outcomes were measured in just one study. Equity was assessed in only 14% of studies. No study demonstrated patient benefit or described routine clinical deployment. Conclusion: Current evidence establishes proof-of-concept but not proof-of-benefit. The field requires a methodological shift from algorithm development toward prospective validation, clinical outcome measurement, and equity assessment before deployment can be justified.</t>
  </si>
  <si>
    <t>Warren, Tristan; van der Weegen, Walter; Kool, Rudolf B.; Hoogendoorn, Mark; Timmers, Thomas</t>
  </si>
  <si>
    <t>Warren, T (corresponding author), Radboud Univ Nijmegen, Med Ctr, IQ Hlth Sci Dept, POB 9101, NL-6500 HB Nijmegen, Netherlands.</t>
  </si>
  <si>
    <t>tristan.warren@radboudumc.nl</t>
  </si>
  <si>
    <t>[Warren, Tristan; Kool, Rudolf B.; Timmers, Thomas] Radboud Univ Nijmegen, Med Ctr, IQ Hlth Sci Dept, POB 9101, NL-6500 HB Nijmegen, Netherlands; [Warren, Tristan; Timmers, Thomas] Interact Studios, Res &amp; Dev Dept, Parallelweg 27, NL-5223 AL Shertogenbosch, Netherlands; [van der Weegen, Walter] Anna Hosp, Sports &amp; Orthoped Res Ctr, Dept Orthoped Surg, Bogardeind 2, NL-5664 BE Geldrop, Netherlands; [Hoogendoorn, Mark] Vrije Univ Amsterdam, Dept Comp Sci, De Boelelaan 1111, NL-1081 HV Amsterdam, Netherlands</t>
  </si>
  <si>
    <t>Radboud University Nijmegen; Vrije Universiteit Amsterdam</t>
  </si>
  <si>
    <t>Artificial intelligence applications using patient-generated health data for pre-care processes in elective healthcare: a systematic review</t>
  </si>
  <si>
    <t>Artificial intelligence; Patient-generated health data; Pre-care; Triage; Digital health; Systematic review</t>
  </si>
  <si>
    <t>SAFETY; TOOL</t>
  </si>
  <si>
    <t>Timmers, Thomas/W-5659-2019; Kool, Rudolf/L-4447-2015; Warren, Tristan/LVA-1538-2024</t>
  </si>
  <si>
    <t>Hoogendoorn, Mark/0000-0003-3356-3574</t>
  </si>
  <si>
    <t>SEP 15 2026</t>
  </si>
  <si>
    <t>218</t>
  </si>
  <si>
    <t>106525</t>
  </si>
  <si>
    <t>10.1016/j.ijmedinf.2026.106525</t>
  </si>
  <si>
    <t>http://dx.doi.org/10.1016/j.ijmedinf.2026.106525</t>
  </si>
  <si>
    <t>JN3ER</t>
  </si>
  <si>
    <t>42250455</t>
  </si>
  <si>
    <t>WOS:001793393600001</t>
  </si>
  <si>
    <t>hybrid; Green Submitted; Green Published</t>
  </si>
  <si>
    <t>Krasniqi, E; Filomeno, L; Arcuri, T; Ferretti, G; Gasparro, S; Fulvi, A; Roselli, A; D'Onofrio, L; Pizzuti, L; Barba, M; Maugeri-Saccà, M; Botti, C; Graziano, F; Puccica, I; Cappelli, S; Pelle, F; Cavicchi, F; Villanucci, A; Paris, I; Calabrò, F; Rea, S; Costantini, M; Perracchio, L; Sanguineti, G; Takanen, S; Marucci, L; Greco, L; Kayal, R; Moscetti, L; Marchesini, E; Calonaci, N; Blandino, G; Caravagna, G; Vici, P</t>
  </si>
  <si>
    <t>BackgroundPathological complete response (pCR) to neoadjuvant systemic therapy (NAST) is an established prognostic marker in breast cancer (BC). Multimodal deep learning (DL), integrating diverse data sources (radiology, pathology, omics, clinical), holds promise for improving pCR prediction accuracy. This systematic review synthesizes evidence on multimodal DL for pCR prediction and compares its performance against unimodal DL.MethodsFollowing PRISMA, we searched PubMed, Embase, and Web of Science (January 2015-April 2025) for studies applying DL to predict pCR in BC patients receiving NAST, using data from radiology, digital pathology (DP), multi-omics, and/or clinical records, and reporting AUC. Data on study design, DL architectures, and performance (AUC) were extracted. A narrative synthesis was conducted due to heterogeneity.ResultsFifty-one studies, mostly retrospective (90.2%, median cohort 281), were included. Magnetic resonance imaging and DP were common primary modalities. Multimodal approaches were used in 52.9% of studies, often combining imaging with clinical data. Convolutional neural networks were the dominant architecture (88.2%). Longitudinal imaging improved prediction over baseline-only (median AUC 0.91 vs. 0.82). Overall, the median AUC across studies was 0.88, with 35.3% achieving AUC &gt;= 0.90. Multimodal models showed a modest but consistent improvement over unimodal approaches (median AUC 0.88 vs. 0.83). Omics and clinical text were rarely primary DL inputs.ConclusionDL models demonstrate promising accuracy for pCR prediction, especially when integrating multiple modalities and longitudinal imaging. However, significant methodological heterogeneity, reliance on retrospective data, and limited external validation hinder clinical translation. Future research should prioritize prospective validation, integration underutilized data (multi-omics, clinical), and explainable AI to advance DL predictors to the clinical setting.</t>
  </si>
  <si>
    <t>Krasniqi, Eriseld; Filomeno, Lorena; Arcuri, Teresa; Ferretti, Gianluigi; Gasparro, Simona; Fulvi, Alberto; Roselli, Arianna; D'Onofrio, Loretta; Pizzuti, Laura; Barba, Maddalena; Maugeri-Sacca, Marcello; Botti, Claudio; Graziano, Franco; Puccica, Ilaria; Cappelli, Sonia; Pelle, Fabio; Cavicchi, Flavia; Villanucci, Amedeo; Paris, Ida; Calabro, Fabio; Rea, Sandra; Costantini, Maurizio; Perracchio, Letizia; Sanguineti, Giuseppe; Takanen, Silvia; Marucci, Laura; Greco, Laura; Kayal, Rami; Moscetti, Luca; Marchesini, Elisa; Calonaci, Nicola; Blandino, Giovanni; Caravagna, Giulio; Vici, Patrizia</t>
  </si>
  <si>
    <t>Krasniqi, E; Arcuri, T (corresponding author), IRCCS Regina Elena Natl Canc Inst, Phase Clin Studies Unit 4, I-00144 Rome, Italy.</t>
  </si>
  <si>
    <t>teresa.arcuri@ifo.it; eriseld.krasniqi@ifo.it</t>
  </si>
  <si>
    <t>Ministero della Salute</t>
  </si>
  <si>
    <t>The authors would like to thank Elisabetta Landi and Ashanti Zampa for technical and administrative support.</t>
  </si>
  <si>
    <t>[Krasniqi, Eriseld; Filomeno, Lorena; Arcuri, Teresa; Vici, Patrizia] IRCCS Regina Elena Natl Canc Inst, Phase Clin Studies Unit 4, I-00144 Rome, Italy; [Ferretti, Gianluigi; Gasparro, Simona; Fulvi, Alberto; Roselli, Arianna; D'Onofrio, Loretta; Pizzuti, Laura; Barba, Maddalena; Calabro, Fabio] IRCCS Regina Elena Natl Canc Inst, Div Med Oncol 1, I-00144 Rome, Italy; [Maugeri-Sacca, Marcello] IRCCS Regina Elena Natl Canc Inst, Clin Trial Ctr, Biostat &amp; Bioinformat Div, I-00144 Rome, Italy; [Maugeri-Sacca, Marcello] IRCCS Regina Elena Natl Canc Inst, Div Med Oncol 2, I-00144 Rome, Italy; [Botti, Claudio; Graziano, Franco; Puccica, Ilaria; Cappelli, Sonia; Pelle, Fabio; Cavicchi, Flavia; Villanucci, Amedeo] IRCCS Regina Elena Natl Canc Inst, Breast Surg Dept, I-00144 Rome, Italy; [Paris, Ida] Fdn Policlin Univ Agostino Gemelli IRCCS, Dept Woman &amp; Child Hlth &amp; Publ Hlth, Div Gynecol Oncol, I-00136 Rome, Italy; [Rea, Sandra] IRCCS Regina Elena Natl Canc Inst, Nucl Med Unit, I-00144 Rome, Italy; [Costantini, Maurizio] IRCCS Regina Elena Natl Canc Inst, Dept Plast &amp; Reconstruct Surg, I-00144 Rome, Italy; [Perracchio, Letizia] IRCCS Regina Elena Natl Canc Inst, Dept Pathol, I-00144 Rome, Italy; [Sanguineti, Giuseppe; Takanen, Silvia; Marucci, Laura] IRCCS Regina Elena Natl Canc Inst, Dept Radiat Oncol, I-00144 Rome, Italy; [Greco, Laura; Kayal, Rami] IRCCS Regina Elena Natl Canc Inst, Radiol Unit, I-00144 Rome, Italy; [Moscetti, Luca] Azienda Osped Univ Policlin Modena, Oncol &amp; Hemathol Dept, I-41125 Modena, Italy; [Marchesini, Elisa] IRCCS Regina Elena Natl Canc Inst, Hosp Pharm, I-00144 Rome, Italy; [Calonaci, Nicola; Caravagna, Giulio] Univ Trieste, Dept Math Informat &amp; Geosci, I-34127 Trieste, Italy; [Blandino, Giovanni] IRCCS Regina Elena Natl Canc Inst, Translat Oncol Res Unit, I-00144 Rome, Italy; [Caravagna, Giulio] Area Sci Pk, I-34149 Trieste, Italy</t>
  </si>
  <si>
    <t>Catholic University of the Sacred Heart; IRCCS Policlinico Gemelli; Universita di Modena e Reggio Emilia; Universita di Modena e Reggio Emilia Hospital; University of Trieste</t>
  </si>
  <si>
    <t>Multimodal deep learning for predicting neoadjuvant treatment outcomes in breast cancer: a systematic review</t>
  </si>
  <si>
    <t>BIOLOGY DIRECT</t>
  </si>
  <si>
    <t>Breast cancer; Neoadjuvant treatment; Deep learning; Multimodal prediction</t>
  </si>
  <si>
    <t>PATHOLOGICAL COMPLETE RESPONSE; DCE-MRI; CHEMOTHERAPY; SURVIVAL; IMAGES; MODEL</t>
  </si>
  <si>
    <t>Botti, Claudio/AAC-9786-2022; /ABA-6207-2020; Maugeri-Saccà, Marcello/K-2350-2014; Moscetti, Luca/AAC-3907-2021; D'Onofrio, Loretta/AAC-5131-2022; Krasniqi, Eriseld/A-6869-2015; Calabro', Fabio/J-9892-2013; Blandino, Giovanni/LLM-1397-2024; Ferretti, Gianluigi/ABH-6945-2020; Caravagna, Giulio/F-5011-2015; Villanucci, Amedeo/HPG-9417-2023</t>
  </si>
  <si>
    <t>Calabro', Fabio/0000-0002-7863-3540</t>
  </si>
  <si>
    <t>93</t>
  </si>
  <si>
    <t>1745-6150</t>
  </si>
  <si>
    <t>BIOL DIRECT</t>
  </si>
  <si>
    <t>Biol. Direct</t>
  </si>
  <si>
    <t>JUN 23 2025</t>
  </si>
  <si>
    <t>10.1186/s13062-025-00661-8</t>
  </si>
  <si>
    <t>http://dx.doi.org/10.1186/s13062-025-00661-8</t>
  </si>
  <si>
    <t>Biology</t>
  </si>
  <si>
    <t>Life Sciences &amp; Biomedicine - Other Topics</t>
  </si>
  <si>
    <t>4AY5J</t>
  </si>
  <si>
    <t>40551237</t>
  </si>
  <si>
    <t>WOS:001513700500002</t>
  </si>
  <si>
    <t>Youn, S; Park, BJ</t>
  </si>
  <si>
    <t>Artificial intelligence (AI) has emerged as a transformative tool for advancing diagnosis, monitoring, and treatment planning in neurourology. This review synthesizes recent progress in AI-based models for predicting treatment failure in neurogenic lower urinary tract dysfunction. Machine learning and deep learning algorithms applied to urodynamic, clinical, and neuroimaging data have demonstrated strong potential to identify patients at risk of therapeutic nonresponse and improve individualized management. Automated systems now enable precise interpretation of complex bladder signals, multimodal data integration, and real-time prediction of treatment outcomes, marking a shift toward data-driven precision medicine. Nevertheless, most published studies remain limited by small, single-center datasets and a lack of external validation. Broader clinical adoption will require multicenter collaboration, adherence to standardized reporting frameworks such as TRIPOD-ML and PRO-BAST-AI, and integration of explainable AIto ensure transparency, reproducibility, and clinician trust.</t>
  </si>
  <si>
    <t>Youn, Seunghyun; Park, Beom Jin</t>
  </si>
  <si>
    <t>Park, BJ (corresponding author), Korea Univ, Anam Hosp, Coll Med, Dept Radiol, 73 Goryeodae Ro, Seoul 02841, South Korea.; Park, BJ (corresponding author), Korea Univ, Anam Hosp, Adv Med Imaging Inst, Coll Med, 73 Goryeodae Ro, Seoul 02841, South Korea.</t>
  </si>
  <si>
    <t>radiolbj226@gmail.com</t>
  </si>
  <si>
    <t>Korea Health Technology R&amp;D Project through the Korea Health Industry Development Institute (KHIDI) - Ministry of Health &amp; Welfare, Republic of Korea [RS-2022-KH129263]</t>
  </si>
  <si>
    <t>Korea Health Technology R&amp;D Project through the Korea Health Industry Development Institute (KHIDI) - Ministry of Health &amp; Welfare, Republic of Korea</t>
  </si>
  <si>
    <t>center dot Grant/Fund Support: This research was supported by a grant from the Korea Health Technology R&amp;D Project through the Korea Health Industry Development Institute (KHIDI) , funded by the Ministry of Health &amp; Welfare, Republic of Korea (grant number: RS-2022-KH129263) .</t>
  </si>
  <si>
    <t>[Youn, Seunghyun] GRK Partners Res Ctr, Seoul, South Korea; [Park, Beom Jin] Korea Univ, Anam Hosp, Coll Med, Dept Radiol, 73 Goryeodae Ro, Seoul 02841, South Korea; [Park, Beom Jin] Korea Univ, Anam Hosp, Adv Med Imaging Inst, Coll Med, 73 Goryeodae Ro, Seoul 02841, South Korea</t>
  </si>
  <si>
    <t>Korea University; Korea University Medicine (KU Medicine); Korea University; Korea University Medicine (KU Medicine)</t>
  </si>
  <si>
    <t>Artificial Intelligence for Predicting Treatment Failure in Neurourology: From Automated Urodynamics to Precision Management</t>
  </si>
  <si>
    <t>INTERNATIONAL NEUROUROLOGY JOURNAL</t>
  </si>
  <si>
    <t>Artificial intelligence; Neurourology; Neurogenic bladder; Treatment failure; Predictive modeling; Precision medicine</t>
  </si>
  <si>
    <t>MACHINE; BLADDER; DYSFUNCTION; VALIDATION; SYMPTOMS; MODELS</t>
  </si>
  <si>
    <t>KOREAN CONTINENCE SOC</t>
  </si>
  <si>
    <t>YEONGOTONG-GU</t>
  </si>
  <si>
    <t>DEPT UROLOGY, AJOU UNIV COLL MEDICINE, SAN 5 WONCHEN-DONG, YEONGOTONG-GU, SUWON 443-721, SOUTH KOREA</t>
  </si>
  <si>
    <t>2093-4777</t>
  </si>
  <si>
    <t>2093-6931</t>
  </si>
  <si>
    <t>INT NEUROUROL J</t>
  </si>
  <si>
    <t>Int. Neurourol. J.</t>
  </si>
  <si>
    <t>S55</t>
  </si>
  <si>
    <t>S64</t>
  </si>
  <si>
    <t>10.5213/inj.2550316.158</t>
  </si>
  <si>
    <t>http://dx.doi.org/10.5213/inj.2550316.158</t>
  </si>
  <si>
    <t>N3636</t>
  </si>
  <si>
    <t>41355257</t>
  </si>
  <si>
    <t>WOS:001631499200002</t>
  </si>
  <si>
    <t>Chepkunov, D; Erivwo, M; Sastri, V; Tisor, O; Yakoubov, N; Babu, M; Babu, B</t>
  </si>
  <si>
    <t>Zero-Click@modooda.org. Background and Objective: Breast ultrasound is an essential tool in breast cancer detection, particularly for women with dense breast tissue. However, its diagnostic accuracy is influenced by operator experience and subjective interpretation. Artificial intelligence (AI) has emerged as a promising approach to enhance consistency, improve diagnostic performance, and support informed clinical decision-making. This review summarizes the diagnostic performance and clinical utility of AI-assisted breast ultrasound based on recent primary studies. Methods: A narrative review of studies published from January 2020 to October 2025 was conducted using Google Scholar, PubMed, AutoLit, Litmaps, Consensus, and Research Rabbit, in accordance with the narrative review guidelines. Searches were performed between June 10th 2024 and October 24th, 2025. Inclusion criteria required original studies that evaluated AI models applied to breast ultrasound and reported diagnostic performance metrics or clinical outcomes. Data extraction focused on model architecture, dataset characteristics, and reported performance. Methodological quality and risk of bias were assessed using the QUADAS-2 tool. Key Content and Findings: Fifty-two studies met the inclusion criteria. AI models, particularly deep learning (DL) systems, have demonstrated strong diagnostic performance, with most reported sensitivities between 73.3% and 100%, specificities between 71.7% and 99.3%, and accuracies between 74.2% and 99.3%. Thirteen studies reported measurable clinical or workflow benefits, including reductions in unnecessary biopsies and improved lesion detection. Most studies, however, were retrospective and singlecentered, often with limited dataset diversity and incomplete reporting of blinding, reference standards, or diagnostic timelines. External validation was uncommon, and only a small number of studies included prospective evaluation or direct comparison with experienced radiologists. The QUADAS-2 assessment indicated that the majority of studies had a moderate risk of bias, primarily due to their retrospective design and restricted inclusion criteria. At the same time, a few demonstrated either a low or high risk, depending on the methodological rigor. Conclusions: AI has the potential to enhance diagnostic accuracy and consistency in breast ultrasound, including for women with dense breast tissue. Current evidence shows promising performance across multiple applications, but limitations such as study heterogeneity, limited external validation, and scarce prospective data remain. Further large-scale, clinically integrated studies are needed to confirm generalizability and real-world impact.</t>
  </si>
  <si>
    <t>Chepkunov, Dimitri; Erivwo, Marvelious; Sastri, Vignesh; Tisor, Ochuwa; Yakoubov, Neriy; Babu, Myoungee; Babu, Benson</t>
  </si>
  <si>
    <t>ChatGPT (OpenAI; version 5.0) was used exclusively for language editing, including improvement of syntax, grammar, and diction. The authors take full responsibility for all scientific content and conclusions.</t>
  </si>
  <si>
    <t>[Chepkunov, Dimitri; Erivwo, Marvelious; Sastri, Vignesh] St Georges Univ, Sch Med, True Blue, Grenada; [Chepkunov, Dimitri; Erivwo, Marvelious; Sastri, Vignesh; Yakoubov, Neriy; Babu, Benson] Wyckoff Hts Med Ctr, Dept Internal Med, 374 Stockholm St, Brooklyn, NY 11237 USA; [Tisor, Ochuwa] Albert Einstein Coll Med, Coll Med, Bronx, NY USA; [Babu, Myoungee] New York City Dept Educ, Dept Educ, New York, NY USA</t>
  </si>
  <si>
    <t>Montefiore Medical Center; Albert Einstein College of Medicine; Yeshiva University</t>
  </si>
  <si>
    <t>Artificial intelligence applications for breast cancer diagnosis in ultrasound: a narrative review</t>
  </si>
  <si>
    <t>Artificial intelligence (AI); breast ultrasound; deep learning (DL); diagnostic accuracy; breast cancer detection</t>
  </si>
  <si>
    <t>10.21037/jmai-2025-177</t>
  </si>
  <si>
    <t>http://dx.doi.org/10.21037/jmai-2025-177</t>
  </si>
  <si>
    <t>WOS:001742486400001</t>
  </si>
  <si>
    <t>Sadeghi, MH; Sina, S; Mohammadian-Behbahani, MR; Parsi, M; Kheirabadi, SS; Estrada-Lobato, E; Paez, D; Balazs, B</t>
  </si>
  <si>
    <t>Objective This article aims to synthesize the diagnostic accuracy of artificial intelligence (AI) for CT-based diagnosis of major respiratory diseases (COVID-19, tuberculosis [TB], COPD/ILA, lung nodules/cancer) between 2020 and 2025, and to identify barriers to clinical adoption spanning data standardization, interpretability, workflow integration, and radiation protection. Materials and Methods Following PRISMA 2020, we searched PubMed/MEDLINE, Scopus, Web of Science, IEEE Xplore, and screened preprints (January 2020 to September 2025). Eligible human studies reported the diagnostic performance of AI (ML/DL/CNN/CAD) using CT. Primary outcomes were sensitivity, specificity, and AUC; secondary outcomes included CT dose metrics, explainability, and workflow effects. Risk of bias was assessed using QUADAS-2/PROBAST-AI; reporting quality was assessed using CLAIM. Bivariate random-effects meta-analysis yielded pooled estimates with HSROC; heterogeneity (tau(2), I-2) and publication bias (Deeks) were assessed. Certainty was graded using GRADE for DTA. Results Thirty-nine studies met criteria (predominantly CT; CNN-based). Pooled sensitivity/specificity were as follows: TB 0.895/0.935, COVID-19 0.872/0.914, nodules/cancer 0.886/0.869, COPD/ILA 0.856/0.844; heterogeneity was extreme (I-2 approximate to 99-100%). PROBAST-AI indicated highest concerns in analysis and predictors; CLAIM adherence was uneven (external validation: 33%, prospective evaluation: 12%). AI reduced reporting time by similar to 20 to 40% and supported low-dose CT with similar to 25 to 40% CTDIvol reductions while maintaining sensitivity. Deeks' plots suggested modest asymmetry. GRADE certainty was moderate (COVID-19, nodules/cancer), low-moderate (COPD), and low (TB). Conclusion AI demonstrates promising diagnostic performance across respiratory CT tasks but faces generalizability, bias, and reporting gaps. Prospective multicenter validation, standardized protocols and dose reporting, calibrated/transparent models with quantitatively validated explainability, and assistive workflow deployment are essential for safe, reliable clinical adoption.</t>
  </si>
  <si>
    <t>Sadeghi, Mohammad Hossein; Sina, Sedigheh; Mohammadian-Behbahani, Mohammad-Reza; Parsi, Masoumeh; Kheirabadi, Sareh Sotoudeh; Estrada-Lobato, Enrique; Paez, Diana; Balazs, Blanka</t>
  </si>
  <si>
    <t>Sina, S (corresponding author), Shiraz Univ, Sch Mech Engn, Mollasadra St, Shiraz 7154897474, Iran.</t>
  </si>
  <si>
    <t>samirasina@shirazu.ac.ir</t>
  </si>
  <si>
    <t>International Atomic Energy Agency (IAEA) under the Coordinated Research Project [E13054-]; ZODIAC Respiratory Disease Phenotype Observatory: IAEA CT Artificial Intelligence Cooperative Study (ICAI Project)</t>
  </si>
  <si>
    <t>International Atomic Energy Agency (IAEA) under the Coordinated Research Project; ZODIAC Respiratory Disease Phenotype Observatory: IAEA CT Artificial Intelligence Cooperative Study (ICAI Project)</t>
  </si>
  <si>
    <t>This work was supported by the International Atomic Energy Agency (IAEA) under the Coordinated Research Project: E13054-The ZODIAC Respiratory Disease Phenotype Observatory: IAEA CT Artificial Intelligence Cooperative Study (ICAI Project).</t>
  </si>
  <si>
    <t>[Sadeghi, Mohammad Hossein; Sina, Sedigheh; Mohammadian-Behbahani, Mohammad-Reza; Parsi, Masoumeh; Kheirabadi, Sareh Sotoudeh] Shiraz Univ, Sch Mech Engn, Mollasadra St, Shiraz 7154897474, Iran; [Sina, Sedigheh] Shiraz Univ, Radiat Res Ctr, Shiraz, Iran; [Estrada-Lobato, Enrique; Paez, Diana; Balazs, Blanka] Int Atom Energy Agcy IAEA, Dept Nucl Sci &amp; Applicat, Div Human Hlth, Nucl Med &amp; Diagnost Imaging Sect, Vienna, Austria</t>
  </si>
  <si>
    <t>Shiraz University; International Atomic Energy Agency</t>
  </si>
  <si>
    <t>Challenges of Image-Based Diagnosis of Respiratory Diseases with Artificial Intelligence: A Systematic Review and Meta-Analysis</t>
  </si>
  <si>
    <t>INDIAN JOURNAL OF RADIOLOGY AND IMAGING</t>
  </si>
  <si>
    <t>artificial intelligence; respiratory diseases; computed tomography; diagnostic accuracy</t>
  </si>
  <si>
    <t>COVID-19 PNEUMONIA; CT IMAGES</t>
  </si>
  <si>
    <t>Sina, Sedigheh/AAK-9359-2021; Parsi, Masoumeh/OON-1712-2025</t>
  </si>
  <si>
    <t>THIEME MEDICAL PUBL INC</t>
  </si>
  <si>
    <t>333 SEVENTH AVE, NEW YORK, NY 10001 USA</t>
  </si>
  <si>
    <t>0971-3026</t>
  </si>
  <si>
    <t>1998-3808</t>
  </si>
  <si>
    <t>INDIAN J RADIOL IMAG</t>
  </si>
  <si>
    <t>Indian J. Radiol. Imaging</t>
  </si>
  <si>
    <t>10.1055/s-0046-1825536</t>
  </si>
  <si>
    <t>http://dx.doi.org/10.1055/s-0046-1825536</t>
  </si>
  <si>
    <t>LJ0PZ</t>
  </si>
  <si>
    <t>WOS:001825769700001</t>
  </si>
  <si>
    <t>Berhe, S; Fuchs, SE; Akalin, A; van der Steeg, AFW; Warmann, SW; Buser, MAD; Markel, M</t>
  </si>
  <si>
    <t>Deep learning (DL) methods may enhance analysis of complex gene expression data to aid in diagnosis and treatment planning for pediatric extracranial tumors. However, the literature regarding the application of DL to gene expression data in this field remains limited. This scoping review was based on the question "What is the current status of research in gene expression, gene-related information and deep learning-based analyses for pediatric surgical oncology". We conducted a scoping review in accordance with the PRISMA-ScR guidelines. A systematic search of PubMed, Scopus, and Embase was performed to identify studies applying DL models to gene-related data in pediatric extracranial solid tumors. After deduplication, title and abstract screening and full-text screening, nine studies met the inclusion criteria. Neuroblastoma was the most commonly studied tumor type (n = 6), with classification and survival prediction as applications. In general, the studies reported strong performance; however, external validation was rarely reported. Although the application of DL to gene-related data in pediatric solid tumors remains in its infancy, current studies highlight the diversity and potential of approaches that could improve classification, prognostication, and the treatment of patients. The large variety of technical approaches reflects the ongoing process of adaptation to gene-related data. Advancing this field will require larger datasets, consistent methodology, external, and prospective validation within a cross-disciplinary setting.</t>
  </si>
  <si>
    <t>Berhe, Simon; Fuchs, Steffen E.; Akalin, Altuna; van der Steeg, Alida F. W.; Warmann, Steven W.; Buser, Myrthe A. D.; Markel, Moritz</t>
  </si>
  <si>
    <t>Markel, M (corresponding author), Charite, Dept Pediat Surg, Berlin, Germany.</t>
  </si>
  <si>
    <t>moritz.markel@charite.de</t>
  </si>
  <si>
    <t>Deutsche Forschungsgemeinschaft [493872418]; Berlin Institute of Health</t>
  </si>
  <si>
    <t>Deutsche Forschungsgemeinschaft (German Research Foundation (DFG)); Berlin Institute of Health</t>
  </si>
  <si>
    <t>S.B. and S.E.F. are participants in the BIH-Charite Clinician Scientist Program funded by the Charite-Universitatsmedizin Berlin and the Berlin Institute of Health. S.E.F. was supported during work by a fellowship from the Deutsche Forschungsgemeinschaft (DFG, German Research Foundation, Grant no. 439441203). This work was supported by the Deutsche Forschungsgemeinschaft (German Research Foundation) through the Collaborative Research Center "Decoding and Targeting Neuroblastoma Evolution" CRC1588 (Project no. 493872418) to S.B., S.E.F., and M.M.</t>
  </si>
  <si>
    <t>[Berhe, Simon; Warmann, Steven W.; Markel, Moritz] Charite, Dept Pediat Surg, Berlin, Germany; [Berhe, Simon; Akalin, Altuna] Helmholtz Assoc MDC, Max Delbruck Ctr Mol Med, Berlin, Germany; [Berhe, Simon; Fuchs, Steffen E.] Charite Univ Med Berlin, Berlin Inst Hlth, Berlin, Germany; [Fuchs, Steffen E.] Charite Univ Med Berlin, Dept Pediat Oncol &amp; Hematol, Berlin, Germany; [Fuchs, Steffen E.] German Canc Consortium DKTK, Partner Site Berlin, DKFZ &amp; Charite Univ Med Berlin, Berlin, Germany; [Akalin, Altuna] Bioinformat &amp; Omics Data Sci Platform, Berlin, Germany; [van der Steeg, Alida F. W.; Buser, Myrthe A. D.] Princess Maxima Ctr Pediat Oncol, Utrecht, Netherlands</t>
  </si>
  <si>
    <t>Helmholtz Association; Max Delbruck Center for Molecular Medicine; Free University of Berlin; Humboldt University of Berlin; Charite Universitatsmedizin Berlin; Berlin Institute of Health; Free University of Berlin; Humboldt University of Berlin; Charite Universitatsmedizin Berlin; Helmholtz Association; German Cancer Research Center (DKFZ); Princess Maxima Center</t>
  </si>
  <si>
    <t>Deep Learning-Based Analysis of Gene Expression Data and Gene-Related Information in Pediatric Surgical Oncology: A Scoping Review</t>
  </si>
  <si>
    <t>CANCER MEDICINE</t>
  </si>
  <si>
    <t>deep learning; gene expression; gene-related information; pediatric surgical oncology</t>
  </si>
  <si>
    <t>Fuchs, Steffen/Q-2303-2018</t>
  </si>
  <si>
    <t>Fuchs, Steffen/0000-0001-9619-4329</t>
  </si>
  <si>
    <t>2045-7634</t>
  </si>
  <si>
    <t>CANCER MED-US</t>
  </si>
  <si>
    <t>Cancer Med.</t>
  </si>
  <si>
    <t>MAY 22 2026</t>
  </si>
  <si>
    <t>e71976</t>
  </si>
  <si>
    <t>10.1002/cam4.71976</t>
  </si>
  <si>
    <t>http://dx.doi.org/10.1002/cam4.71976</t>
  </si>
  <si>
    <t>IH3JZ</t>
  </si>
  <si>
    <t>42169622</t>
  </si>
  <si>
    <t>WOS:001771697600001</t>
  </si>
  <si>
    <t>Misir, A</t>
  </si>
  <si>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</si>
  <si>
    <t>Misir, Abdulhamit</t>
  </si>
  <si>
    <t>Misir, A (corresponding author), Bahcesehir Univ, Medicalpark Goztepe Hosp, Fac Med, Dept Orthoped &amp; Traumatol, E-5 Uzeri,Nisan Sk 17, TR-34732 Kadikoy, Istanbul, Turkiye.</t>
  </si>
  <si>
    <t>misirabdulhamitmd@gmail.com</t>
  </si>
  <si>
    <t>[Misir, Abdulhamit] Bahcesehir Univ, Medicalpark Goztepe Hosp, Fac Med, Dept Orthoped &amp; Traumatol, E-5 Uzeri,Nisan Sk 17, TR-34732 Kadikoy, Istanbul, Turkiye</t>
  </si>
  <si>
    <t>Bahcesehir University</t>
  </si>
  <si>
    <t>Artificial Intelligence and Machine Learning in Diabetic Foot Ulcer Care: Advances in Diagnosis, Treatment, Prognosis, and Novel Therapeutic Strategies</t>
  </si>
  <si>
    <t>JOURNAL OF DIABETES SCIENCE AND TECHNOLOGY</t>
  </si>
  <si>
    <t>artificial intelligence; machine learning; diabetic foot ulcers; biomechanics; thermography; prognostic modeling; clinical decision support systems; wearable technology</t>
  </si>
  <si>
    <t>Misir, Abdulhamit/O-4554-2018</t>
  </si>
  <si>
    <t>Misir, Abdulhamit/0000-0002-5270-1429</t>
  </si>
  <si>
    <t>1932-2968</t>
  </si>
  <si>
    <t>J DIABETES SCI TECHN</t>
  </si>
  <si>
    <t>J. Diabetes Sci. Technol.</t>
  </si>
  <si>
    <t>10.1177/19322968251363632</t>
  </si>
  <si>
    <t>http://dx.doi.org/10.1177/19322968251363632</t>
  </si>
  <si>
    <t>AUG 2025</t>
  </si>
  <si>
    <t>5SD6J</t>
  </si>
  <si>
    <t>40754782</t>
  </si>
  <si>
    <t>WOS:001543042500001</t>
  </si>
  <si>
    <t>Blanco, J; Ferreras, M; Cosido, O</t>
  </si>
  <si>
    <t>Background: Accurately forecasting patient arrivals in hospital emergency departments (EDs) is critical for hospital capacity and planning and clinical decision-making. Artificial intelligence (AI), particularly machine learning (ML) and deep learning (DL), has shown promising performance over traditional time series approaches. However, the extent to which these models are validated and generalizable remains uncertain. Objective: To systematically review the literature on predictive models for hospital ED demand forecasting, focusing on algorithms used, internal and external variables, validation strategies and limitations pre-and post-pandemic developments. Methods: A systematic literature review (SLR) was conducted following PRISMA guidelines. Five databases (PubMed, IEEE, Springer, ScienceDirect, ACM) were searched for peer-reviewed articles published between January 2019 and July 2025. Eligible studies applied predictive algorithms-excluding those focused on COVID-19-to forecast ED visits. Extracted data included modeling approaches, feature types, evaluation metrics, and validation methods. Results: Eleven studies met the inclusion criteria. Classical models such as ARIMA and SARIMA remain in use, but ML (e.g., XGBoost, Random Forest) and DL (e.g., LSTM, CNN) showed higher predictive accuracy, especially with high-dimensional, nonlinear data. Incorporating external variables-such as weather (temperature, humidity, wind), air quality, and calendar events-consistently improved performance. Common metrics included Mean Absolute Error (MAE), Root Mean Squared Error (RMSE), and Mean Absolute Percentage Error (MAPE), with MAPE ranging from 3 % to 18 %. Few studies performed external validation, and only a minority employed explainable AI methods (e.g., SHAP) to address interpretability. Conclusions: AI-based models offer strong potential for ED demand forecasting, particularly when integrating environmental and temporal features. However, limited external validation and lack of interpretability remain significant barriers to clinical adoption. Future research should prioritize multicenter validation, standardized evaluation, and explainable AI to support reliable, transparent, and scalable use in hospital emergency departments.</t>
  </si>
  <si>
    <t>Blanco, Jorge; Ferreras, Marina; Cosido, Oscar</t>
  </si>
  <si>
    <t>Cosido, O (corresponding author), Univ Oviedo, Dept Comp Sci, Campus Viesques, Gijon 33007, Spain.</t>
  </si>
  <si>
    <t>oscar.cosido@uniovi.es</t>
  </si>
  <si>
    <t>[Blanco, Jorge; Cosido, Oscar] Univ Oviedo, Dept Comp Sci, Campus Viesques, Gijon 33007, Spain; [Blanco, Jorge; Ferreras, Marina] UPintelligence SL, Colegio Santo Domingo Guzman, Oviedo 33011, Spain</t>
  </si>
  <si>
    <t>University of Oviedo</t>
  </si>
  <si>
    <t>Predictive modeling of hospital emergency department demand using artificial intelligence: A systematic review</t>
  </si>
  <si>
    <t>Emergency department; Forecasting; Data interpretation; Statistical; Artificial Intelligence; Machine learning; Deep learning; Health information management</t>
  </si>
  <si>
    <t>QUALITY</t>
  </si>
  <si>
    <t>/AAE-7877-2021</t>
  </si>
  <si>
    <t>207</t>
  </si>
  <si>
    <t>106215</t>
  </si>
  <si>
    <t>10.1016/j.ijmedinf.2025.106215</t>
  </si>
  <si>
    <t>http://dx.doi.org/10.1016/j.ijmedinf.2025.106215</t>
  </si>
  <si>
    <t>Z8266</t>
  </si>
  <si>
    <t>41401760</t>
  </si>
  <si>
    <t>WOS:001643000600001</t>
  </si>
  <si>
    <t>Karamüftüoglu, N; Üçpunar, BY; Birben, I; Altundag, AE; Mullaoglu, KÖ; Bal, C</t>
  </si>
  <si>
    <t>Background/Objectives: Artificial intelligence (AI) has gained substantial prominence in pediatric dentistry, offering new opportunities to enhance diagnostic precision and clinical decision-making. AI-based systems are increasingly applied in caries detection, early childhood caries (ECC) risk prediction, tooth development assessment, mesiodens identification, and other key diagnostic tasks. This systematic review and meta-analysis aimed to synthesize evidence on the diagnostic performance of AI models developed specifically for pediatric dental applications. Methods: A systematic search was conducted in PubMed, Scopus, Web of Science, and Embase following PRISMA-DTA guidelines. Studies evaluating AI-based diagnostic or predictive models in pediatric populations (&lt;= 18 years) were included. Reference screening, data extraction, and quality assessment were performed independently by two reviewers. Pooled sensitivity, specificity, and area under the receiver operating characteristic curve (AUC) were calculated using random-effects models. Sources of heterogeneity related to imaging modality, annotation strategy, and dataset characteristics were examined. Results: Thirty-two studies met the inclusion criteria for qualitative synthesis, and fifteen were eligible for quantitative analysis. For radiographic caries detection, pooled sensitivity, specificity, and AUC were 0.91, 0.97, and 0.98, respectively. Prediction models demonstrated good diagnostic performance, with pooled sensitivity of 0.86, specificity of 0.82, and AUC of 0.89. Deep learning architectures, particularly convolutional neural networks, consistently outperformed traditional machine learning approaches. Considerable heterogeneity was identified across studies, primarily driven by differences in imaging protocols, dataset balance, and annotation procedures. Beyond quantitative accuracy estimates, this review critically evaluates whether current evidence supports meaningful clinical translation and identifies pediatric domains that remain underrepresented in AI-driven diagnostic innovation. Conclusions: AI technologies exhibit strong potential to improve diagnostic accuracy in pediatric dentistry. However, limited external validation, methodological variability, and the scarcity of prospective real-world studies restrict immediate clinical implementation. Future research should prioritize the development of multicenter pediatric datasets, harmonized annotation workflows, and transparent, explainable AI (XAI) models to support safe and effective clinical translation.</t>
  </si>
  <si>
    <t>Karamuftuoglu, Nevra; Ucpunar, Busra Yavuz; Birben, Irem; Altundag, Asya Eda; Mullaoglu, Kubra Ornek; Bal, Cenkhan</t>
  </si>
  <si>
    <t>Karamüftüoglu, N (corresponding author), Hlth Sci Univ, Gulhane Fac Dent, Dept Pediat Dent, TR-06830 Ankara, Turkiye.</t>
  </si>
  <si>
    <t>byavuzucpunar@gmail.com; nvrserbest@hotmail.com</t>
  </si>
  <si>
    <t>[Karamuftuoglu, Nevra; Ucpunar, Busra Yavuz; Birben, Irem; Altundag, Asya Eda; Mullaoglu, Kubra Ornek; Bal, Cenkhan] Hlth Sci Univ, Gulhane Fac Dent, Dept Pediat Dent, TR-06830 Ankara, Turkiye</t>
  </si>
  <si>
    <t>University of Health Sciences Turkey</t>
  </si>
  <si>
    <t>Artificial Intelligence in Pediatric Dentistry: A Systematic Review and Meta-Analysis</t>
  </si>
  <si>
    <t>CHILDREN-BASEL</t>
  </si>
  <si>
    <t>artificial intelligence; deep learning; machine learning; pediatric dentistry; caries detection; diagnostic accuracy; PRISMA-DTA; systematic review; meta-analysis</t>
  </si>
  <si>
    <t>bal, cenkhan/JSL-1546-2023; /AAG-7949-2020</t>
  </si>
  <si>
    <t>2227-9067</t>
  </si>
  <si>
    <t>Children-Basel</t>
  </si>
  <si>
    <t>JAN 21 2026</t>
  </si>
  <si>
    <t>10.3390/children13010152</t>
  </si>
  <si>
    <t>http://dx.doi.org/10.3390/children13010152</t>
  </si>
  <si>
    <t>CN7SJ</t>
  </si>
  <si>
    <t>41597160</t>
  </si>
  <si>
    <t>WOS:001670165200001</t>
  </si>
  <si>
    <t>Liu, HY; Wu, XK; Luo, F</t>
  </si>
  <si>
    <t>Background Accurately predicting operative difficulty in laparoscopic cholecystectomy (LC) is foundational to personalized surgical planning and patient safety assurance. However, the reliability, generalizability, and true clinical utility of current Artificial Intelligence (AI) models are currently unsubstantiated. This review aimed to evaluate the predictive performance and methodological quality of AI models designed to predict LC surgical difficulty.Methods PubMed, Embase, Web of Science, and the Cochrane Library were searched from inception to March 2, 2026. The Prediction Model Risk of Bias Assessment Tool was used to assess the risk of bias and applicability. The areas under the curve (AUC) with 95% confidence intervals were pooled using random-effects meta-analysis. The overall certainty of evidence was evaluated using the GRADE framework. The study followed PRISMA guidelines and was registered with PROSPERO (CRD420251267805).Results A total of 18 studies were included in this review. Sixteen studies were at high risk of bias. The pooled AUC for 27 training models was 0.848 (95% CI, 0.829-0.868). For 32 validation models, the pooled AUC was 0.818 (95% CI, 0.797-0.840). Ensemble models achieved the highest pooled AUCs (0.889 and 0.861) in both training and validation set. Multimodal integration of clinical features, imaging, and intraoperative video also yielded superior performance.Conclusion Current research showed significant methodological flaws. AI models based on ensemble architecture and multimodal approaches warrant further exploration. Most studies carry a high risk of bias and rarely undergo external validation, which limits clinical translation. Before clinical implementation, these models still require strict methodological evaluation, prospective multicenter testing, and proper calibration.</t>
  </si>
  <si>
    <t>Liu, Haoyang; Wu, Xuekai; Luo, Fang</t>
  </si>
  <si>
    <t>Luo, F (corresponding author), Chongqing Med Univ, Dept Hepatobiliary Surg, Affiliated Hosp 1, Chongqing 400016, Peoples R China.</t>
  </si>
  <si>
    <t>leaiwen19@163.com</t>
  </si>
  <si>
    <t>[Liu, Haoyang; Wu, Xuekai] Chongqing Med Univ, Clin Coll 1, Chongqing 400016, Peoples R China; [Luo, Fang] Chongqing Med Univ, Dept Hepatobiliary Surg, Affiliated Hosp 1, Chongqing 400016, Peoples R China</t>
  </si>
  <si>
    <t>Chongqing Medical University; Chongqing Medical University</t>
  </si>
  <si>
    <t>Artificial intelligence for predicting surgical difficulty in laparoscopic cholecystectomy: a systematic review and meta-analysis</t>
  </si>
  <si>
    <t>SURGICAL ENDOSCOPY AND OTHER INTERVENTIONAL TECHNIQUES</t>
  </si>
  <si>
    <t>Artificial intelligence; Meta-analysis; Laparoscopic cholecystectomy; Prediction models; Systematic review</t>
  </si>
  <si>
    <t>ACUTE CHOLECYSTITIS; TOKYO GUIDELINES; META-REGRESSION; HIGH AGREEMENT; LOW KAPPA; MODELS; IMPACT; GRADE; CONVERSION; STRENGTH</t>
  </si>
  <si>
    <t>0930-2794</t>
  </si>
  <si>
    <t>1432-2218</t>
  </si>
  <si>
    <t>SURG ENDOSC</t>
  </si>
  <si>
    <t>Surg. Endosc.</t>
  </si>
  <si>
    <t>10.1007/s00464-026-13257-8</t>
  </si>
  <si>
    <t>http://dx.doi.org/10.1007/s00464-026-13257-8</t>
  </si>
  <si>
    <t>MQ7SG</t>
  </si>
  <si>
    <t>42595911</t>
  </si>
  <si>
    <t>WOS:001848645200001</t>
  </si>
  <si>
    <t>Inchingolo, AD; Marinelli, G; Fiore, A; Balestriere, L; Carone, C; Inchingolo, F; Corsalini, M; Di Venere, D; Palermo, A; Inchingolo, AM; Dipalma, G</t>
  </si>
  <si>
    <t>Background/Objectives: The integration of artificial intelligence (AI) into dental diagnostics is rapidly evolving, offering opportunities to improve diagnostic precision, reproducibility, and accessibility of care. This systematic review examined the clinical performance of AI-based diagnostic tools in dentistry compared with traditional methods, with particular attention to radiographic assessment, orthodontic classification, periodontal disease detection, and other relevant specialties. Methods: Comprehensive searches of PubMed, Scopus, and Web of Science were carried out for articles published from January 2015 to June 2025, in accordance with PRISMA guidelines. Only English-language clinical studies investigating AI applications in dental diagnostics were included. Fifteen studies fulfilled the inclusion criteria and underwent quality appraisal and risk-of-bias assessment. Results: Across diverse dental fields, AI systems showed encouraging diagnostic capabilities. Radiographic algorithms enhanced lesion detection and anatomical landmark identification, while machine learning models successfully classified malocclusions and periodontal status. Photographic image analysis demonstrated potential in geriatric and preventive care. However, methodological variability, limited sample sizes, and the absence of external validation constrained generalizability. Study quality ranged from high to moderate, with some reports affected by bias or incomplete data reporting. Conclusions: AI holds considerable promise as an adjunct in dental diagnostics, particularly for imaging-based evaluation and clinical decision support. Broader clinical adoption will require methodological harmonization, rigorous multicenter trials, and validation of AI systems across diverse patient populations.</t>
  </si>
  <si>
    <t>Inchingolo, Alessio Danilo; Marinelli, Grazia; Fiore, Arianna; Balestriere, Liviana; Carone, Claudio; Inchingolo, Francesco; Corsalini, Massimo; Di Venere, Daniela; Palermo, Andrea; Inchingolo, Angelo Michele; Dipalma, Gianna</t>
  </si>
  <si>
    <t>Inchingolo, F; Inchingolo, AM (corresponding author), Univ Bari Aldo Moro, Dept Interdisciplinary Med, I-70121 Bari, Italy.; Inchingolo, AM (corresponding author), Univ Milan, Dept Biomed Surg &amp; Dent Sci, I-20122 Milan, Italy.</t>
  </si>
  <si>
    <t>francesco.inchingolo@uniba.it; giannadipalma@tiscali.it; liviana.balestriere@uniba.it; grazia.marinelli@uniba.it; massimo.corsalini@uniba.it; andrea.palermo@unisalento.it; angelomichele.inchingolo@uniba.it; daniela.divenere@uniba.it; arianna.fiore@uniba.it; alessiodanilo.inchingolo@uniba.it; claudio.carone@uniba.it</t>
  </si>
  <si>
    <t>[Inchingolo, Alessio Danilo; Marinelli, Grazia; Fiore, Arianna; Balestriere, Liviana; Carone, Claudio; Inchingolo, Francesco; Corsalini, Massimo; Di Venere, Daniela; Inchingolo, Angelo Michele; Dipalma, Gianna] Univ Bari Aldo Moro, Dept Interdisciplinary Med, I-70121 Bari, Italy; [Palermo, Andrea] Univ Salento, Dept Expt Med, I-73100 Lecce, Italy; [Inchingolo, Angelo Michele; Dipalma, Gianna] Univ Milan, Dept Biomed Surg &amp; Dent Sci, I-20122 Milan, Italy</t>
  </si>
  <si>
    <t>Universita degli Studi di Bari Aldo Moro; University of Salento; University of Milan</t>
  </si>
  <si>
    <t>Diagnostic Support in Dentistry Through Artificial Intelligence: A Systematic Review</t>
  </si>
  <si>
    <t>BIOENGINEERING-BASEL</t>
  </si>
  <si>
    <t>artificial intelligence; oral health; diagnosis; dentistry; clinical decision-making; radiography</t>
  </si>
  <si>
    <t>Dipalma, Gianna/ABJ-0033-2022; Inchingolo, Angelo Michele/HKN-3039-2023; Marinelli, Grazia/PCS-8726-2025; corsalini, massimo/J-4662-2015; Inchingolo, Alessio Danilo/HKN-3039-2023; Inchingolo, Alessio Danilo/ABJ-0033-2022; Inchingolo, Angelo Michele/ABJ-0033-2022; INCHINGOLO, FRANCESCO/ABJ-0033-2022; DiVenere, Daniela/OTG-4230-2025; Inchingolo, Angelo Michele/HKN-3039-2023; Dipalma, Gianna/ADA-5932-2022; Palermo, Andrea/NQF-1127-2025</t>
  </si>
  <si>
    <t>Dipalma, Gianna/0000-0002-5947-8987; Inchingolo, Angelo Michele/0000-0003-0104-6337; Inchingolo, Alessio Danilo/0000-0002-6366-1039; Inchingolo, Alessio Danilo/0000-0002-6366-1039; Carone, Claudio/0009-0009-8682-9736; Di Venere, Daniela/0000-0002-6916-0075; Inchingolo, Alessio Danilo/0000-0002-6366-1039; Inchingolo, Angelo Michele/0000-0003-0104-6337; INCHINGOLO, FRANCESCO/0000-0003-3797-5883; Inchingolo, Angelo Michele/0000-0003-0104-6337; Dipalma, Gianna/0000-0002-5947-8987; Fiore, Arianna/0009-0000-1075-3370; Palermo, Andrea/0000-0002-3288-490X</t>
  </si>
  <si>
    <t>2306-5354</t>
  </si>
  <si>
    <t>Bioengineering-Basel</t>
  </si>
  <si>
    <t>NOV 13 2025</t>
  </si>
  <si>
    <t>1244</t>
  </si>
  <si>
    <t>10.3390/bioengineering12111244</t>
  </si>
  <si>
    <t>http://dx.doi.org/10.3390/bioengineering12111244</t>
  </si>
  <si>
    <t>Biotechnology &amp; Applied Microbiology; Engineering, Biomedical</t>
  </si>
  <si>
    <t>Biotechnology &amp; Applied Microbiology; Engineering</t>
  </si>
  <si>
    <t>F9907</t>
  </si>
  <si>
    <t>41301200</t>
  </si>
  <si>
    <t>WOS:001624094200001</t>
  </si>
  <si>
    <t>Kapatais, C; Karaoulani, T; Papanikolaou, A; Koukaki, E; Bakakos, A; Anagnostopoulou, C; Papaioannou, AI; Bakakos, P; Rovina, N</t>
  </si>
  <si>
    <t>Background COPD remains a leading cause of global morbidity and mortality, with acute exacerbations driving disease progression and healthcare utilisation. Artificial intelligence (AI) offers new opportunities to predict exacerbation risk by integrating multimodal data such as electronic health records (EHRs), spirometry and wearable sensor inputs. Methods This systematic review, conducted in accordance with PRISMA 2020 guidelines and registered in PROSPERO (CRD420251165476), evaluated AI-based models developed for COPD exacerbation prediction using combined data modalities. Results Comprehensive searches of PubMed, Embase and Google Scholar identified 859 records, of which five studies published between 2021 and 2025 met inclusion criteria. Study designs ranged from prospective monitoring cohorts to EHR-based and hybrid datasets. Models applied diverse approaches including random forests, gradient boosting, convolutional neural networks and ensemble learning frameworks. Reported discriminative performance was moderate to high, with area under the curve values between 0.73 and 0.92 and accuracies up to 0.92. Most of these performance metrics were derived from internal validation, with limited external testing, which restricts assumptions about generalisability. Sensitivity reached 0.94 in wearable-driven models, while only one study reported formal calibration assessment. Conclusions Despite encouraging performance, methodological heterogeneity, limited external validation and incomplete reporting of preprocessing and explainability methods restrict clinical translation. Current evidence supports the potential of multimodal AI to enhance early detection of COPD exacerbations, but future research must prioritise transparent reporting, external validation and integration into real-world care pathways.</t>
  </si>
  <si>
    <t>Kapatais, Christelos; Karaoulani, Theofanie; Papanikolaou, Anastasia; Koukaki, Evangelia; Bakakos, Agamemnon; Anagnostopoulou, Christina; Papaioannou, Andriana I.; Bakakos, Petros; Rovina, Nikoletta</t>
  </si>
  <si>
    <t>Kapatais, C (corresponding author), Natl &amp; Kapodistrian Univ Athens, Sotiria Hosp, Med Sch, Dept Resp Med 1, Athens, Greece.</t>
  </si>
  <si>
    <t>christeloskapatais@hotmail.com</t>
  </si>
  <si>
    <t>[Kapatais, Christelos; Papanikolaou, Anastasia; Koukaki, Evangelia; Bakakos, Agamemnon; Anagnostopoulou, Christina; Papaioannou, Andriana I.; Bakakos, Petros; Rovina, Nikoletta] Natl &amp; Kapodistrian Univ Athens, Sotiria Hosp, Med Sch, Dept Resp Med 1, Athens, Greece; [Karaoulani, Theofanie] Psychiat Hosp Attica Dromokaiteio, Biopathol Biochem Dept, Athens, Greece</t>
  </si>
  <si>
    <t>The role of artificial intelligence in predicting COPD exacerbations using multimodal data: a systematic review</t>
  </si>
  <si>
    <t>ERJ OPEN RESEARCH</t>
  </si>
  <si>
    <t>Koukaki, Evangelia/AIE-7542-2022; Kapatais, Christelos/PMG-6809-2026; Bakakos, Agamemnon/AIC-5517-2022</t>
  </si>
  <si>
    <t>EUROPEAN RESPIRATORY SOC JOURNALS LTD</t>
  </si>
  <si>
    <t>SHEFFIELD</t>
  </si>
  <si>
    <t>442 GLOSSOP RD, SHEFFIELD S10 2PX, ENGLAND</t>
  </si>
  <si>
    <t>2312-0541</t>
  </si>
  <si>
    <t>ERJ OPEN RES</t>
  </si>
  <si>
    <t>ERJ Open Res.</t>
  </si>
  <si>
    <t>JUN 15 2026</t>
  </si>
  <si>
    <t>014202025</t>
  </si>
  <si>
    <t>10.1183/23120541.01420-2025</t>
  </si>
  <si>
    <t>http://dx.doi.org/10.1183/23120541.01420-2025</t>
  </si>
  <si>
    <t>LC8OL</t>
  </si>
  <si>
    <t>42311877</t>
  </si>
  <si>
    <t>WOS:001821566900006</t>
  </si>
  <si>
    <t>Lee, Y</t>
  </si>
  <si>
    <t>Preterm birth remains the leading cause of neonatal morbidity and mortality worldwide, affecting approximately 13.4 million births annually. Despite advances in our understanding of risk factors, current clinical prediction methods have demonstrated limited accuracy in individual risk stratification. This narrative review examines the current landscape of artificial intelligence (AI) applications for preterm birth prediction and evaluates the methodological quality and clinical applicability across different data modalities. PubMed, Embase, and Web of Science were searched to develop and validate machine learning models for predicting spontaneous preterm births. AI approaches include electronic health record-based models, deep learning for ultrasound image analysis, cervical texture and radiomics feature extraction, elastography-derived parameters, and multi-omics integration using transformer architectures. Area under the receiver operating characteristic curve values range from 0.61 to 0.89 across modalities. However, the systematic reviews identified significant methodological limitations; 79% of the studies had a high risk of bias according to the prediction model risk-of-bias assessment tool criteria, with a median transparent reporting of multivariable prediction model for individual prognosis or diagnosis (TRIPOD) adherence of only 49%. Common deficiencies include inadequate sample sizes, a lack of external validation, and failure to report calibration metrics. Although AI-based prediction shows promise, substantial improvements in methodological rigor are required before clinical implementation. Priority areas include rigorous external validation, adherence to TRIPOD+AI reporting standards, and prospective evaluation of clinical utility.</t>
  </si>
  <si>
    <t>Lee, YooKyung</t>
  </si>
  <si>
    <t>Lee, Y (corresponding author), MizMedi Hosp, Dept Obstet &amp; Gynecol, Div Maternal Fetal Med, 295 Gangseo Ro, Seoul, South Korea.</t>
  </si>
  <si>
    <t>assdfg2@naver.com</t>
  </si>
  <si>
    <t>[Lee, YooKyung] MizMedi Hosp, Dept Obstet &amp; Gynecol, Div Maternal Fetal Med, 295 Gangseo Ro, Seoul, South Korea</t>
  </si>
  <si>
    <t>Artificial intelligence in preterm birth prediction: a narrative review of current approaches and clinical applicability</t>
  </si>
  <si>
    <t>OBSTETRICS &amp; GYNECOLOGY SCIENCE</t>
  </si>
  <si>
    <t>Premature birth; Artificial intelligence; Machine learning; Prognosis; Risk assessment</t>
  </si>
  <si>
    <t>Lee, YooKyung/0009-0006-9560-7156</t>
  </si>
  <si>
    <t>Korean Soc Obstetrics and Gynecology (KSOG)</t>
  </si>
  <si>
    <t>Seoul</t>
  </si>
  <si>
    <t>4th Floor, 36 Gangnam-daero 132-gil, Gangnam-gu, Seoul, SOUTH KOREA</t>
  </si>
  <si>
    <t>2287-8572</t>
  </si>
  <si>
    <t>2287-8580</t>
  </si>
  <si>
    <t>OBSTET GYNECOL SCI</t>
  </si>
  <si>
    <t>Obstet. Gynecol. Sci.</t>
  </si>
  <si>
    <t>102</t>
  </si>
  <si>
    <t>10.5468/ogs.26043</t>
  </si>
  <si>
    <t>http://dx.doi.org/10.5468/ogs.26043</t>
  </si>
  <si>
    <t>FY7UG</t>
  </si>
  <si>
    <t>41775248</t>
  </si>
  <si>
    <t>WOS:001730595200002</t>
  </si>
  <si>
    <t>Ren, Z; Sun, JP; Liu, XC; Li, YQ</t>
  </si>
  <si>
    <t>Objective To systematically evaluate the diagnostic performance of artificial intelligence (AI) models for hepatocellular carcinoma (HCC) and to pool sensitivity and specificity using a diagnostic meta-analysis, with further assessment of the robustness of findings across different validation levels.Methods Original studies on AI-based diagnosis of HCC were systematically searched. Literature screening, data extraction, and quality assessment were independently performed by two reviewers. Extracted data included basic study characteristics, model type, validation level, and diagnostic performance metrics, including sensitivity, specificity, area under the curve (AUC), and extractable true-positive (TP), false-positive (FP), false-negative (FN), and true-negative (TN) values. If a single study reported results from different validation levels or analytical scenarios, these were extracted as separate study records for quantitative synthesis. Methodological quality was assessed using the QUADAS-2 tool. Formal validation sets (validation, independent validation, or external validation) were included in the primary analysis, whereas development sets and internal validation sets were included in the sensitivity analysis. Because only one eligible external validation study was available for early HCC, this outcome was presented descriptively only. For studies with extractable 2 &amp; times; 2 table data, pooled sensitivity and specificity were estimated using the Reitsma bivariate random-effects model, and a summary receiver operating characteristic (SROC) curve was constructed. An additional sensitivity analysis retaining a single highest-validation-level record per study was performed to assess the influence of potential non-independence among records from the same study.Results A total of 11 studies were included in the qualitative analysis. Because some studies reported results from different validation levels or analytical scenarios, separate study records were extracted for quantitative synthesis. Of these, four formal validation records were included in the primary analysis, seven records were included in the sensitivity analysis, and one early HCC record was included for descriptive presentation. The primary analysis showed that the pooled sensitivity and specificity of AI models for HCC diagnosis were 0.904 (95% CI: 0.845-0.942) and 0.971 (95% CI: 0.891-0.993), respectively. In the sensitivity analysis, after inclusion of development and internal validation datasets, the pooled sensitivity was 0.895 (95% CI: 0.831-0.936) and the pooled specificity was 0.935 (95% CI: 0.846-0.974). Overall, the currently available records reporting AUC values suggested that AI models had good discriminative ability for HCC diagnosis. In the early HCC analysis, a single external validation study reported a sensitivity of 0.88 and a specificity of 1.00; however, no pooled analysis was performed because of the limited evidence. In the additional study-level sensitivity analysis, the pooled sensitivity and specificity were 0.889 and 0.964, respectively, which were close to the record-level primary estimates. Exploratory assessment according to QUADAS-2 domains suggested that patient selection bias, particularly selected case-control comparisons, may have contributed to the high pooled specificity.Conclusion Current evidence suggests that AI models may have promising potential as auxiliary diagnostic tools for HCC.However, because the primary pooled estimates were based on only four formal validation records with heterogeneous data modalities, reference standards, study populations, and validation designs, these results should be interpreted as preliminary and hypothesis-generating rather than definitive evidence of clinical readiness. Further high-quality, multicenter, prospective external validation studies with complete patient-level 2 &amp; times; 2 data and clinically relevant comparator populations are needed to clarify the real-world clinical utility of AI models for HCC diagnosis, particularly for early HCC.</t>
  </si>
  <si>
    <t>Ren, Zheng; Sun, Jinping; Liu, Xiaochun; Li, Yongqiang</t>
  </si>
  <si>
    <t>Li, YQ (corresponding author), Henan Univ, Huaihe Hosp, Dept Gastroenterol &amp; Hepatol, 115 Ximen St, Kaifeng 475000, Henan, Peoples R China.</t>
  </si>
  <si>
    <t>kaifeng_lyq@163.com</t>
  </si>
  <si>
    <t>[Ren, Zheng; Liu, Xiaochun; Li, Yongqiang] Henan Univ, Huaihe Hosp, Dept Gastroenterol &amp; Hepatol, 115 Ximen St, Kaifeng 475000, Henan, Peoples R China; [Sun, Jinping] Henan Univ, Huaihe Hosp, Dept Gastroenterol, Kaifeng 475000, Henan, Peoples R China</t>
  </si>
  <si>
    <t>Henan University; Henan University</t>
  </si>
  <si>
    <t>Diagnostic performance of artificial intelligence models in hepatocellular carcinoma: a systematic review and diagnostic meta-analysis</t>
  </si>
  <si>
    <t>BMC GASTROENTEROLOGY</t>
  </si>
  <si>
    <t>Hepatocellular carcinoma; Artificial intelligence; Machine learning; Deep learning; Diagnosis; Meta-analysis</t>
  </si>
  <si>
    <t>1471-230X</t>
  </si>
  <si>
    <t>BMC GASTROENTEROL</t>
  </si>
  <si>
    <t>BMC Gastroenterol.</t>
  </si>
  <si>
    <t>MAY 18 2026</t>
  </si>
  <si>
    <t>425</t>
  </si>
  <si>
    <t>10.1186/s12876-026-04927-x</t>
  </si>
  <si>
    <t>http://dx.doi.org/10.1186/s12876-026-04927-x</t>
  </si>
  <si>
    <t>KS7CI</t>
  </si>
  <si>
    <t>42144587</t>
  </si>
  <si>
    <t>WOS:001814686300001</t>
  </si>
  <si>
    <t>Rosen, J; Russell, J; Kartik, P; Vella-Baldacchino, M</t>
  </si>
  <si>
    <t>This narrative review evaluates the role of artificial intelligence (AI) algorithms in orthopaedic surgery and distinguishes itself by explaining how the main algorithmic approaches function and illustrating each with orthopaedic examples. Machine learning methods, including regression, classification and reinforcement learning, have been applied to fracture detection, prediction of revision risk and modelling of outcomes after arthroplasty and sports injury. Deep learning and convolutional neural networks have improved fracture classification, implant surveillance and segmentation of cartilage and meniscal tissue on magnetic resonance imaging. Neural networks such as FracNet and YOLO-based systems demonstrate growing capability in trauma imaging. Natural language processing has automated the extraction of operative and registry data, while large language models are emerging for diagnostic support and education. Generative artificial intelligence (GAI) have produced synthetic musculoskeletal images to expand data sets. Computer vision and image processing underpin robotic-assisted surgery and preoperative planning, and federated learning enables multicentre collaboration while protecting privacy. Each algorithm offers strengths in accuracy, efficiency or scalability, but also carries bias, transparency, computational cost and lack of external validation. This review explores how these algorithms are shaping orthopaedics, highlighting their benefits, limitations and challenges. Rigorous validation, transparent reporting and governance are essential for safe clinical use.Level of Evidence N/A.</t>
  </si>
  <si>
    <t>Rosen, Jamie; Russell, Jemima; Kartik, Prerna; Vella-baldacchino, Martinique</t>
  </si>
  <si>
    <t>Rosen, J (corresponding author), Univ Warwick, Warwick Med Sch, Med Sch Bldg, Coventry CV4 7AL, England.; Rosen, J (corresponding author), Imperial Coll London, Dept Surg &amp; Canc, MSk Lab, London, England.</t>
  </si>
  <si>
    <t>Jamie.rosen@warwick.ac.uk</t>
  </si>
  <si>
    <t>[Rosen, Jamie] Univ Warwick, Warwick Med Sch, Med Sch Bldg, Coventry CV4 7AL, England; [Rosen, Jamie; Russell, Jemima; Vella-baldacchino, Martinique] Imperial Coll London, Dept Surg &amp; Canc, MSk Lab, London, England; [Kartik, Prerna] Kettering &amp; Dist Gen Hosp, Dept Trauma &amp; Orthopaed, Kettering, England</t>
  </si>
  <si>
    <t>University of Warwick; Imperial College London</t>
  </si>
  <si>
    <t>Artificial intelligence algorithms in orthopaedics: A narrative review of methods and clinical applications</t>
  </si>
  <si>
    <t>JOURNAL OF EXPERIMENTAL ORTHOPAEDICS</t>
  </si>
  <si>
    <t>algorithm; artificial intelligence; machine learning; orthopaedics; orthopaedic surgery</t>
  </si>
  <si>
    <t>HIP-ARTHROPLASTY; MACHINE; KNEE; CLASSIFICATION; MODEL</t>
  </si>
  <si>
    <t>Vella-Baldacchino, Martinique/0000-0002-3284-7236; Rosen, Jamie/0009-0005-7505-6871; Kartik, Prerna/0000-0003-1855-8881; Russell, Jemima/0009-0009-0014-4390</t>
  </si>
  <si>
    <t>2197-1153</t>
  </si>
  <si>
    <t>J EXP ORTHOP</t>
  </si>
  <si>
    <t>J Exp. Orthop.</t>
  </si>
  <si>
    <t>NOV 14 2025</t>
  </si>
  <si>
    <t>e70549</t>
  </si>
  <si>
    <t>10.1002/jeo2.70549</t>
  </si>
  <si>
    <t>http://dx.doi.org/10.1002/jeo2.70549</t>
  </si>
  <si>
    <t>9TB6U</t>
  </si>
  <si>
    <t>41245724</t>
  </si>
  <si>
    <t>WOS:001614364600001</t>
  </si>
  <si>
    <t>Nunha, S; Arroyo-Bote, S; Riutord-Sbert, P; Bennasar-Verger, C</t>
  </si>
  <si>
    <t>Background: Dental caries is among the most prevalent oral diseases worldwide. In recent years, artificial intelligence (Al), particularly convolutional neural networks (CNNs), has been proposed as a supportive tool to improve diagnostic accuracy for caries detection from diagnostic images.Methods: A systematic review with qualitative synthesis was conducted in PubMed, including studies published between 2020 and 2025. The last search was performed on May 30, 2025. Human studies with full-text access applying AI to caries diagnosis and reporting diagnostic accuracy metrics were included. Methodological quality was assessed using AMSTAR-2 for systematic reviews and QUADAS-2 for primary diagnostic accuracy studies.Results: Ten studies were included. Reported sensitivities ranged from 25% to 99.8% (predominantly similar to 44%-94%) and specificities from 16.46% to 100% (mostly similar to 77%-98%). Five studies reported AUC values between 0.74 and 0.99. Bitewing radiographs were the most commonly used modality. Main architectures included U-Net, ResNet, and YOLO.Conclusion: AI is a promising adjunct tool for caries diagnosis. Nevertheless, current evidence shows methodological heterogeneity and limited external validation; therefore, standardized protocols, multicenter validation, and professional training are required for safe clinical implementation.</t>
  </si>
  <si>
    <t>Nunha, Selina; Arroyo-Bote, Sebastiana; Riutord-Sbert, Pere; Bennasar-Verger, Catalina</t>
  </si>
  <si>
    <t>Arroyo-Bote, S (corresponding author), Escuela Univ ADEMA, Palma De Mallorca, Illes Balears, Spain.; Arroyo-Bote, S (corresponding author), Univ Illes Balears, Inst Univ Invest Ciencias Salud IUN, Palma De Mallorca, Spain.; Arroyo-Bote, S (corresponding author), Univ Barcelona, Barcelona, Spain.; Arroyo-Bote, S (corresponding author), Inst Invest Biomed Bellvitge IDIBELL, LHospitalet De Llobregat, Spain.</t>
  </si>
  <si>
    <t>s.arroyo@eua.edu.es</t>
  </si>
  <si>
    <t>[Nunha, Selina; Arroyo-Bote, Sebastiana; Riutord-Sbert, Pere; Bennasar-Verger, Catalina] Escuela Univ ADEMA, Palma De Mallorca, Illes Balears, Spain; [Arroyo-Bote, Sebastiana; Riutord-Sbert, Pere] Univ Illes Balears, Inst Univ Invest Ciencias Salud IUN, Palma De Mallorca, Spain; [Arroyo-Bote, Sebastiana] Univ Barcelona, Barcelona, Spain; [Arroyo-Bote, Sebastiana] Inst Invest Biomed Bellvitge IDIBELL, LHospitalet De Llobregat, Spain</t>
  </si>
  <si>
    <t>Universitat de les Illes Balears; University of Barcelona; Institut d'Investigacio Biomedica de Bellvitge (IDIBELL)</t>
  </si>
  <si>
    <t>Diagnostic accuracy of artificial intelligence in caries diagnosis: a systematic review</t>
  </si>
  <si>
    <t>MEDICINA BALEAR</t>
  </si>
  <si>
    <t>Spanish</t>
  </si>
  <si>
    <t>Artificial intelligence; Dental caries; Diagnosis; Radiography; Deep learning; Neural networks; Systematic review</t>
  </si>
  <si>
    <t>Arroyo Bote, Sebastiana/KOC-5700-2024</t>
  </si>
  <si>
    <t>Arroyo Bote, Sebastiana/0000-0002-5549-7697</t>
  </si>
  <si>
    <t>REIAL ACAD MEDICINA ILLES BALEARS</t>
  </si>
  <si>
    <t>PALMA DE MALLORCA</t>
  </si>
  <si>
    <t>CALLE COMPANER 4, PALMA DE MALLORCA, 07003, SPAIN</t>
  </si>
  <si>
    <t>1579-5853</t>
  </si>
  <si>
    <t>2255-0569</t>
  </si>
  <si>
    <t>MED BALEAR</t>
  </si>
  <si>
    <t>Med. Balear</t>
  </si>
  <si>
    <t>MAR-APR 2026</t>
  </si>
  <si>
    <t>278</t>
  </si>
  <si>
    <t>10.65735/AJHS.2026.41.02.10</t>
  </si>
  <si>
    <t>http://dx.doi.org/10.65735/AJHS.2026.41.02.10</t>
  </si>
  <si>
    <t>HX9DZ</t>
  </si>
  <si>
    <t>WOS:001765306900010</t>
  </si>
  <si>
    <t>Khanagar, SB; Alharthi, M; Asery, A; Alalweet, M; Aldobiyan, A; Alhayf, M; Binobaid, A</t>
  </si>
  <si>
    <t>Background The success of endodontic procedure depends on the precise determination of the working length (WL), which is measured from a coronal reference point to the apical constriction of the root canal. Accurate WL measurement ensures thorough debridement, effective disinfection, and optimal obturation, thereby preventing complications such as postoperative pain, over instrumentation, and persistent infection. Given the emerging use of artificial intelligence (AI)-based computational models in endodontics, this systematic review aimed to evaluate the performance of AI models developed to assist in determining WL length and identifying related apical landmarks in endodontic procedures.Methods A comprehensive search of PubMed, Scopus, Embase, Cochrane Library, Web of Science, and Google Scholar was conducted from January 1, 2000, to July 31, 2025. Eligible studies included those evaluating machine learning or neural network-based models for WL assessment. Methodological quality was appraised using QUADAS-2, with explicit differentiation between risk of bias (internal validity) and applicability (external validity). The certainty of evidence was assessed using the GRADE approach.Results Six studies met the eligibility criteria. Substantial heterogeneity was observed in algorithm types (e.g., artificial neural networks, ensemble machine learning models), input modalities (radiographic vs. impedance-based), reference standards, and validation strategies. Most studies relied on retrospective or in vitro datasets with internal validation only; no study reported prospective, real-world external validation. The QUADAS-2 assessment identified concerns related to patient selection and applicability, particularly in studies using extracted teeth or experimental datasets. According to GRADE, the overall certainty of the evidence was low. Reported performance metrics varied, with sensitivity ranging from 0.85-1.00, specificity from 0.50-1.00, and accuracy from 0.70-0.95. However, comparisons across studies were limited by inconsistent outcome definitions, the absence of standardized clinical error thresholds (e.g., +/- 0.5 mm), and infrequent reporting of confidence intervals.Conclusion AI-based models show preliminary and investigational potential as adjunctive tools for WL determination. However, the current evidence is limited by methodological heterogeneity, reliance on non-clinical datasets, and a lack of external validation. None of the included studies provide high-certainty evidence from prospective, real-world clinical trials. Therefore, AI systems should currently be considered adjunctive and experimental rather than clinically established. Future research should prioritize prospective, multicenter clinical validation, standardized outcome definitions, and transparent reporting to enhance generalizability and clinical applicability.Systematic Review Registration https://www.crd.york.ac.uk/PROSPERO/view/CRD420251231561. PROSPERO CRD420251231561.</t>
  </si>
  <si>
    <t>Khanagar, Sanjeev B.; Alharthi, Majed; Asery, Adel; Alalweet, Muhammad; Aldobiyan, Abdullah; Alhayf, Meshal; Binobaid, Ahmed</t>
  </si>
  <si>
    <t>Khanagar, SB (corresponding author), King Saud bin Abdulaziz Univ Hlth Sci, Coll Dent, Prevent Dent Sci Dept, Riyadh, Saudi Arabia.; Khanagar, SB (corresponding author), King Abdullah Int Med Res Ctr, Riyadh, Saudi Arabia.; Khanagar, SB (corresponding author), Minist Natl Guard Hlth Affairs, Riyadh, Saudi Arabia.</t>
  </si>
  <si>
    <t>sanjeev.khanagar76@gmail.com</t>
  </si>
  <si>
    <t>[Khanagar, Sanjeev B.] King Saud bin Abdulaziz Univ Hlth Sci, Coll Dent, Prevent Dent Sci Dept, Riyadh, Saudi Arabia; [Khanagar, Sanjeev B.; Binobaid, Ahmed] King Abdullah Int Med Res Ctr, Riyadh, Saudi Arabia; [Khanagar, Sanjeev B.; Binobaid, Ahmed] Minist Natl Guard Hlth Affairs, Riyadh, Saudi Arabia; [Alharthi, Majed; Asery, Adel; Alalweet, Muhammad; Aldobiyan, Abdullah; Alhayf, Meshal] King Saud Bin Abdulaziz Univ Hlth Sci, Coll Dent, Riyadh, Saudi Arabia; [Binobaid, Ahmed] King Saud Bin Abdulaziz Univ Hlth Sci, Coll Dent, Dept Restorat &amp; Prosthet Dent Sci, Riyadh, Saudi Arabia</t>
  </si>
  <si>
    <t>King Saud Bin Abdulaziz University for Health Sciences; King Saud Bin Abdulaziz University for Health Sciences; King Abdullah International Medical Research Center (KAIMRC); King Saud Bin Abdulaziz University for Health Sciences; Ministry of National Guard - Health Affairs; King Saud Bin Abdulaziz University for Health Sciences; King Saud Bin Abdulaziz University for Health Sciences</t>
  </si>
  <si>
    <t>Performance of artificial intelligence models designed as adjuncts for determining working length and apical landmark assessment in endodontic procedures: a systematic review</t>
  </si>
  <si>
    <t>FRONTIERS IN DENTAL MEDICINE</t>
  </si>
  <si>
    <t>apical foramen; artificial intelligence; automated; endodontics; machine learning; root apex; root length; working length</t>
  </si>
  <si>
    <t>FORAMEN</t>
  </si>
  <si>
    <t>2673-4915</t>
  </si>
  <si>
    <t>FRONT DENT MED</t>
  </si>
  <si>
    <t>1783828</t>
  </si>
  <si>
    <t>10.3389/fdmed.2026.1783828</t>
  </si>
  <si>
    <t>http://dx.doi.org/10.3389/fdmed.2026.1783828</t>
  </si>
  <si>
    <t>FH5NI</t>
  </si>
  <si>
    <t>41867636</t>
  </si>
  <si>
    <t>WOS:001718907500001</t>
  </si>
  <si>
    <t>Eini, P; Serpoush, H; Rezayee, M; Kassulke, M</t>
  </si>
  <si>
    <t>Background: Tricuspid regurgitation (TR) is a common valvular heart disease affecting 0.55%-1.6% of adults, rising to 5%-8% in those over 75 years, often secondary to left-sided pathology or pulmonary hypertension. Moderate-to-severe TR independently predicts mortality and heart failure hospitalization, yet underdiagnosis persists due to echocardiography's operator dependence and variability. Artificial intelligence (AI), including machine learning (ML) and deep learning (DL), promises automated detection to enhance sensitivity and reproducibility. This systematic review and meta-analysis synthesizes evidence on AI's diagnostic performance for TR using echocardiographic or alternative modalities. Methods: Following PRISMA guidelines, we searched PubMed, Embase, Scopus, Web of Science, and EBSCO from inception to August 2025, without language restrictions. Eligibility used PICOS: adults with TR evaluation; AI/ML index tests; clinician-interpreted echocardiography reference; outcomes, including AUROC, sensitivity, and specificity. Data extraction and quality assessment by two reviewers; random-effects meta-analysis for pooled estimates; heterogeneity via I-2; certainty per GRADE. Results: Eight studies were included. Pooled AUROC was 0.89 (95% CI 0.86-0.92) for TR detection. Echocardiography-based models showed sensitivity 0.87 (95% CI 0.81-0.90), specificity 0.88 (95% CI 0.73-0.95), AUROC 0.92 (95% CI 0.89-0.94); ECG-based models had AUROC 0.805. Substantial heterogeneity (I-2 &gt; 90%) arose from modalities and reference standards; GRADE certainty moderate due to retrospective designs and limited external validation. Conclusions: AI demonstrates promising diagnostic accuracy for TR, potentially standardizing early detection and triage. However, heterogeneity and methodological gaps necessitate larger prospective, multicenter studies with standardized reporting (e.g., TRIPOD-AI) to confirm clinical utility.</t>
  </si>
  <si>
    <t>Eini, Pooya; Serpoush, Homa; Rezayee, Mohammad; Kassulke, Milan</t>
  </si>
  <si>
    <t>Eini, P (corresponding author), Rajaie Cardiovasc Inst, Cardiovasc Imaging Res Ctr, Tehran, Iran.</t>
  </si>
  <si>
    <t>pooyaeini.pe@gmail.com</t>
  </si>
  <si>
    <t>[Eini, Pooya] Rajaie Cardiovasc Inst, Cardiovasc Imaging Res Ctr, Tehran, Iran; [Serpoush, Homa] Hamadan Univ Med Sci, Hamadan, Iran; [Rezayee, Mohammad; Kassulke, Milan] Michigan State Univ, Coll Human Med, E Lansing, MI USA</t>
  </si>
  <si>
    <t>Hamadan University of Medical Sciences; Michigan State University; Michigan State University College of Human Medicine</t>
  </si>
  <si>
    <t>"Diagnostic Performance of Artificial Intelligence in Evaluating Tricuspid Regurgitation: A Systematic Review and Meta-Analysis"</t>
  </si>
  <si>
    <t>CLINICAL CARDIOLOGY</t>
  </si>
  <si>
    <t>artificial intelligence; echocardiography; electrocardiography; machine learning; tricuspid regurgitation</t>
  </si>
  <si>
    <t>eini, pooya/KLC-0584-2024</t>
  </si>
  <si>
    <t>0160-9289</t>
  </si>
  <si>
    <t>1932-8737</t>
  </si>
  <si>
    <t>CLIN CARDIOL</t>
  </si>
  <si>
    <t>Clin. Cardiol.</t>
  </si>
  <si>
    <t>JUN 5 2026</t>
  </si>
  <si>
    <t>e70366</t>
  </si>
  <si>
    <t>10.1002/clc.70366</t>
  </si>
  <si>
    <t>http://dx.doi.org/10.1002/clc.70366</t>
  </si>
  <si>
    <t>JD0KU</t>
  </si>
  <si>
    <t>42244453</t>
  </si>
  <si>
    <t>WOS:001786423100001</t>
  </si>
  <si>
    <t>Fuchs, TK; Jones, C; Breiner, M</t>
  </si>
  <si>
    <t>Introduction: Conventional risk scores like EuroSCORE II and Society of Thoracic Surgeons models, derived from logistic regression, may not fully represent complex interactions within cardiac surgery cohorts. Using nonlinear modeling, machine learning (ML) may improve risk prediction by capturing complex relationships. Objective: To conduct a systematic review of studies (2020-2026) that compare ML models with traditional risk scores for predicting perioperative mortality or significant adverse events in adult cardiac surgery. Methods: Following the PRISMA 2020 guidelines, PubMed, Google Scholar, and Cochrane were searched from January 2020 to January 2026. The protocol was registered in PROS-PERO (CRD420261295268; registered January 28, 2026). Inclusion necessitated direct comparisons between ML and traditional scoring methodologies with reported performance metrics, such as the area under the curve (AUC). Prediction model Risk Of Bias ASsessment Tool+ artificial intelligence was utilized for bias risk assessment. Results: Thirteen studies were included (N = 308-647,726). Studies originated from China (n = 5), United States (n = 3), United Kingdom (n = 2), Colombia, Saudi Arabia, and Turkey (n = 1 each). Algorithms included extreme gradient boosting, random forest, and ensembles. ML models showed improved or comparable performance, with AUC differences of 0.006-0.42, improved calibration, and reclassification (net reclassification improvement 0.550). Extreme gradient boosting AUC was 0.96 for postoperative infection, and random forest AUC was 0.975 for major adverse events in type A dissection. Prediction model Risk Of Bias ASsessment Tool+ artificial intelligence indicated low risk of bias; external validation was limited, and some analyses raised concerns regarding overfitting. Key methodological limitations included data leakage, overfitting risk, and limited temporal and external validation. Conclusions: ML models may improve risk prediction in cardiac surgery relative to traditional scores, especially through ensembles and advanced validation techniques. Prospective multicenter validation and evaluation of clinical integration and algorithmic fairness are needed before widespread implementation, with attention to data leakage prevention, overfitting mitigation, temporal drift, and calibration on independent validation sets. &amp; ordf; 2026 Elsevier Inc. All rights are reserved, including those for text and data mining, AI training, and similar technologies.</t>
  </si>
  <si>
    <t>Fuchs, Tobias K.; Jones, Cameron; Breiner, Michael</t>
  </si>
  <si>
    <t>Fuchs, TK (corresponding author), Edward Via Coll Osteopath Med, Clin Sci, 2265 Kraft Dr SW, Blacksburg, VA 24060 USA.</t>
  </si>
  <si>
    <t>tfuchs2236@gmail.com</t>
  </si>
  <si>
    <t>[Fuchs, Tobias K.; Jones, Cameron] Edward Via Coll Osteopath Med VCOM, Clin Sci, Blacksburg, VA USA; [Breiner, Michael] Edward Via Coll Osteopath Med VCOM, Dept Surg, Blacksburg, VA USA</t>
  </si>
  <si>
    <t>Edward Via College of Osteopathic Medicine (VCOM); Edward Via College of Osteopathic Medicine (VCOM)</t>
  </si>
  <si>
    <t>Comparison Between Artificial Intelligence-Based Models and Traditional Risk Scores for Predicting Risks in Adult Cardiothoracic Surgery: A Systematic Review</t>
  </si>
  <si>
    <t>JOURNAL OF SURGICAL RESEARCH</t>
  </si>
  <si>
    <t>Artificial intelligence; Cardiac surgery; EuroSCORE; Machine learning; Risk prediction; STS</t>
  </si>
  <si>
    <t>CARDIAC OPERATIVE RISK</t>
  </si>
  <si>
    <t>Fuchs, Tobias K/0009-0006-8451-0623</t>
  </si>
  <si>
    <t>ACADEMIC PRESS INC ELSEVIER SCIENCE</t>
  </si>
  <si>
    <t>SAN DIEGO</t>
  </si>
  <si>
    <t>525 B ST, STE 1900, SAN DIEGO, CA 92101-4495 USA</t>
  </si>
  <si>
    <t>0022-4804</t>
  </si>
  <si>
    <t>1095-8673</t>
  </si>
  <si>
    <t>J SURG RES</t>
  </si>
  <si>
    <t>J. Surg. Res.</t>
  </si>
  <si>
    <t>325</t>
  </si>
  <si>
    <t>10.1016/j.jss.2026.05.023</t>
  </si>
  <si>
    <t>http://dx.doi.org/10.1016/j.jss.2026.05.023</t>
  </si>
  <si>
    <t>KB2RY</t>
  </si>
  <si>
    <t>42308697</t>
  </si>
  <si>
    <t>WOS:001802854600001</t>
  </si>
  <si>
    <t>Papadopoulos, CH; Karelas, D; Floropoulou, C; Tzavida, K; Oikonomidis, D; Tasoulis, A; Tatsis, E; Kouloulias, I; Kadoglou, NPE</t>
  </si>
  <si>
    <t>The rapid expansion of digital technologies and artificial intelligence (AI) has profoundly transformed cardiovascular imaging, enabling more precise, efficient, and reproducible assessment of cardiac structure and function. This narrative review summarizes recent advances in AI-driven methods across echocardiography, cardiac computed tomography, cardiac magnetic resonance, and nuclear imaging, with emphasis on image acquisition, automated quantification, and diagnostic and prognostic interpretation. We reviewed contemporary literature describing machine-learning and deep-learning applications for image reconstruction, segmentation, radiomics, and multimodal data integration. Current evidence demonstrates that AI improves image quality, reduces acquisition and analysis time, and enables automated, highly reproducible measurements of chamber volumes, function, tissue characterization, coronary anatomy, and myocardial perfusion, while facilitating advanced pattern recognition for differential diagnosis and risk stratification. Furthermore, digital platforms support remote acquisition, tele-echocardiography, and AI-assisted training of non-expert operators. Despite these advances, challenges remain regarding external validation, generalizability across vendors and populations, explainability, data governance, and regulatory compliance. In conclusion, AI and digital technologies are reshaping cardiovascular imaging by enhancing accuracy, efficiency, and accessibility, but their safe and effective clinical integration requires robust multicenter validation, transparent reporting, and ethical-legal frameworks that ensure trust, equity, and accountability.</t>
  </si>
  <si>
    <t>Papadopoulos, Constantinos H.; Karelas, Dimitris; Floropoulou, Christina; Tzavida, Konstantina; Oikonomidis, Dimitrios; Tasoulis, Athanasios; Tatsis, Evangelos; Kouloulias, Ioannis; Kadoglou, Nikolaos P. E.</t>
  </si>
  <si>
    <t>Kadoglou, NPE (corresponding author), Univ Cyprus, Med Sch, CY-2029 Nicosia, Cyprus.</t>
  </si>
  <si>
    <t>kadoglou.nikolaos@ucy.ac.cy; papcost@gmail.com</t>
  </si>
  <si>
    <t>[Papadopoulos, Constantinos H.; Karelas, Dimitris; Floropoulou, Christina; Tzavida, Konstantina; Oikonomidis, Dimitrios; Tasoulis, Athanasios; Tatsis, Evangelos; Kouloulias, Ioannis] Korgialeneio Benakeio Red Cross Hosp, Cardiol Dept 2, Echocardiog Lab, Athens 11526, Greece; [Papadopoulos, Constantinos H.; Kadoglou, Nikolaos P. E.] Univ Cyprus, Med Sch, CY-2029 Nicosia, Cyprus</t>
  </si>
  <si>
    <t>University of Cyprus</t>
  </si>
  <si>
    <t>Artificial Intelligence and Digital Technology in Cardiovascular Imaging: A Narrative Review</t>
  </si>
  <si>
    <t>BIOTECH</t>
  </si>
  <si>
    <t>artificial intelligence; cardiovascular imaging; echocardiography; cardiac magnetic resonance; computed tomography; nuclear cardiology; machine learning; deep learning; radiomics; digital health</t>
  </si>
  <si>
    <t>CONSENSUS</t>
  </si>
  <si>
    <t>Karelas, Dimitrios/GRS-8906-2022; Kadoglou, Nikolaos/AAA-8639-2021</t>
  </si>
  <si>
    <t>Oikonomidis, Dimitrios/0000-0003-0697-6656</t>
  </si>
  <si>
    <t>2673-6284</t>
  </si>
  <si>
    <t>BIOTECH-BASEL</t>
  </si>
  <si>
    <t>BioTech</t>
  </si>
  <si>
    <t>MAR 3 2026</t>
  </si>
  <si>
    <t>10.3390/biotech15010022</t>
  </si>
  <si>
    <t>http://dx.doi.org/10.3390/biotech15010022</t>
  </si>
  <si>
    <t>Biotechnology &amp; Applied Microbiology</t>
  </si>
  <si>
    <t>FR6NY</t>
  </si>
  <si>
    <t>41892149</t>
  </si>
  <si>
    <t>WOS:001725768100001</t>
  </si>
  <si>
    <t>Lulic, I; Gornik, I; Saric, JP; Rogic, D; Gallego, A; Bozic, LK; Prpic, N; Kocman, IB; Erceg, G; Pegan, J; Majurec, I; Stironja, DV; Ermacora, L; Tarnovski, L; Jadrijevic, S; Mikulic, D; Jadrijevic, F; Mihanovic, L; Lulic, D</t>
  </si>
  <si>
    <t>Objective: To map and characterize artificial intelligence (AI) applications in post-liver transplantation (LT) care, summarize comparative performance where available, and identify methodological and translational gaps. Methods: We conducted a scoping review in accordance with PRISMA-ScR. A comprehensive search of electronic databases was performed from inception through 1 April 2025. We included primary studies evaluating AI applications in the post-LT period (model development, validation, or implementation). Comparative studies were defined as those reporting head-to-head evaluation of at least two algorithmic models for the same task with quantitative performance metrics. Single-model studies were retained for evidence mapping but analyzed separately. Reviews and the other non-primary literature were included for contextual mapping. Results: The search yielded 3088 records. After deduplication, 2408 were screened, 191 full texts were assessed, and 65 studies were included. Of these, 52 reported primary outcome data. Clinical prediction studies (n = 43) focused on graft survival, rejection, fibrosis, oncologic recurrence, mortality, and composite outcomes. Operational studies (n = 3) evaluated early warning or bedside decision-support systems, and system-level studies (n = 6) examined benchmarking, donor-recipient matching, explainability, fairness, and cross-domain modeling. Most studies were retrospective and single-center, with internal validation commonly reported and external validation uncommon. Conclusions: AI research in post-LT care is expanding, with a predominant focus on clinical prediction. However, limited external validation, heterogeneous methods, and scarce real-world implementation constrain clinical readiness. Standardized evaluation and prospective integration are needed to determine whether AI tools can support decision-making and improve post-transplant outcomes.</t>
  </si>
  <si>
    <t>Lulic, Ileana; Gornik, Ivan; Pavicic Saric, Jadranka; Rogic, Dunja; Gallego, Alberto; Bozic, Laura Karla; Prpic, Nikola; Bacak Kocman, Iva; Erceg, Gorjana; Pegan, Jelena; Majurec, Iva; Vukicevic Stironja, Damira; Ermacora, Lucija; Tarnovski, Lorka; Jadrijevic, Stipislav; Mikulic, Danko; Jadrijevic, Filip; Mihanovic, Lana; Lulic, Dinka</t>
  </si>
  <si>
    <t>Lulic, I (corresponding author), Clin Hosp Merkur, Dept Anesthesiol Intens Care &amp; Pain Med, Solid Organ Transplant Unit, Zajceva 19, Zagreb 10000, Croatia.; Lulic, I (corresponding author), Univ Zagreb, Fac Pharm &amp; Biochem, Dept Med Biochem &amp; Hematol, A Kovacica 1, Zagreb 10000, Croatia.</t>
  </si>
  <si>
    <t>ileanalulic@gmail.com; ermacora00@gmail.com; dinka.lulic@gmail.com; lana.mihanovic123@gmail.com; stipislavjadrijevic@gmail.com; fjadrijevic1@gmail.com; ivan.gornik@gmail.com; gorjanaerceg@gmail.com; blaura210@gmail.com; nikolaprpic2@gmail.com; jelenazenko@gmail.com; jadranka.pavicic.saric@kb-merkur.hr; albertongallego@gmail.com; vdamira@yahoo.com; lorka.tarnovski@gmail.com; predstojnik.lab@kbc-zagreb.hr; ivamajurec@gmail.com; bacakkocmaniva@gmail.com; mikulicdanko@gmail.com</t>
  </si>
  <si>
    <t>[Lulic, Ileana; Pavicic Saric, Jadranka; Bozic, Laura Karla; Prpic, Nikola; Bacak Kocman, Iva; Erceg, Gorjana; Pegan, Jelena; Majurec, Iva; Vukicevic Stironja, Damira] Clin Hosp Merkur, Dept Anesthesiol Intens Care &amp; Pain Med, Solid Organ Transplant Unit, Zajceva 19, Zagreb 10000, Croatia; [Lulic, Ileana; Rogic, Dunja; Lulic, Dinka] Univ Zagreb, Fac Pharm &amp; Biochem, Dept Med Biochem &amp; Hematol, A Kovacica 1, Zagreb 10000, Croatia; [Gornik, Ivan] Univ Hosp Ctr Zagreb, Dept Emergency Med, Kispaticeva 12, Zagreb 10000, Croatia; [Rogic, Dunja] Univ Hosp Ctr Zagreb, Dept Lab Diagnost, Kispaticeva 12, Zagreb, Croatia; [Gallego, Alberto; Lulic, Dinka] St James Hosp, Immediate Med Care Unit, SLM-1030 Sliema, Malta; [Ermacora, Lucija; Tarnovski, Lorka; Jadrijevic, Stipislav; Mikulic, Danko] Clin Hosp Merkur, Dept Surg, Solid Organ Transplant Unit, Zajceva 19, Zagreb 10000, Croatia; [Jadrijevic, Filip] Univ Mostar, Sch Med, Zrinskog Frankopana 34, Mostar 88000, Bosnia &amp; Herceg; [Mihanovic, Lana] Univ Zagreb, Sch Med, Salata 3, Zagreb 10000, Croatia</t>
  </si>
  <si>
    <t>University of Zagreb; University of Zagreb; University of Zagreb Hospital; University of Zagreb; University of Zagreb Hospital; University of Mostar; University of Zagreb</t>
  </si>
  <si>
    <t>Artificial Intelligence in Post-Liver Transplantation: A Scoping Review of Comparative Model Performance</t>
  </si>
  <si>
    <t>artificial intelligence; liver transplantation; post-transplant care; clinical decision support; risk prediction</t>
  </si>
  <si>
    <t>ADVERSE CARDIOVASCULAR EVENTS; LONG-TERM SURVIVAL; NEURAL-NETWORK; HEPATOCELLULAR-CARCINOMA; LEARNING ALGORITHMS; PREDICTION; RECIPIENTS</t>
  </si>
  <si>
    <t>Rogic, Dunja/JED-9797-2023</t>
  </si>
  <si>
    <t>Gallego, Alberto/0009-0006-1049-7315; , Lana Mihanović/0009-0000-4931-1887</t>
  </si>
  <si>
    <t>FEB 13 2026</t>
  </si>
  <si>
    <t>1491</t>
  </si>
  <si>
    <t>10.3390/jcm15041491</t>
  </si>
  <si>
    <t>http://dx.doi.org/10.3390/jcm15041491</t>
  </si>
  <si>
    <t>EG4YY</t>
  </si>
  <si>
    <t>41753179</t>
  </si>
  <si>
    <t>WOS:001700524300001</t>
  </si>
  <si>
    <t>Santos, CS; Sequí-Sabater, JM; Benavent, D</t>
  </si>
  <si>
    <t>Systemic sclerosis (SSc) is a rare autoimmune disease defined by immune dysregulation, vasculopathy, and progressive fibrosis of the skin and internal organs. Despite advances in care, major complications such as interstitial lung disease (ILD) and myocardial involvement remain the leading causes of morbidity and mortality. Current assessment tools, such as the modified Rodnan skin score, pulmonary function tests, and nailfold capillaroscopy, are limited by subjectivity and interobserver variability. Artificial intelligence (AI) is reshaping this landscape. Machine learning, deep learning, and radiomics have shown potential to enhance disease phenotyping, risk stratification, and imaging quantification in SSc. AI-driven high-resolution computed tomography analysis enables automated fibrosis segmentation and radiomic risk modeling in SSc-ILD. Computer vision approaches applied to nailfold capillaroscopy achieve expert-level agreement for microvascular staging, whereas emerging digital tools aim to quantify Raynaud phenomenon dynamics. In skin disease, AI-assisted ultrasonography, optical imaging, and histopathology provide reproducible quantification of dermal remodeling. However, most applications remain exploratory, based on small or single-center data sets with limited external validation. Challenges such as data heterogeneity, annotation burden, and the "small data" constraints of rare diseases limit immediate clinical translation. This narrative review critically examines current AI applications in SSc, highlighting methodologic limitations, translational readiness, and future directions toward robust, multicenter, and ethically governed implementation.image</t>
  </si>
  <si>
    <t>Sieiro Santos, Cristiana; Miguel Sequi-Sabater, Jose; Benavent, Diego</t>
  </si>
  <si>
    <t>Santos, CS (corresponding author), Univ Manchester, Fac Biol Med &amp; Hlth, Ctr Musculoskeletal Res, Sch Biol Sci, Manchester, England.</t>
  </si>
  <si>
    <t>cristiana.sieirosantos@manchester.ac.uk</t>
  </si>
  <si>
    <t>[Sieiro Santos, Cristiana] Univ Manchester, Fac Biol Med &amp; Hlth, Ctr Musculoskeletal Res, Sch Biol Sci, Manchester, England; [Miguel Sequi-Sabater, Jose] Ribera Univ Hosp, Rheumatol Dept, Valencia, Spain; [Miguel Sequi-Sabater, Jose] Fe Polytech &amp; Univ Hosp, Rheumatol Dept, Valencia, Spain; [Miguel Sequi-Sabater, Jose] Karolinska Univ Hosp, Karolinska Inst, Dept Med Solna, Div Rheumatol, Stockholm, Sweden; [Benavent, Diego] LHosp Llobregat, Hosp Univ Bellvitge, Rheumatol Dept, Barcelona, Spain</t>
  </si>
  <si>
    <t>University of Manchester; Karolinska Institutet; Karolinska University Hospital</t>
  </si>
  <si>
    <t>Artificial Intelligence in Systemic Sclerosis: Clinical Applications, Challenges, and Future Directions</t>
  </si>
  <si>
    <t>ARTHRITIS CARE &amp; RESEARCH</t>
  </si>
  <si>
    <t>Sieiro Santos, Cristiana/AAS-4731-2021</t>
  </si>
  <si>
    <t>Benavent, Diego/0000-0001-9119-5330</t>
  </si>
  <si>
    <t>2151-464X</t>
  </si>
  <si>
    <t>2151-4658</t>
  </si>
  <si>
    <t>ARTHRIT CARE RES</t>
  </si>
  <si>
    <t>Arthritis Care Res.</t>
  </si>
  <si>
    <t>10.1002/acr.80068</t>
  </si>
  <si>
    <t>http://dx.doi.org/10.1002/acr.80068</t>
  </si>
  <si>
    <t>HN7IR</t>
  </si>
  <si>
    <t>42007790</t>
  </si>
  <si>
    <t>WOS:001758401100001</t>
  </si>
  <si>
    <t>Torres, MAT; Garcés, MG; Montoya, JC; Fernández, VC; Rincón, EHH</t>
  </si>
  <si>
    <t>Background Obesity is a chronic and multifactorial disease that substantially increases cardiovascular risk, the leading cause of mortality worldwide. Conventional cardiovascular risk prediction tools are largely derived from general populations and often fail to capture the metabolic heterogeneity and complex pathophysiology associated with obesity. Artificial intelligence (AI) has been proposed as an approach to improve cardiovascular risk detection and prediction through the integration of large and heterogeneous clinical datasets.Objective To map and characterise the available evidence on the application of artificial intelligence for cardiovascular risk detection, prediction, and stratification in adults with obesity.Methods scoping review was conducted following the Joanna Briggs Institute methodology and reported according to the PRISMA ScR guidelines. PubMed, Scopus, Web of Science, LILACS, and IEEE Xplore were searched for studies published between January 2015 and January 2026. Eligible studies included observational designs and investigations describing the development or validation of AI based models applied to cardiovascular risk assessment in adults with obesity. Data were synthesised using narrative and tabulated approaches.Results Thirty studies were included, most of which were retrospective and characterised by heterogeneous populations. Tree based ensemble methods, particularly Random Forest and gradient boosting algorithms, were most frequently used, followed by support vector machines and artificial neural networks. Outcomes mainly focused on cardiovascular risk stratification and disease detection, whereas prediction of incident cardiovascular events and mortality was less common. External validation was infrequently reported, and model performance was generally moderate when longitudinal outcomes were assessed.Conclusions Artificial intelligence shows potential as a complementary tool for cardiovascular risk assessment in adults with obesity. However, methodological heterogeneity, limited external validation, and inconsistent outcome definitions currently limit clinical implementation. Future research should prioritise prospective designs, robust external validation, and standardised outcomes to define the clinical value of AI based cardiovascular risk models in obesity.</t>
  </si>
  <si>
    <t>Torres Torres, Mario Andres; Garces, Mariana Gonzalez; Cardenas Montoya, Jeronimo; Concha Fernandez, Valeria; Hernandez Rincon, Erwin Hernando</t>
  </si>
  <si>
    <t>Rincón, EHH (corresponding author), Univ Sabana, Dept Family Med &amp; Publ Hlth, Chia, Colombia.</t>
  </si>
  <si>
    <t>erwinhr@unisabana.edu.co</t>
  </si>
  <si>
    <t>Universidad de La Sabana</t>
  </si>
  <si>
    <t>The author(s) declared that financial support was received for this work and/or its publication. This research was supported by Universidad de La Sabana, Colombia, through the MED-341-2023 project (Telehealth in Colombia).</t>
  </si>
  <si>
    <t>[Torres Torres, Mario Andres; Garces, Mariana Gonzalez; Concha Fernandez, Valeria] Univ Sabana, Sch Med, Chia, Colombia; [Cardenas Montoya, Jeronimo] Univ Sabana, Fac Med, Chia, Colombia; [Hernandez Rincon, Erwin Hernando] Univ Sabana, Dept Family Med &amp; Publ Hlth, Chia, Colombia</t>
  </si>
  <si>
    <t>Universidad de La Sabana; Universidad de La Sabana; Universidad de La Sabana</t>
  </si>
  <si>
    <t>Applications of artificial intelligence in cardiovascular risk detection and prediction among adults with obesity: a scoping review</t>
  </si>
  <si>
    <t>FRONTIERS IN CARDIOVASCULAR MEDICINE</t>
  </si>
  <si>
    <t>artificial intelligence; cardiovascular diseases; machine learning; obesity; risk assessment; risk prediction</t>
  </si>
  <si>
    <t>DISEASE</t>
  </si>
  <si>
    <t>2297-055X</t>
  </si>
  <si>
    <t>FRONT CARDIOVASC MED</t>
  </si>
  <si>
    <t>Front. Cardiovasc. Med.</t>
  </si>
  <si>
    <t>MAY 12 2026</t>
  </si>
  <si>
    <t>1802647</t>
  </si>
  <si>
    <t>10.3389/fcvm.2026.1802647</t>
  </si>
  <si>
    <t>http://dx.doi.org/10.3389/fcvm.2026.1802647</t>
  </si>
  <si>
    <t>IK4RZ</t>
  </si>
  <si>
    <t>42205787</t>
  </si>
  <si>
    <t>WOS:001773816900001</t>
  </si>
  <si>
    <t>Shahverdi, E; Shahverdi, A; Kamali, S; Herda, LR</t>
  </si>
  <si>
    <t>Background Hypertension remains the leading modifiable risk factor for cardiovascular morbidity and mortality worldwide, with persistently inadequate blood pressure control despite guideline-directed therapy. The rapid expansion of digital health data and computational capacity has positioned artificial intelligence (AI) as a promising tool for improving hypertension management through enhanced risk prediction, phenotyping, and individualized care. However, important challenges related to external validation, interpretability, implementation, and real-world clinical benefit remain unresolved.Methods We conducted a structured narrative review with a systematic literature search across PubMed/MEDLINE, Embase, and Scopus for studies published between January 2015 and December 2025. Eligible studies evaluated clinically relevant applications of AI in hypertension, including screening, diagnosis, cardiovascular risk stratification, treatment optimization, clinical decision support, and remote monitoring. Findings were synthesized qualitatively because of substantial heterogeneity in study design, AI methodology, and reported outcomes.Results AI-based models demonstrated favorable performance in predicting incident hypertension and cardiovascular risk using electronic health records, wearable technologies, and multimodal clinical datasets. Machine learning approaches frequently outperformed conventional risk prediction models, with reported area under the curve values generally ranging from approximately 0.75 to 0.90 across representative studies. AI-supported systems also showed potential for personalized antihypertensive therapy, resistant hypertension identification, and continuous blood pressure monitoring. However, most available evidence remains based on retrospective or internally validated datasets, and relatively few studies have demonstrated robust external validation or improvements in hard clinical outcomes such as cardiovascular events or mortality.Challenges Major barriers to implementation include data heterogeneity, algorithmic bias, limited interpretability, insufficient external validation, infrastructure and cost requirements, regulatory uncertainty, and concerns regarding patient trust and data privacy. In addition, evidence supporting widespread clinical implementation remains limited by the scarcity of large prospective randomized trials.Conclusion AI has the potential to substantially transform hypertension management by enabling more precise, proactive, and personalized care. Nevertheless, rigorous prospective validation, improved transparency, equitable implementation strategies, and seamless integration into clinical workflows will be essential before widespread clinical adoption can be achieved.Hintergrund Hypertonie bleibt einer der f &amp; uuml;hrenden modifizierbaren Risikofaktoren f &amp; uuml;r Herz-Kreislauf-Morbidit &amp; auml;t und -Mortalit &amp; auml;t weltweit, mit anhaltend inad &amp; auml;quater Blutdruckeinstellung trotz leitliniengerechter Therapie. Durch die schnelle Ausbreitung digitaler Gesundheitsdaten und der Rechenkapazit &amp; auml;t ist k &amp; uuml;nstliche Intelligenz (KI) zu einem vielversprechenden Instrument f &amp; uuml;r eine bessere Blutdruckeinstellung durch verst &amp; auml;rkte Risikopr &amp; auml;diktion, Ph &amp; auml;notypisierung und individualisierte Versorgung geworden. Jedoch sind entscheidende Probleme hinsichtlich der externen Validierung, Interpretierbarkeit, Implementierung und des klinischen Nutzens in der Praxis immer noch ungel &amp; ouml;st.Methoden Es wurde eine strukturierte narrative &amp; Uuml;bersichtsarbeit mit einer systematischen Literatursuche in den Datenbanken PubMed/MEDLINE, Embase und Scopus nach Studien durchgef &amp; uuml;hrt, die zwischen Januar 2015 und Dezember 2025 publiziert wurden. Geeignete Studien untersuchten klinisch relevante Anwendungen der KI bei Hypertonie, einschlie ss lich Screening, Diagnosestellung, kardiovaskul &amp; auml;rer Risikostratifizierung, Therapieoptimierung, klinischer Entscheidungshilfe und Telemonitoring. Die Befunde wurden wegen wesentlicher Heterogenit &amp; auml;t im Studiendesign, in der KI-Methodik und bei den beschriebenen Ergebnissen qualitativ zusammengefasst.Ergebnisse KI-basierte Modelle wiesen eine g &amp; uuml;nstige Leistungsf &amp; auml;higkeit bei der Vorhersage von neu auftretender Hypertonie und des kardiovaskul &amp; auml;ren Risikos unter Einsatz von elektronischen Krankenakten, Wearables und multimodalen klinischen Datens &amp; auml;tzen auf. Ans &amp; auml;tze mit maschinellem Lernen &amp; uuml;bertrafen h &amp; auml;ufig konventionelle Risikopr &amp; auml;diktionsmodelle, dabei wurden Werte f &amp; uuml;r die Fl &amp; auml;che unter der Kurve angegeben, die i. Allg. bei ann &amp; auml;hernd 0,75-0,90 in allen repr &amp; auml;sentativen Studien lagen. KI-unterst &amp; uuml;tzte Systeme zeigten auch Potenzial f &amp; uuml;r eine personalisierte antihypertensive Therapie, f &amp; uuml;r die Erkennung therapierefrakt &amp; auml;rer Hypertonie und f &amp; uuml;r die kontinuierliche Blutdruck &amp; uuml;berwachung. Allerdings basiert die verf &amp; uuml;gbare Evidenz immer noch zumeist auf retrospektiven oder intern validierten Datens &amp; auml;tzen, und nur relativ wenige Studien zeigen eine robuste externe Validierung oder Verbesserungen bei harten klinischen Parametern wie kardiovaskul &amp; auml;ren Ereignissen oder Mortalit &amp; auml;t.Herausforderungen Zu den wesentlichen Hindernisse f &amp; uuml;r die Implementierung geh &amp; ouml;ren Datenheterogenit &amp; auml;t, algorithmische Verzerrung, begrenzte Interpretierbarkeit, unzureichende externe Validierung, Anforderungen in Bezug auf Infrastruktur und Kosten, regulatorische Unsicherheit und Bedenken hinsichtlich des Vertrauens der Patienten und des Datenschutzes. Au ss erdem bleibt die Evidenz zur Unterst &amp; uuml;tzung der weitverbreiteten klinischen Implementierung begrenzt aufgrund des Mangels an gro ss en prospektiven randomisierten Studien.Schlussfolgerung KI hat das Potenzial, die Hypertoniebehandlung grundlegend zu ver &amp; auml;ndern, indem sie eine pr &amp; auml;zisere, proaktive und personalisierte Versorgung erm &amp; ouml;glicht. Trotzdem sind eine strenge prospektive Validierung, verbesserte Transparenz, Strategien f &amp; uuml;r eine gerechte Umsetzung und nahtlose Integration in die klinischen Abl &amp; auml;ufe grundlegende Voraussetzung, bevor eine weitverbreitete kl</t>
  </si>
  <si>
    <t>Shahverdi, Ehsan; Shahverdi, Amin; Kamali, Shadi; Herda, Lars Roman</t>
  </si>
  <si>
    <t>Shahverdi, E (corresponding author), Klinikum Osnabruck, Heart Ctr Osnabruck, Dept Cardiol Rhythmol Angiol &amp; Intens Care Med, Finkenhugel 1, D-49076 Osnabruck, Germany.</t>
  </si>
  <si>
    <t>shahverdi_ehsan@yahoo.com; ehsan.shahverdi@fau.de</t>
  </si>
  <si>
    <t>[Shahverdi, Ehsan] Klinikum Osnabruck, Heart Ctr Osnabruck, Dept Cardiol Rhythmol Angiol &amp; Intens Care Med, Finkenhugel 1, D-49076 Osnabruck, Germany; Baqiyatallah Univ Med Sci, Sch Med, Tehran, Iran; [Kamali, Shadi] Ibbenburen Hosp, Dept Radiol &amp; Neuroradiol, Ibbenburen, Germany; [Herda, Lars Roman] Clemens Hosp, Dept Emergency Med, Munster, Germany</t>
  </si>
  <si>
    <t>Baqiyatallah University of Medical Sciences (BMSU)</t>
  </si>
  <si>
    <t>Clinical applications of artificial intelligence in hypertension management: current evidence and future perspectives</t>
  </si>
  <si>
    <t>HERZ</t>
  </si>
  <si>
    <t>Machine learning; Precision medicine; Digital health; Clinical decision support; Cardiovascular risk; Maschinelles Lernen; Pr &amp; auml;zisionsmedizin; Digitale Gesundheit; Klinische Entscheidungshilfe; Kardiovaskul &amp; auml;res Risiko</t>
  </si>
  <si>
    <t>BLOOD-PRESSURE; PREDICTION; RISK; MEDICINE; MODEL; CARE</t>
  </si>
  <si>
    <t>URBAN &amp; VOGEL</t>
  </si>
  <si>
    <t>MUNICH</t>
  </si>
  <si>
    <t>NEUMARKTER STRASSE 43, D-81673 MUNICH, GERMANY</t>
  </si>
  <si>
    <t>0340-9937</t>
  </si>
  <si>
    <t>1615-6692</t>
  </si>
  <si>
    <t>Herz</t>
  </si>
  <si>
    <t>10.1007/s00059-026-05389-3</t>
  </si>
  <si>
    <t>http://dx.doi.org/10.1007/s00059-026-05389-3</t>
  </si>
  <si>
    <t>LE7OL</t>
  </si>
  <si>
    <t>42469487</t>
  </si>
  <si>
    <t>WOS:001822853800001</t>
  </si>
  <si>
    <t>Garcés, MG; Montoya, JC; Fernández, VC; Torres, MAT; Rincón, EHH</t>
  </si>
  <si>
    <t>Introduction: Interventional pain management is characterised by substantial variability in clinical response, durability of benefit and risk of adverse events, which limits traditional decision-making approaches based on empirical procedure selection. In this context, artificial intelligence has been increasingly explored as a methodological approach to examine predictive strategies and value-oriented decision frameworks in complex interventional settings. Objective: To map and characterise the available scientific evidence on the application of artificial intelligence techniques for predicting clinical response, procedural risk and dimensions of therapeutic value in adult patients undergoing interventional pain procedures. Methods: A scoping review was conducted in accordance with the Joanna Briggs Institute methodology and reported following the PRISMA-ScR guidelines. A systematic search was performed in PubMed, Scopus, Web of Science and IEEE Xplore for studies published between 2015 and 2026. Eligible studies applied artificial intelligence or machine learning models to explore outcome prediction in interventional pain management. Results: Twenty-five studies were included. Most investigations examined predictive applications in epidural injections, radiofrequency procedures, vertebral augmentation and spinal cord stimulation. Across these domains, artificial intelligence models were used to explore patterns associated with clinical response, durability of benefit and procedural risk. Additional outcome domains included opioid use trajectories, functional recovery and identification of scenarios associated with potentially low therapeutic value. The majority of studies were retrospective in design and relied primarily on internal validation, with limited external validation reported. Conclusions: The available evidence indicates that artificial intelligence has been applied across multiple interventional pain domains to explore predictive approaches related to clinical response and therapeutic value. However, methodological heterogeneity, retrospective study designs and limited external validation restrict the interpretability and clinical transferability of these findings. Further prospective studies with robust external validation are required before routine clinical implementation can be considered.</t>
  </si>
  <si>
    <t>Gonzalez Garces, Mariana; Cardenas Montoya, Jeronimo; Concha Fernandez, Valeria; Andres Torres Torres, Mario; Hernandez Rincon, Erwin Hernando</t>
  </si>
  <si>
    <t>[Gonzalez Garces, Mariana; Cardenas Montoya, Jeronimo; Concha Fernandez, Valeria; Andres Torres Torres, Mario] Univ Sabana, Sch Med, Chia, Colombia; [Hernandez Rincon, Erwin Hernando] Univ Sabana, Dept Family Med &amp; Publ Hlth, Chia, Colombia</t>
  </si>
  <si>
    <t>Artificial intelligence for prediction of clinical response and therapeutic value in interventional pain management: a scoping review</t>
  </si>
  <si>
    <t>artificial intelligence; interventional pain management; machine learning; predictive models; value-based care</t>
  </si>
  <si>
    <t>EPIDURAL STEROID INJECTION; MEDICARE POPULATION; OUTCOMES; BURDEN</t>
  </si>
  <si>
    <t>JUL 2 2026</t>
  </si>
  <si>
    <t>1833918</t>
  </si>
  <si>
    <t>10.3389/fdgth.2026.1833918</t>
  </si>
  <si>
    <t>http://dx.doi.org/10.3389/fdgth.2026.1833918</t>
  </si>
  <si>
    <t>LD8DU</t>
  </si>
  <si>
    <t>42465105</t>
  </si>
  <si>
    <t>WOS:001822216400001</t>
  </si>
  <si>
    <t>Elmaleh, Y; Moussali, Y; Boyer, R</t>
  </si>
  <si>
    <t>Background: Preoperative assessment and optimization are pivotal for complex surgical patients, yet traditional scores and clinician-driven workflows may miss subtle risk interactions and modifiable factors. Artificial intelligence (AI), especially machine learning (ML), can leverage large-scale electronic health record (EHR) data to improve risk stratification and support targeted optimization strategies. Methods: We conducted a narrative review focusing on practical, clinically actionable AI applications in preoperative assessment and optimization, emphasizing recent advances and implementation considerations for high-risk surgical patients. Results: ML-based preoperative risk models can outperform conventional calculators, exemplified by a gradient-boosted decision-tree model trained on &gt;1.4 million surgical cases that achieved an AUROC of 0.95 for 30-day mortality and exceeded NSQIP performance, with prospective real-world deployment. Automated frailty phenotyping from structured preoperative EHR data (demographics, ASA/acuity, ICD-10/CCS diagnoses, and routine labs) has also been externally validated in older adults and shows strong stepwise associations with adverse outcomes. AI additionally supports preoperative optimization by identifying actionable targets such as anemia risk (supporting early iron/EPO pathways), penicillin allergy delabeling opportunities, and improved detection of risky alcohol use via natural language processing of clinical notes. Successful clinical impact depends on workflow integration, interpretability, and attention to privacy, bias, regulation, and prospective evidence. Conclusions: AI-enabled preoperative assessment can enhance identification of high-risk patients and systematically surface modifiable factors for optimization, with early evidence of improved predictive performance and feasible integration into point-of-care workflows. Future work should prioritize robust external validation across diverse populations, implementation studies demonstrating patient-centered benefit, and governance frameworks ensuring safety, fairness, and clinician trust.</t>
  </si>
  <si>
    <t>Elmaleh, Yoann; Moussali, Yassine; Boyer, Richard</t>
  </si>
  <si>
    <t>Elmaleh, Y (corresponding author), Claude Galien Private Hosp, Quincy Anaesthesia, Ramsay Sante, Quincy Sous Senart, France.</t>
  </si>
  <si>
    <t>y.elmaleh@quincyanesthesie.com</t>
  </si>
  <si>
    <t>[Elmaleh, Yoann; Moussali, Yassine] Claude Galien Private Hosp, Quincy Anaesthesia, Ramsay Sante, Quincy Sous Senart, France; [Moussali, Yassine; Boyer, Richard] HoopCare US, Paris, France</t>
  </si>
  <si>
    <t>Artificial intelligence in preoperative assessment and optimization: a narrative review</t>
  </si>
  <si>
    <t>TURKISH JOURNAL OF INTENSIVE CARE-TURK YOGUN BAKIM DERGISI</t>
  </si>
  <si>
    <t>Artificial intelligence; management; optimization; preoperative assessment; prediction</t>
  </si>
  <si>
    <t>Turkish Society Intensive Care</t>
  </si>
  <si>
    <t>Istanbul</t>
  </si>
  <si>
    <t>Gumussuyu Mah. nonu Cad. No:53 Kat:4, Istanbul, Beyoglu, TURKIYE</t>
  </si>
  <si>
    <t>2602-2974</t>
  </si>
  <si>
    <t>TURK J INTENS CARE</t>
  </si>
  <si>
    <t>Turk. J. Intens. Care</t>
  </si>
  <si>
    <t>10.4274/TJIC.2026.683</t>
  </si>
  <si>
    <t>http://dx.doi.org/10.4274/TJIC.2026.683</t>
  </si>
  <si>
    <t>GV0KC</t>
  </si>
  <si>
    <t>WOS:001745715600001</t>
  </si>
  <si>
    <t>Brar, K; Chattha, I; Gobraeil, S; Mocanu, V; Corcelles, R; Kroh, M; Shin, T; Dang, JT; Lee, Y</t>
  </si>
  <si>
    <t>Background: The use of artificial intelligence (AI) has rapidly increased in metabolic and bariatric surgery (MBS) in recent years, necessitating a comprehensive review characterizing the landscape of AI across the perioperative pathway of MBS care.Objectives: In this scoping review, we report on the applications of AI in the preoperative, intraoperative, and postoperative phases of care in MBS.Setting: Scoping review including articles published internationally.Methods: We systematically searched MEDLINE, Embase, Web of Science, and the Cochrane Database from inception until November 2024 for studies evaluating AI in any area of MBS. Studies were screened and extracted in duplicate, and a narrative synthesis of included studies was performed following the Preferred Reporting Items for Systematic Reviews and Meta-Analyses Extension for Scoping Reviews checklist.Results: We identified 58 studies for inclusion, with the majority of studies evaluating the applications of AI in the postoperative (35/58, 60.3%) phase, followed by the intraoperative (7/58, 12.1%) and preoperative (4/58, 6.9%) phases. A further 11/58 (18.9%) of studies evaluated large language models (LLMs) in MBS. Neural networks were the most frequently described algorithm (used in 26/47, 55.3% of studies), with LLM studies most frequently evaluating ChatGPT (10/11, 90.9%). Studies demonstrated significant promise in the ability of AIto accurately predict postoperative outcomes and support preoperative and intraoperative decision-making, and LLM studies showed the promise of AI in improving patient education and clinical decision support. However, the vast majority of studies were limited by minimal external validation and lack of direct prospective clinical evaluation.Conclusions: While AI shows significant promise in MBS, the existing literature is limited by minimal clinical evaluation and lack of external validation. Future prospective large-scale studies of AI across the perioperative pathway in MBS are required to demonstrate the utility of these algorithms in improving MBS care and patient outcomes. (Surg Obes Relat Dis 2026;22:1025-1034.) (C) 2026 American Society for Metabolic and Bariatric Surgery. Published by Elsevier Inc. This is an open access article under the CC BY-NC-ND license (http://creativecommons.org/licenses/by-nc-nd/4.0/).</t>
  </si>
  <si>
    <t>Brar, Karanbir; Chattha, Inaam; Gobraeil, Samuel; Mocanu, Valentin; Corcelles, Ricard; Kroh, Matthew; Shin, Thomas; Dang, Jerry T.; Lee, Yung</t>
  </si>
  <si>
    <t>Lee, Y (corresponding author), Cleveland Clin, M83-9500 Euclid Av, Cleveland, OH 44195 USA.</t>
  </si>
  <si>
    <t>yung.lee@medportal.ca</t>
  </si>
  <si>
    <t>[Brar, Karanbir] Univ Toronto, Dept Surg, Div Gen Surg, Toronto, ON, Canada; [Chattha, Inaam; Gobraeil, Samuel] Univ Toronto, Temerty Fac Med, Toronto, ON, Canada; [Mocanu, Valentin; Corcelles, Ricard; Kroh, Matthew; Dang, Jerry T.; Lee, Yung] Cleveland Clin, Digest Dis &amp; Surg Inst, Cleveland, OH USA; [Shin, Thomas] Univ Virginia, Div Gen Surg, Charlottesville, VA USA; [Lee, Yung] McMaster Univ, Div Gen Surg, Hamilton, ON, Canada</t>
  </si>
  <si>
    <t>University of Toronto; University of Toronto; Cleveland Clinic Foundation; University of Virginia; McMaster University</t>
  </si>
  <si>
    <t>Applications of artificial intelligence along the perioperative pathway in metabolic and bariatric surgery</t>
  </si>
  <si>
    <t>SURGERY FOR OBESITY AND RELATED DISEASES</t>
  </si>
  <si>
    <t>Artificial intelligence; Large language models; Machine learning; Metabolic and bariatric surgery; Perioperative care</t>
  </si>
  <si>
    <t>RISK; COMPLICATIONS; READMISSION; CALCULATOR; PREDICTION; REDUCTION; QUALITY; SYSTEM</t>
  </si>
  <si>
    <t>1550-7289</t>
  </si>
  <si>
    <t>1878-7533</t>
  </si>
  <si>
    <t>SURG OBES RELAT DIS</t>
  </si>
  <si>
    <t>Surg. Obes. Relat. Dis.</t>
  </si>
  <si>
    <t>1025</t>
  </si>
  <si>
    <t>1034</t>
  </si>
  <si>
    <t>10.1016/j.soard.2026.05.002</t>
  </si>
  <si>
    <t>http://dx.doi.org/10.1016/j.soard.2026.05.002</t>
  </si>
  <si>
    <t>MV6FV</t>
  </si>
  <si>
    <t>42230262</t>
  </si>
  <si>
    <t>WOS:001851947200001</t>
  </si>
  <si>
    <t>Zitu, MM; Owen, D; Manne, A; Zhu, YX; Binkheder, S; Li, L</t>
  </si>
  <si>
    <t>Opioid-related iatrogenic harms, including opioid use disorder, overdose, and opioid-induced respiratory depression, constitute a major patient safety challenge. Although clinicians document key safety signals in unstructured clinical narratives, many of these indicators are not readily captured by conventional surveillance approaches that rely on structured administrative data. This clinically focused narrative review synthesizes 47 empirical studies published between 2009 and 2025 that applied artificial intelligence (AI) methods to identify opioid-related harms from clinical text and to address the resulting ascertainment gap. Across studies, administrative coding systems, including ICD-10, often under-ascertain opioid-related events, whereas text-based AI can identify additional cases and contextual details often documented primarily in narrative records, such as fluctuating mental status, suspected drug causality, and responses to naloxone. Methodologically, the literature has progressed from interpretable rule-based lexicons to machine learning and deep learning models and, more recently, to transformer-based approaches, including large language models (LLMs) for classification and schema-driven extraction. Rule-based systems established the feasibility of transparent surveillance and frequently recovered clinically documented cases missed by billing codes. Subsequent supervised and deep learning approaches expanded scalability and, in a smaller subset of studies, were integrated into electronic health record workflows with operational metrics reported. More recent transformer- and LLM-based studies emphasize richer extraction schemas and benchmark development, including characterization of overdose context and intentionality and identification of potential prodromal neurocognitive signals, although external validation, calibration, and prospective outcome evaluation remain inconsistently reported. Given that the evidence base is predominantly retrospective and that clinical workflow studies remain comparatively few, a pragmatic near-term clinical role is to provide detection-to-triage decision support rather than autonomous diagnosis, in which systems surface candidate cases with reviewable evidence for clinician adjudication. Future progress will require greater standardization of phenotype definitions, routine equity auditing and subgroup reporting, stronger external validation and calibration at operational thresholds, and a shift from retrospective discrimination metrics toward prospective assessments of the clinical workflow impact, clinical utility, and patient-centered outcomes.</t>
  </si>
  <si>
    <t>Zitu, Md Muntasir; Owen, Dwight; Manne, Ashish; Zhu, Yuxi; Binkheder, Samar; Li, Lang</t>
  </si>
  <si>
    <t>Zitu, MM (corresponding author), Moffitt Canc Ctr &amp; Res Inst, Dept Machine Learning, Tampa, FL 33612 USA.</t>
  </si>
  <si>
    <t>mdmuntasir.zitu@moffitt.org</t>
  </si>
  <si>
    <t>[Zitu, Md Muntasir] Moffitt Canc Ctr &amp; Res Inst, Dept Machine Learning, Tampa, FL 33612 USA; [Owen, Dwight; Manne, Ashish] Ohio State Univ, Coll Med, Dept Med, Columbus, OH 43210 USA; [Zhu, Yuxi] Univ Hosp Rainbow Babies &amp; Childrens Hosp, Dept Pediat, Cleveland, OH 44106 USA; [Binkheder, Samar] King Saud Univ, Coll Med, Med Educ Dept, Med Informat &amp; E Learning Unit, Riyadh 12372, Saudi Arabia; [Li, Lang] Ohio State Univ, Coll Med, Dept Biomed Informat, Columbus, OH 43210 USA</t>
  </si>
  <si>
    <t>H Lee Moffitt Cancer Center &amp; Research Institute; University System of Ohio; Ohio State University; University System of Ohio; University Hospitals of Cleveland; Case Western Reserve University; Rainbow Babies &amp; Children's Hospital; Case Western Reserve University Hospital; King Saud University; University System of Ohio; Ohio State University</t>
  </si>
  <si>
    <t>Artificial Intelligence for Opioid Safety Surveillance from Clinical Text: A Clinically Focused Review</t>
  </si>
  <si>
    <t>opioid safety; opioid use disorder; pharmacovigilance; clinical text; artificial intelligence; natural language processing; large language models; generative artificial intelligence (GenAI); electronic health records</t>
  </si>
  <si>
    <t>ELECTRONIC HEALTH RECORDS; RISK-ASSESSMENT; ALGORITHM; OVERDOSE; PAIN; PHARMACOVIGILANCE; VALIDATION; ADULTS; EHR</t>
  </si>
  <si>
    <t>Zhu, Yuxi/NJT-2782-2025; Owen, Dwight/AAM-4717-2021; Binkheder, Samar/AAJ-2531-2020; manne, ashish/ABF-4766-2020</t>
  </si>
  <si>
    <t>Binkheder, Samar/0000-0003-0400-823X; Zitu, Muntasir/0000-0001-9103-1467</t>
  </si>
  <si>
    <t>FEB 22 2026</t>
  </si>
  <si>
    <t>1649</t>
  </si>
  <si>
    <t>10.3390/jcm15041649</t>
  </si>
  <si>
    <t>http://dx.doi.org/10.3390/jcm15041649</t>
  </si>
  <si>
    <t>EG4PB</t>
  </si>
  <si>
    <t>41753337</t>
  </si>
  <si>
    <t>WOS:001700498600001</t>
  </si>
  <si>
    <t>Zarei, A; Sadeghi-bazargani, H; Azadmanjir, Z</t>
  </si>
  <si>
    <t>Background Road traffic crashes cause substantial global mortality and disability. Conventional injury severity scores may not fully capture the complex interactions among demographic, clinical, crash and environmental factors. Artificial intelligence and machine learning may improve mortality prediction by modelling non-linear patterns in traffic crash data.Methods This systematic review followed Preferred Reporting Items for Systematic Reviews and Meta-Analyses (PRISMA) 2020 guidance. PubMed/MEDLINE, Web of Science, Scopus and IEEE Xplore were searched on 7 August 2025 for English-language peer-reviewed studies published from 2014 to 2025 that applied artificial intelligence or machine learning to predict mortality after road traffic crashes. Two reviewers screened records and extracted data on study characteristics, data sources, algorithms, predictors, validation, imbalance handling and performance. Methodological quality was assessed using the Qiao quality assessment tool. Because of substantial heterogeneity, findings were synthesised narratively.Results 18 studies met the inclusion criteria. Most were retrospective studies using structured tabular data. Common objectives were binary mortality prediction, multiclass injury severity prediction including death and death risk assessment. National or regional databases were the most frequent data sources, followed by hospital records and police or insurance datasets. Regression-based models and decision trees remained common, while ensemble methods including random forest and gradient boosting increased in recent years. Frequently reported predictors included age, Injury Severity Scores, body region injured, crash mechanism, temporal factors and geographical characteristics. Only two studies reported external validation.Conclusions Artificial intelligence and machine learning show promise for traffic crash mortality prediction, but clinical translation remains limited by insufficient external validation, inconsistent handling of class imbalance, incomplete reporting of tuning and missing data strategies and limited use of explainability methods. Future work should prioritise prospective, externally validated, interpretable models developed using standardised reporting frameworks.</t>
  </si>
  <si>
    <t>Zarei, Amirhossein; Sadeghi-bazargani, Homayoun; Azadmanjir, Zahra</t>
  </si>
  <si>
    <t>Azadmanjir, Z (corresponding author), Univ Tehran Med Sci, Sch Allied Med Sci, Dept Hlth Informat Management, Tehran, Iran.</t>
  </si>
  <si>
    <t>azadm@tums.ac.ir; amirhzarei24107@yahoo.com; homayoun.sadeghi@gmail.com</t>
  </si>
  <si>
    <t>[Zarei, Amirhossein; Azadmanjir, Zahra] Univ Tehran Med Sci, Sch Allied Med Sci, Dept Hlth Informat Management, Tehran, Iran; [Sadeghi-bazargani, Homayoun] Tabriz Univ Med Sci, Rd Traff Injury Res Ctr, Tabriz, Iran</t>
  </si>
  <si>
    <t>Tehran University of Medical Sciences; Tabriz University of Medical Science</t>
  </si>
  <si>
    <t>Mortality prediction of road traffic crash with artificial intelligence: a systematic review</t>
  </si>
  <si>
    <t>INJURY PREVENTION</t>
  </si>
  <si>
    <t>Mortality; Older People; Public Health; Trauma Systems; Motor vehicle Occupant; Systematic Review</t>
  </si>
  <si>
    <t>INJURY SEVERITY; REGRESSION; ACCIDENTS; RISK; CLASSIFICATION</t>
  </si>
  <si>
    <t>BMJ PUBLISHING GROUP</t>
  </si>
  <si>
    <t>BRITISH MED ASSOC HOUSE, TAVISTOCK SQUARE, LONDON WC1H 9JR, ENGLAND</t>
  </si>
  <si>
    <t>1353-8047</t>
  </si>
  <si>
    <t>1475-5785</t>
  </si>
  <si>
    <t>INJURY PREV</t>
  </si>
  <si>
    <t>Inj. Prev.</t>
  </si>
  <si>
    <t>10.1136/ip-2025-046038</t>
  </si>
  <si>
    <t>http://dx.doi.org/10.1136/ip-2025-046038</t>
  </si>
  <si>
    <t>MQ3RI</t>
  </si>
  <si>
    <t>42567701</t>
  </si>
  <si>
    <t>WOS:001848372100001</t>
  </si>
  <si>
    <t>El Arab, RA; Al Moosa, OA; Almagharbeh, WT; Abuadas, F; Abdalla, N; Abdrbo, A; Hassanein, S</t>
  </si>
  <si>
    <t>Background: Global rehabilitation needs far exceed capacity, and artificial intelligence (AI) is proposed to extend access, personalise therapy, and support adherence. We aimed to synthesise evidence on clinical effectiveness, prognostic performance, and implementation feasibility of AI-enabled rehabilitation across conditions and care settings. Methods: We conducted a mixed-methods systematic review of AI-enabled rehabilitation and rehabilitation-led prevention relevant to physiotherapy practice. MEDLINE, Embase, Web of Science, CINAHL, Scopus, and IEEE Xplore were searched. Methodological quality was appraised with MMAT and PROBAST + AI (prediction/diagnostic models), with a priori AI-reporting minimums checklist. Given heterogeneity, evidence was integrated via prespecified thematic synthesis. Findings: Thirty studies from diverse regions met inclusion, comprising randomised trials, non-randomised comparisons, cohorts, surveys, qualitative work, and prediction/diagnostic models. Clinical effects were modest and heterogeneous. Most AI-enabled interventions were comparable to conventional rehabilitation; signals of benefit appeared in selected musculoskeletal and telerehabilitation contexts but rarely persisted beyond short follow-up. Internal validity was frequently limited by asymmetric adherence measurement objective telemetry in AI arms versus self-report or attendance in controls alongside low uptake and declining engagement over time. Safety and usability were generally favourable within short horizons, although surveillance and explicit attribution to AI components were inconsistently reported. Prognostic and adaptive models showed encouraging discrimination in development settings but lacked multicentre external validation, calibration, subgroup-error profiling, and prospective impact evaluation, leaving them unready for clinical use. Stakeholders reported willingness to adopt AI while highlighting gaps in training, governance and information technology support, costs, and digital equity. Overall certainty for comparative clinical outcomes was low to moderate, for models, very low. Conclusion: AI in rehabilitation presently acts more as a behavioural amplifier structuring home programmes and supporting execution than as a replacement for dose-matched therapist-delivered care. Credible scale-up should position AI as an adjunct and hinge on arm-symmetric capture of adherence and execution, clinically meaningful outcomes paired with verified behaviour change over treatment and longer-term follow-up, and model deployment only after transparent development, external validation with calibration and subgroup-error characterisation, and demonstration of clinical impact. Embedding equity and economic evaluation, together with living oversight and version control, will be essential to convert promising prototypes into trustworthy, durable, and widely accessible services.</t>
  </si>
  <si>
    <t>El Arab, Rabie Adel; Al Moosa, Omayama Abdulaziz; Almagharbeh, Wesam Taher; Abuadas, Fuad; Abdalla, Nafisa; Abdrbo, Amany; Hassanein, Salwa</t>
  </si>
  <si>
    <t>El Arab, RA (corresponding author), Almoosa Coll Hlth Sci, Alhsa 36422, Saudi Arabia.</t>
  </si>
  <si>
    <t>r.adel@almoosacollege.edu.sa</t>
  </si>
  <si>
    <t>Almoosa College of Health sciences will cover APC</t>
  </si>
  <si>
    <t>No funding was received for conducting this study.</t>
  </si>
  <si>
    <t>[El Arab, Rabie Adel; Al Moosa, Omayama Abdulaziz; Abdalla, Nafisa; Abdrbo, Amany; Hassanein, Salwa] Almoosa Coll Hlth Sci, Alhsa 36422, Saudi Arabia; [Almagharbeh, Wesam Taher] Univ Tabuk, Fac Nursing, Med &amp; Surg Nursing Dept, Tabuk, Saudi Arabia; [Abuadas, Fuad] Jouf Univ, Coll Nursing, Dept Community Hlth Nursing, Sakakah 72388, Saudi Arabia</t>
  </si>
  <si>
    <t>Almoosa College of Health Science; University of Tabuk; Al Jouf University</t>
  </si>
  <si>
    <t>Artificial Intelligence in Physical, Occupational and Neuro-Rehabilitation: Clinical Effectiveness, Prognostic Performance, and Pre-Implementation Feasibility - A Systematic Review</t>
  </si>
  <si>
    <t>JOURNAL OF MEDICAL SYSTEMS</t>
  </si>
  <si>
    <t>Artificial intelligence; Rehabilitation; Telerehabilitation; Digital health; MHealth; Machine learning; Prediction models; Implementation science; Health equity; Prognostic models</t>
  </si>
  <si>
    <t>INTERVENTIONS</t>
  </si>
  <si>
    <t>Almagharbeh, Wesam/JZC-6830-2024; Abuadas, Fuad/AAD-3016-2022; Abbo, Amany/M-2274-2019; El Arab, Rabie/AEC-8068-2022</t>
  </si>
  <si>
    <t>Abuadas, Fuad/0000-0002-4880-0862; Abbo, Amany/0000-0002-6161-2292</t>
  </si>
  <si>
    <t>0148-5598</t>
  </si>
  <si>
    <t>1573-689X</t>
  </si>
  <si>
    <t>J MED SYST</t>
  </si>
  <si>
    <t>J. Med. Syst.</t>
  </si>
  <si>
    <t>10.1007/s10916-026-02400-6</t>
  </si>
  <si>
    <t>http://dx.doi.org/10.1007/s10916-026-02400-6</t>
  </si>
  <si>
    <t>HW3WN</t>
  </si>
  <si>
    <t>42118349</t>
  </si>
  <si>
    <t>WOS:001764271000001</t>
  </si>
  <si>
    <t>Loganathan, A; Friedman, M; Waseem, T; Wahl-Cox, K; Kodu, S; Sideeka, Z; Shectman, S; Watson, A; Shehata, A; Stanciu, N; Rutenberg, M; Gailloud, L; Melucci, N; Shpigel, DI; Meltzer, AC</t>
  </si>
  <si>
    <t>Artificial intelligence (AI) and machine learning (ML) technologies are rapidly transforming healthcare, offering powerful tools for diagnostic support, image interpretation, and clinical decision-making. As AI/ML-enabled medical devices proliferate, regulatory oversight and evidence transparency have become key public health priorities. This study provides an updated review of all Food and Drug Administration (FDA)-approved AI/ML-enabled medical devices through May 2025, analyzing regulatory pathways, transparency of algorithmic reporting, and the quality of supporting clinical evidence. We conducted a narrative review of the FDA's publicly available AI/ML-enabled medical devices database, capturing all devices with final approval through May 31, 2025. Data elements included device name, manufacturer, approval date, product code, medical specialty, regulatory pathway, and description of clinical validation. Premarket summaries were analyzed for mention of AI/ML, study type, and comparison to predicate devices. Six independent reviewers abstracted data, with discrepancies resolved by consensus. As of May 2025, 1,016 AI/ML-enabled devices have received FDA authorization, with 38.8% approved since January 2023. Most approvals (96.5%) occurred via the 510(k) pathway, with limited use of De Novo (3%) or premarket approval (PMA) (&lt;1%) routes. Radiology dominated (76%) followed by cardiology (9.8%). Only 55.8% of devices disclosed algorithmic details beyond generic terms, and fewer than 20% referenced prospective validation data. Transparency and methodological rigor remain inconsistent across devices. AI/ML-enabled devices represent a major step in the digital transformation of medicine, yet the dominance of the 510(k) pathway and limited clinical validation highlight ongoing regulatory gaps. Strengthening standardized reporting, post-market monitoring, and international harmonization-especially for adaptive AI-will be critical for ensuring safe, effective, and equitable adoption.</t>
  </si>
  <si>
    <t>Loganathan, Aditya; Friedman, Michael; Waseem, Tayab; Wahl-Cox, Kaylee; Kodu, Shreya; Sideeka, Zara; Shectman, Sarah; Watson, Ali; Shehata, Aya; Stanciu, Nicolas; Rutenberg, Molly; Gailloud, Leslie; Melucci, Nicholas; Shpigel, Daniel I.; Meltzer, Andrew C.</t>
  </si>
  <si>
    <t>Meltzer, AC (corresponding author), George Washington Univ, Sch Med &amp; Hlth Sci, Dept Emergency Med, 2120 L ST NW Suite 610, Washington, DC 20037 USA.</t>
  </si>
  <si>
    <t>ameltzer@mfa.gwu.edu</t>
  </si>
  <si>
    <t>[Loganathan, Aditya; Friedman, Michael; Waseem, Tayab; Wahl-Cox, Kaylee; Kodu, Shreya; Sideeka, Zara; Shectman, Sarah; Watson, Ali; Shehata, Aya; Stanciu, Nicolas; Rutenberg, Molly; Gailloud, Leslie; Melucci, Nicholas; Shpigel, Daniel I.; Meltzer, Andrew C.] George Washington Univ, Sch Med &amp; Hlth Sci, Dept Emergency Med, 2120 L ST NW Suite 610, Washington, DC 20037 USA</t>
  </si>
  <si>
    <t>George Washington University</t>
  </si>
  <si>
    <t>Current state of Food and Drug Administration-approved artificial intelligence/machine learning medical devices: pathways, transparency, and evidence gaps</t>
  </si>
  <si>
    <t>Artificial intelligence (AI); Food and Drug Administration (FDA); medical devices; regulation; transparency</t>
  </si>
  <si>
    <t>Meltzer, Andrew/A-9536-2015</t>
  </si>
  <si>
    <t>Shehata, Aya/0009-0004-7183-9812</t>
  </si>
  <si>
    <t>10.21037/jmai-2025-196</t>
  </si>
  <si>
    <t>http://dx.doi.org/10.21037/jmai-2025-196</t>
  </si>
  <si>
    <t>WOS:001742302300001</t>
  </si>
  <si>
    <t>Matos, KN; Guimaraes, HHDD</t>
  </si>
  <si>
    <t>Background: External root resorption (ERR) and external cervical resorption (ECR) are common orthodontic complications with prognostic impact. Early, accurate detection helps prevent irreversible damage. Objectives: Our objective is to synthesize diagnostic accuracy of artificial intelligence (AI) for ERR/ECR on orthodontic imaging and compare performance by imaging modality and model architecture. Methods: Data Sources: Web of Science, PubMed, Scopus, Embase, IEEE Xplore, and Cochrane Library (through September 9, 2025). Study Selection: Original human or ex-vivo imaging studies of AI models for ERR/ECR with extractable accuracy data. Data Extraction and Synthesis: Two reviewers independently extracted TP/FP/TN/FN. Pooled sensitivity/specificity and HSROC were estimated via a bivariate random-effects model; risk of bias with QUADAS-2; PROSPERO: CRD420251103690. Results: Five studies (1089 images) met criteria. Pooled sensitivity was 90.7% (95% CI, 85.6-94.1) and specificity 91.8% (95% CI, 86.0-95.3). CBCT-based models outperformed panoramic models, and transformer/hybrid architectures showed slightly higher accuracy than CNNs, though subgroup power was limited. Heterogeneity was moderate (I 2 approximate to 55-61%), plausibly related to variable diagnostic thresholds, mixed tooth types, and differing reference standards (orthodontists/endodontists/radiologists). Limitations: Small evidence base ( n = 5), small geographically limited datasets, and absence of true external validation restrict generalizability. With &lt; 10 studies, formal publication-bias testing was not feasible. Conclusions and Relevance: AI shows high accuracy for ERR/ECR, particularly with CBCT and transformer/hybrid models, yet moderate heterogeneity and limited generalizability warrant cautious interpretation. AI should augment, not replace, clinician judgment within explainable, standardized workflows. Priorities include open multicenter annotated datasets, harmonized thresholds/protocols, and external validation to enable reliable clinical adoption.</t>
  </si>
  <si>
    <t>Matos, Karla Nogueira; Guimaraes, Hugo Henrique dos Santos Dantas</t>
  </si>
  <si>
    <t>Matos, KN (corresponding author), Univ Sao Paulo, Dept Dent, Av Prof Lineu Prestes 2227, BR-05508000 Sao Paulo, SP, Brazil.</t>
  </si>
  <si>
    <t>karlanmatos@alumni.usp.br</t>
  </si>
  <si>
    <t>[Matos, Karla Nogueira] Univ Sao Paulo, Dept Dent, Av Prof Lineu Prestes 2227, BR-05508000 Sao Paulo, SP, Brazil; [Guimaraes, Hugo Henrique dos Santos Dantas] Univ Fed Minas Gerais, Dept Dent, Belo Horizonte, Brazil</t>
  </si>
  <si>
    <t>Universidade Federal de Minas Gerais</t>
  </si>
  <si>
    <t>Artificial intelligence for detecting orthodontic root resorption: A systematic review and meta-analysis of diagnostic accuracy</t>
  </si>
  <si>
    <t>JOURNAL OF THE WORLD FEDERATION OF ORTHODONTISTS</t>
  </si>
  <si>
    <t>Artificial intelligence; Cone-beam computed tomography; Diagnostic accuracy; Orthodontics; Panoramic radiography; Root resorption</t>
  </si>
  <si>
    <t>Nogueira Matos, Karla/V-4717-2018</t>
  </si>
  <si>
    <t>Nogueira Matos, Karla/0000-0003-4001-5488</t>
  </si>
  <si>
    <t>2212-4438</t>
  </si>
  <si>
    <t>J WORLD FED ORTHOD</t>
  </si>
  <si>
    <t>J. World Fed. Orthod.</t>
  </si>
  <si>
    <t>204</t>
  </si>
  <si>
    <t>10.1016/j.ejwf.2026.02.001</t>
  </si>
  <si>
    <t>http://dx.doi.org/10.1016/j.ejwf.2026.02.001</t>
  </si>
  <si>
    <t>JF4JX</t>
  </si>
  <si>
    <t>41813517</t>
  </si>
  <si>
    <t>WOS:001788048000001</t>
  </si>
  <si>
    <t>Zarantonello, F; De Cassai, A; Pettenuzzo, T; Sella, N; Mormando, G; Bolzon, A; Fulvio, GA; Bertoncello, CA; Boscolo, A</t>
  </si>
  <si>
    <t>Background: Critically ill patients generate large volumes of complex data, creating challenges for timely clinical decision making in intensive care units (ICUs). Artificial intelligence (AI) has emerged as a promising tool for supporting diagnosis, monitoring, prognostication, and workflow optimization in this setting. This scoping review aimed to map current AI applications in critical care and identify practical clinical applications. Methods: A systematic search of the MEDLINE, Scopus, and EMBASE databases was conducted for studies published between January 2015 and June 2025. Eligible studies evaluated practical AI applications in ICU settings involving patients, relatives, or healthcare professionals. Data pertaining to study design, AI techniques, clinical domains, outcomes, model characteristics, and implementation features were extracted. Results: In total, 112 studies were included. Most were retrospective observational studies (59.8%) focusing on adult populations. Machine learning was the predominant technology used (76.8%), and the main clinical applications were outcome and mortality predictions, early warning systems, and monitoring, particularly in neurological and respiratory domains. Notably, 24.1% of included studies relied on North American public databases, raising concerns about geographic data monoculture, and only 27.7% of the systems provided real-time bedside applications. Most systems remained at the experimental stage, with limited real-world implementation, heterogeneous performance reporting, and a frequent lack of external validation. Conclusions: AI applications in ICUs have expanded rapidly and show substantial promise for improving patient care and workflow efficiency. Future research should prioritize prospective multicenter validation, explainability, and implementation science to ensure the safe and effective integration of AI into critical care.</t>
  </si>
  <si>
    <t>Zarantonello, Francesco; De Cassai, Alessandro; Pettenuzzo, Tommaso; Sella, Nicolo; Mormando, Giulia; Bolzon, Annalisa; Fulvio, Giulia Aviani; Bertoncello, Carlo Alberto; Boscolo, Annalisa</t>
  </si>
  <si>
    <t>De Cassai, A (corresponding author), Univ Hosp Padua, Inst Anesthesia &amp; Intens Care, Via Facciolati 71, I-35127 Padua, PD, Italy.</t>
  </si>
  <si>
    <t>alessandro.decassai@unipd.it</t>
  </si>
  <si>
    <t>[Zarantonello, Francesco; De Cassai, Alessandro; Pettenuzzo, Tommaso; Sella, Nicolo; Boscolo, Annalisa] Univ Hosp Padua, Inst Anesthesia &amp; Intens Care, Via Facciolati 71, I-35127 Padua, PD, Italy; [De Cassai, Alessandro; Pettenuzzo, Tommaso; Sella, Nicolo; Mormando, Giulia; Bolzon, Annalisa; Fulvio, Giulia Aviani; Bertoncello, Carlo Alberto; Boscolo, Annalisa] Univ Padua, Dept Med DIMED, Padua, Italy</t>
  </si>
  <si>
    <t>University of Padua</t>
  </si>
  <si>
    <t>Artificial intelligence in intensive care units: a scoping review addressing the translational gap to clinical practice</t>
  </si>
  <si>
    <t>KOREAN JOURNAL OF ANESTHESIOLOGY</t>
  </si>
  <si>
    <t>Artificial intelligence; Clinical decision support systems; Critical illness; Elec-tronic health records; Intensive care units; Machine learning; Patient safety; Prognosis</t>
  </si>
  <si>
    <t>UPDATED METHODOLOGICAL GUIDANCE; EARLY PREDICTION; VALIDATION; MODEL; REQUIREMENT; MORTALITY; CONDUCT; SYSTEM</t>
  </si>
  <si>
    <t>Zarantonello, Francesco/ABA-4706-2020; Mormando, Giulia/JPL-8435-2023; Sella, Nicolò/AEQ-5307-2022; De Cassai, Alessandro/ABF-8590-2020</t>
  </si>
  <si>
    <t>118</t>
  </si>
  <si>
    <t>KOREAN SOC ANESTHESIOLOGISTS</t>
  </si>
  <si>
    <t>101-3503, LOTTE CASTLE PRESIDENT, 109 MAPO-DAERO, MAPO-GU, SEOUL, SOUTH KOREA</t>
  </si>
  <si>
    <t>2005-6419</t>
  </si>
  <si>
    <t>2005-7563</t>
  </si>
  <si>
    <t>KOREAN J ANESTHESIOL</t>
  </si>
  <si>
    <t>Korean J. Anesthesiol.</t>
  </si>
  <si>
    <t>291</t>
  </si>
  <si>
    <t>305</t>
  </si>
  <si>
    <t>10.4097/kja.251142</t>
  </si>
  <si>
    <t>http://dx.doi.org/10.4097/kja.251142</t>
  </si>
  <si>
    <t>LK0AA</t>
  </si>
  <si>
    <t>41913474</t>
  </si>
  <si>
    <t>WOS:001826405500007</t>
  </si>
  <si>
    <t>Jongjiamdee, K; Pornwonglert, P; Bangchang, NN; Akarasereenont, P</t>
  </si>
  <si>
    <t>Background Traditional medicine (TM) systems such as Ayurveda, Traditional Chinese Medicine (TCM), and Thai Traditional Medicine (TTM) are increasingly intersecting with artificial intelligence (AI).Objective To synthesize how AI is currently applied to TM and to outline barriers and research needs for safe, equitable, and scalable adoption.Methods We conducted a targeted narrative mini review of peer reviewed studies (2017-Aug 2025) retrieved from PubMed, Scopus, and Google Scholar using terms spanning TM (Ayurveda/TCM/TTM) and AI (machine learning (ML), natural language processing (NLP), computer vision, telemedicine. Inclusion favored studies with reported methods and, when available, performance metrics; commentary and preprints without data were excluded.Findings Current evidence supports AI assisted diagnostic pattern recognition, personalization frameworks integrating multi source data, digital preservation of TM knowledge, telemedicine enablement, and AI supported herbal pharmacology and safety assessment. Reported performance varies and is context dependent, with limited prospective external validation.Limitations Evidence heterogeneity, small datasets, inconsistent ontologies across TM systems, and nascent regulatory pathways constrain real world deployment.Conclusion AI can augment TM education, research, and clinical services, but progress requires standards, culturally informed datasets, prospective trials, and clear governance. We propose a research roadmap to guide rigorous and ethical integration.</t>
  </si>
  <si>
    <t>Jongjiamdee, Ketmanee; Pornwonglert, Pimnipa; Bangchang, Nutnichar Na; Akarasereenont, Pravit</t>
  </si>
  <si>
    <t>Akarasereenont, P (corresponding author), Mahidol Univ, Siriraj Hosp, Fac Med, Ctr Appl Thai Tradit Med, Bangkok, Thailand.; Akarasereenont, P (corresponding author), Mahidol Univ, Siriraj Hosp, Fac Med, Dept Pharmacol, Bangkok, Thailand.; Akarasereenont, P (corresponding author), Mahidol Univ, Siriraj Hosp, Fac Med, Siriraj Metabol &amp; Phen Ctr, Bangkok, Thailand.</t>
  </si>
  <si>
    <t>pravit.auk@mahidol.ac.th</t>
  </si>
  <si>
    <t>[Jongjiamdee, Ketmanee; Pornwonglert, Pimnipa; Bangchang, Nutnichar Na; Akarasereenont, Pravit] Mahidol Univ, Siriraj Hosp, Fac Med, Ctr Appl Thai Tradit Med, Bangkok, Thailand; [Akarasereenont, Pravit] Mahidol Univ, Siriraj Hosp, Fac Med, Dept Pharmacol, Bangkok, Thailand; [Akarasereenont, Pravit] Mahidol Univ, Siriraj Hosp, Fac Med, Siriraj Metabol &amp; Phen Ctr, Bangkok, Thailand</t>
  </si>
  <si>
    <t>Mahidol University; Mahidol University; Mahidol University</t>
  </si>
  <si>
    <t>Artificial intelligence in traditional medicine: evidence, barriers, and a research roadmap for personalized care</t>
  </si>
  <si>
    <t>artificial intelligence; integrated medicine; personalized treatment; telemedicine; traditional medicine</t>
  </si>
  <si>
    <t>SEP 9 2025</t>
  </si>
  <si>
    <t>1659338</t>
  </si>
  <si>
    <t>10.3389/frai.2025.1659338</t>
  </si>
  <si>
    <t>http://dx.doi.org/10.3389/frai.2025.1659338</t>
  </si>
  <si>
    <t>7PI8E</t>
  </si>
  <si>
    <t>40995027</t>
  </si>
  <si>
    <t>WOS:001576475100001</t>
  </si>
  <si>
    <t>Lee, Y; Ahn, JH; Yang, HM</t>
  </si>
  <si>
    <t>Background: Artificial intelligence (AI) shows promise for improving electrocardiogram (ECG)-based acute myocardial infarction (AMI) detection, but clinical readiness remains uncertain. We aimed to conduct a systematic synthesis informed by a structured search of AI-enhanced ECG systems to evaluate their performance, validation quality, and implementation readiness. Methods: We conducted a structured search of PubMed and Embase (publication date limits: January 1, 2017, to August 31, 2025; last searched: February 18, 2026) for English-language human studies that developed or validated AI models for ECG-based AMI diagnosis, extracting data on architectures, clinical applications, validation approaches, and performance metrics; we excluded non-original publications and studies that were non-English or non-human studies or did not use ECG input or did not address AMI diagnosis. Results: We included 88 studies; the total number of participants was not estimable because sample sizes were inconsistently reported across studies. Among 88 identified studies, convolutional neural networks predominated (51/88, 58%). Most studies were retrospective (80/88, 91%) and used 12-lead ECG (64/88, 73%). Reported performance varied widely [area under the receiver operating characteristic curve (AUROC), 0.700-0.999; sensitivity, 67.7-100.0%; specificity, 73.3-100.0%], with promising results for detecting subtle ischemic patterns in non-ST-elevation and occlusion myocardial infarction (OMI). However, only 33/88 (37.5%) performed external validation. Public datasets were used in 50/88 (57%) and institutional patient cohorts in 43/88 (49%); several studies used both sources. More complex architectures did not consistently demonstrate superior accuracy, though heterogeneity in study designs limits definitive conclusions. Conclusions: AI demonstrates substantial technical potential for AMI detection, particularly for subtle reliance on curated datasets with limited generalizability, absence of standardized evaluation frameworks, and insufficient evidence on patient-centered outcomes. Future research must prioritize prospective multicenter validation, standardized benchmarks with rigorous reference standards, and real-world implementation studies examining clinical outcomes and workflow integration. Technical feasibility is established; clinical impact now depends on validation rigor and pragmatic deployment.</t>
  </si>
  <si>
    <t>Lee, Yangyoun; Ahn, Jung Hwan; Yang, Hyoung-Mo</t>
  </si>
  <si>
    <t>Yang, HM (corresponding author), Ajou Univ, Sch Med, Dept Cardiol, 164 World Cup Ro, Suwon 16499, South Korea.</t>
  </si>
  <si>
    <t>yhhm20@hanmail.net</t>
  </si>
  <si>
    <t>[Lee, Yangyoun; Yang, Hyoung-Mo] Ajou Univ, Sch Med, Dept Cardiol, 164 World Cup Ro, Suwon 16499, South Korea; [Ahn, Jung Hwan] Ajou Univ, Sch Med, Dept Emergency Med, Suwon, South Korea</t>
  </si>
  <si>
    <t>Ajou University; Ajou University</t>
  </si>
  <si>
    <t>Artificial intelligence-enhanced electrocardiography for acute myocardial infarction detection: a systematic review</t>
  </si>
  <si>
    <t>CARDIOVASCULAR DIAGNOSIS AND THERAPY</t>
  </si>
  <si>
    <t>Artificial intelligence (AI); electrocardiography; myocardial infarction; machine learning (ML)</t>
  </si>
  <si>
    <t>AUTOMATED DETECTION; ELEVATION; ECG; NETWORK; CLASSIFICATION; VALIDATION</t>
  </si>
  <si>
    <t>107</t>
  </si>
  <si>
    <t>2223-3652</t>
  </si>
  <si>
    <t>2223-3660</t>
  </si>
  <si>
    <t>CARDIOVASC DIAGN THE</t>
  </si>
  <si>
    <t>Cardiovisc. Diagn. Ther.</t>
  </si>
  <si>
    <t>APR 24 2026</t>
  </si>
  <si>
    <t>10.21037/cdt-2025-aw-561</t>
  </si>
  <si>
    <t>http://dx.doi.org/10.21037/cdt-2025-aw-561</t>
  </si>
  <si>
    <t>IN1ST</t>
  </si>
  <si>
    <t>42164729</t>
  </si>
  <si>
    <t>WOS:001775649100004</t>
  </si>
  <si>
    <t>Shujaat, S; Riaz, M; Almutairi, H; Alanazi, H; Altalhi, L; Alenazi, N; Bin Osayl, H; Philip, MR; Aboalela, AA; Ma, HY</t>
  </si>
  <si>
    <t>Automated machine learning (AutoML) has emerged as a clinician-accessible approach to artificial intelligence by automating key stages of model development, including algorithm selection and hyperparameter optimization. This systematic review aimed to evaluate the application, performance, and translational relevance of AutoML in oral healthcare. Electronic searches of PubMed, Web of Science, Cochrane Library, and grey literature were conducted. Nineteen primary studies met the inclusion criteria. AutoML was applied across multiple dental specialties, including periodontology, orthodontics, pediatric dentistry, oral surgery, oral radiology, and public oral health, using heterogeneous data modalities such as radiographic images, clinical records, photographs, and omics data. Most studies reported strong performance on internal validation (e.g., cross-validation or validation splits) and/or independent hold-out test sets, particularly for imaging-based classification tasks, with several models achieving high accuracy and discrimination. However, external validation was uncommon, sample sizes were frequently limited, and substantial risk of bias was identified, particularly in analysis and participant selection. No study evaluated real-world clinical implementation or patient outcomes. Overall, AutoML shows promise in reducing technical barriers and supporting clinician-led artificial intelligence research in dentistry. Nevertheless, current evidence base remains exploratory, and rigorous external validation, standardized reporting, and prospective clinical evaluation are required before routine clinical adoption.</t>
  </si>
  <si>
    <t>Shujaat, Sohaib; Riaz, Marryam; Almutairi, Hawazin; Alanazi, Hala; Altalhi, Lujain; Alenazi, Naden; Bin Osayl, Haya; Philip, Manju Roby; Aboalela, Ali Anwar; Ma, Hongyang</t>
  </si>
  <si>
    <t>Shujaat, S (corresponding author), King Saud Bin Abdulaziz Univ Hlth Sci, Coll Dent, Dept Maxillofacial Surg &amp; Diagnost Sci, Mail Code 3183,POB 3660, Riyadh 11481, Saudi Arabia.</t>
  </si>
  <si>
    <t>sohaib.shujaat941@gmail.com</t>
  </si>
  <si>
    <t>Declaration of Competing Interest The authors declare that they have no known competing financial interests or personal relationships that could have appeared to influence the work reported in this paper.</t>
  </si>
  <si>
    <t>[Shujaat, Sohaib; Philip, Manju Roby; Aboalela, Ali Anwar] King Saud Bin Abdulaziz Univ Hlth Sci, King Abdullah Int Med Res Ctr, Dept Maxillofacial Surg &amp; Diagnost Sci, Coll Dent,Minist Natl Guard Hlth Affairs, Riyadh, Saudi Arabia; [Riaz, Marryam] Super Univ, Azra Naheed Dent Coll, Dept Physiol, Lahore, Pakistan; [Almutairi, Hawazin; Alanazi, Hala; Altalhi, Lujain; Alenazi, Naden; Bin Osayl, Haya] King Saud bin Abdulaziz Univ Hlth Sci, Coll Dent, King Abdullah Int Med Res Ctr, Minist Natl Guard Hlth Affairs, Riyadh, Saudi Arabia; [Ma, Hongyang] Harbin Med Univ, Affiliated Hosp 2, Dept Oral Implantol, Harbin, Peoples R China; [Shujaat, Sohaib] King Saud Bin Abdulaziz Univ Hlth Sci, Coll Dent, Dept Maxillofacial Surg &amp; Diagnost Sci, Mail Code 3183,POB 3660, Riyadh 11481, Saudi Arabia</t>
  </si>
  <si>
    <t>King Saud Bin Abdulaziz University for Health Sciences; King Abdullah International Medical Research Center (KAIMRC); Ministry of National Guard - Health Affairs; King Saud Bin Abdulaziz University for Health Sciences; King Abdullah International Medical Research Center (KAIMRC); Ministry of National Guard - Health Affairs; Harbin Medical University; King Saud Bin Abdulaziz University for Health Sciences</t>
  </si>
  <si>
    <t>Clinician-accessible automated machine learning in oral healthcare: A systematic review</t>
  </si>
  <si>
    <t>JAPANESE DENTAL SCIENCE REVIEW</t>
  </si>
  <si>
    <t>Automated machine learning; Dental artificial intelligence; Clinical decision support; Diagnostic model; Predictive modeling; Oral healthcare</t>
  </si>
  <si>
    <t>PREDICTION MODELS; PERFORMANCE; CLASSIFICATION; RISK</t>
  </si>
  <si>
    <t>Aboalela, Ali/AAV-3307-2020; Shujaat, Sohaib/E-4331-2017; Ma, Hongyang/AEC-4624-2022</t>
  </si>
  <si>
    <t>Ma, Hongyang/0000-0003-1645-312X</t>
  </si>
  <si>
    <t>81</t>
  </si>
  <si>
    <t>1882-7616</t>
  </si>
  <si>
    <t>2213-6851</t>
  </si>
  <si>
    <t>JPN DENT SCI REV</t>
  </si>
  <si>
    <t>Jpn. Dent. Sci. Rev.</t>
  </si>
  <si>
    <t>113</t>
  </si>
  <si>
    <t>10.1016/j.jdsr.2026.03.001</t>
  </si>
  <si>
    <t>http://dx.doi.org/10.1016/j.jdsr.2026.03.001</t>
  </si>
  <si>
    <t>GF7PJ</t>
  </si>
  <si>
    <t>42005095</t>
  </si>
  <si>
    <t>WOS:001735336700001</t>
  </si>
  <si>
    <t>Tan, X; Fowler, J; Li, M; Guha, A</t>
  </si>
  <si>
    <t>Purpose of review Right ventricular size and function are vital to risk stratification in pulmonary hypertension, valvular disease, and congenital heart disease, yet right ventricular assessment remains technically demanding and subject to interpreter variability. This review aims to synthesize the rapidly expanding evidence on the application of artificial intelligence to RV structural and functional assessment across echocardiography, cardiac magnetic resonance (CMR), and computed tomography.Recent findings Artificial intelligence has demonstrated accuracy approaching interobserver variability for automated right ventricular segmentation and chamber quantification across imaging modalities. Functional applications include artificial intelligence derived fractional area change, tricuspid annular plane systolic excursion, free-wall strain, and ejection fraction estimation compared against CMR. Emerging applications address right ventricular-pulmonary artery coupling and hemodynamic phenotyping through afterload-aware, physiology-centered models.Summary Current artificial intelligence tools can standardize and accelerate established right ventricular measurements, with the strongest performance in echocardiographic segmentation, annular tracking, and ejection fraction surrogates. Translation into clinical practice will require robust external validation across disease phenotypes, hybrid artificial intelligence workflows that loop in humans, and prospective studies that display measurable impact on clinical efficiency and patient outcomes.</t>
  </si>
  <si>
    <t>Tan, Xin; Fowler, Jarrett; Li, Meng; Guha, Ashrith</t>
  </si>
  <si>
    <t>Guha, A (corresponding author), Houston Methodist Hosp, Houston Methodist DeBakey Heart &amp; Vasc Ctr, Dept Cardiol, Cardiol, 6550 Fannin St, Houston, TX 77030 USA.</t>
  </si>
  <si>
    <t>gashrith@houstonmethodist.org</t>
  </si>
  <si>
    <t>[Tan, Xin; Li, Meng] Rice Univ, Dept Stat, Houston, TX USA; [Fowler, Jarrett; Guha, Ashrith] Houston Methodist JC Walter Transplant Ctr, Houston, TX USA; [Li, Meng; Guha, Ashrith] Houston Methodist DeBakey Heart &amp; Vasc Ctr, Dept Cardiol, Houston, TX USA</t>
  </si>
  <si>
    <t>Rice University; Houston Methodist; Houston Methodist</t>
  </si>
  <si>
    <t>Artificial intelligence for right ventricular assessment: current evidence and future directions</t>
  </si>
  <si>
    <t>artificial intelligence; deep learning; echocardiography; pulmonary hypertension; right ventricle</t>
  </si>
  <si>
    <t>RIGHT HEART</t>
  </si>
  <si>
    <t>400</t>
  </si>
  <si>
    <t>406</t>
  </si>
  <si>
    <t>10.1097/HCO.0000000000001320</t>
  </si>
  <si>
    <t>http://dx.doi.org/10.1097/HCO.0000000000001320</t>
  </si>
  <si>
    <t>42267489</t>
  </si>
  <si>
    <t>WOS:001842420400014</t>
  </si>
  <si>
    <t>Brooks, JA; Kallenbach, M; Radu, IP; Berzigotti, A; Dietrich, CF; Kather, JN; Luedde, T; Seraphin, TP</t>
  </si>
  <si>
    <t>Introduction: The research fi eld of artificial intelligence (AI) in medicine and especially in gastroenterology is rapidly progressing with the fi rst AI tools entering routine clinical practice, for example, in colorectal cancer screening. Contrast-enhanced ultrasound (CEUS) is a highly reliable, low-risk, and low-cost diagnostic modality for the examination of the liver. However, doctors need many years of training and experience to master this technique and, despite all efforts to standardize CEUS, it is often believed to contain significant interrater variability. As has been shown for endoscopy, AI holds promise to support examiners at all training levels in their decision-making and efficiency. Methods: In this systematic review, we analyzed and compared original research studies applying AI methods to CEUS examinations of the liver published between January 2010 and February 2024. We performed a structured literature search on PubMed, Web of Science, and IEEE. Two independent reviewers screened the articles and subsequently extracted relevant methodological features, e.g., cohort size, validation process, machine learning algorithm used, and indicative performance measures from the included articles. Results: We included 41 studies with most applying AI methods for classification tasks related to focal liver lesions. These included distinguishing benign versus malignant or classifying the entity itself, while a few studies tried to classify tumor grading, microvascular invasion status, or response to transcatheter arterial chemoembolization directly from CEUS. Some articles tried to segment or detect focal liver lesions, while others aimed to predict survival and recurrence after ablation. The majority (25/41) of studies used hand-picked and/or annotated images as data input to their models. We observed mostly good to high reported model performances with accuracies ranging between 58.6% and 98.9%, while noticing a general lack of external validation. Conclusion: Even though multiple proof-of- concept studies for the application of AI methods to CEUS examinations of the liver exist and report high performance, more prospective, externally validated, and multicenter research is needed to bring such algorithms from desk to bedside.</t>
  </si>
  <si>
    <t>Brooks, James Alexander; Kallenbach, Michael; Radu, Iuliana-Pompilia; Berzigotti, Annalisa; Dietrich, Christoph F.; Kather, Jakob Nikolas; Luedde, Tom; Seraphin, Tobias Paul</t>
  </si>
  <si>
    <t>Luedde, T; Seraphin, TP (corresponding author), Heinrich Heine Univ, Univ Hosp Dusseldorf, Med Fac, Dept Gastroenterol Hepatol &amp; Infect Dis, Dusseldorf, Germany.</t>
  </si>
  <si>
    <t>tobiaspaul.seraphin@med.uni-duesseldorf.de; tom.luedde@med.uni-duesseldorf.de</t>
  </si>
  <si>
    <t>MODS project, an initiative of the Ministry of Culture and Science of the State of North Rhine-Westphalia [PROFILNRW-2020-107-A]; German Federal Ministry of Health (DEEP LIVER) [ZMVI1-2520DAT111]; German Cancer Aid (DECADE) [70115166]; German Federal Ministry of Education and Research (PEARL) [01KD2104C]; German Federal Ministry of Education and Research (CAMINO) [01EO2101]; German Federal Ministry of Education and Research (SWAG) [01KD2215A]; German Federal Ministry of Education and Research (TRANSFORM LIVER) [031L0312A]; German Federal Ministry of Education and Research (TANGERINE) through ERA-NET Transcan [01KT2302]; German Academic Exchange Service (SECAI) [57616814]; German Federal Joint Committee (TransplantKI) [01VSF21048]; European Union's Horizon Europe and innovation program (ODELIA) [101057091]; European Union's Horizon Europe and innovation program (GENIAL) [101096312]; European Research Council (ERC; NADIR) [101114631]; National Institute for Health and Care Research (NIHR) Leeds Biomedical Research Centre [NIHR213331]; European Union; European Research Council (ERC; Consolidator Grant ) [771083]; German Cancer Aid (Deutsche Krebshilfe) [110043]; Deutsche Forschungsgemeinschaft (DFG, German Research Foundation) [403224013, 279874820, 461704932, 440603844]; Medical Faculty of the Heinrich Heine University; European Research Council (ERC) [101114631] Funding Source: European Research Council (ERC); Horizon Europe - Pillar II [101096312, 101057091] Funding Source: Horizon Europe - Pillar II</t>
  </si>
  <si>
    <t>MODS project, an initiative of the Ministry of Culture and Science of the State of North Rhine-Westphalia; German Federal Ministry of Health (DEEP LIVER); German Cancer Aid (DECADE); German Federal Ministry of Education and Research (PEARL); German Federal Ministry of Education and Research (CAMINO); German Federal Ministry of Education and Research (SWAG); German Federal Ministry of Education and Research (TRANSFORM LIVER); German Federal Ministry of Education and Research (TANGERINE) through ERA-NET Transcan; German Academic Exchange Service (SECAI); German Federal Joint Committee (TransplantKI); European Union's Horizon Europe and innovation program (ODELIA); European Union's Horizon Europe and innovation program (GENIAL); European Research Council (ERC; NADIR) (European Research Council (ERC)); National Institute for Health and Care Research (NIHR) Leeds Biomedical Research Centre; European Union (European Union (EU)); European Research Council (ERC; Consolidator Grant ) (European Research Council (ERC)); German Cancer Aid (Deutsche Krebshilfe) (Deutsche Krebshilfe); Deutsche Forschungsgemeinschaft (DFG, German Research Foundation) (German Research Foundation (DFG)); Medical Faculty of the Heinrich Heine University; European Research Council (ERC) (European Research Council (ERC)); Horizon Europe - Pillar II</t>
  </si>
  <si>
    <t>This work was supported, in part, by the MODS project funded from the program "Profilbildung 2020" (Grant No. PROFILNRW-2020-107-A), an initiative of the Ministry of Culture and Science of the State of North Rhine-Westphalia. J.N.K. and T.L. are supported by the German Federal Ministry of Health (DEEP LIVER, ZMVI1-2520DAT111) and the German Cancer Aid (DECADE, 70115166).J.N.K. is supported by the German Federal Ministry of Education and Research (PEARL, 01KD2104C; CAMINO, 01EO2101; SWAG, 01KD2215A; TRANSFORM LIVER, 031L0312A; TANGERINE, 01KT2302 through ERA-NET Transcan), the German Academic Exchange Service (SECAI, 57616814), the German Federal Joint Committee (TransplantKI, 01VSF21048), the European Union's Horizon Europe and innovation program (ODELIA, 101057091; GENIAL, 101096312), the European Research Council (ERC; NADIR, 101114631), and the National Institute for Health and Care Research (NIHR, NIHR213331) Leeds Biomedical Research Centre.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them.T.L. is supported by the European Research Council (ERC; Consolidator Grant No. 771083) and the German Federal Ministry of Education and Research (TRANSFORM LIVER, 031L0312A). The laboratory of T.L. was further funded by the German Cancer Aid (Deutsche Krebshilfe - 110043), the Deutsche Forschungsgemeinschaft (DFG, German Research Foundation) - 403224013, 279874820, 461704932, and 440603844, and support from the Medical Faculty of the Heinrich Heine University. The funders had no role in the design, data collection, data analysis, and reporting of this study.</t>
  </si>
  <si>
    <t>[Brooks, James Alexander; Kallenbach, Michael; Luedde, Tom; Seraphin, Tobias Paul] Heinrich Heine Univ, Univ Hosp Dusseldorf, Med Fac, Dept Gastroenterol Hepatol &amp; Infect Dis, Dusseldorf, Germany; [Radu, Iuliana-Pompilia; Berzigotti, Annalisa] Univ Bern, Dept Visceral Surg &amp; Med, Inselspital, Bern, Switzerland; [Dietrich, Christoph F.] Kliniken Hirslanden Beau Site, Dept Allgemeine Innere Med DAIM, Salem &amp; Permanence, Bern, Switzerland; [Kather, Jakob Nikolas] Tech Univ Dresden, Med Fac Carl Gustav Carus, Else Kroener Fresenius Ctr Digital Hlth, Dresden, Germany</t>
  </si>
  <si>
    <t>Heinrich Heine University Dusseldorf; Heinrich Heine University Dusseldorf Hospital; University of Bern; Technische Universitat Dresden; Carl Gustav Carus University Hospital</t>
  </si>
  <si>
    <t>Artificial Intelligence for Contrast-Enhanced Ultrasound of the Liver: A Systematic Review</t>
  </si>
  <si>
    <t>Contrast-enhanced ultrasound; Sonography; Liver; Artificial intelligence; Hepatology</t>
  </si>
  <si>
    <t>ATYPICAL HEPATOCELLULAR-CARCINOMA; DIAGNOSIS; LESIONS; DIFFERENTIATION; ULTRASONOGRAPHY</t>
  </si>
  <si>
    <t>Dietrich, Christoph Frank/AAB-7514-2020; Luedde, Tom/AAE-9135-2022; Kather, Jakob Nikolas/D-4279-2015; Radu, Iuliana/QUS-8174-2026; Seraphin, Tobias/AAY-1710-2021</t>
  </si>
  <si>
    <t>Dietrich, Christoph Frank/0000-0001-6015-6347; Luedde, Tom/0000-0002-6288-8821; Kather, Jakob Nikolas/0000-0002-3730-5348</t>
  </si>
  <si>
    <t>JUN 2025</t>
  </si>
  <si>
    <t>227</t>
  </si>
  <si>
    <t>244</t>
  </si>
  <si>
    <t>10.1159/000541540</t>
  </si>
  <si>
    <t>http://dx.doi.org/10.1159/000541540</t>
  </si>
  <si>
    <t>SEP 2024</t>
  </si>
  <si>
    <t>3OF1R</t>
  </si>
  <si>
    <t>39312896</t>
  </si>
  <si>
    <t>WOS:001340769200001</t>
  </si>
  <si>
    <t>Zhan, HW; Zhao, ZD; Liang, QZ; Zheng, J; Zhang, L</t>
  </si>
  <si>
    <t>BackgroundThe evaluation of patellofemoral joint parameters is essential for diagnosing patellar dislocation, yet manual measurements exhibit poor reproducibility and demonstrate significant variability dependent on clinician expertise. This systematic review aimed to evaluate the performance of artificial intelligence (AI) models in automatically measuring patellofemoral joint parameters.MethodsA comprehensive literature search of PubMed, Web of Science, Cochrane Library, and Embase databases was conducted from database inception through June 15, 2025. Two investigators independently performed study screening and data extraction, with methodological quality assessment based on the modified MINORS checklist. This systematic review is registered with PROSPERO. A narrative review was conducted to summarize the findings of the included studies.ResultsA total of 19 studies comprising 10,490 patients met the inclusion and exclusion criteria, with a mean age of 51.3 years and a mean female proportion of 56.8%. Among these, six studies developed AI models based on radiographic series, nine on CT imaging, and four on MRI. The results demonstrated excellent reliability, with intraclass correlation coefficients (ICCs) ranging from 0.900 to 0.940 for femoral anteversion angle, 0.910-0.920 for trochlear groove depth and 0.930-0.950 for tibial tuberosity-trochlear groove distance. Additionally, good reliability was observed for patellar height (ICCs: 0.880-0.985), sulcus angle (ICCs: 0.878-0.980), and patellar tilt angle (ICCs: 0.790-0.990). Notably, the AI system successfully detected trochlear dysplasia, achieving 88% accuracy, 79% sensitivity, 96% specificity, and an AUC of 0.88.ConclusionAI-based measurement of patellofemoral joint parameters demonstrates methodological robustness and operational efficiency, showing strong agreement with expert manual measurements. To further establish clinical utility, multicenter prospective studies incorporating rigorous external validation protocols are needed. Such validation would strengthen the model's generalizability and facilitate its integration into clinical decision support systems.Systematic review registrationThis systematic review was registered in PROSPERO (CRD420251075068).</t>
  </si>
  <si>
    <t>Zhan, Hongwei; Zhao, Zandong; Liang, Qiuzhen; Zheng, Jiang; Zhang, Liang</t>
  </si>
  <si>
    <t>Liang, QZ; Zheng, J; Zhang, L (corresponding author), Xi An Jiao Tong Univ, Honghui Hosp, Dept Sports Med, 555 Youyi East Rd, Xian, Shaanxi, Peoples R China.</t>
  </si>
  <si>
    <t>glowthy@sina.com; zhaozandong@163.com; liangqiuzhen2013@163.com; zhanhw16@163.com; xymade369@163.com</t>
  </si>
  <si>
    <t>[Zhan, Hongwei; Zhao, Zandong; Liang, Qiuzhen; Zheng, Jiang; Zhang, Liang] Xi An Jiao Tong Univ, Honghui Hosp, Dept Sports Med, 555 Youyi East Rd, Xian, Shaanxi, Peoples R China</t>
  </si>
  <si>
    <t>Xi'an Jiaotong University</t>
  </si>
  <si>
    <t>Performance of artificial intelligence in automated measurement of patellofemoral joint parameters: a systematic review</t>
  </si>
  <si>
    <t>JOURNAL OF ORTHOPAEDIC SURGERY AND RESEARCH</t>
  </si>
  <si>
    <t>Artificial intelligence; Automated measurement; Deep learning; Patellar dislocation; Patellofemoral joint</t>
  </si>
  <si>
    <t>RADIOLOGICAL MEASUREMENTS; PATELLAR HEIGHT; RELIABILITY; ANTEVERSION</t>
  </si>
  <si>
    <t>1749-799X</t>
  </si>
  <si>
    <t>J ORTHOP SURG RES</t>
  </si>
  <si>
    <t>J. Orthop. Surg. Res.</t>
  </si>
  <si>
    <t>SEP 26 2025</t>
  </si>
  <si>
    <t>847</t>
  </si>
  <si>
    <t>10.1186/s13018-025-06247-4</t>
  </si>
  <si>
    <t>http://dx.doi.org/10.1186/s13018-025-06247-4</t>
  </si>
  <si>
    <t>7YH3Z</t>
  </si>
  <si>
    <t>41013638</t>
  </si>
  <si>
    <t>WOS:001582533500018</t>
  </si>
  <si>
    <t>Reyes, JS; Almeida, T; Bouras, A; Mettenburg, J; Niranjan, A; Lunsford, LD; Hadjipanayis, CG</t>
  </si>
  <si>
    <t>Background Radiomics-based artificial intelligence (AI) models have emerged as promising tools for brain tumor diagnosis, grading, and classification by extracting quantitative features from imaging data. Yet, clinical translation remains limited due to variability in model design, validation, and interpretability. Objective To systematically evaluate the diagnostic performance-defined as the ability of radiomics-based AI models to correctly classify or distinguish brain tumors, measured by sensitivity, specificity, accuracy, and area under the curve (AUC)-and to identify the impact of model type, imaging modality, and tumor subtype on predictive accuracy. Methods A systematic review and meta-analysis were conducted in accordance with PRISMA 2020 guidelines. PubMed, Scopus, and Web of Science were searched from January 2010 to June 2025. A total of 107 studies met inclusion criteria. Pooled estimates of AUC, sensitivity, and specificity were calculated. Subgroup analyses were performed by model architecture, imaging modality, and tumor type. Results The pooled AUC was 0.88 (95% CI: 0.86-0.90). Deep learning models achieved the highest diagnostic performance (AUC 0.91), followed by hybrid (0.89) and conventional machine learning models (0.86). Multimodal imaging outperformed MRI or CT alone. Glioblastoma and brain metastases demonstrated the highest accuracy (AUC &gt; 0.90). Only 31% of studies employed external validation, and methodological heterogeneity was frequent. Conclusion Radiomics-based AI models demonstrate strong diagnostic performance in the diagnosis, grading, and classification of brain tumors, particularly when using deep learning and multimodal imaging. However, limited validation and inconsistent reporting practices remain barriers. Standardized pipelines, explainable algorithms, and multicenter prospective studies are needed to advance clinical implementation.</t>
  </si>
  <si>
    <t>Reyes, Jheremy S.; Almeida, Timoteo; Bouras, Alexandros; Mettenburg, Joseph; Niranjan, Ajay; Lunsford, L. Dade; Hadjipanayis, Constantinos G.</t>
  </si>
  <si>
    <t>Reyes, JS; Hadjipanayis, CG (corresponding author), Univ Pittsburgh, Ctr Image Guided Neurosurg, Neurol Surg Dept, Med Ctr, Pittsburgh, PA 15213 USA.</t>
  </si>
  <si>
    <t>reyesbarretojs@upmc.edu; mettenburgjm@upmc.edu; hadjipanayiscg2@upmc.edu; almeidata@upmc.edu; bourasa@upmc.edu; niraax@upmc.edu; lunsld@upmc.edu</t>
  </si>
  <si>
    <t>[Reyes, Jheremy S.; Almeida, Timoteo; Bouras, Alexandros; Niranjan, Ajay; Lunsford, L. Dade; Hadjipanayis, Constantinos G.] Univ Pittsburgh, Ctr Image Guided Neurosurg, Neurol Surg Dept, Med Ctr, Pittsburgh, PA 15213 USA; [Mettenburg, Joseph] Univ Pittsburgh, Med Ctr, Dept Pathol, Pittsburgh, PA USA</t>
  </si>
  <si>
    <t>Pennsylvania Commonwealth System of Higher Education (PCSHE); University of Pittsburgh; Pennsylvania Commonwealth System of Higher Education (PCSHE); University of Pittsburgh</t>
  </si>
  <si>
    <t>Radiomics-based artificial intelligence models in brain tumors: A systematic review and meta-analysis of diagnostic performance</t>
  </si>
  <si>
    <t>Radiomics; Artificial Intelligence; Brain Tumors; Deep Learning; Diagnostic Accuracy</t>
  </si>
  <si>
    <t>MULTIPARAMETRIC MRI; KI-67 EXPRESSION; GRADE GLIOMA; FEATURES; GLIOBLASTOMA; MUTATION</t>
  </si>
  <si>
    <t>Lunsford, L. Dade/AHI-7993-2022</t>
  </si>
  <si>
    <t>Reyes, Jheremy Sebastian/0000-0002-7366-0881</t>
  </si>
  <si>
    <t>110</t>
  </si>
  <si>
    <t>1297</t>
  </si>
  <si>
    <t>1316</t>
  </si>
  <si>
    <t>10.1007/s00234-026-03983-0</t>
  </si>
  <si>
    <t>http://dx.doi.org/10.1007/s00234-026-03983-0</t>
  </si>
  <si>
    <t>42043503</t>
  </si>
  <si>
    <t>WOS:001751840800001</t>
  </si>
  <si>
    <t>Saraluck, A; Manonai, J; Kijmanawat, A; Wattanayingcharoenchai, R</t>
  </si>
  <si>
    <t>Background and objective Interpretation of urodynamic studies (UDS) is essential for the assessment of lower urinary tract dysfunction but remains resource-intensive and highly operator-dependent. Artificial intelligence (AI) has increasingly been applied to support urodynamic interpretation; however, the available evidence is heterogeneous and its clinical relevance remains uncertain. This systematic review aimed to synthesise current evidence on AI applications in urodynamic assessment and to summarise diagnostic performance and methodological quality.Methods A systematic literature search of PubMed, Embase, Scopus, and IEEE Xplore was conducted in accordance with PRISMA 2020. Studies applying AI to uroflowmetry, cystometry, or pressure-flow studies in human participants were included. Eligible studies were categorised according to data representation as parameter-based, raw signal-based, or image-based models. Diagnostic performance was summarised narratively, and risk of bias was assessed using the QUADAS-AI framework.Key findings and limitations Eighteen studies met the inclusion criteria. Parameter-based models generally demonstrated modest to good diagnostic performance, particularly for binary classification tasks. Raw signal-based models more frequently reported high discriminative performance, with several studies achieving area under the receiver operating characteristic curve values above 0.85 and, in some cases, exceeding 0.90. Image-based models demonstrated feasibility for automated interpretation of urodynamic traces, although reported performance varied substantially. Most studies were retrospective and single-centre, relied on expert-defined reference standards, and lacked external validation, resulting in frequent high or unclear risk of bias.Conclusions and clinical implications Artificial intelligence has been widely applied to urodynamic assessment and often demonstrates high diagnostic performance in research settings. However, substantial methodological limitations limit confidence in clinical generalisability. At present, AI-assisted urodynamic interpretation should be considered exploratory, and robust prospective studies with independent external validation are required before routine clinical implementation.</t>
  </si>
  <si>
    <t>Saraluck, Apisith; Manonai, Jittima; Kijmanawat, Athasit; Wattanayingcharoenchai, Rujira</t>
  </si>
  <si>
    <t>Wattanayingcharoenchai, R (corresponding author), Ramathibodi Hosp Mahidol Univ, Fac Med, Div Female Pelv Med &amp; Reconstruct Surg, Bangkok 10400, Thailand.</t>
  </si>
  <si>
    <t>rujira.wat@mahidol.ac.th</t>
  </si>
  <si>
    <t>[Saraluck, Apisith; Manonai, Jittima; Wattanayingcharoenchai, Rujira] Ramathibodi Hosp Mahidol Univ, Fac Med, Div Female Pelv Med &amp; Reconstruct Surg, Bangkok 10400, Thailand; [Kijmanawat, Athasit] Mahidol Univ, Fac Med, Chakri Naruebodindra Med Inst, Dept Obstet &amp; Gynecol,Ramathibodi Hosp, Samut Prakarn, Thailand</t>
  </si>
  <si>
    <t>Mahidol University; Mahidol University</t>
  </si>
  <si>
    <t>Artificial intelligence for urodynamic studies: systematic review of methods, performance, and clinical applications</t>
  </si>
  <si>
    <t>Artificial intelligence; Urodynamic studies; Uroflowmetry; Machine learning; Deep learning; Diagnostic accuracy; Systematic review; QUADAS-AI</t>
  </si>
  <si>
    <t>UROFLOWMETRY</t>
  </si>
  <si>
    <t>MAY 25 2026</t>
  </si>
  <si>
    <t>270</t>
  </si>
  <si>
    <t>10.1186/s12911-026-03592-0</t>
  </si>
  <si>
    <t>http://dx.doi.org/10.1186/s12911-026-03592-0</t>
  </si>
  <si>
    <t>LG3BR</t>
  </si>
  <si>
    <t>42185892</t>
  </si>
  <si>
    <t>WOS:001823902200001</t>
  </si>
  <si>
    <t>Fanelli, F; Tisci, A; Lo Muzio, L; Troiano, G; Caponio, VCA; Dioguardi, M; Zhurakivska, K</t>
  </si>
  <si>
    <t>Background/Objectives: Peri-implantitis is a major complication in implant dentistry, and its radiographic diagnosis remains challenging because conventional assessment is operator-dependent and bone loss is often detected only after measurable changes occur. Artificial intelligence (AI) may support the detection, quantification, and prognostic assessment of peri-implant bone conditions. This review aimed to synthesize evidence on AI-based radiographic approaches for peri-implantitis detection, marginal bone loss measurement, and risk stratification. Methods: PubMed and Scopus were searched for original studies published between 2013 and 2025 that applied artificial intelligence (AI), including machine learning and deep learning, to peri-implantitis. Eligible studies focused on peri-implant bone assessment and reported quantitative performance metrics. Extracted data included imaging modality, AI model, task, dataset, reference standard, validation strategy, performance, and clinical relevance. A qualitative synthesis was performed. Results: Eleven studies met the eligibility criteria; however, one full text could not be retrieved, and ten studies were included. In most of the studies, peri-implant marginal bone loss detection or measurement was performed using periapical/intraoral radiographs, while only few studies used panoramic or combined imaging. Common architectures included YOLO variants, Faster R-CNN, Mask R-CNN, U-Net, ResNet, and AlexNet. Performance was generally encouraging for implant localization, bone loss detection, keypoint identification, and severity classification. Only one study addressed outcome prediction. All studies were retrospective and internally validated. Conclusions: AI may support radiographic detection and quantification of peri-implant bone loss as an adjunctive diagnostic tool. However, evidence is limited by retrospective designs, heterogeneous reference standards, lack of external validation, and limited clinical-data integration. Future studies should prioritize prospective multicenter validation, longitudinal imaging, and multimodal models.</t>
  </si>
  <si>
    <t>Fanelli, Francesco; Tisci, Angela; Lo Muzio, Lorenzo; Troiano, Giuseppe; Caponio, Vito Carlo Alberto; Dioguardi, Mario; Zhurakivska, Khrystyna</t>
  </si>
  <si>
    <t>Fanelli, F (corresponding author), Univ Foggia, Dept Clin &amp; Expt Med, I-71122 Foggia, Italy.</t>
  </si>
  <si>
    <t>mario.dioguardi@unifg.it; vca.caponio@unilink.it; khrystyna.zhurakivska@unifg.it; francesco.fanelli@unifg.it; troiano@lum.it; angela.tisci@unifg.it; lorenzo.lomuzio@unifg.it</t>
  </si>
  <si>
    <t>[Fanelli, Francesco; Tisci, Angela; Lo Muzio, Lorenzo; Dioguardi, Mario; Zhurakivska, Khrystyna] Univ Foggia, Dept Clin &amp; Expt Med, I-71122 Foggia, Italy; [Troiano, Giuseppe] LUM Univ, Dept Med &amp; Surg, I-70010 Casamassima, Italy; [Caponio, Vito Carlo Alberto] Link Campus Univ, Dept Life Sci Hlth &amp; Healthcare Profess, I-00165 Rome, Italy</t>
  </si>
  <si>
    <t>University of Foggia</t>
  </si>
  <si>
    <t>Artificial Intelligence for Radiographic Diagnosis of Peri-Implantitis: A Comprehensive Review on Detection, Measurement, and Risk Stratification</t>
  </si>
  <si>
    <t>peri-implantitis; artificial intelligence; deep learning; radiography; dental; alveolar bone loss</t>
  </si>
  <si>
    <t>Caponio, VITO CARLO ALBERTO/AAI-3509-2020; Tisci, Angela/LXA-6970-2024; Muzio, Lorenzo/C-8533-2011; Zhurakivska, Khrystyna/AAM-1099-2020; DIOGUARDI, MARIO/S-7881-2019</t>
  </si>
  <si>
    <t>5210</t>
  </si>
  <si>
    <t>10.3390/jcm15135210</t>
  </si>
  <si>
    <t>http://dx.doi.org/10.3390/jcm15135210</t>
  </si>
  <si>
    <t>KX2EL</t>
  </si>
  <si>
    <t>42452670</t>
  </si>
  <si>
    <t>WOS:001817744000001</t>
  </si>
  <si>
    <t>Ansari, A; Ansari, N; Zaheer, S; Khalid, U; Bechev, K; Markov, D; Aleksiev, V; Markov, G; Poryazova, E</t>
  </si>
  <si>
    <t>Background/Objectives: Artificial intelligence (AI) is increasingly being integrated into vascular surgery, particularly in diagnostic imaging, perioperative planning, intraoperative guidance, and postoperative surveillance. This literature review evaluates the current applications of artificial intelligence in vascular surgery and endovascular practice, with a particular focus on imaging technologies and their role in improving diagnostic precision, workflow efficiency, and patient outcomes. In addition, the review examines emerging AI applications in operative workflow optimization, endovascular navigation, postoperative surveillance, training platforms, and AI-assisted clinical decision support. Methods: A literature review was conducted using PubMed and Scopus with the search terms: (artificial intelligence OR AI OR neural network) AND (vascular surgery) AND (diagnosis OR treatment). Reference lists of included studies were manually screened, and additional recent studies were identified from relevant journals. Articles published in English up to April 2026 were included. Studies were assessed for their applications in vascular diagnostics, plaque characterization, endovascular workflow optimization, and postoperative surveillance. Results: AI demonstrated strong diagnostic performance across multiple imaging modalities. Deep learning systems achieved a sensitivity of 91.3% and specificity of 95.2% in peripheral arterial stenosis classification, while plaque characterization models showed accuracies up to 96% and substantial agreement with expert imaging interpretation. AI-assisted operative systems improved procedural efficiency through reductions in operative duration, radiation exposure, and contrast utilization. However, many studies were retrospective, single-center, and based on relatively small cohorts with heterogeneous endpoints. Conclusions: AI has significant potential to improve vascular surgical practice through enhanced image interpretation, procedural guidance, and individualized treatment planning. Despite promising outcomes, current evidence remains limited by methodological heterogeneity and insufficient external validation. Prospective multicenter studies and standardized evaluation frameworks are required before widespread clinical implementation can be achieved.</t>
  </si>
  <si>
    <t>Ansari, Areeb; Ansari, Nabiha; Zaheer, Shehzad; Khalid, Usman; Bechev, Kristian; Markov, Daniel; Aleksiev, Vladimir; Markov, Galabin; Poryazova, Elena</t>
  </si>
  <si>
    <t>Ansari, A (corresponding author), Med Univ Plovdiv, Fac Med, Plovdiv 4002, Bulgaria.</t>
  </si>
  <si>
    <t>usmankhalid957@gmail.com; gabi_markov@abv.bg; shehzadzaheer@hotmail.com; ansari.a.areeb@gmail.com; eporiazova@abv.bg; nabiha.m.ansari@gmail.com; kristian_bechev@abv.bg; daniel.markov@mu-plovdiv.bg; vl_alex@abv.bg</t>
  </si>
  <si>
    <t>[Ansari, Areeb; Ansari, Nabiha; Zaheer, Shehzad; Khalid, Usman; Markov, Galabin] Med Univ Plovdiv, Fac Med, Plovdiv 4002, Bulgaria; [Bechev, Kristian] Med Univ Plovdiv, Fac Med, Dept Anat Histol &amp; Cytol, Plovdiv 4002, Bulgaria; [Bechev, Kristian] Pulmed Univ Hosp, Neurol Surg, Plovdiv 4000, Bulgaria; [Markov, Daniel; Poryazova, Elena] Med Univ Plovdiv, Fac Med, Dept Gen &amp; Clin Pathol, Plovdiv 4002, Bulgaria; [Markov, Daniel; Poryazova, Elena] Univ Hosp Pulmed, Dept Clin Pathol, Plovdiv 4002, Bulgaria; [Aleksiev, Vladimir] Univ Hosp Kaspela, Dept Thorac Surg, Plovdiv 4002, Bulgaria; [Aleksiev, Vladimir] Med Univ Plovdiv, Dept Cardiovasc Surg, Plovdiv 4002, Bulgaria; [Poryazova, Elena] Med Univ Plovdiv, Res Inst, Clin &amp; Expt Morphol Div, Plovdiv 4002, Bulgaria</t>
  </si>
  <si>
    <t>Artificial Intelligence in Vascular Surgery: A Literature Review Focusing on Current Applications, Imaging Advances and Future Prospects</t>
  </si>
  <si>
    <t>artificial intelligence; vascular surgery; diagnosis; treatment; imaging; current applications</t>
  </si>
  <si>
    <t>GUIDELINES; SOCIETY</t>
  </si>
  <si>
    <t>Bechev, Kristian/LNQ-0519-2024; Poryazova, Elena/ODN-0932-2025; Markov, Daniel/HMV-2930-2023; ALEKSIEV, VLADIMIR/MXL-1843-2025; Ansari, Areeb/JQX-1047-2023; Markov, Galabin/KTI-3571-2024</t>
  </si>
  <si>
    <t>4988</t>
  </si>
  <si>
    <t>10.3390/jcm15134988</t>
  </si>
  <si>
    <t>http://dx.doi.org/10.3390/jcm15134988</t>
  </si>
  <si>
    <t>KX2CP</t>
  </si>
  <si>
    <t>42452449</t>
  </si>
  <si>
    <t>WOS:001817739200001</t>
  </si>
  <si>
    <t>Dinc, R; Ardic, N</t>
  </si>
  <si>
    <t>Background: Artificial intelligence-based computer-aided detection (AI-CAD) systems are increasingly being used in endovascular practice to support time-sensitive detection, triage and prioritization tasks in imaging and procedural workflows. Despite rapid technological advancements and expanding regulatory clearances, the translation to lasting clinical benefit varies. Objective: This narrative review synthesizes AI-CAD applications in endovascular interventions and proposes an evaluation-oriented framework to support responsible clinical translation; this framework emphasizes detection-specific metrics, external validation, bias-aware assessment, and workflow integration. Methods: A structured narrative review was conducted using targeted searches in PubMed, Google Scholar, and IEEE Xplore (2020-2026); this review was supported by an examination of US FDA device databases and citation tracking. Evidence was assessed using a pragmatic hierarchical classification framework based on regulatory status and validation rigor. Results: AI-CAD applications were mapped across four main endovascular domains: neurovascular interventions (e.g., large vessel occlusion triage), coronary interventions (CCTA-based stenosis detection and intravascular imaging support), aortic interventions/EVAR (endoleak detection and sac monitoring), and peripheral interventions (lesion detection and angiographic decision support). Across the domains, performance reporting was heterogeneous and often relied on retrospective, single-center assessments. Key barriers to clinical readiness included acquisition variability and dataset shift due to artifacts, limited multicenter validation, annotation variability, and human-AI workflow factors. Evaluation priorities included whether to assess at the lesion level or case level, false positive burden and calibration, external validation under real-world heterogeneity, and clinical impact measures such as treatment timing and procedural decision-making. Conclusions: AI-CAD systems hold significant potential for improving endovascular care; however, clinical readiness depends on rigorous, endovascular feature-specific assessment and transparent reporting, beyond retrospective accuracy. The proposed evidence level framework and assessment checklist provide practical tools for distinguishing mature technologies from research prototypes and guiding future validation, implementation, and post-market monitoring.</t>
  </si>
  <si>
    <t>Dinc, Rasit; Ardic, Nurittin</t>
  </si>
  <si>
    <t>Dinc, R (corresponding author), One World Trade Ctr, INVAMED Med Innovat Inst, 85Th Floor,285 Fulton St, New York, NY 10007 USA.</t>
  </si>
  <si>
    <t>rasitdinc@hotmail.com; nurittinardic@yahoo.com</t>
  </si>
  <si>
    <t>[Dinc, Rasit] One World Trade Ctr, INVAMED Med Innovat Inst, 85Th Floor,285 Fulton St, New York, NY 10007 USA; [Ardic, Nurittin] Medint UK Hlth Agcy Ltd, 56 Pallett Dr, Nuneaton CV11 6LT, Warwickshire, England</t>
  </si>
  <si>
    <t>Artificial Intelligence for Computer-Aided Detection in Endovascular Interventions: Clinical Applications, Validation, and Translational Perspectives</t>
  </si>
  <si>
    <t>artificial intelligence; computer-aided detection; endovascular interventions; validation; regulatory science; endovascular imaging</t>
  </si>
  <si>
    <t>Dinc, Rasit/JLM-3825-2023</t>
  </si>
  <si>
    <t>MAR 29 2026</t>
  </si>
  <si>
    <t>399</t>
  </si>
  <si>
    <t>10.3390/bioengineering13040399</t>
  </si>
  <si>
    <t>http://dx.doi.org/10.3390/bioengineering13040399</t>
  </si>
  <si>
    <t>HB1UK</t>
  </si>
  <si>
    <t>42072193</t>
  </si>
  <si>
    <t>WOS:001749882000001</t>
  </si>
  <si>
    <t>Eini, P; Eini, P; Serpoush, H; Rezayee, M</t>
  </si>
  <si>
    <t>Background Heart failure is a significant complication in diabetic patients, and machine learning algorithms offer potential for early prediction. This systematic review and meta-analysis evaluated the diagnostic performance of ML models in predicting HF among diabetic patients.Methods We searched PubMed, Web of Science, Embase, ProQuest, and Scopus, identifying 2830 articles. After deduplication and screening, 16 studies were included, with 7 providing data for meta-analysis. Study quality was assessed using PROBAST+AI. A bivariate random-effects model (Stata, midas, metadta) pooled sensitivity, specificity, likelihood ratios, and diagnostic odds ratio (DOR) for best-performing algorithms, with subgroup analyses. Heterogeneity (I2) and publication bias were assessed.Results This meta-analysis of seven studies evaluating machine learning models for heart failure detection demonstrated a pooled sensitivity of 84% (95% CI: 0.75-0.90), specificity of 86% (95% CI: 0.56-0.97), and an area under the ROC curve of 0.90 (95% CI: 0.87-0.93). The pooled positive likelihood ratio was 6.6 (95% CI: 1.2-35.9), and the negative likelihood ratio was 0.17 (95% CI: 0.08-0.36), with a diagnostic odds ratio of 39 (95% CI: 4-423). Significant heterogeneity was observed, primarily related to differences in study populations, machine learning algorithms, dataset sizes, and validation methods. No significant publication bias was detected.Conclusion Machine learning models demonstrate promising diagnostic accuracy for heart failure detection and have the potential to support early diagnosis and risk assessment in clinical practice. However, considerable heterogeneity across studies and limited external validation highlight the need for standardised development, prospective validation, and improved interpretability of ML models to ensure their effective integration into healthcare systems.</t>
  </si>
  <si>
    <t>Eini, Pooya; Eini, Peyman; Serpoush, Homa; Rezayee, Mohammad</t>
  </si>
  <si>
    <t>Eini, P (corresponding author), Rajaie Cardiovasc Inst, Cardiovasc Res Ctr, Tehran, Iran.</t>
  </si>
  <si>
    <t>[Eini, Pooya] Rajaie Cardiovasc Inst, Cardiovasc Res Ctr, Tehran, Iran; [Eini, Peyman] Hamadan Univ Med Sci, Infect Dis Res Ctr, Hamadan, Iran; [Serpoush, Homa] Hamadan Univ Med Sci, Hamadan, Iran; [Rezayee, Mohammad] Michigan State Univ, Coll Human Med, E Lansing, MI USA</t>
  </si>
  <si>
    <t>Hamadan University of Medical Sciences; Hamadan University of Medical Sciences; Michigan State University; Michigan State University College of Human Medicine</t>
  </si>
  <si>
    <t>Diagnostic Performance of Machine Learning Algorithms for Predicting Heart Failure in Diabetic Patients: A Systematic Review and Meta-Analysis</t>
  </si>
  <si>
    <t>ENDOCRINOLOGY DIABETES &amp; METABOLISM</t>
  </si>
  <si>
    <t>diabetes; diagnostic accuracy; heart failure; machine learning; predictive modelling</t>
  </si>
  <si>
    <t>/P-7535-2017; Eini, Pooya/KLC-0584-2024</t>
  </si>
  <si>
    <t>Eini, Pooya/0000-0002-9457-8588</t>
  </si>
  <si>
    <t>2398-9238</t>
  </si>
  <si>
    <t>ENDOCRIN DIAB METAB</t>
  </si>
  <si>
    <t>Endocrinol. Diabetes Metab.</t>
  </si>
  <si>
    <t>e70111</t>
  </si>
  <si>
    <t>10.1002/edm2.70111</t>
  </si>
  <si>
    <t>http://dx.doi.org/10.1002/edm2.70111</t>
  </si>
  <si>
    <t>7LG7V</t>
  </si>
  <si>
    <t>40965312</t>
  </si>
  <si>
    <t>WOS:001573706200001</t>
  </si>
  <si>
    <t>Yagnik, VD; Choudhary, PR; Garg, P</t>
  </si>
  <si>
    <t>Artificial intelligence (AI) is increasingly applied in colorectal and anorectal surgery, particularly for complex conditions such as anal fistula (AF). Conventional diagnostic and therapeutic approaches remain limited by intricate anatomy, high recurrence risk, and the need to preserve continence. This narrative review, evaluates the role of AI in AF and related anorectal disorders, with evidence mapped to the IDEAL (idea, development, exploration, assessment, and long-term follow-up) framework (stages 1-4, with stage 2 subdivided into 2a and 2b). Relevant literature was identified through targeted searches of PubMed, Embase, and Scopus. Studies investigating AI applications in AF or related anorectal conditions, including imaging, surgical planning, predictive modeling, and functional assessment, were included. Evidence was categorized according to IDEAL stages, ranging from proof-of-concept to longterm quality assurance. AI demonstrates potential across 4 key domains: (1) preoperative imaging (stages 1-2b); (2) intraoperative planning and assistance (stages 1-2a); (3) predictive modeling (stages 2a-2b); and (4) broader anorectal applications, including anorectal manometry and the EndoFLIP (endoluminal functional lumen imaging probe) procedure (stages 1-2b). Feasibility studies report high diagnostic performance, particularly for magnetic resonance imaging and computed tomography-based deep learning models; however, these findings are constrained by small sample sizes, limited external validation, and challenges related to workflow integration. Overall, AI has the potential to enhance diagnostic accuracy, surgical planning, and functional assessment in AF and related disorders. However, most studies remain within early IDEAL stages (1-2b), highlighting the need for multicenter validation, cost-effectiveness analyses, and robust ethical frameworks before widespread clinical implementation.</t>
  </si>
  <si>
    <t>Yagnik, Vipul D.; Choudhary, Prema Ram; Garg, Pankaj</t>
  </si>
  <si>
    <t>Garg, P (corresponding author), Garg Fistula Res Inst, Dept Colorectal Surg, 1042,Sect 15, Panchkula 134113, India.</t>
  </si>
  <si>
    <t>drgargpankaj@yahoo.com</t>
  </si>
  <si>
    <t>[Yagnik, Vipul D.] Banas Med Coll &amp; Res Inst, Dept Surg, Palanpur, India; [Choudhary, Prema Ram] Banas Med Coll &amp; Res Inst, Dept Physiol, Palanpur, India; [Garg, Pankaj] Garg Fistula Res Inst, Dept Colorectal Surg, 1042,Sect 15, Panchkula 134113, India</t>
  </si>
  <si>
    <t>Artificial intelligence in anal fistula: mapping evidence to IDEAL stages</t>
  </si>
  <si>
    <t>ANNALS OF COLOPROCTOLOGY</t>
  </si>
  <si>
    <t>Rectal fistula; Artificial intelligence; Machine learning; Deep learning; Magnetic resonance imaging</t>
  </si>
  <si>
    <t>Yagnik, Vipul/J-9991-2019</t>
  </si>
  <si>
    <t>KOREAN SOC COLOPROCTOLOGY</t>
  </si>
  <si>
    <t>1519 HYUNDAI VENTURE VILL, 713 SUSEO-DONG, GANGNAM-GU, SEOUL, 135-539, SOUTH KOREA</t>
  </si>
  <si>
    <t>2287-9714</t>
  </si>
  <si>
    <t>2287-9722</t>
  </si>
  <si>
    <t>ANN COLOPROCTOL</t>
  </si>
  <si>
    <t>Ann. Coloproctol.</t>
  </si>
  <si>
    <t>264</t>
  </si>
  <si>
    <t>272</t>
  </si>
  <si>
    <t>10.3393/ac.2025.01494.0213</t>
  </si>
  <si>
    <t>http://dx.doi.org/10.3393/ac.2025.01494.0213</t>
  </si>
  <si>
    <t>KR0EK</t>
  </si>
  <si>
    <t>42392850</t>
  </si>
  <si>
    <t>WOS:001813536800002</t>
  </si>
  <si>
    <t>Li, YH; Zhang, CF; Qi, ZJ; Wang, QH; Li, DB; Gao, FF; Ren, XB; Chen, CH</t>
  </si>
  <si>
    <t>Background Lumbar disc herniation (LDH) is a major cause of low back pain and disability worldwide. Although magnetic resonance imaging (MRI) is the standard modality for diagnosis, interpretation remains subject to interobserver variability. Deep learning (DL)-based approaches have been increasingly applied to improve diagnostic accuracy; however, their overall performance and sources of heterogeneity remain unclear. Methods PubMed, Web of Science, and the Cochrane Library were searched from inception to March 2026. Studies evaluating imaging-based DL models for LDH diagnosis were included if sufficient diagnostic performance data were available. Two reviewers independently performed study selection, data extraction, and quality assessment using QUADAS-2. Pooled sensitivity and specificity were estimated using random-effects models, and summary receiver operating characteristic (SROC), subgroup, and sensitivity analyses were performed. The primary subgroup analysis used one primary standalone DL result per study to reduce non-independence. Results Ten retrospective studies were included. The pooled sensitivity and specificity were 0.94 (95% CI: 0.90-0.96) and 0.94 (95% CI: 0.90-0.97), respectively, with an area under the SROC curve of 0.99. Substantial heterogeneity was observed (I &amp; sup2; &gt; 97%), with no obvious threshold effect (rho = -0.188, P = 0.603), indicating that the pooled estimates should be interpreted as exploratory. External validation studies showed lower specificity than internal or same-center temporally independent validation studies (0.87 vs. 0.96; P = 0.034), while sensitivity was similar. Sensitivity analyses suggested that differences in model task and output structure contributed to heterogeneity. At a pretest probability of 20%, a positive DL result increased the posttest probability to approximately 80%, whereas a negative result reduced it to approximately 2%. Conclusion DL-based imaging models show promising diagnostic potential for LDH and may support assisted screening, triage, and lesion localization. However, the evidence is limited by substantial heterogeneity, retrospective study designs, non-patient-level analytical units, variable reference standards, and limited external validation. Future studies should use standardized task definitions, annotation procedures, AI reporting frameworks, and multicenter prospective patient-level validation before routine clinical implementation.</t>
  </si>
  <si>
    <t>Li, Yahao; Zhang, Chaofeng; Qi, Zhijian; Wang, Qinghua; Li, Daibin; Gao, Feifei; Ren, Xiaobing; Chen, Changhong</t>
  </si>
  <si>
    <t>Chen, CH (corresponding author), Nanjing Univ Chinese Med, Dept Orthopaed, Jiangyin Hosp, Jiangyin 214400, Jiangsu, Peoples R China.</t>
  </si>
  <si>
    <t>changhongchen0917@163.com</t>
  </si>
  <si>
    <t>the Jiangyin Science and Technology Innovation Special Project [2024]; the Jiangyin Hospital of Traditional Chinese Medicine Institutional Research Project [Y202513]; the Special Project for Research and Development of Offcampus Teaching Base of Jiangsu Vocational College of Medicine [20229142]; the Research Project of Jiangyin Society of Traditional Chinese Medicine [M202304]; the Jiangyin Young and Middle aged Health Excellent Talents Project [JYROYT202317]</t>
  </si>
  <si>
    <t>the Jiangyin Science and Technology Innovation Special Project; the Jiangyin Hospital of Traditional Chinese Medicine Institutional Research Project; the Special Project for Research and Development of Offcampus Teaching Base of Jiangsu Vocational College of Medicine; the Research Project of Jiangyin Society of Traditional Chinese Medicine; the Jiangyin Young and Middle aged Health Excellent Talents Project</t>
  </si>
  <si>
    <t>This work was supported by the Research Project of Jiangyin Society of Traditional Chinese Medicine (M202304), the Jiangyin Young and Middle-aged Health Excellent Talents Project (JYROYT202317), the Jiangyin Science and Technology Innovation Special Project (2024), the Special Project for Research and Development of Off-campus Teaching Base of Jiangsu Vocational College of Medicine (20229142), and the Jiangyin Hospital of Traditional Chinese Medicine Institutional Research Project (Y202513).</t>
  </si>
  <si>
    <t>[Zhang, Chaofeng; Qi, Zhijian; Wang, Qinghua; Li, Daibin; Gao, Feifei; Ren, Xiaobing; Chen, Changhong] Nanjing Univ Chinese Med, Dept Orthopaed, Jiangyin Hosp, Jiangyin 214400, Jiangsu, Peoples R China; [Li, Yahao] Nanjing Univ Chinese Med, Nanjing 210023, Jiangsu, Peoples R China; [Li, Yahao] Nanjing Univ Chinese Med, Suzhou TCM Hosp, Suzhou 215019, Jiangsu, Peoples R China</t>
  </si>
  <si>
    <t>Nanjing University of Chinese Medicine; Nanjing University of Chinese Medicine</t>
  </si>
  <si>
    <t>Deep learning for the diagnosis of lumbar disc herniation: a systematic review and meta-analysis</t>
  </si>
  <si>
    <t>BMC MEDICAL IMAGING</t>
  </si>
  <si>
    <t>Lumbar disc herniation; Deep learning; Magnetic resonance imaging; Diagnostic accuracy; Systematic review; Meta-analysis; Artificial intelligence; Imaging diagnosis</t>
  </si>
  <si>
    <t>1471-2342</t>
  </si>
  <si>
    <t>BMC MED IMAGING</t>
  </si>
  <si>
    <t>BMC Med. Imag.</t>
  </si>
  <si>
    <t>410</t>
  </si>
  <si>
    <t>10.1186/s12880-026-02502-0</t>
  </si>
  <si>
    <t>http://dx.doi.org/10.1186/s12880-026-02502-0</t>
  </si>
  <si>
    <t>MV5MH</t>
  </si>
  <si>
    <t>42277705</t>
  </si>
  <si>
    <t>WOS:001851896400001</t>
  </si>
  <si>
    <t>Artificial intelligence (AI) has emerged as a transformative technology in healthcare, with significant applications in orthopedic trauma. This comprehensive review analyzes 217 studies published between 2015 and 2025 to evaluate the current state, applications, and future directions of AI in orthopedic trauma. The field has experienced exponential growth, with 52.5 % of all studies published in 2024 alone. Deep learning approaches (43.3 %) and traditional machine learning methods (39.2 %) dominated the research landscape. Fracture detection (24.4 %) and classification (12.0 %) were the most common applications, followed by prediction (21.2 %) and segmentation (8.3 %). Hip/femur (19.4 %), spine (18.9 %), and wrist fractures (12.0 %) represented the most frequently studied anatomical sites. AI systems frequently matched or exceeded specialist performance in detection and classification tasks, with sensitivities and specificities above 90 % commonly reported. Predictive models for complications and mortality consistently outperformed traditional scoring systems, with improvements in AUC typically between 0.10-0.15. However, only 14.5 % of studies underwent external validation, and just 3.2 % reported prospective clinical validation. Despite remarkable progress in developing accurate AI systems for orthopedic trauma, significant challenges remain in clinical integration, data standardization, and validation across diverse populations. Future development should focus on multimodal approaches integrating diverse data sources, transparent algorithms providing rationales for predictions, and rigorous clinical validation. Point-of-care applications and integration with emerging technologies offer promising directions for clinical impact. As these challenges are addressed, AI has the potential to significantly enhance orthopedic trauma care by improving diagnostic accuracy, optimizing treatment selection, and identifying high-risk patients for targeted interventions.</t>
  </si>
  <si>
    <t>Misir, A (corresponding author), Bahcesehir Univ Sch Med, Dept Orthoped &amp; Traumatol, Turkiye, Istanbul, Turkiye.</t>
  </si>
  <si>
    <t>[Misir, Abdulhamit] Bahcesehir Univ Sch Med, Dept Orthoped &amp; Traumatol, Turkiye, Istanbul, Turkiye</t>
  </si>
  <si>
    <t>Artificial intelligence in orthopedic trauma: a comprehensive review</t>
  </si>
  <si>
    <t>INJURY-INTERNATIONAL JOURNAL OF THE CARE OF THE INJURED</t>
  </si>
  <si>
    <t>Artificial intelligence; Machine learning; Deep learning; Orthopedic trauma; Fracture detection; Classification; predictive modeling; Clinical decision support</t>
  </si>
  <si>
    <t>OSTEOPOROTIC VERTEBRAL FRACTURE; CONVOLUTIONAL NEURAL-NETWORKS; FI CIAL INTELLIGENCE; HIP FRACTURE; COMPUTER VISION; HEART-FAILURE; DEEP; CLASSIFICATION; ALGORITHM; SURGERY</t>
  </si>
  <si>
    <t>0020-1383</t>
  </si>
  <si>
    <t>1879-0267</t>
  </si>
  <si>
    <t>INJURY</t>
  </si>
  <si>
    <t>Injury-Int. J. Care Inj.</t>
  </si>
  <si>
    <t>112570</t>
  </si>
  <si>
    <t>10.1016/j.injury.2025.112570</t>
  </si>
  <si>
    <t>http://dx.doi.org/10.1016/j.injury.2025.112570</t>
  </si>
  <si>
    <t>Critical Care Medicine; Emergency Medicine; Orthopedics; Surgery</t>
  </si>
  <si>
    <t>General &amp; Internal Medicine; Emergency Medicine; Orthopedics; Surgery</t>
  </si>
  <si>
    <t>6DF4F</t>
  </si>
  <si>
    <t>40683054</t>
  </si>
  <si>
    <t>WOS:001550570700002</t>
  </si>
  <si>
    <t>Brullas, G; Luaces, C; Trenchs, V; Brotons, P</t>
  </si>
  <si>
    <t>Context: Pediatric Emergency Departments (PEDs) face overcrowding partially due to delayed hospital admission decision. Machine Learning (ML) models could early predict it. Objective: To systematically review and critically appraise the development, validation, quality, risk of bias, and applicability of ML models for predicting PEDs hospital admission. Methods: PubMed, Cochrane, Web of Science and Scopus were searched for studies published up to February 25, 2025. Studies that developed and/or validated predictive models for hospitalization from PEDs using ML methods were included. Case reports, reviews, meta-analyses, and non-English/Spanish studies were excluded. Main characteristics from the selected studies were extracted using a standardized form. Quality, risk of bias and applicability were assessed using the PROBAST + AI tool. Results: Nineteen studies were included. Only one was prospective, nine multicentric, and seven included external validation. Final predictors for each model ranged from three to 6009, with most common including age, sex, chief complaint, arrival mode and triage category. The most frequent ML algorithm used was random forests (n = 9). Reported model performance varied widely (AUC-ROC 0.624-0.968) independently from sample sizes and algorithms used. Methodological inconsistencies, poor reporting, low quality and high risk were common. Only one received a highly favorable PROBAST + AI judgement. There was substantial heterogeneity and suboptimal transparency across the selected studies. Conclusion: ML models show promise in supporting early decision-making for hospitalization in PEDs, but studies frequently present methodological and reporting limitations. Future research should prioritize more rigorous designs, prospective external validation, and transparent reporting.</t>
  </si>
  <si>
    <t>Brullas, Guillem; Luaces, Carles; Trenchs, Victoria; Brotons, Pedro</t>
  </si>
  <si>
    <t>Brullas, G (corresponding author), Passeig St Joan Deu 2, Esplugas de Llobregat 08950, Barcelona, Spain.</t>
  </si>
  <si>
    <t>guillem.brullas@sjd.es</t>
  </si>
  <si>
    <t>Fundacio de Recerca Sant Joan de Deu (FRSJD)</t>
  </si>
  <si>
    <t>This study was funded by Fundacio de Recerca Sant Joan de Deu (FRSJD) . The funder played no role in study design, data collection, analysis and interpretation of data, or the writing of this manuscript.</t>
  </si>
  <si>
    <t>[Brullas, Guillem; Luaces, Carles; Trenchs, Victoria] Inst Recerca St Joan Deu IRSJD, Environm Effects Child Adolescent Well being Res G, Esplugas de Llobregat, Barcelona, Spain; [Brullas, Guillem; Luaces, Carles; Trenchs, Victoria] Hosp St Joan Deu HSJD, Pediat Emergency Dept, Esplugas de Llobregat, Barcelona, Spain; [Brullas, Guillem] Univ Barcelona UB, Sch Med &amp; Hlth Sci, Doctoral Program Med &amp; Translat Res, Barcelona, Spain; [Luaces, Carles; Trenchs, Victoria] Univ Barcelona UB, Dept Surg &amp; Med Surg Specialties, Barcelona, Spain; [Brotons, Pedro] Inst Recerca St Joan Deu IRSJD, Infect Dis &amp; Microbiome Res Grp, Esplugas de Llobregat, Barcelona, Spain; [Brotons, Pedro] Univ Int Catalunya UIC, Sch Med &amp; Hlth Sci, Barcelona, Spain; [Brotons, Pedro] Inst Salud Carlos III, Consorcio Invest Biomed Red Epidemiol &amp; Salud CIBE, Madrid, Spain</t>
  </si>
  <si>
    <t>University of Barcelona; University of Barcelona; Universitat Internacional de Catalunya (UIC); Instituto de Salud Carlos III</t>
  </si>
  <si>
    <t>Machine learning models for predicting hospital admission in pediatric emergency departments: A systematic review</t>
  </si>
  <si>
    <t>Pediatric Emergency Medicine; Hospital admission; Prediction model; Artificial Intelligence; Machine Learning</t>
  </si>
  <si>
    <t>LENGTH; DISPOSITION; RECORDS; RISK</t>
  </si>
  <si>
    <t>106189</t>
  </si>
  <si>
    <t>10.1016/j.ijmedinf.2025.106189</t>
  </si>
  <si>
    <t>http://dx.doi.org/10.1016/j.ijmedinf.2025.106189</t>
  </si>
  <si>
    <t>K7175</t>
  </si>
  <si>
    <t>41265008</t>
  </si>
  <si>
    <t>WOS:001628836600001</t>
  </si>
  <si>
    <t>Wang, ZY; Zhu, ZX; Jiang, T; Gu, YP</t>
  </si>
  <si>
    <t>Dental caries remains the most prevalent chronic disease worldwide, affecting more than two billion people and driving substantial healthcare costs. While early detection is central to minimally invasive dentistry, traditional diagnostic methods suffer from limited sensitivity and high inter-examiner variability, especially for incipient lesions. Artificial Intelligence (AI) has shown promise in overcoming these limitations, and many studies have reported expert-level performance under controlled conditions. However, a substantial translational gap persists between algorithmic success in silico and reliable performance in real-world clinical environments. This review synthesizes the full development pipeline of AI for caries diagnosis-from data curation and ground-truth construction to model design, validation, and clinical deployment. We highlight persistent bottlenecks including domain shift across imaging devices and clinical settings, subjective and inconsistent annotation practices, limited multimodal datasets, and heterogeneous reporting standards. Emerging strategies such as multi-center data collection, probabilistic labeling, self-supervised learning, domain adaptation, and test-time augmentation offer partial solutions but remain underutilized. We argue for a paradigm shift from binary detection toward quantitative, risk-based staging that aligns with minimally invasive dentistry and the WHO Global Oral Health Action Plan 2023-2030. By advocating for standardized multimodal datasets, rigorous external validation, explainable interfaces, and human-centered clinical integration, this review outlines a roadmap for translating AI innovation into trustworthy, equitable, and clinically meaningful decision-support systems capable of reducing the global burden of untreated caries.</t>
  </si>
  <si>
    <t>Wang, Ziyu; Zhu, Zixuan; Jiang, Ti; Gu, Yuanping</t>
  </si>
  <si>
    <t>Gu, YP (corresponding author), Guilin Med Univ, Sch Stomatol, Guilin, Peoples R China.</t>
  </si>
  <si>
    <t>200023@glmc.edu.cn</t>
  </si>
  <si>
    <t>Innovation Training Program for College Students in Guangxi Zhuang Autonomous Region [S202410601193]; Guangxi Medical and Health Appropriate Technology Development and Promotion Project [S2023134]; Scientific Research and Technology Development Program of Guilin City [20230135-5-2]</t>
  </si>
  <si>
    <t>Innovation Training Program for College Students in Guangxi Zhuang Autonomous Region; Guangxi Medical and Health Appropriate Technology Development and Promotion Project; Scientific Research and Technology Development Program of Guilin City</t>
  </si>
  <si>
    <t>The author(s) declared that financial support was received for this work and/or its publication. This work was supported by the Innovation Training Program for College Students in Guangxi Zhuang Autonomous Region [S202410601193], Guangxi Medical and Health Appropriate Technology Development and Promotion Project [S2023134], and Scientific Research and Technology Development Program of Guilin City [20230135-5-2].</t>
  </si>
  <si>
    <t>[Wang, Ziyu; Jiang, Ti; Gu, Yuanping] Guilin Med Univ, Sch Stomatol, Guilin, Peoples R China; [Zhu, Zixuan] Guilin Med Univ, Clin Med Coll, Guilin, Peoples R China</t>
  </si>
  <si>
    <t>Guilin Medical University</t>
  </si>
  <si>
    <t>Artificial intelligence for dental caries diagnosis: translating algorithms to clinical practice</t>
  </si>
  <si>
    <t>artificial intelligence; clinical decision support; deep learning; dental caries diagnosis; domain shift; explainable AI; multicenter datasets</t>
  </si>
  <si>
    <t>JUL 29 2026</t>
  </si>
  <si>
    <t>1879708</t>
  </si>
  <si>
    <t>10.3389/fmed.2026.1879708</t>
  </si>
  <si>
    <t>http://dx.doi.org/10.3389/fmed.2026.1879708</t>
  </si>
  <si>
    <t>MN0FH</t>
  </si>
  <si>
    <t>WOS:001846107000001</t>
  </si>
  <si>
    <t>Pau, S; Eglinton, T; Wang, AL; Fischer, J</t>
  </si>
  <si>
    <t>Background: Complete cytoreduction is the most important prognostic factor for patients with peritoneal surface malignancies (PSM) and its prediction remains a clinical challenge. Artificial intelligence (AI) offers a novel opportunity to integrate clinical and imaging features to support surgical decision-making. This scoping review aimed to analyse applications of AI for predicting cytoreduction completeness in PSM. Methods: A scoping review was conducted in accordance with PRISMA-ScR guidelines and registered with Open Science Framework. PubMed, Scopus, and Embase were searched from 2000 to 2025. Eligible studies applied AI models to predict cytoreduction completeness in patients with PSM using pre-operative data. Data were extracted on study design, disease type, model architecture, input predictors, performance metrics and explainability strategies. Results: From 262 records identified from the search strategy, nine studies were included. Seven focused on ovarian cancer, one on synchronous colorectal peritoneal metastases, and one on a mixed PSM. Area under the curve (AUC) values ranged from 0.70 to 0.98. Radiomics-clinical nomograms consistently outperformed single-modality models. The DeAF deep learning framework achieved the strongest multicentre validation (AUC of 0.90), underscoring the potential of deep feature extraction. However, explainability was limited to nomograms, feature importance plots, or calibration analyses; no study adopted modern explainable AI techniques. Conclusion: AI models demonstrate potential for pre-operative prediction of cytoreduction completeness in PSM, particularly when radiomics are combined with clinicopathological factors or when deep learning is applied. Future research should prioritise multicentre external validation, integration of multimodal data and the adoption of explainability tools to enable clinical translation.</t>
  </si>
  <si>
    <t>Pau, Samuel; Eglinton, Timothy; Wang, Alan; Fischer, Jesse</t>
  </si>
  <si>
    <t>Pau, S (corresponding author), Univ Auckland, Fac Med &amp; Hlth Sci, Waikato Clin Campus,Private Bag 3200, Hamilton 3200, New Zealand.</t>
  </si>
  <si>
    <t>samuelpau_0524@hotmail.com; jesse.fischer@waikatodhb.health.nz; alan.wang@auckland.ac.nz; tim.eglinton@cdhb.health.nz</t>
  </si>
  <si>
    <t>[Pau, Samuel; Fischer, Jesse] Univ Auckland, Fac Med &amp; Hlth Sci, Waikato Clin Campus,Private Bag 3200, Hamilton 3200, New Zealand; [Eglinton, Timothy] Univ Otago, Christchurch Hosp Campus, Dept Surg &amp; Crit Care, 2 Riccarton Ave, Christchurch 8011, New Zealand; [Wang, Alan] Univ Auckland, Auckland Bioengn Inst, 70 Symonds St, Auckland 1010, New Zealand</t>
  </si>
  <si>
    <t>University of Auckland; Christchurch Hospital New Zealand; University of Otago; University of Auckland</t>
  </si>
  <si>
    <t>The role of artificial intelligence in pre-operative prediction of completeness of cytoreduction for peritoneal surface malignancies: a scoping review</t>
  </si>
  <si>
    <t>EJSO</t>
  </si>
  <si>
    <t>Artificial intelligence; Machine learning; Deep learning; Radiomics; Cytoreductive surgery; Peritoneal surface malignancies</t>
  </si>
  <si>
    <t>OVARIAN-CANCER</t>
  </si>
  <si>
    <t>0748-7983</t>
  </si>
  <si>
    <t>1532-2157</t>
  </si>
  <si>
    <t>EJSO-EUR J SURG ONC</t>
  </si>
  <si>
    <t>111480</t>
  </si>
  <si>
    <t>10.1016/j.ejso.2026.111480</t>
  </si>
  <si>
    <t>http://dx.doi.org/10.1016/j.ejso.2026.111480</t>
  </si>
  <si>
    <t>Oncology; Surgery</t>
  </si>
  <si>
    <t>EM0VJ</t>
  </si>
  <si>
    <t>41740519</t>
  </si>
  <si>
    <t>WOS:001704312000001</t>
  </si>
  <si>
    <t>Efstathiou, A; Charitaki, E; Triantopoulou, C; Delis, S</t>
  </si>
  <si>
    <t>Background: Hepato-pancreato-biliary (HPB) surgery involves operations that depend heavily on precise imaging, careful planning, and intraoperative decision-making. The rapid emergence of artificial intelligence (AI) and digital tools has assisted in these domains. Methods: We performed a PRISMA-guided systematic review (searches through June 2025) of AI/digital technologies applied to HPB surgical care, including novel models such as machine learning, deep learning, radiomics, augmented/mixed reality, and computer vision. Our focus was for eligible studies to address imaging interpretation, preoperative planning, intraoperative guidance, or outcome prediction. Results: In total, 38 studies met inclusion criteria. Imaging models constructed with AI showed high diagnostic performance for lesion detection and classification (commonly AUC similar to 0.80-0.98). Moreover, risk models using machine learning frequently exceeded traditional scores for predicting postoperative complications (e.g., pancreatic fistula). AI-assisted three-dimensional visual reconstructions enhanced anatomical understanding for preoperative planning, while augmented and mixed-reality systems enabled real-time intraoperative navigation in pilot series. Computer-vision systems recognized critical intraoperative landmarks (e.g., critical view of safety) and detected hazards such as bleeding in near real time. Most of the studies included were retrospective, single-center, or feasibility designs, with limited external validation. Conclusions: The usage of AI and digital tools show promising results across the HPB pathway-from preoperative diagnostics to intraoperative safety and guidance. The evidence to date supports technical feasibility and suggests clinical benefit, but routine adoption and further conclusions should await prospective, multicenter validation and consistent reporting. With continued refinement, multidisciplinary collaboration, appropriate cost effectiveness, and attention to ethics and implementation, these technologies could improve the precision, safety, and outcomes of HPB surgery.</t>
  </si>
  <si>
    <t>Efstathiou, Andreas; Charitaki, Evgenia; Triantopoulou, Charikleia; Delis, Spiros</t>
  </si>
  <si>
    <t>Efstathiou, A (corresponding author), Konstantopouleio Gen Hosp, Dept Surg, Athens 14233, Greece.</t>
  </si>
  <si>
    <t>spirosgdelis@gmail.com; f-stathiou@hotmail.com; jenny_charitaki@hotmail.com; ctriantopoulou@gmail.com</t>
  </si>
  <si>
    <t>[Efstathiou, Andreas; Charitaki, Evgenia; Delis, Spiros] Konstantopouleio Gen Hosp, Dept Surg, Athens 14233, Greece; [Triantopoulou, Charikleia] Konstantopouleio Gen Hosp, Dept Radiol, Athens 14233, Greece</t>
  </si>
  <si>
    <t>Artificial Intelligence and Digital Tools Across the Hepato-Pancreato-Biliary Surgical Pathway: A Systematic Review</t>
  </si>
  <si>
    <t>hepatopancreatobiliary surgery; artificial intelligence; augmented reality; image-guided surgery; robotic surgery; machine learning; surgical planning; intraoperative navigation; predictive analytics; deep learning; systematic review</t>
  </si>
  <si>
    <t>COMPUTED-TOMOGRAPHY; CLINICAL-OUTCOMES; SURGERY; RESECTION</t>
  </si>
  <si>
    <t>Delis, Spiros/0000-0001-9498-7763; Efstathiou, Aneas/0009-0002-9242-8145; CHARITAKI, EVGENIA/0000-0002-5375-0097</t>
  </si>
  <si>
    <t>SEP 15 2025</t>
  </si>
  <si>
    <t>6501</t>
  </si>
  <si>
    <t>10.3390/jcm14186501</t>
  </si>
  <si>
    <t>http://dx.doi.org/10.3390/jcm14186501</t>
  </si>
  <si>
    <t>7WV0K</t>
  </si>
  <si>
    <t>41010705</t>
  </si>
  <si>
    <t>WOS:001581534800001</t>
  </si>
  <si>
    <t>Fernández, VC; Garcés, MG; Montoya, JC; Torres, MAT; Rincón, EHH</t>
  </si>
  <si>
    <t>Introduction Head and neck cancer represents a major clinical challenge due to its pronounced biological, histopathological and anatomical heterogeneity, which limits the predictive accuracy of conventional staging systems. To optimize diagnostic and therapeutic decision-making, reduce overtreatment and advance towards more precise oncology, robust risk stratification is essential. In recent years, artificial intelligence (AI) has emerged as a promising tool to support these processes through advanced analysis of clinical, radiological and histopathological data. Objective To identify and describe the available scientific evidence on emerging applications of AI in risk stratification for head and neck cancer. Methods A scoping review was conducted in accordance with the methodological guidance of the Joanna Briggs Institute and the recommendations of the PRISMA-ScR checklist. Studies published between January 2015 and January 2026, in English or Spanish, were identified through systematic searches of PubMed, Scopus, Web of Science and IEEE Xplore, supplemented by manual reference screening. Study selection, data extraction and evidence synthesis were performed independently by two reviewers using the Population-Concept-Context (PCC) framework. Results A total of 44 studies were included, applying AI techniques primarily to diagnostic tasks and prognostic risk stratification in head and neck cancer, including prediction of lymph node metastasis and extranodal extension. The most frequently employed approaches were machine learning models, deep learning architectures and radiomics-based methods. Commonly used data modalities included computed tomography, magnetic resonance imaging, digital histopathology and structured clinical variables. Overall, studies reported moderate to high predictive performance; however, the evidence was characterized by substantial methodological heterogeneity, a predominance of retrospective designs, limited external validation and insufficient assessment of the clinical impact of the proposed models. Conclusions The available evidence suggests that AI has the potential to enhance risk stratification in head and neck cancer, complementing conventional clinical approaches and contributing to the development of more individualized oncology. Nevertheless, responsible clinical implementation of these technologies requires overcoming challenges related to methodological standardization, prospective multicentre validation, model interpretability, and the consideration of ethical and equity-related issues.</t>
  </si>
  <si>
    <t>Concha Fernandez, Valeria; Gonzalez Garces, Mariana; Cardenas Montoya, Jeronimo; Torres Torres, Mario Andres; Hernandez Rincon, Erwin Hernando</t>
  </si>
  <si>
    <t>Fernández, VC; Garcés, MG (corresponding author), Univ Sabana, Sch Med, Chia, Colombia.; Rincón, EHH (corresponding author), Univ Sabana, Dept Family Med &amp; Publ Hlth, Chia, Colombia.</t>
  </si>
  <si>
    <t>erwinhr@unisabana.edu.co; marianagoga@unisabana.edu.co; valeriacofe@unisabana.edu.co</t>
  </si>
  <si>
    <t>[Concha Fernandez, Valeria; Gonzalez Garces, Mariana; Cardenas Montoya, Jeronimo; Torres Torres, Mario Andres] Univ Sabana, Sch Med, Chia, Colombia; [Hernandez Rincon, Erwin Hernando] Univ Sabana, Dept Family Med &amp; Publ Hlth, Chia, Colombia</t>
  </si>
  <si>
    <t>Emerging applications of artificial intelligence for risk stratification in head and neck cancer: a scoping review</t>
  </si>
  <si>
    <t>artificial intelligence; clinical decision support; deep learning; extranodal extension; head and neck cancer; lymph node metastasis; machine learning; precision oncology</t>
  </si>
  <si>
    <t>47</t>
  </si>
  <si>
    <t>1803391</t>
  </si>
  <si>
    <t>10.3389/fonc.2026.1803391</t>
  </si>
  <si>
    <t>http://dx.doi.org/10.3389/fonc.2026.1803391</t>
  </si>
  <si>
    <t>JG9RD</t>
  </si>
  <si>
    <t>42294322</t>
  </si>
  <si>
    <t>WOS:001789088200001</t>
  </si>
  <si>
    <t>Glinkowski, WM; Spalinska, A; Wolk, A; Wolk, K</t>
  </si>
  <si>
    <t>Background/Objectives: Musculoskeletal disorders and their surgical treatment significantly affect global disability, healthcare utilization, and costs. Artificial intelligence (AI) is a key enabler of data-driven musculoskeletal care. Their applications include diagnostic imaging, surgical planning, risk prediction, rehabilitation, and digital health ecosystems. This narrative review synthesizes current evidence on the use of AI in orthopaedics and musculoskeletal care across five areas: diagnostic imaging, surgical planning and intraoperative augmentation, predictive analytics and patient-reported outcomes, rehabilitation intelligence and teleorthopaedics, and system-level management. An additional task is to identify translational gaps and priorities for safe, ethical, and equitable implementation of AI. Methods: A structured narrative review was conducted using targeted searches in PubMed, Scopus, and Web of Science supplemented by semantic and citation-based explorations in Semantic Scholar, OpenAlex, and Google Scholar. The main search period was January 2019 to December 2025. The retrieved peer-reviewed articles were analyzed for clinical relevance to human musculoskeletal care, quantitative outcomes, and the translational implications of the results. From the broader pool of eligible publications, 40 clinically relevant studies were selected for detailed synthesis covering imaging, surgical planning, predictive modeling, rehabilitation, and system-level applications. Owing to the significant heterogeneity in the model architectures, datasets, and endpoints, the results were organized into five predefined thematic areas. Results: The most mature evidence is for AI-assisted detection of bone fractures on radiographs, identification of implants, and use of sizing templates in preoperative planning for arthroplasty, where deep learning systems have achieved expert-level diagnostic performance (e.g., fracture detection sensitivity of approximately 90% and specificity of approximately 92% and implant identification accuracy of 97-99%) and improved the accuracy of preoperative planning compared to conventional templating. AI-based planning increases the likelihood of reducing intraoperative corrections, shortening surgery time, reducing blood loss, and improving the final functional outcomes. Predictive models can support the stratification of risk for complications, rehospitalizations, and patient-reported outcomes, although external validation remains limited and is often single-center at this stage of research. Emerging applications in rehabilitation and teleorthopaedics, including sensor-based monitoring and learning systems integrated with Patient-Reported Outcome Measures (PROMs), are conceptually promising, but are mainly limited to feasibility or pilot studies. Conclusions: AI is beginning to influence musculoskeletal care, moving beyond pattern recognition toward integrated, patient-centered decision support throughout the perioperative and rehabilitation periods. Its widespread use remains constrained by limited multicenter validation, dataset bias, algorithmic opacity, and immature regulatory and governance frameworks. Future work should prioritize prospective multicenter impact studies, repeatable revalidation of local models, integration of PROM and teleorthopedic data with health learning systems, and adaptation to changing regulatory requirements to enable safe, ethical, effective, and equitable implementation in routine orthopedic practice.</t>
  </si>
  <si>
    <t>Glinkowski, Wojciech Michal; Spalinska, Antonina; Wolk, Agnieszka; Wolk, Krzysztof</t>
  </si>
  <si>
    <t>Glinkowski, WM (corresponding author), Med Univ Warsaw, Ctr Excellence TeleOrto Telediagnost &amp; Treatment, Dept Med Informat &amp; Telemed, Warsaw, Poland.; Glinkowski, WM; Wolk, K (corresponding author), Polish Telemed &amp; eHlth Soc, Targowa 39A 5, PL-03728 Warsaw, Poland.</t>
  </si>
  <si>
    <t>krzysztof@wolk.pl; agnieszka.wolk@telemedycyna.org; w.glinkowski@gmail.com</t>
  </si>
  <si>
    <t>[Glinkowski, Wojciech Michal] Med Univ Warsaw, Ctr Excellence TeleOrto Telediagnost &amp; Treatment, Dept Med Informat &amp; Telemed, Warsaw, Poland; [Glinkowski, Wojciech Michal; Wolk, Agnieszka; Wolk, Krzysztof] Polish Telemed &amp; eHlth Soc, Targowa 39A 5, PL-03728 Warsaw, Poland; [Spalinska, Antonina] Cardinal Stefan Wyszynski Univ Warsaw, Fac Med, Dept Biostat &amp; Res Methodol, Coll Medicum, PL-01938 Warsaw, Poland</t>
  </si>
  <si>
    <t>Medical University of Warsaw; Cardinal Stefan Wyszynski University in Warsaw</t>
  </si>
  <si>
    <t>Artificial Intelligence in Orthopaedics: Clinical Performance, Limitations, and Translational Readiness-A Review</t>
  </si>
  <si>
    <t>artificial intelligence; orthopaedic imaging; arthroplasty; osteoarthritis; predictive analytics; rehabilitation intelligence; patient-reported outcomes; clinical implementation</t>
  </si>
  <si>
    <t>DEEP LEARNING ALGORITHMS; KNEE ARTHROPLASTY; HEALTH-CARE; TOTAL HIP; OSTEOARTHRITIS; RADIOGRAPHS; VALIDATION; FRACTURES; HUMANS; MODELS</t>
  </si>
  <si>
    <t>Wołk, Krzysztof/E-9957-2015; Slubowska, Antonina/HGB-3785-2022; /V-6471-2019; Glinkowski, Wojciech/E-6754-2010</t>
  </si>
  <si>
    <t>1751</t>
  </si>
  <si>
    <t>10.3390/jcm15051751</t>
  </si>
  <si>
    <t>http://dx.doi.org/10.3390/jcm15051751</t>
  </si>
  <si>
    <t>EZ8SB</t>
  </si>
  <si>
    <t>41827166</t>
  </si>
  <si>
    <t>WOS:001713688400001</t>
  </si>
  <si>
    <t>Ge, WJ; Zhu, TF; Ge, WJ; Zhu, XY; Chu, AQ</t>
  </si>
  <si>
    <t>Objective: This systematic review aims to evaluate the methodological quality, performance, and clinical applicability of machine learning (ML) models for predicting the risk of venous thromboembolism (VTE) in hospitalized patients. Specifically, we aim to assess the methodological quality and reporting transparency of the included studies, with a focus on their risk of bias and adherence to reporting guidelines. Methods: A systematic review by use of the databases Cochrane Library, Web of Science, Embase, PubMed, CNKI, VIP Journal Database, Wanfang Database, and the Chinese Biomedical Literature Database. The study was registered at PROSPERO before data collection and PRISMA guidelines were followed. The search was conducted to identify all relevant studies published from the inception of database up to August 1, 2024. Two independent researchers screened the literature and extracted data. Model quality was assessed using the PROBAST appraisal tool and a modified TRIPOD+AI framework, alongside reported model performance metrics. Results: A total of seventeen studies were included, comprising 65 VTE ML models with sample sizes ranging from 120 to 9213. All models demonstrated an area under the curve (AUC) &gt;0.7. Twenty-three ML algorithms were employed, with logistic regression (LR) being the most frequently used (n = 11), followed by XGBoost (n = 10) and random forests (RF) (n = 9). Thirteen studies utilized various stochastic algorithms. Most studies used Bootstrap or 10-fold cross-validation for internal validation, but lacked external validation, leading to a high overall risk of bias. Key predictors in these models included D-dimer, history of thrombosis, history of hypertension, age, and complications. Conclusions: Existing evidence suggests that ML models can effectively predict VTE outcomes. However, most models suffer from poor methodological quality, lack of external validation, and limited generalizability. Future research should focus on large-scale, multi-center prospective studies that are based on clinical practice, improve external validation, and develop optimized local VTE risk assessment and decision support tools for better integration into clinical practice.</t>
  </si>
  <si>
    <t>Ge, Wen-jing; Zhu, Teng-fei; Ge, Wen-jie; Zhu, Xin-yi; Chu, Ai-qin</t>
  </si>
  <si>
    <t>Chu, AQ (corresponding author), USTC, Anhui Prov Hosp, Affiliated Hosp 1, Dept Crit Care Med, Hefei 230001, Peoples R China.</t>
  </si>
  <si>
    <t>chuaiqin2019@163.com</t>
  </si>
  <si>
    <t>[Ge, Wen-jing; Zhu, Teng-fei] Bengbu Med Univ, Affiliated Hosp 1, Dept Nursing, Bengbu 233000, Peoples R China; [Ge, Wen-jie; Zhu, Xin-yi; Chu, Ai-qin] USTC, Anhui Prov Hosp, Affiliated Hosp 1, Dept Crit Care Med, Hefei 230001, Peoples R China</t>
  </si>
  <si>
    <t>Bengbu Medical University; Chinese Academy of Sciences; University of Science &amp; Technology of China, CAS</t>
  </si>
  <si>
    <t>Systematic review of a machine learning model for prediction of venous thromboembolism risk</t>
  </si>
  <si>
    <t>THROMBOSIS RESEARCH</t>
  </si>
  <si>
    <t>Venous thromboembolism; Risk prediction; Machine learning; Systematic review</t>
  </si>
  <si>
    <t>Zhu, Xinyi/HSG-4784-2023; Ge, Wenjie/AAJ-3066-2020</t>
  </si>
  <si>
    <t>0049-3848</t>
  </si>
  <si>
    <t>1879-2472</t>
  </si>
  <si>
    <t>THROMB RES</t>
  </si>
  <si>
    <t>Thromb. Res.</t>
  </si>
  <si>
    <t>256</t>
  </si>
  <si>
    <t>109507</t>
  </si>
  <si>
    <t>10.1016/j.thromres.2025.109507</t>
  </si>
  <si>
    <t>http://dx.doi.org/10.1016/j.thromres.2025.109507</t>
  </si>
  <si>
    <t>Hematology; Peripheral Vascular Disease</t>
  </si>
  <si>
    <t>Hematology; Cardiovascular System &amp; Cardiology</t>
  </si>
  <si>
    <t>9UB1V</t>
  </si>
  <si>
    <t>41175546</t>
  </si>
  <si>
    <t>WOS:001615030100001</t>
  </si>
  <si>
    <t>Gill, SS; Kharma, N; Gupte, CM</t>
  </si>
  <si>
    <t>Introduction: Sports-related knee injuries are common and debilitating, often leading to chronic pain, early osteoarthritis, and reduced performance. Artificial Intelligence (AI) has emerged as a promising tool to improve their prevention, diagnosis, prognosis, and rehabilitation. This review summarises current evidence on the clinical applications, limitations, and future directions of AI and machine learning in sports-related knee injuries. Methods: A narrative review of PubMed, Embase, Medline and Web of Science was conducted, examining recent literature on AI-based models in musculoskeletal and sports medicine. The review was categorised into key domains: injury prediction and prevention, diagnostic imaging performance, AI-enabled clinical workflows, alongside postoperative and rehabilitation outcome modelling. Results: AI algorithms demonstrate strong potential across the sports knee injury continuum. Predictive models analysing biomechanical and physiological data have achieved high area under the curve (AUC) values, in some cases above 0.90, in experimental and pilot setting when identifying athletes at risk of ACL rupture or overuse injuries, while machine learning approaches have been used to predict graft failure, revision surgery, and return-to-sport. However, most remain investigational rather than clinically deployable, with limited explainability, insufficient external validation, and training datasets that are often narrow or unrepresentative of broader athletic populations. Conclusion: AI has the potential to transform the management of sports-related knee injuries through more predictive, personalised, and precise care. However, wider clinical adoption will require multicentre validation, improved interpretability, and robust ethical and regulatory oversight. With further development, AI may enhance injury prevention, recovery, and improve long-term joint health outcomes in athletes. (c) 2026 The Author(s). Published by Elsevier B.V. This is an open acc ess article under the CC BY license (http://creativecommons.org/licenses/by/4.0/).</t>
  </si>
  <si>
    <t>Gill, Saran Singh; Kharma, Nasir; Gupte, Chinmay Madhukar</t>
  </si>
  <si>
    <t>Gill, SS (corresponding author), Imperial Coll London, Dept Sugery &amp; Canc, London, England.</t>
  </si>
  <si>
    <t>saran.gill21@imperial.ac.uk</t>
  </si>
  <si>
    <t>[Gill, Saran Singh; Kharma, Nasir; Gupte, Chinmay Madhukar] Imperial Coll London, Dept Sugery &amp; Canc, London, England; [Gupte, Chinmay Madhukar] Imperial Coll Healthcare NHS Trust, London, England; [Gupte, Chinmay Madhukar] Sportshealing Clin, London, England</t>
  </si>
  <si>
    <t>Imperial College London; Imperial College London</t>
  </si>
  <si>
    <t>Artificial intelligence in the management of sports knee injuries: a narrative review</t>
  </si>
  <si>
    <t>KNEE</t>
  </si>
  <si>
    <t>AI; ML; Knee; Sports injury</t>
  </si>
  <si>
    <t>Gill, Saran/JCF-2408-2023</t>
  </si>
  <si>
    <t>0968-0160</t>
  </si>
  <si>
    <t>1873-5800</t>
  </si>
  <si>
    <t>Knee</t>
  </si>
  <si>
    <t>104430</t>
  </si>
  <si>
    <t>10.1016/j.knee.2026.104430</t>
  </si>
  <si>
    <t>http://dx.doi.org/10.1016/j.knee.2026.104430</t>
  </si>
  <si>
    <t>Orthopedics; Sport Sciences; Surgery</t>
  </si>
  <si>
    <t>GE3PZ</t>
  </si>
  <si>
    <t>41903431</t>
  </si>
  <si>
    <t>WOS:001734385900001</t>
  </si>
  <si>
    <t>Yan, GZ; Wang, YY; Chen, LQ</t>
  </si>
  <si>
    <t>Objectives: This meta-analysis aimed to systematically evaluate the diagnostic performance of artificial intelligence (AI) applied to biparametric magnetic resonance imaging (bpMRI) for identifying clinically significant prostate cancer (csPCa). Methods: A comprehensive systematic review was conducted following PRISMA-DTA guidelines, searching PubMed, Embase, and Web of Science databases. Studies focus on AI algorithms based on bpMRI in diagnosis csPCa were included. Bivariate random-effects models synthesized sensitivity, specificity, and area under the curve (AUC). Heterogeneity was assessed using I2 statistics, with subgroup analyses exploring variations across AI methodologies, AI models, study designs, and geographical regions. Results: Nineteen studies were included, encompassing 4594 patients in internal validation sets, 795 in external validation sets, and 897 in radiologist cohorts. AI models based on bpMRI exhibited notable diagnostic performance, with internal validation revealing an average sensitivity of 0.88 (95% CI: 0.84-0.92), average specificity of 0.79 (95% CI: 0.73-0.84), and an average AUC of 0.91 (95% CI: 0.88-0.93). External validation confirmed these results with a average sensitivity of 0.85 (95% CI: 0.78-0.90), average specificity of 0.83 (95% CI: 0.69-0.91), and an average AUC of 0.91 (95% CI: 0.88-0.93). In contrast, radiologist assessments showed lower performance with an average AUC of 0.78 (95% CI: 0.74-0.81). Conclusion: AI applied to bpMRI demonstrates excellent diagnostic performance for csPCa, representing a promising noninvasive approach that may potentially outperform traditional radiological interpretations. However, notable heterogeneity across studies and limited sample size for radiologists and external validation sets suggests the need for caution. To substantiate these findings and investigate clinical applicability, additional prospective studies are essential.</t>
  </si>
  <si>
    <t>Yan, Guangzhao; Wang, Yanyan; Chen, Liqun</t>
  </si>
  <si>
    <t>Chen, LQ (corresponding author), Zhejiang Prov Peoples Hosp, Hangzhou Med Coll, Emergency &amp; Crit Care Ctr, Dept Emergency Med,Affiliated Peoples Hosp, Hangzhou 310014, Zhejiang, Peoples R China.</t>
  </si>
  <si>
    <t>Chenliqun2012@outlook.com</t>
  </si>
  <si>
    <t>[Yan, Guangzhao] Zhejiang Prov Peoples Hosp, Affiliated Peoples Hosp, Emergency &amp; Crit Care Ctr, Dept Emergency Med,Hangzhou Med Coll, Hangzhou, Zhejiang, Peoples R China; [Wang, Yanyan] Zhejiang Prov Peoples Hosp, Hangzhou Med Coll, Lab Med Ctr, Dept Clin Lab, Hangzhou,Affiliated Peopl, Zhejiang, Peoples R China; [Chen, Liqun] Zhejiang Prov Peoples Hosp, Hangzhou Med Coll, Emergency &amp; Crit Care Ctr, Dept Emergency Med,Affiliated Peoples Hosp, Hangzhou 310014, Zhejiang, Peoples R China</t>
  </si>
  <si>
    <t>Hangzhou Medical College; Zhejiang Provincial People's Hospital; Hangzhou Medical College; Zhejiang Provincial People's Hospital; Hangzhou Medical College; Zhejiang Provincial People's Hospital</t>
  </si>
  <si>
    <t>Diagnostic Performance of Artificial Intelligence Based on Biparametric MRI for Clinically Significant Prostate Cancer: A Systematic Review and Meta-analysis</t>
  </si>
  <si>
    <t>Artificial intelligence; Prostate cancer; Magnetic resonance imaging; Meta-analysis</t>
  </si>
  <si>
    <t>ESTRO-SIOG GUIDELINES; PREDICTION; ACCURACY; TOOL</t>
  </si>
  <si>
    <t>4355</t>
  </si>
  <si>
    <t>4368</t>
  </si>
  <si>
    <t>10.1016/j.acra.2025.02.044</t>
  </si>
  <si>
    <t>http://dx.doi.org/10.1016/j.acra.2025.02.044</t>
  </si>
  <si>
    <t>8LR4U</t>
  </si>
  <si>
    <t>40058989</t>
  </si>
  <si>
    <t>WOS:001591639000001</t>
  </si>
  <si>
    <t>Alonso, J; Pedregosa, J; Redondo, A</t>
  </si>
  <si>
    <t>Purpose of review Advanced gynecologic cancers are treated broadly, with variable outcomes, even when selected by traditional precision oncology biomarkers. Alternative artificial intelligence (AI)-based biomarkers may improve patient selection, cost efficiency and reduce turnaround times. This review summarizes recent evidence regarding application of AI models for prognostic and predictive biomarker development in gynecological malignancies.Recent findings AI-based biomarker discovery has focused on harnessing computational pathology and radiomics machine and deep learning models to infer molecular subtypes, BRCA 1/2 and homologous recombination status, as well as platinum and maintenance therapy sensitivity. However, small samples sizes, modest discriminative power, lack of explainability and of prospective validation are significant limitations.Summary There is retrospective evidence that AI models potentially constitute useful approaches for precision oncology biomarker detection in advanced gynecological cancers, conditional to prospective validation.</t>
  </si>
  <si>
    <t>Alonso, Jorge; Pedregosa, Jorge; Redondo, Andres</t>
  </si>
  <si>
    <t>Redondo, A (corresponding author), Hosp Univ La Paz, Med Oncol Dept, Madrid 28046, Spain.</t>
  </si>
  <si>
    <t>andres.redondo@salud.madrid.org</t>
  </si>
  <si>
    <t>[Alonso, Jorge; Pedregosa, Jorge; Redondo, Andres] Hosp Univ La Paz, Med Oncol Dept, Madrid 28046, Spain</t>
  </si>
  <si>
    <t>Hospital Universitario La Paz</t>
  </si>
  <si>
    <t>Artificial intelligence for systemic therapy selection and prediction of outcomes in advanced gynecological cancers</t>
  </si>
  <si>
    <t>artificial intelligence; biomarker; deep learning; gynecological cancers; machine learning</t>
  </si>
  <si>
    <t>CERVICAL-CANCER; PLATINUM; TRIAL</t>
  </si>
  <si>
    <t>422</t>
  </si>
  <si>
    <t>428</t>
  </si>
  <si>
    <t>10.1097/CCO.0000000000001257</t>
  </si>
  <si>
    <t>http://dx.doi.org/10.1097/CCO.0000000000001257</t>
  </si>
  <si>
    <t>42473735</t>
  </si>
  <si>
    <t>WOS:001844274700002</t>
  </si>
  <si>
    <t>Mondal, A; Thyagaturu, H; Jitta, SR; Bhandari, B; Helsel, E; Dogra, M; Prajapati, K; Gonuguntla, K</t>
  </si>
  <si>
    <t>Background and Objective: Artificial intelligence (AI) has transformed cardiovascular healthcare by influencing multimodal imaging, interventional procedures, and remote patient monitoring systems. The rapid growth of available evidence presents challenges for researchers to evaluate the quality of AI systems and their readiness for clinical application. The review examines current AI uses in cardiology by assessing methodological quality to pinpoint key factors for implementing effective AI models. Methods: We performed extensive search on MEDLINE/PubMed, Web of Science, Scopus, EMBASE for original research, clinical trials, and consensus/guideline statements, published in English from January 2015 through December 2025. Key Content and Findings: AI applied to electrocardiography (AI-ECG) technology shows practical success in clinical trials for detecting left ventricular systolic dysfunction (LVSD) and predicting atrial fibrillation (AF) from normal heart rhythms. AI in echocardiography performs automated view detection, chamber measurement, and assists novice users. Cardiac magnetic resonance (CMR) uses deep learning (DL) for reconstruction and inline perfusion analysis. Coronary computed tomography angiography (CCTA) employs automated coronary artery calcium (CAC)/plaque analysis and machine learning (ML)-based fractional flow reserve computed tomography (FFRct), while nuclear cardiology uses AI to reduce doses and enhance image quality. The cath lab benefits from AI-assisted intravascular imaging, which helps optimize percutaneous coronary intervention (PCI) planning, robotics systems that lower operator radiation exposure, and angiography-derived physiology [e.g., quantitative flow ratio (QFR)], enabling wire-free ischemia assessment with context-dependent value. Challenges to AI adoption include limited external validation data, unclear calibration methods, and gaps in addressing subgroup fairness, decision impact, and post-deployment performance monitoring. Conclusions: AI technology has advanced from experimental development to practical solutions for specific cardiology procedures that improve operational efficiency and standardization. Turning accuracy into patient benefits requires researchers to conduct external validation studies, prospective impact assessments, cost-effectiveness evaluations, equity-focused design, workflow integration, and ongoing governance systems. Implementing AI as an assistive tool will enhance healthcare accessibility, reduce unnecessary treatment disparities, and improve outcomes through clinical support, while automation continues to streamline routine tasks.</t>
  </si>
  <si>
    <t>Mondal, Avilash; Thyagaturu, Harshith; Jitta, Sahas Reddy; Bhandari, Binita; Helsel, Emmett; Dogra, Megha; Prajapati, Kesar; Gonuguntla, Karthik</t>
  </si>
  <si>
    <t>Gonuguntla, K (corresponding author), Hartford Hosp, Dept Cardiol, 80 Seymour St, Hartford, CT 06102 USA.</t>
  </si>
  <si>
    <t>karthikg75@gmail.com</t>
  </si>
  <si>
    <t>Diagnosis and Therapy from April 2025 to March 2027. The other authors have no conflicts of interest to declare.</t>
  </si>
  <si>
    <t>[Mondal, Avilash; Thyagaturu, Harshith; Bhandari, Binita] West Virginia Univ, Dept Cardiol, Morgantown, WV USA; [Jitta, Sahas Reddy] Mercy Hosp, Dept Internal Med, St Louis, MO USA; [Helsel, Emmett] West Virginia Univ, Dept Internal Med, Morgantown, WV USA; [Dogra, Megha] Portsmouth Reg Hosp, Dept Internal Med, Portsmouth, NY USA; [Prajapati, Kesar] Metropolitan Hosp Ctr, Dept Internal Med, New York, NY USA; [Gonuguntla, Karthik] Hartford Hosp, Dept Cardiol, Norwich, CT USA; [Gonuguntla, Karthik] Hartford Hosp, Dept Cardiol, 80 Seymour St, Hartford, CT 06102 USA</t>
  </si>
  <si>
    <t>West Virginia University; Saint Johns Mercy Medical Center; West Virginia University; Metropolitan Hospital Center; Hartford Hospital; Hartford Hospital</t>
  </si>
  <si>
    <t>Artificial intelligence in cardiology in the current era: a narrative review</t>
  </si>
  <si>
    <t>Machine learning (ML); convolutional neural network (CNN); arrhythmia; smartwatch; risk stratification</t>
  </si>
  <si>
    <t>FRACTIONAL FLOW RESERVE; PERCUTANEOUS CORONARY INTERVENTION; MYOCARDIAL-PERFUSION; COMPUTED-TOMOGRAPHY; DIAGNOSTIC-ACCURACY; CLINICAL-PRACTICE; PROGNOSTIC VALUE; CT ANGIOGRAPHY; STENOSIS; TRIAL</t>
  </si>
  <si>
    <t>Dogra, Megha/GOP-1422-2022</t>
  </si>
  <si>
    <t>10.21037/cdt-2025-510</t>
  </si>
  <si>
    <t>http://dx.doi.org/10.21037/cdt-2025-510</t>
  </si>
  <si>
    <t>42164733</t>
  </si>
  <si>
    <t>WOS:001775649100010</t>
  </si>
  <si>
    <t>Gao, Y; Luo, ZJ; Dong, ZX; Li, SM</t>
  </si>
  <si>
    <t>Equine colic, strangulating colic in particular, remains one of the leading causes of mortality in horses, with timely diagnosis and accurate prognostic assessment being critical for clinical decision-making. In recent years, artificial intelligence (AI) has been increasingly applied to support diagnostic and prognostic evaluation in veterinary medicine. However, the scope, methodological characteristics, and performance of AI models in equine colic have not been systematically mapped. Therefore, this scoping review was conducted to summarize current AI applications in equine colic, identify commonly used algorithms, describe reported performance metrics, and highlight methodological gaps affecting clinical translation. 16 studies published between 2015 and 2025 were included, comprising 104 AI models applied to equine colic. Most models focused on prognostic prediction, particularly survival outcome prediction. Logistic regression was the most frequently used method, followed by random forest (RF) and other ensemble approaches. Across studies, RF generally demonstrated strong discriminative performance for survival prediction, with reported area under the curve values ranging from 0.79 to 0.99 and accuracy often exceeding 80%. However, external validation, calibration assessment, and standardized preprocessing strategies were infrequently reported. Limited handling of class imbalance and inconsistent reporting practices further reduced reproducibility and generalizability. Findings highlight that AI applications demonstrate promising potential for prognostic prediction and clinical decision-making in equine colic, but important methodological barriers remain. Future research should emphasize multicenter collaboration, external validation, calibration assessment, standardized reporting frameworks, imbalance-management strategies, explainable AI integration, and multimodal monitoring systems to facilitate clinical translation of AI tools in equine practice.</t>
  </si>
  <si>
    <t>Gao, Yu; Luo, Zijun; Dong, Zhixiang; Li, Shumin</t>
  </si>
  <si>
    <t>Dong, ZX (corresponding author), Zhejiang Chinese Med Univ, Sch Pharm, 548 Binwen Rd, Hangzhou 310053, Zhejiang, Peoples R China.; Li, SM (corresponding author), Jilin Univ, Coll Vet Med, 5333 Xian Rd, Changchun 130062, Jilin, Peoples R China.</t>
  </si>
  <si>
    <t>15771396135@163.com; shuminli@jlu.edu.cn</t>
  </si>
  <si>
    <t>[Gao, Yu; Luo, Zijun] China Agr Univ, Coll Vet Med, Beijing 100193, Peoples R China; [Dong, Zhixiang] Zhejiang Chinese Med Univ, Sch Pharm, 548 Binwen Rd, Hangzhou 310053, Zhejiang, Peoples R China; [Li, Shumin] Jilin Univ, Coll Vet Med, 5333 Xian Rd, Changchun 130062, Jilin, Peoples R China</t>
  </si>
  <si>
    <t>China Agricultural University; Zhejiang Chinese Medical University; Jilin University</t>
  </si>
  <si>
    <t>The role of artificial intelligence in equine colic: A scoping review of diagnostic, prognostic, and decision-support applications</t>
  </si>
  <si>
    <t>VETERINARY JOURNAL</t>
  </si>
  <si>
    <t>Equine colic; Artificial intelligence; Machine learning; Clinical decision support; Prognostic prediction</t>
  </si>
  <si>
    <t>RISK-FACTORS; HORSES</t>
  </si>
  <si>
    <t>1090-0233</t>
  </si>
  <si>
    <t>1532-2971</t>
  </si>
  <si>
    <t>VET J</t>
  </si>
  <si>
    <t>Vet. J.</t>
  </si>
  <si>
    <t>318</t>
  </si>
  <si>
    <t>106781</t>
  </si>
  <si>
    <t>10.1016/j.tvjl.2026.106781</t>
  </si>
  <si>
    <t>http://dx.doi.org/10.1016/j.tvjl.2026.106781</t>
  </si>
  <si>
    <t>LO1WC</t>
  </si>
  <si>
    <t>42447951</t>
  </si>
  <si>
    <t>WOS:001829243600001</t>
  </si>
  <si>
    <t>Wen, QH; Luo, R; Wang, Q</t>
  </si>
  <si>
    <t>Background Non-suicidal self-injury (NSSI) is common among adolescents and young adults and remains difficult to detect early using conventional approaches. machine learning (ML) has increasingly been applied to develop prediction models for NSSI. Methods We conducted a systematic review and meta-analysis of studies that developed ML models for NSSI prediction, as defined by the original study authors. Multiple databases were searched from inception to June 28, 2025. Model performance, including the area under the curve (AUC), sensitivity, and specificity, was synthesized using a bivariate random-effects model. Risk of bias was assessed using PROBAST+AI. Results Twelve studies involving 33,366 participants were included. In the primary model-level analysis, ensemble models showed relatively favorable pooled discrimination, with a pooled AUC of 0.83 (95% CI: 0.79-0.86), sensitivity of 0.78 (95% CI: 0.68-0.85), and specificity of 0.73 (95% CI: 0.58-0.84). Single models showed lower performance (AUC: 0.68, 95% CI: 0.64-0.72). Only one study evaluated a deep learning (DL) model (AUC = 0.70), and this estimate should therefore be interpreted cautiously. Across all 19 models, the pooled AUC was 0.75 (95% CI: 0.71-0.79). Substantial heterogeneity was observed, and the apparent advantage of ensemble models was not sustained in the study-level sensitivity analysis. Most studies were judged to be at high risk of bias in the analysis domain. Conclusions ML models show promise for identifying NSSI-related risk, but current evidence supporting true prospective prediction remains limited. The evidence base is constrained by substantial heterogeneity, a high risk of bias, and the predominance of cross-sectional studies. Prospective multicenter studies with external validation and standardized reporting are needed before ML-based models can be translated into clinical or public health practice.</t>
  </si>
  <si>
    <t>Wen, Qianhui; Luo, Rong; Wang, Qian</t>
  </si>
  <si>
    <t>Wang, Q (corresponding author), Sichuan Univ, West China Univ Hosp 2, Dept Pediat, Chengdu, Sichuan, Peoples R China.; Wang, Q (corresponding author), Sichuan Univ, Key Lab Birth Defects &amp; Related Dis Women Children, Minist Educ, Chengdu, Sichuan, Peoples R China.</t>
  </si>
  <si>
    <t>448316346@qq.com</t>
  </si>
  <si>
    <t>[Wen, Qianhui; Luo, Rong; Wang, Qian] Sichuan Univ, West China Univ Hosp 2, Dept Pediat, Chengdu, Sichuan, Peoples R China; [Wen, Qianhui; Luo, Rong; Wang, Qian] Sichuan Univ, Key Lab Birth Defects &amp; Related Dis Women Children, Minist Educ, Chengdu, Sichuan, Peoples R China</t>
  </si>
  <si>
    <t>Sichuan University; Sichuan University</t>
  </si>
  <si>
    <t>Can machine learning predict non-suicidal self-injury? A systematic review and meta-analysis</t>
  </si>
  <si>
    <t>FRONTIERS IN PUBLIC HEALTH</t>
  </si>
  <si>
    <t>deep learning; machine learning; meta-analysis; non-suicidal self-injury; systematic review</t>
  </si>
  <si>
    <t>SUICIDE; MODEL</t>
  </si>
  <si>
    <t>2296-2565</t>
  </si>
  <si>
    <t>FRONT PUBLIC HEALTH</t>
  </si>
  <si>
    <t>Front. Public Health</t>
  </si>
  <si>
    <t>1763121</t>
  </si>
  <si>
    <t>10.3389/fpubh.2026.1763121</t>
  </si>
  <si>
    <t>http://dx.doi.org/10.3389/fpubh.2026.1763121</t>
  </si>
  <si>
    <t>HY5XH</t>
  </si>
  <si>
    <t>42145491</t>
  </si>
  <si>
    <t>WOS:001765764500001</t>
  </si>
  <si>
    <t>Lu, LC; Li, H; Liu, YM; Du, HX; Qin, J; Yeung, WF; Zhong, CC; Xiong, L; Chen, SC</t>
  </si>
  <si>
    <t>Traditional Chinese Medicine (TCM) diagnosis is characterized by substantial subjectivity and inter-practitioner variability. Although deep learning (DL) offers potential for standardization and intelligent diagnostic support, its methodological rigor and clinical applicability remain unclear. This systematic review evaluated the applications, methodological quality, and translational readiness of DL in TCM disease diagnosis. Eight databases were searched from January 2010 to May 2026, and 21 studies were included. Quality assessment was conducted using TRIPOD-AI and QUADAS-2. The review identified a technological evolution from conventional classification models toward knowledge graph-enhanced frameworks, large language models, and multimodal integration. However, major methodological limitations were observed. The mean TRIPOD-AI reporting rate was only 50.5%, with deficiencies in transparency and validation reporting. QUADAS-2 assessment showed high risk of bias in the Index Test and Reference Standard domains in 47.6% of studies, and none performed independent external validation. In conclusion, despite rapid technological advances, DL-based TCM diagnostic research remains limited by insufficient validation, poor reporting transparency, and reference standard bias. Future research should prioritize multi-center external validation, prospective real-world testing, standardized reference standards, and theory-driven explainable AI approaches.</t>
  </si>
  <si>
    <t>Lu, Li-Chun; Li, Han; Liu, Yu-Meng; Du, Hao-Xun; Qin, Jing; Yeung, Wing-Fai; Zhong, Claire Chenwen; Xiong, Lei; Chen, Shu-Cheng</t>
  </si>
  <si>
    <t>Xiong, L (corresponding author), Yunnan Univ Chinese Med, Clin Med Coll 1, Kunming 650000, Peoples R China.; Chen, SC (corresponding author), Hong Kong Polytech Univ, Sch Nursing, Hong Kong 999077, Peoples R China.</t>
  </si>
  <si>
    <t>liuyumeng@hkbu.edu.hk; lulichun19@gmail.com; harry.qin@polyu.edu.hk; cara-sc.chen@polyu.edu.hk; hanli001@cuhk.edu.hk; stone.du@connect.polyu.hk; chenwenzhong@cuhk.edu.hk; jerry-wf.yeung@polyu.edu.hk; xlluck@sina.com</t>
  </si>
  <si>
    <t>[Lu, Li-Chun; Xiong, Lei] Yunnan Univ Chinese Med, Clin Med Coll 1, Kunming 650000, Peoples R China; [Li, Han; Zhong, Claire Chenwen] Chinese Univ Hong Kong, Jockey Club Sch Publ Hlth &amp; Primary Care, Hong Kong 999077, Peoples R China; [Liu, Yu-Meng] Hong Kong Baptist Univ, Sch Chinese Med, Hong Kong 999077, Peoples R China; [Du, Hao-Xun] Univ Chicago, Harris Sch Publ Policy, Chicago, IL 60615 USA; [Qin, Jing] Hong Kong Polytech Univ, Ctr Smart Hlth, Sch Nursing, Hong Kong 999077, Peoples R China; [Yeung, Wing-Fai; Chen, Shu-Cheng] Hong Kong Polytech Univ, Sch Nursing, Hong Kong 999077, Peoples R China</t>
  </si>
  <si>
    <t>Yunnan University of Chinese Medicine; Chinese University of Hong Kong; Hong Kong Baptist University; University of Chicago; Hong Kong Polytechnic University; Hong Kong Polytechnic University</t>
  </si>
  <si>
    <t>Methodological Quality and Clinical Translation of Deep Learning in Traditional Chinese Medicine Disease Diagnosis: A Systematic Review and Validation Gap Analysis</t>
  </si>
  <si>
    <t>deep learning; traditional Chinese medicine diagnosis; artificial intelligence; systematic review; TRIPOD-AI; QUADAS-2; external validation</t>
  </si>
  <si>
    <t>ARTIFICIAL-INTELLIGENCE; CLASSIFICATION</t>
  </si>
  <si>
    <t>Yeung, Wing-Fai/E-7971-2013; Zhong, Claire Chenwen/AFQ-8486-2022; CHEN, Shucheng/NCV-6853-2025</t>
  </si>
  <si>
    <t>JUN 3 2026</t>
  </si>
  <si>
    <t>554</t>
  </si>
  <si>
    <t>10.3390/info17060554</t>
  </si>
  <si>
    <t>http://dx.doi.org/10.3390/info17060554</t>
  </si>
  <si>
    <t>KA7CZ</t>
  </si>
  <si>
    <t>WOS:001802477700001</t>
  </si>
  <si>
    <t>Salman, S; Phadke, R; Kumar, R; Momin, A; Tavakkoli, A</t>
  </si>
  <si>
    <t>BackgroundAccurate perioperative risk stratification is essential to patient safety and informed consent in spine surgery. Traditional regression-based risk scores are widely used but have modest predictive performance, while artificial intelligence and machine learning (AI/ML) approaches are increasingly applied to surgical risk prediction. This review synthesizes evidence on spine surgery risk prediction models, compares traditional approaches with AI/ML methods, and identifies key translational barriers.MethodsA structured literature search was conducted across major biomedical databases using combinations of spine surgery, risk prediction, perioperative outcomes, and AI-related terms, with additional conceptual searches targeting explainability, validation, and clinical translation. Studies were selected for relevance to adult spine surgery risk prediction, model development or validation, and methodological or translational considerations. Given substantial heterogeneity in study design and outcomes, findings were synthesized qualitatively using a narrative approach.ResultsTraditional spine-specific risk models demonstrate fair-to-good discrimination for common outcomes, with typical areas under the receiver operating characteristic curve (AUCs) ranging from approximately 0.64 to 0.78. AI/ML models often report modest improvements in discrimination over regression-based approaches, particularly for common outcomes such as intensive care unit (ICU) admission and mortality, but gains are inconsistent and context-dependent. Across both model types, external validation, calibration drift, limited prospective outcome evidence, and challenges related to interpretability and workflow integration remain prominent.ConclusionsTraditional risk models remain interpretable, trusted, and competitively performant for many spine surgery outcomes. While AI/ML approaches expand data integration and interaction modeling, their clinical impact is constrained by validation, trust, and implementation barriers. Future progress will depend less on incremental performance gains and more on rigorous external validation, prospective outcome studies, and integration into clinical workflows.</t>
  </si>
  <si>
    <t>Salman, Samer; Phadke, Rohan; Kumar, Rahul; Momin, Arbaz; Tavakkoli, Alireza</t>
  </si>
  <si>
    <t>Salman, S (corresponding author), Baylor Coll Med, Sch Med, 1 Baylor Plaza, Houston, TX 77030 USA.</t>
  </si>
  <si>
    <t>samer.salman@bcm.edu</t>
  </si>
  <si>
    <t>[Salman, Samer; Phadke, Rohan] Baylor Coll Med, Sch Med, 1 Baylor Plaza, Houston, TX 77030 USA; [Kumar, Rahul] UMass Chan Med Sch, TH Chan Sch Med, Worcester, MA USA; [Momin, Arbaz] Thomas Jefferson Univ, Sidney Kimmel Med Coll, Dept Neurosurg, Philadelphia, PA USA; [Tavakkoli, Alireza] Univ Nevada Reno, Dept Comp Sci, Human Machine Percept Lab, 1664 Virginia St,LME 314, Reno, NV 89557 USA</t>
  </si>
  <si>
    <t>Baylor College of Medicine; University of Massachusetts System; UMass Chan Medical School; University of Massachusetts Worcester; Thomas Jefferson University; Nevada System of Higher Education (NSHE); University of Nevada Reno</t>
  </si>
  <si>
    <t>Risk prediction in spine surgery: a scoping review of traditional models, artificial intelligence, and the challenge of clinical translation</t>
  </si>
  <si>
    <t>Spine surgery; Risk prediction; Machine learning; Clinical decision support; Model validation; Clinical translation</t>
  </si>
  <si>
    <t>POSTOPERATIVE OUTCOMES</t>
  </si>
  <si>
    <t>Salman, Samer G/PFZ-1345-2026; Phadke, Rohan/PYZ-3888-2026; Tavakkoli, Alireza/AAL-7053-2021</t>
  </si>
  <si>
    <t>Salman, Samer G/0009-0007-9897-4071</t>
  </si>
  <si>
    <t>10.1007/s43390-026-01365-3</t>
  </si>
  <si>
    <t>http://dx.doi.org/10.1007/s43390-026-01365-3</t>
  </si>
  <si>
    <t>GL1PH</t>
  </si>
  <si>
    <t>41973342</t>
  </si>
  <si>
    <t>WOS:001739000200001</t>
  </si>
  <si>
    <t>Luo, WT; Wang, TW</t>
  </si>
  <si>
    <t>Age-related macular degeneration (AMD) is a leading cause of irreversible vision loss; anti-vascular endothelial growth factor (anti-VEGF) therapy is standard care for neovascular AMD (nAMD), yet treatment response varies. We systematically reviewed and meta-analyzed artificial intelligence (AI) and machine learning (ML) models using optical coherence tomography (OCT)-derived information to predict anti-VEGF treatment response in nAMD. PubMed, Embase, Web of Science, and IEEE Xplore were searched from inception to 18 December 2025 for eligible studies reporting threshold-based performance. Two reviewers screened studies, extracted data, and assessed risk of bias using PROBAST+AI; pooled sensitivity and specificity were estimated with a bivariate random-effects model. Seven studies met inclusion criteria, and six were synthesized quantitatively. Pooled sensitivity was 0.79 (95% CI 0.68-0.87), and pooled specificity was 0.83 (95% CI 0.62-0.94), with substantial heterogeneity. Specificity tended to be higher for long-term and functional outcomes than for short-term and anatomical outcomes. Most studies had a high risk of bias, mainly due to limited external validation and incomplete reporting. OCT-based AI models may help stratify treatment response in nAMD, but prospective, multicenter validation and standardized outcome definitions are needed before routine use; current evidence shows no consistent advantage of deep learning over engineered radiomic features.</t>
  </si>
  <si>
    <t>Luo, Wei-Ting; Wang, Ting-Wei</t>
  </si>
  <si>
    <t>Wang, TW (corresponding author), Taipei Vet Gen Hosp, Dept Med Educ, Taipei 112304, Taiwan.; Wang, TW (corresponding author), Natl Yang Ming Chiao Tung Univ, Sch Med, Taipei 112304, Taiwan.; Wang, TW (corresponding author), Natl Yang Ming Chiao Tung Univ, Inst Biophoton, Taipei 112304, Taiwan.; Wang, TW (corresponding author), Johns Hopkins Univ, Whiting Sch Engn, Dept Comp Sci, Baltimore, MD 21218 USA.</t>
  </si>
  <si>
    <t>twwang3@vghtpe.gov.tw</t>
  </si>
  <si>
    <t>[Luo, Wei-Ting] Kaohsiung Vet Gen Hosp, Dept Ophthalmol, Kaohsiung 813414, Taiwan; [Wang, Ting-Wei] Taipei Vet Gen Hosp, Dept Med Educ, Taipei 112304, Taiwan; [Wang, Ting-Wei] Natl Yang Ming Chiao Tung Univ, Sch Med, Taipei 112304, Taiwan; [Wang, Ting-Wei] Natl Yang Ming Chiao Tung Univ, Inst Biophoton, Taipei 112304, Taiwan; [Wang, Ting-Wei] Johns Hopkins Univ, Whiting Sch Engn, Dept Comp Sci, Baltimore, MD 21218 USA</t>
  </si>
  <si>
    <t>Kaohsiung Veterans General Hospital; Taipei Veterans General Hospital; National Yang Ming Chiao Tung University; National Yang Ming Chiao Tung University; Johns Hopkins University</t>
  </si>
  <si>
    <t>Artificial Intelligence for Predicting Treatment Response in Neovascular Age Macular Degeneration with Anti-VEGF: A Systematic Review and Meta-Analysis</t>
  </si>
  <si>
    <t>MACHINE LEARNING AND KNOWLEDGE EXTRACTION</t>
  </si>
  <si>
    <t>neovascular age-related macular degeneration; anti-VEGF; optical coherence tomography; machine learning; deep learning; radiomics; treatment response; prediction model; predictive accuracy; meta-analysis</t>
  </si>
  <si>
    <t>DIAGNOSTIC-TEST ACCURACY; RANIBIZUMAB; FLUID</t>
  </si>
  <si>
    <t>Wang, Ting'Wei/LCE-6409-2024</t>
  </si>
  <si>
    <t>2504-4990</t>
  </si>
  <si>
    <t>MACH LEARN KNOW EXTR</t>
  </si>
  <si>
    <t>Mach. Learn. Knowl. Extr.</t>
  </si>
  <si>
    <t>10.3390/make8010023</t>
  </si>
  <si>
    <t>http://dx.doi.org/10.3390/make8010023</t>
  </si>
  <si>
    <t>Computer Science, Artificial Intelligence; Computer Science, Interdisciplinary Applications; Engineering, Electrical &amp; Electronic</t>
  </si>
  <si>
    <t>Computer Science; Engineering</t>
  </si>
  <si>
    <t>CO8MK</t>
  </si>
  <si>
    <t>WOS:001670894000001</t>
  </si>
  <si>
    <t>Zerdzinski, K; Janiec, J; Józwik, K; Lajczak, P; Krzych, LJ</t>
  </si>
  <si>
    <t>Background: ICU care is time critical and data dense, making it a promising but high-risk setting for AI decision support when tools are weakly validated. ICU AI evidence is heterogeneous, with limited external validation, inconsistent clinically actionable reporting, and scarce real-world impact data, yielding fragmented review conclusions. We mapped five prespecified ICU domains and assessed clinical and implementation maturity to identify key translational gaps. Methods: We performed a PRIOR-aligned overview of systematic reviews with prespecified maturity constructs. PubMed, Embase, and Web of Science were searched (title and abstract) on 13 December 2025, supplemented by backward citation searching. Two reviewers screened and extracted data with arbitration, assessed the review-level risk of bias using ROBIS, and synthesized findings without meta-analysis using a SWiM-guided narrative prioritizing AUROC ranges. Results: We included 34 systematic reviews (2017-2025) across five ICU domains, dominated by prognostic and early warning applications, mostly in adult populations and commonly using EHR and multimodal inputs. Reporting focused on discrimination, with AUROC ranges roughly 0.54-0.99 for prognostic tasks and 0.64-0.99 for diagnostic tasks, while calibration and clinical utility were rarely addressed and overlap suggested partial dependence. Maturity signals clustered at low-to-intermediate levels, with no evidence for routine, and regulated CDS deployment at the review level. Conclusions: Review-level evidence indicates a translational gap between retrospective performance and clinically mature, safely deployable ICU AI, supporting priorities for external validation, prospective impact studies, standardized reporting including calibration, and governance-focused implementation.</t>
  </si>
  <si>
    <t>Zerdzinski, Krzysztof; Janiec, Julita; Jozwik, Kamil; Lajczak, Pawel; Krzych, Lukasz J.</t>
  </si>
  <si>
    <t>Zerdzinski, K (corresponding author), Med Univ Silesia, Fac Med Sci Zabrze, Students Dept Intensywna Po Godzinach, Dept Acute Med, PL-41800 Zabrze, Poland.</t>
  </si>
  <si>
    <t>s88547@365.sum.edu.pl; s87917@365.sum.edu.pl; kzerdzinskik@gmail.com; s88169@365.sum.edu.pl; lkrzych@sum.edu.pl</t>
  </si>
  <si>
    <t>[Zerdzinski, Krzysztof; Janiec, Julita; Jozwik, Kamil; Lajczak, Pawel] Med Univ Silesia, Fac Med Sci Zabrze, Students Dept Intensywna Po Godzinach, Dept Acute Med, PL-41800 Zabrze, Poland; [Krzych, Lukasz J.] Med Univ Silesia, Fac Med Sci Zabrze, Dept Acute Med, PL-41800 Zabrze, Poland; [Krzych, Lukasz J.] Upper silesian Med Ctr, Dept Anesthesiol &amp; Intens Care, PL-40635 Katowice, Poland</t>
  </si>
  <si>
    <t>Medical University of Silesia; Medical University of Silesia</t>
  </si>
  <si>
    <t>Artificial Intelligence in Intensive Care: An Overview of Systematic Reviews with Clinical Maturity and Readiness Mapping</t>
  </si>
  <si>
    <t>intensive care; intensive care unit; critical care; artificial intelligence; machine learning; prediction; prognosis; diagnostic accuracy; systematic review; overview of systematic reviews</t>
  </si>
  <si>
    <t>CRITICALLY-ILL PATIENTS; MACHINE; PREDICTION; ICU</t>
  </si>
  <si>
    <t>Łajczak, Paweł/JEO-9689-2023; Żerdziński, Krzysztof/QUS-2884-2026</t>
  </si>
  <si>
    <t>Jóźwik, Kamil/0009-0004-9403-0709; Janiec, Julita/0009-0002-0272-1226; Żerdziński, Krzysztof/0009-0003-6581-8401; Łajczak, Paweł/0000-0003-0281-5417</t>
  </si>
  <si>
    <t>DEC 26 2025</t>
  </si>
  <si>
    <t>185</t>
  </si>
  <si>
    <t>10.3390/jcm15010185</t>
  </si>
  <si>
    <t>http://dx.doi.org/10.3390/jcm15010185</t>
  </si>
  <si>
    <t>AV0ZR</t>
  </si>
  <si>
    <t>41517434</t>
  </si>
  <si>
    <t>WOS:001657473800001</t>
  </si>
  <si>
    <t>Rios-Garcia, W; Broncano-Rivera, K; MariaFe-Martinez-Acuna; Via-y-Rada-Torres, AD; Quintana-Garcia, LA; Marcilla, JJM; Mercado, CAS; Rios-Garcia, AA</t>
  </si>
  <si>
    <t>This scoping review aimed to map the available evidence on deep learning (DL) models for predicting early-onset preeclampsia (EOPE), focusing on both clinical and imaging-based approaches. A comprehensive search of five databases identified 15 eligible studies published between 2018 and 2025. DL and machine learning (ML) models demonstrated heterogeneous performance, with area under the curve values ranging from 0.57 to 0.92 across different prediction windows. Classical ML algorithms, including random forest, gradient boosting, and XGBoost, often outperformed deep neural networks, while multimodal models integrating clinical, biochemical, and imaging features achieved the highest discriminatory capacity. Despite promising results, only a minority of studies included external validation, and performance commonly declined when applied to independent datasets. Nearly half of the studies exhibited a low risk of bias, but substantial methodological limitations persisted, particularly related to participant selection, predictor handling, and analytical procedures. DL imaging-based models showed potential for non-invasive prediction, although evidence remains limited. Overall, current DL approaches offer valuable opportunities for earlier identification of EOPE risk, but their clinical applicability is hindered by issues of generalizability, interpretability, and validation. Further prospective, multicenter studies and transparent reporting are essential to support clinical translation and ensure safe, equitable implementation of DL-based prediction tools.</t>
  </si>
  <si>
    <t>Rios-Garcia, Wagner; Broncano-Rivera, Kelly; MariaFe-Martinez-Acuna; Via-y-Rada-Torres, Abigail D.; Quintana-Garcia, Lynn A.; Marcilla, July Janeth Mendoza; Mercado, Camila Alesandra Saldana; Rios-Garcia, Alondra A.</t>
  </si>
  <si>
    <t>Rios-Garcia, W (corresponding author), Res Network Digital Hlth Artificial Intelligence &amp;, Lima, Peru.</t>
  </si>
  <si>
    <t>wagner16rg@gmail.com</t>
  </si>
  <si>
    <t>[Rios-Garcia, Wagner; Mercado, Camila Alesandra Saldana; Rios-Garcia, Alondra A.] Res Network Digital Hlth Artificial Intelligence &amp;, Lima, Peru; [Rios-Garcia, Wagner] Univ Nacl San Luis Gonzaga, Fac Med Humana, Ica, Peru; [Broncano-Rivera, Kelly] Natl Univ San Marcos, Fac Human Med San Fernando, Lima, Peru; [MariaFe-Martinez-Acuna] Univ Peruana Ciencias Aplicadas, Fac Ciencias Salud, Programa Academ Med, Lima, Peru; [Via-y-Rada-Torres, Abigail D.] Univ Cient Sur, Fac Med Humana, Lima, Peru; [Quintana-Garcia, Lynn A.] Univ Ricardo Palma, Inst Invest Ciencias Biomed, Lima, Peru; [Marcilla, July Janeth Mendoza] Univ Privada San Juan Bautista, Escuela Med Humana, Lima, Peru; [Mercado, Camila Alesandra Saldana] Univ Peruana Cayetano Heredia, Fac Med, Lima, Peru</t>
  </si>
  <si>
    <t>Universidad Nacional San Luis Gonzaga; Universidad Nacional Mayor de San Marcos; Universidad Peruana de Ciencias Aplicadas (UPC); Universidad Cientifica del Sur (CIENTIFICA); Universidad Ricardo Palma; Universidad Privada San Juan Bautista; Universidad Peruana Cayetano Heredia</t>
  </si>
  <si>
    <t>Prediction of Early-onset Preeclampsia Using Deep Learning: A Scoping Review of Clinical and Imaging Models</t>
  </si>
  <si>
    <t>PREGNANCY HYPERTENSION-AN INTERNATIONAL JOURNAL OF WOMENS CARDIOVASCULAR HEALTH</t>
  </si>
  <si>
    <t>Pre-Eclampsia; Deep Learning; Machine Learning; Early Diagnosis; Pregnancy Complications; Predictive Learning Models (MeSH)</t>
  </si>
  <si>
    <t>PREGNANT-WOMEN; RISK; CHALLENGES</t>
  </si>
  <si>
    <t>2210-7789</t>
  </si>
  <si>
    <t>PREGNANCY HYPERTENS</t>
  </si>
  <si>
    <t>Pregnancy Hypertens.</t>
  </si>
  <si>
    <t>101462</t>
  </si>
  <si>
    <t>10.1016/j.preghy.2026.101462</t>
  </si>
  <si>
    <t>http://dx.doi.org/10.1016/j.preghy.2026.101462</t>
  </si>
  <si>
    <t>Obstetrics &amp; Gynecology; Peripheral Vascular Disease</t>
  </si>
  <si>
    <t>Obstetrics &amp; Gynecology; Cardiovascular System &amp; Cardiology</t>
  </si>
  <si>
    <t>GK0NN</t>
  </si>
  <si>
    <t>41935450</t>
  </si>
  <si>
    <t>WOS:001738251500001</t>
  </si>
  <si>
    <t>Huang, LT; Lu, HY; Yang, MQ; Liu, YY; Wang, MH; Zhang, K</t>
  </si>
  <si>
    <t>Type 2 diabetes mellitus (T2DM) is associated with multi-organ complications, including cardiovascular and renal disease. Fundus photography provides a non-invasive window into systemic microvascular health, and artificial intelligence (AI) has enabled extraction of retinal biomarkers for systemic risk prediction beyond diabetic retinopathy detection. We conducted a methodologically structured scoping review following PRISMA-ScR guidance to map AI applications in retinal imaging for multi-organ risk stratification in T2DM. Studies using machine learning or deep learning models to predict cardiovascular, renal, or cerebrovascular outcomes were identified and characterized. Rather than quantitative pooling, we examined modeling strategies, validation approaches, performance reporting, and translational readiness across heterogeneous study designs. AI models frequently demonstrated promising discrimination; however, substantial heterogeneity was observed in cohort size, outcome definitions, imaging modalities, and validation strategies. External validation was limited, calibration was inconsistently assessed, and subgroup analyses addressing fairness and device-related domain shift were rarely reported. Most studies emphasized discrimination metrics without comprehensive evaluation of clinical utility.Retinal AI shows potential for scalable systemic risk surveillance in T2DM, but rigorous external validation, standardized reporting, and prospective implementation studies are required to enable safe and equitable clinical translation.</t>
  </si>
  <si>
    <t>Huang, Liting; Lu, Hongyun; Yang, Mingqi; Liu, Yanyan; Han Wang, Mini; Zhang, Kang</t>
  </si>
  <si>
    <t>Zhang, K (corresponding author), Macau Univ Sci &amp; Technol, Fac Med, Taipa, Macao, Peoples R China.; Wang, MH (corresponding author), Jinan Univ, Zhuhai Peoples Hosp, Affiliated Hosp,Beijing Inst Technol, Dept Endocrinol &amp; Metab,Zhuhai Clin Med Coll, Zhuhai, Peoples R China.</t>
  </si>
  <si>
    <t>1155187855@link.cuhk.edu.hk; kang.zhang@gmail.com</t>
  </si>
  <si>
    <t>National Natural Science Foundation of China [82501368]</t>
  </si>
  <si>
    <t>The author(s) declared that financial support was received for this work and/or its publication. This research was funded by the National Natural Science Foundation of China (Grant/Award Numbers: 82501368).</t>
  </si>
  <si>
    <t>[Huang, Liting; Yang, Mingqi; Zhang, Kang] Macau Univ Sci &amp; Technol, Fac Med, Taipa, Macao, Peoples R China; [Lu, Hongyun; Han Wang, Mini] Jinan Univ, Zhuhai Peoples Hosp, Affiliated Hosp,Beijing Inst Technol, Dept Endocrinol &amp; Metab,Zhuhai Clin Med Coll, Zhuhai, Peoples R China; [Liu, Yanyan] Jinan Univ, Zhuhai Peoples Hosp, Zhuhai Clin Med Coll,Affliated Hosp,Beijing Inst T, Guangdong Prov Key Lab Tumor Intervent Diag &amp; Trea, Zhuhai, Peoples R China</t>
  </si>
  <si>
    <t>Macau University of Science &amp; Technology; Beijing Institute of Technology; Jinan University; Jinan University</t>
  </si>
  <si>
    <t>Artificial intelligence in fundus photography for type 2 diabetes: a scoping review of systemic biomarkers and multi-organ risk prediction</t>
  </si>
  <si>
    <t>artificial intelligence; biomarkers; clinical translation; deep learning; diabetic retinopathy; multi-organ complications; personalized medicine; retinal fundus imaging</t>
  </si>
  <si>
    <t>CARDIOVASCULAR-DISEASE; RETINOPATHY; VALIDATION</t>
  </si>
  <si>
    <t>Wang, Mini Han/ABM-1417-2022</t>
  </si>
  <si>
    <t>Wang, Mini Han/0000-0002-5002-3708</t>
  </si>
  <si>
    <t>APR 22 2026</t>
  </si>
  <si>
    <t>1768780</t>
  </si>
  <si>
    <t>10.3389/fdgth.2026.1768780</t>
  </si>
  <si>
    <t>http://dx.doi.org/10.3389/fdgth.2026.1768780</t>
  </si>
  <si>
    <t>HL9HL</t>
  </si>
  <si>
    <t>42099930</t>
  </si>
  <si>
    <t>WOS:001757176300001</t>
  </si>
  <si>
    <t>Coelho, H; Silva, F; Correia, M; Rodrigues, PM</t>
  </si>
  <si>
    <t>Background: Patient blood management (PBM) is a patient-centered, evidence-based approach for optimizing anemia management, minimizing blood loss, and ensuring appropriate transfusion. Artificial intelligence (AI) provides powerful tools for prediction, diagnosis, and decision support across PBM, but current evidence remains emerging and not yet consolidated. Objectives: This review synthesizes AI applications in PBM, summarizing predictive, diagnostic, and decision support models; highlighting methodological trends; and discussing challenges for clinical translation. Methods: PubMed, Scopus, and Web of Science were searched from inception to 31 March 2025. Eligible studies reported AI models addressing the three established PBM pillars. Studies on transfusion safety and blood bank operations relevant to PBM were also included. Extracted data covered study characteristics, predictors, models, validation strategies, and performance. The findings were narratively synthesized given study heterogeneity. Results: A total of 338 studies were included, spanning anemia detection, bleeding risk stratification, transfusion prediction, transfusion safety, and inventory management. Deep learning (DL) predominated in image-based anemia detection, while ensemble and gradient boosting methods frequently outperformed baselines in bleeding and transfusion risk prediction. Recurrent and hybrid architectures proved effective for blood supply forecasting. Across domains, machine learning and DL models generally surpassed logistic regression, clinical scores, and expert judgment. Despite strong internal performance, external validation and clinical deployment remain limited. Conclusions: AI is advancing PBM by enabling earlier anemia detection, more accurate bleeding and transfusion prediction, and smarter resource allocation. Translation into practice requires standardized reporting, robust external validation, explainability, and workflow integration. Future work should emphasize multimodal learning, prospective evaluation, and cost-effectiveness.</t>
  </si>
  <si>
    <t>Coelho, Henrique; Silva, Fernando; Correia, Marta; Rodrigues, Pedro Miguel</t>
  </si>
  <si>
    <t>Coelho, H (corresponding author), Univ Catolica Portuguesa, Ctr Biotecnol &amp; Quim Fina, Lab Associado, Escola Super Biotecnol, Rua Diogo Botelho 1327, P-4169005 Porto, Portugal.; Coelho, H (corresponding author), Unidade Local Saude Vila Nova Gaia &amp; Espinho, Serv Hematol, Rua Conceicao Fernandes S-N, P-4434502 Vila Nova De Gaia, Portugal.; Coelho, H (corresponding author), Univ Aveiro, Dept Ciencias Med, Campus Univ Santiago,Edificio 30, P-3810193 Aveiro, Portugal.</t>
  </si>
  <si>
    <t>mmcorreia@ucp.pt; 70836@ulsra.min-saude.pt; s-hmpcoelho@ucp.pt; pmrodrigues@ucp.pt</t>
  </si>
  <si>
    <t>Foundation for Science and Technology (FCT, Portugal) [UIDB/50016/2020]</t>
  </si>
  <si>
    <t>Foundation for Science and Technology (FCT, Portugal) (Fundacao para a Ciencia e a Tecnologia (FCT))</t>
  </si>
  <si>
    <t>This research was funded by the Foundation for Science and Technology (FCT, Portugal) under project number UIDB/50016/2020.</t>
  </si>
  <si>
    <t>[Coelho, Henrique; Correia, Marta; Rodrigues, Pedro Miguel] Univ Catolica Portuguesa, Ctr Biotecnol &amp; Quim Fina, Lab Associado, Escola Super Biotecnol, Rua Diogo Botelho 1327, P-4169005 Porto, Portugal; [Coelho, Henrique] Unidade Local Saude Vila Nova Gaia &amp; Espinho, Serv Hematol, Rua Conceicao Fernandes S-N, P-4434502 Vila Nova De Gaia, Portugal; [Coelho, Henrique; Silva, Fernando] Univ Aveiro, Dept Ciencias Med, Campus Univ Santiago,Edificio 30, P-3810193 Aveiro, Portugal; [Silva, Fernando] Unidade Local Saude Regiao Aveiro, Serv Hematol, Ave Artur Ravara, P-3814501 Aveiro, Portugal</t>
  </si>
  <si>
    <t>Universidade Catolica Portuguesa; Universidade de Aveiro</t>
  </si>
  <si>
    <t>Artificial Intelligence in Patient Blood Management: A Systematic Review of Predictive, Diagnostic, and Decision Support Applications</t>
  </si>
  <si>
    <t>artificial intelligence; machine learning; deep learning; patient blood management; transfusion medicine; clinical decision support</t>
  </si>
  <si>
    <t>IRON-DEFICIENCY ANEMIA; MACHINE-LEARNING ALGORITHM; CONVOLUTIONAL NEURAL-NETWORK; MAJOR BLEEDING RISK; EXPERT-SYSTEM; MASSIVE TRANSFUSION; ADVERSE EVENTS; DOSAGE INDIVIDUALIZATION; PERIOPERATIVE OUTCOMES; PALPEBRAL CONJUNCTIVA</t>
  </si>
  <si>
    <t>Rodrigues, Pedro Miguel/P-8220-2019</t>
  </si>
  <si>
    <t>da Mota Veiga Mendes da Silva, Fernando/0000-0002-7818-5661; Correia, Marta/0000-0001-5040-735X; Rodrigues, Pedro Miguel/0000-0002-5381-6615; Coelho, Henrique/0000-0003-0909-9601</t>
  </si>
  <si>
    <t>483</t>
  </si>
  <si>
    <t>NOV 29 2025</t>
  </si>
  <si>
    <t>8479</t>
  </si>
  <si>
    <t>10.3390/jcm14238479</t>
  </si>
  <si>
    <t>http://dx.doi.org/10.3390/jcm14238479</t>
  </si>
  <si>
    <t>Q7779</t>
  </si>
  <si>
    <t>41375782</t>
  </si>
  <si>
    <t>WOS:001634929500001</t>
  </si>
  <si>
    <t>Cheong, SC; So, SL; Lal, A; Coveliers-Munzi, J</t>
  </si>
  <si>
    <t>Introduction Acute kidney injury (AKI) frequently complicates pediatric cardiac surgery with high incidence and outcomes. Conventional markers (KDIGO criteria) often fall short for pediatric patients undergoing cardiac surgery. Emerging machine learning models offer improved early detection and risk stratification. This review evaluates ML models' feasibility, performance, and generalizability in predicting pediatric AKI. Method This systematic review adheres to PRISMA-DTA guidelines. Search was conducted on PubMed and Medline (Ovid/Embase) on March 24, 2024, using PICOTS-based keywords. Titles, abstracts, and full texts were screened for eligibility. Data on study characteristics and best-performing ML models' AUROC, sensitivity, and specificity were extracted. PROBAST evaluated risk of bias and applicability comprehensively. A narrative synthesis approach was employed to summarize findings due to heterogeneity in study designs and outcome measures. Results Nine unique studies were identified and included, eight focused on post-cardiac surgery, and one on both PICU admissions and post-cardiac surgery patients. PROBAST demonstrated high risk of bias and low applicability amongst the studies, with notably limited external validation. Conclusion While ML models predicting AKI in post-cardiac surgery pediatric patients show promising discriminatory ability with prediction lead times up to two days, outperforming traditional biomarkers and KDIGO criteria, findings must be interpreted cautiously. High risk of bias across studies, particularly lack of external validation, substantially limits evidence strength and clinical applicability. Variations in study design, patient populations, and outcome definitions complicate direct comparisons. Robust external validation through multicenter cohorts using standardized guidelines is essential before clinical implementation. Current evidence, though promising, is insufficient for widespread adoption without addressing these methodological limitations. Systematic Review Registration PROSPERO CRD420250604781.</t>
  </si>
  <si>
    <t>Cheong, Sxe Chang; So, Shing Lok; Lal, Alexander; Coveliers-Munzi, Jan</t>
  </si>
  <si>
    <t>Cheong, SC (corresponding author), Univ Sheffield, Sch Med &amp; Populat Hlth, Sheffield, England.</t>
  </si>
  <si>
    <t>sccheong1@sheffield.ac.uk</t>
  </si>
  <si>
    <t>[Cheong, Sxe Chang; So, Shing Lok; Lal, Alexander] Univ Sheffield, Sch Med &amp; Populat Hlth, Sheffield, England; [Coveliers-Munzi, Jan] St Georges Univ London, Sch Hlth &amp; Med Sci, London, England</t>
  </si>
  <si>
    <t>University of Sheffield; City St Georges, University of London</t>
  </si>
  <si>
    <t>The application of machine learning in predicting post-cardiac surgery acute kidney injury in pediatric patients: a systematic review</t>
  </si>
  <si>
    <t>machine learning; acute kidney injury; cardiac surgery; pediatric patients; risk prediction; dynamic modeling</t>
  </si>
  <si>
    <t>CONGENITAL HEART-SURGERY; ARTIFICIAL-INTELLIGENCE; RISK; OUTCOMES; BIOMARKER; DISEASE</t>
  </si>
  <si>
    <t>Lal, Alexander/0009-0005-0467-9676</t>
  </si>
  <si>
    <t>AUG 12 2025</t>
  </si>
  <si>
    <t>1581578</t>
  </si>
  <si>
    <t>10.3389/fped.2025.1581578</t>
  </si>
  <si>
    <t>http://dx.doi.org/10.3389/fped.2025.1581578</t>
  </si>
  <si>
    <t>6PF6L</t>
  </si>
  <si>
    <t>40873741</t>
  </si>
  <si>
    <t>WOS:001558737500001</t>
  </si>
  <si>
    <t>Martin, GVRS; Barioni, ED; Reis, JD; Lopes, SLPD; Costa, ALF</t>
  </si>
  <si>
    <t>Background and Objective: Artificial intelligence (AI) has become an integral part of contemporary anaesthesiology, particularly in complex clinical scenarios in the head and neck. With oral and maxillofacial anaesthesia and head and neck and otorhinolaryngologic surgery, practitioners frequently encounter difficulties with airway management, anatomical variations, tumour distortion, limited mouth opening, and procedure-specific risks. Imaging modalities including ultrasound and computed tomography (CT) in conjunction with clinical information are essential for pre-anesthetic assessment and perioperative planning. This narrative review provides a clinically orientated overview of the current use of AI in head and neck anaesthesia, focusing on airway assessment, imaging-based risk stratification, ultrasound-guided regional anaesthesia, and imaging-assisted decision support. Methods: A literature search was performed using PubMed, Google Scholar, Web of Science, and Scopus, including studies published from January 1997 to June 2025. Search terms included "artificial intelligence", "machine learning", "deep learning", "head and neck anesthesia", "airway management", "computed tomography", "ultrasound", and "ultrasound-guided anesthesia". Original studies and review articles published in English and addressing AI applications in airway assessment, imaging analysis, ultrasoundguided procedures, and perioperative decision-making were included. Key Content and Findings: Current evidence suggests that machine and deep learning models may enhance prediction of difficult airway by incorporating clinical and imaging data, particularly anatomical features derived from CT. AI-aided CT analysis has shown promising application for objective airway assessment and risk stratification, and ultrasound-based applications have been explored for anatomical landmark identification, image interpretation, and needle guidance. While these technologies have great technical potential, the majority of the available studies remain exploratory and are largely based on retrospective datasets, proof-of-concept systems, or technical feasibility studies. External validation is still limited, especially in patient cohorts typically seen in oral and maxillofacial anaesthesia. Conclusions: AI can improve airway assessment, imaging interpretation and perioperative decision-making in head and neck anaesthesia. While many applications are still in the early stages of clinical implementation, current evidence suggests that AI may become an increasingly valuable adjunct in the management of anatomically complex patients. Future research should focus on prospective validation and clinically relevant applications, especially in the field of oral and maxillofacial anaesthesia.</t>
  </si>
  <si>
    <t>Martin, Glaucia Vieira Ramos Soletti; Barioni, Elaine Dinardi; Reis, Jeniffer de Paula; Lopes, Sergio Lucio Pereira de Castro; Costa, Andre Luiz Ferreira</t>
  </si>
  <si>
    <t>Costa, ALF (corresponding author), Cruzeiro Univ UNICSUL, Postgrad Program Dent, Dentomaxillofacial Radiol &amp; Imaging Lab, Rua Galvao Bueno 868, BR-01506000 Sao Paulo, SP, Brazil.; Costa, ALF (corresponding author), Univ Campinas UNICAMP, Fac Med Sci, Dept Anesthesiol Oncol &amp; Radiol, Campinas, Brazil.</t>
  </si>
  <si>
    <t>alfcosta@gmail.com</t>
  </si>
  <si>
    <t>[Martin, Glaucia Vieira Ramos Soletti; Barioni, Elaine Dinardi; Lopes, Sergio Lucio Pereira de Castro; Costa, Andre Luiz Ferreira] Cruzeiro Univ UNICSUL, Postgrad Program Dent, Dentomaxillofacial Radiol &amp; Imaging Lab, Rua Galvao Bueno 868, BR-01506000 Sao Paulo, SP, Brazil; [Reis, Jeniffer de Paula] Sao Paulo State Univ, Sci &amp; Technol Inst, Dept Diag &amp; Surg, Sao Jose Dos Campos, SP, Brazil; [Costa, Andre Luiz Ferreira] Univ Campinas UNICAMP, Fac Med Sci, Dept Anesthesiol Oncol &amp; Radiol, Campinas, Brazil</t>
  </si>
  <si>
    <t>Universidade Estadual Paulista; Universidade Estadual de Campinas</t>
  </si>
  <si>
    <t>Artificial intelligence-assisted airway evaluation and imaging-based decision-making in head and neck anesthesia: a narrative review</t>
  </si>
  <si>
    <t>JOURNAL OF ORAL AND MAXILLOFACIAL ANESTHESIA</t>
  </si>
  <si>
    <t>Artificial intelligence (AI); machine learning; difficult airway; airway management; intubation prediction</t>
  </si>
  <si>
    <t>COMPUTED-TOMOGRAPHY; REGIONAL ANESTHESIA; ULTRASOUND GUIDANCE; INTUBATION; SEGMENTATION; PREVENTION; MANAGEMENT</t>
  </si>
  <si>
    <t>Costa, Andre/C-1964-2012</t>
  </si>
  <si>
    <t>2790-8852</t>
  </si>
  <si>
    <t>J ORAL MAXIL ANESTH</t>
  </si>
  <si>
    <t>J. Oral Maxillofac. Anesth.</t>
  </si>
  <si>
    <t>JUN 26 2026</t>
  </si>
  <si>
    <t>10.21037/joma-2026-0012</t>
  </si>
  <si>
    <t>http://dx.doi.org/10.21037/joma-2026-0012</t>
  </si>
  <si>
    <t>Anesthesiology; Dentistry, Oral Surgery &amp; Medicine</t>
  </si>
  <si>
    <t>LH1LD</t>
  </si>
  <si>
    <t>WOS:001824468800010</t>
  </si>
  <si>
    <t>Mercurio, M; Denami, F; Vescio, A; Familiari, F; Longo, UG; Galasso, O; Gasparini, G; Dejour, DH</t>
  </si>
  <si>
    <t>Patellofemoral instability (PFI) is a multifactorial orthopedic condition affecting predominantly young and active individuals. Accurate diagnosis and personalized treatment planning remain challenging due to the complex interplay of anatomical and biomechanical factors. Recently, artificial intelligence (AI), particularly machine learning (ML) and deep learning (DL), has gained attention for its role in musculoskeletal imaging and orthopedics care. This review explores the current and potential applications of AI in diagnosis and management of PFI. A total of 11 relevant articles were identified and included in the review. Articles originated from six countries, with China having the most contributions (n = 4), followed by Finland (n = 3), and Korea, Japan, USA and Portugal with 1 each. In the results section, findings are grouped into three themes: (A) Diagnosis, (B) Outcomes and Complications and (C) Challenges, Limitations and Future Directions. The review also discussed advancements in automated image analysis, predictive modeling and outcome prediction. Overall, AI has the potential to improve consistency, efficiency, and personalization of care in patients with PFI, although still requiring technological developments for implementation in daily practice. Existing studies are limited by small datasets, methodological heterogeneity, and lack of external validation. Future research should focus on multicenter data integration, explainable AI frameworks, and clinical validation to enable translation into routine orthopedic practice.</t>
  </si>
  <si>
    <t>Mercurio, Michele; Denami, Federica; Vescio, Andrea; Familiari, Filippo; Longo, Umile Giuseppe; Galasso, Olimpio; Gasparini, Giorgio; Dejour, David H.</t>
  </si>
  <si>
    <t>Denami, F (corresponding author), Magna Graecia Univ Catanzaro, Renato Dulbecco Univ Hosp, Dept Orthopaed &amp; Trauma Surg, I-88100 Catanzaro, Italy.</t>
  </si>
  <si>
    <t>g.longo@policlinicocampus.it; federica.denami@studenti.unicz.it; andreavescio88@gmail.com; filippofamiliari@unicz.it; gasparini@unicz.it; michele.mercurio@unicz.it; ogalasso@unisa.it; dr.dejour@lyon-ortho-clinic.com</t>
  </si>
  <si>
    <t>[Mercurio, Michele; Denami, Federica; Vescio, Andrea; Familiari, Filippo; Gasparini, Giorgio] Magna Graecia Univ Catanzaro, Renato Dulbecco Univ Hosp, Dept Orthopaed &amp; Trauma Surg, I-88100 Catanzaro, Italy; [Mercurio, Michele; Familiari, Filippo; Gasparini, Giorgio] Magna Graecia Univ Catanzaro, Res Ctr Musculoskeletal Hlth, MusculoSkeletal Health UMG, I-88100 Catanzaro, Italy; [Longo, Umile Giuseppe] Fdn Policlin Univ Campus BioMed, I-00128 Rome, Italy; [Longo, Umile Giuseppe] Univ Campus BioMed Roma, Dept Med &amp; Surg, Res Unit Orthopaed &amp; Trauma Surg, I-00128 Rome, Italy; [Galasso, Olimpio] Univ Salerno, Dept Med Surg &amp; Dent, I-84081 Salerno, Italy; [Dejour, David H.] Lyon Ortho Clin, Clin Sauvegarde, F-69009 Lyon, France</t>
  </si>
  <si>
    <t>Magna Graecia University of Catanzaro; Magna Graecia University of Catanzaro; Fondazione Policlinico Universitario Campus Bio-Medico; University Campus Bio-Medico - Rome Italy; University of Salerno</t>
  </si>
  <si>
    <t>Artificial Intelligence for the Diagnosis and Management of Patellofemoral Instability: A Comprehensive Review</t>
  </si>
  <si>
    <t>artificial intelligence; deep learning; machine learning; patellofemoral instability; Rx; MRI; CT</t>
  </si>
  <si>
    <t>TROCHLEAR GROOVE DISTANCE; PATELLAR INSTABILITY; KNEE; DYSPLASIA; CT</t>
  </si>
  <si>
    <t>Galasso, Olimpio/D-4309-2012; Familiari, Filippo/AAP-1303-2020; Gasparini, Giorgio/AFU-8409-2022; Longo, Umile Giuseppe/K-9147-2016; Mercurio, Michele/AAK-6874-2020; Vescio, Andrea/GSJ-2760-2022</t>
  </si>
  <si>
    <t>Familiari, Filippo/0000-0002-3453-2043; Gasparini, Giorgio/0000-0002-8256-7697; Longo, Umile Giuseppe/0000-0003-4063-9821; Mercurio, Michele/0000-0002-8742-5612; Vescio, Andrea/0000-0002-1677-927X</t>
  </si>
  <si>
    <t>NOV 18 2025</t>
  </si>
  <si>
    <t>2918</t>
  </si>
  <si>
    <t>10.3390/diagnostics15222918</t>
  </si>
  <si>
    <t>http://dx.doi.org/10.3390/diagnostics15222918</t>
  </si>
  <si>
    <t>G5431</t>
  </si>
  <si>
    <t>41300942</t>
  </si>
  <si>
    <t>WOS:001624648000001</t>
  </si>
  <si>
    <t>Sardar, S; Dash, S; Roychowdhury, P; Solanki, J; Sikdar, P; Thangappan, J; Dutta, S</t>
  </si>
  <si>
    <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
  </si>
  <si>
    <t>Sardar, Sudipta; Dash, Supriya; Roychowdhury, Puja; Solanki, Jaykishan; Sikdar, Purbita; Thangappan, Jayaraman; Dutta, Somenath</t>
  </si>
  <si>
    <t>Thangappan, J; Dutta, S (corresponding author), Pondicherry Univ, Dept Bioinformat, Kalapet 605014, Pondicherry, India.</t>
  </si>
  <si>
    <t>somenath@bicpu.edu.in; jaai.nasa@gmail.com</t>
  </si>
  <si>
    <t>[Sardar, Sudipta; Dash, Supriya; Roychowdhury, Puja; Solanki, Jaykishan; Sikdar, Purbita; Thangappan, Jayaraman; Dutta, Somenath] Pondicherry Univ, Dept Bioinformat, Kalapet 605014, Pondicherry, India</t>
  </si>
  <si>
    <t>Pondicherry University</t>
  </si>
  <si>
    <t>Artificial intelligence for antimicrobial resistance: advancing reproducibility, interpretability, and clinical deployment</t>
  </si>
  <si>
    <t>BRIEFINGS IN BIOINFORMATICS</t>
  </si>
  <si>
    <t>antimicrobial resistance; artificial intelligence; explainable AI; reproducibility crisis; model interpretability</t>
  </si>
  <si>
    <t>DEEP LEARNING APPROACH; DISCOVERY</t>
  </si>
  <si>
    <t>DUTTA, SOMENATH/ABC-1470-2022</t>
  </si>
  <si>
    <t>ROYCHOWDHURY, PUJA/0009-0001-9606-8004</t>
  </si>
  <si>
    <t>145</t>
  </si>
  <si>
    <t>OXFORD UNIV PRESS</t>
  </si>
  <si>
    <t>GREAT CLARENDON ST, OXFORD OX2 6DP, ENGLAND</t>
  </si>
  <si>
    <t>1467-5463</t>
  </si>
  <si>
    <t>1477-4054</t>
  </si>
  <si>
    <t>BRIEF BIOINFORM</t>
  </si>
  <si>
    <t>Brief. Bioinform.</t>
  </si>
  <si>
    <t>bbag269</t>
  </si>
  <si>
    <t>10.1093/bib/bbag269</t>
  </si>
  <si>
    <t>http://dx.doi.org/10.1093/bib/bbag269</t>
  </si>
  <si>
    <t>Biochemical Research Methods; Mathematical &amp; Computational Biology</t>
  </si>
  <si>
    <t>Biochemistry &amp; Molecular Biology; Mathematical &amp; Computational Biology</t>
  </si>
  <si>
    <t>IT0KX</t>
  </si>
  <si>
    <t>42218717</t>
  </si>
  <si>
    <t>WOS:001779634100001</t>
  </si>
  <si>
    <t>Labarile, N; Vitello, A; Sinagra, E; Nardone, OM; Calabrese, G; Bonomo, F; Maida, M; Iacucci, M</t>
  </si>
  <si>
    <t>Introduction: Artificial intelligence (AI) is increasingly being applied to improve the diagnosis and management of inflammatory bowel disease (IBD). Aims and Methods: We conducted a narrative review of the literature on AI applications in IBD endoscopy, focusing on diagnosis, disease activity assessment, therapy prediction, and detection of dysplasia. Results: AI systems have demonstrated high accuracy in assessing endoscopic and histological disease activity in ulcerative colitis and Crohn's disease, with performance comparable to expert clinicians. Machine learning models can predict response to biologics and risk of complications. AI-assisted technologies like confocal laser endomicroscopy enable real-time histological assessment. Computer-aided detection systems improve identification of dysplastic lesions during surveillance. Challenges remain, including need for larger datasets, external validation, and addressing potential biases. Conclusions: AI has significant potential to enhance IBD care by providing rapid, objective assessments of disease activity, predicting outcomes, and assisting in dysplasia surveillance. However, further validation in diverse populations and prospective studies are needed before widespread clinical implementation. With ongoing advances, AI is poised to become a valuable tool to support clinical decision-making and improve patient outcomes in IBD. Addressing methodological, regulatory, and cost barriers will be crucial for the successful integration of AI into routine IBD management.</t>
  </si>
  <si>
    <t>Labarile, Nunzia; Vitello, Alessandro; Sinagra, Emanuele; Nardone, Olga Maria; Calabrese, Giulio; Bonomo, Federico; Maida, Marcello; Iacucci, Marietta</t>
  </si>
  <si>
    <t>Labarile, N (corresponding author), Natl Inst Gastroenterol IRCCS Saverio Bellis Caste, Dept Gastroenterol, I-70013 Bari, Italy.</t>
  </si>
  <si>
    <t>emanuelesinagra83@googlemail.com; miacucci@ucc.ie; alessandrovitello86@gmail.com; giulio.calabrese@unina.it; federicobonomo1@gmail.com; olga.nardone@libero.it; nunzia.labarile@irccsdebellis.it; marcello.maida@hotmail.it</t>
  </si>
  <si>
    <t>[Labarile, Nunzia] Natl Inst Gastroenterol IRCCS Saverio Bellis Caste, Dept Gastroenterol, I-70013 Bari, Italy; [Vitello, Alessandro; Maida, Marcello] Univ Enna Kore, Dept Med &amp; Surg, I-94100 Enna, Italy; [Vitello, Alessandro; Bonomo, Federico] Umberto I Hosp, Gastroenterol Unit, I-94100 Enna, Italy; [Sinagra, Emanuele] Fdn Ist San Raffaele Giglio, Gastroenterol Unit, I-90015 Cefalu, Italy; [Nardone, Olga Maria] Univ Naples Federico II, Dept Publ Hlth, Gastroenterol Unit, I-80131 Naples, Italy; [Calabrese, Giulio] Univ Naples Federico II, Dept Clin Med &amp; Surg, Gastroenterol Unit, I-80131 Naples, Italy; [Iacucci, Marietta] Univ Coll Cork, Coll Med &amp; Hlth, APC Microbiome Ireland, Cork T12 YN60, Ireland</t>
  </si>
  <si>
    <t>Universita Kore di ENNA; University of Naples Federico II; University of Naples Federico II; University College Cork</t>
  </si>
  <si>
    <t>Artificial Intelligence in Advancing Inflammatory Bowel Disease Management: Setting New Standards</t>
  </si>
  <si>
    <t>artificial intelligence; inflammatory bowel disease; ulcerative colitis; Crohn's disease</t>
  </si>
  <si>
    <t>COMPUTER-AIDED DIAGNOSIS; CAPSULE ENDOSCOPY IMAGES; CROHNS-DISEASE; ULCERATIVE-COLITIS; NEURAL-NETWORK; EPIDEMIOLOGY; PREVALENCE; UNDERREPRESENTATION; PERFORMANCE; MINORITIES</t>
  </si>
  <si>
    <t>/C-9336-2014; Nardone, Olga Maria/AAW-4573-2021; Vitello, Alessandro/OHU-5513-2025; Maida, Marcello Fabio/I-4118-2019; IACUCCI, MARIETTA/ORI-5882-2025</t>
  </si>
  <si>
    <t>Bonomo, Federico/0009-0000-7980-9520; Nardone, Olga Maria/0000-0002-9554-4785; Vitello, Alessandro/0000-0001-9099-9468; Calabrese, Giulio/0000-0002-0802-3173; Maida, Marcello Fabio/0000-0002-4992-9289; IACUCCI, MARIETTA/0000-0002-3142-9550</t>
  </si>
  <si>
    <t>JUL 14 2025</t>
  </si>
  <si>
    <t>2337</t>
  </si>
  <si>
    <t>10.3390/cancers17142337</t>
  </si>
  <si>
    <t>http://dx.doi.org/10.3390/cancers17142337</t>
  </si>
  <si>
    <t>5NG6Y</t>
  </si>
  <si>
    <t>40723221</t>
  </si>
  <si>
    <t>WOS:001539723100001</t>
  </si>
  <si>
    <t>Alsaad, R; Elhenidy, A; Tabassum, A; Odeh, N; Aboarqoub, E; Odeh, A; Altamimi, M; Abd-alrazaq, A; Thomas, R; Bashir, M; Sheikh, J</t>
  </si>
  <si>
    <t>Background: Artificial intelligence (AI) has emerged as a transformative tool for advancing gestational diabetes mellitus (GDM) care, offering dynamic, data-driven methods for early detection, management, and personalized intervention.Objective: This systematic review aims to comprehensively explore and synthesize the use of AI models in GDM care, including screening, diagnosis, management, and prediction of maternal and neonatal outcomes. Specifically, we examine (1) study designs and population characteristics; (2) the use of AI across different aspects of GDM care; (3) types of input data used for AI modeling; and (4) AI model types, validation strategies, and performance metrics.Methods: A systematic search was conducted across six electronic databases, identifying 126 eligible studies published up to February 2025. Data extraction and quality appraisal were independently conducted by six reviewers, using a modified version of the Quality Assessment of Diagnostic Accuracy Studies-2 (QUADAS-2) tool for risk of bias assessment.Results: Among 126 studies, 75% employed retrospective designs, with sample sizes ranging from 17 to over 100 000 participants. Most AI applications (85%) focused on early GDM prediction, while fewer addressed management, outcomes, or monitoring. Classical machine learning dominated (84%), with logistic regression and random forest frequently used. Internal validation was common (68%), but external validation was rare (6%). Our risk of bias appraisal indicated an overall moderate-to-good methodological quality, with notable deficiencies in analysis reporting.Conclusions: AI demonstrates strong potential to improve GDM prediction, screening, and management. Nonetheless, broader validation, enhanced model interpretability, and prospective studies in diverse populations are needed to translate these technologies into clinical practice.</t>
  </si>
  <si>
    <t>Alsaad, Rawan; Elhenidy, Ali; Tabassum, Aliya; Odeh, Nour; Aboarqoub, Eman; Odeh, Aya; Altamimi, Maya; Abd-alrazaq, Alaa; Thomas, Rajat; Bashir, Mohammed; Sheikh, Javaid</t>
  </si>
  <si>
    <t>Alsaad, R (corresponding author), Weill Cornell Med Qatar, AI Ctr Precis Hlth, Educ City, Doha, Qatar.</t>
  </si>
  <si>
    <t>Qatar National Library</t>
  </si>
  <si>
    <t>Qatar National Library (Qatar National Research Fund (QNRF))</t>
  </si>
  <si>
    <t>The author(s) disclosed receipt of the following financial support for the research, authorship, and/or publication of this article: Open Access funding provided by the Qatar National Library.</t>
  </si>
  <si>
    <t>[Alsaad, Rawan; Abd-alrazaq, Alaa; Thomas, Rajat; Sheikh, Javaid] Weill Cornell Med Qatar, AI Ctr Precis Hlth, Educ City, Doha, Qatar; [Elhenidy, Ali] Mansoura Univ, Comp Engn &amp; Control Syst Dept, Mansoura, Egypt; [Tabassum, Aliya] Qatar Univ, Dept Comp Sci &amp; Engn, Doha, Qatar; [Odeh, Nour; Aboarqoub, Eman; Altamimi, Maya] Jordan Univ Hosp, Amman, Jordan; [Odeh, Aya] Jordanian Royal Med Serv, Amman, Jordan; [Bashir, Mohammed] Hamad Med Corp, Qatar Metab Inst, Doha, Qatar</t>
  </si>
  <si>
    <t>Qatar Foundation (QF); Weill Cornell Medical College Qatar; Egyptian Knowledge Bank (EKB); Mansoura University; Qatar University; University of Jordan; Hamad Medical Corporation</t>
  </si>
  <si>
    <t>Artificial Intelligence in Gestational Diabetes Care: A Systematic Review</t>
  </si>
  <si>
    <t>artificial intelligence; diabetes; gestational diabetes; pregnancy; women's health</t>
  </si>
  <si>
    <t>VECTOR MACHINE ALGORITHM; PREDICTIVE-VALUE; RISK-FACTORS; MELLITUS; TOOL; PREVALENCE; PREGNANCY; MODEL</t>
  </si>
  <si>
    <t>Bashir, Mohammed/M-1965-2018; Abd-Alrazaq, Alaa/ABE-3043-2021</t>
  </si>
  <si>
    <t>Bashir, Mohammed/0000-0003-3096-2641; elhenidy, Ali/0000-0002-3834-9721</t>
  </si>
  <si>
    <t>10.1177/19322968251355967</t>
  </si>
  <si>
    <t>http://dx.doi.org/10.1177/19322968251355967</t>
  </si>
  <si>
    <t>6ME5B</t>
  </si>
  <si>
    <t>40855734</t>
  </si>
  <si>
    <t>WOS:001556670400001</t>
  </si>
  <si>
    <t>hybrid; Green Published</t>
  </si>
  <si>
    <t>Castonguay, A; Hegg-Deloye, S; Chatton, A; Goyette, A</t>
  </si>
  <si>
    <t>Background: Type 2 diabetes (T2D) is a complex, chronic condition that imposes a substantial burden on health care systems. Prevention and early detection are critical to mitigating its impact. Automated machine learning (AutoML) models have the potential to predict individual risk and guide personalized interventions. However, their clinical deployment remains limited due to the retrospective nature of most datasets, a lack of external validation, and heterogeneity in variable selection. Objective: This study aimed to map AutoML approaches applied to T2D risk prediction, with a specific focus on their ability to integrate clinical, behavioral, environmental, and genomic data. Methods: A PRISMA (Preferred Reporting Items for Systematic Reviews and Meta-Analyses)-guided rapid review was conducted across 6 databases (PubMed, Scopus, Web of Science, IEEE Xplore, Google Scholar, and Embase) to identify empirical studies (published between 2015 and 2025) that used AutoML tools for T2D prediction based on at least 2 data types (eg, clinical, behavioral, environmental, and genomic). Screening, data extraction, and synthesis were performed systematically by 2 independent reviewers, with arbitration by ChatGPT acting as an artificial intelligence-based third reviewer. Results: In total, 13 studies met the inclusion criteria. Methodological diversity ranged from conventional machine learning with manual feature selection to partially or fully automated pipelines using tools such as the Tree-Based Pipeline Optimization Tool, H2O AutoML, or Azure Machine Learning. Reported performance varied (area under the curve=0.74-0.99); however, external validation was uncommon. Behavioral and environmental data were only partially integrated, and no study incorporated genomic data despite its recognized potential. Most studies lacked transparency and reproducibility, with no public code or pipeline sharing. Conclusions: AutoML holds significant promise for improving T2D risk prediction through automation and model explainability. However, to support clinical adoption and generalizability, future AutoML pipelines must be developed using prospective, multicenter datasets; integrate diverse, harmonized data types, including genomics; and adhere to open science principles of transparency, reproducibility, and interpretability.</t>
  </si>
  <si>
    <t>Castonguay, Alexandre; Hegg-Deloye, Sandrine; Chatton, Arthur; Goyette, Amelie</t>
  </si>
  <si>
    <t>Hegg-Deloye, S (corresponding author), Univ Montreal, Fac Sci Infirm, Pavillon Marguerite dYouville 2375,Chemin Cote Sai, Montreal, PQ H3T 1A8, Canada.</t>
  </si>
  <si>
    <t>Sandrine.hegg@umontreal.ca</t>
  </si>
  <si>
    <t>[Castonguay, Alexandre; Hegg-Deloye, Sandrine] Univ Montreal, Fac Sci Infirm, Pavillon Marguerite dYouville 2375,Chemin Cote Sai, Montreal, PQ H3T 1A8, Canada; [Hegg-Deloye, Sandrine; Chatton, Arthur] Univ Montreal, Dept Med Sociale &amp; Prevent, Montreal, PQ, Canada; [Chatton, Arthur; Goyette, Amelie] CHU Sainte Justine, Ctr Rech Azrieli, Montreal, PQ, Canada</t>
  </si>
  <si>
    <t>Universite de Montreal; Universite de Montreal</t>
  </si>
  <si>
    <t>Methodological Approaches to and Reported Performance of Applications of Automated Machine Learning in Diabetes Risk Prediction: Rapid Review</t>
  </si>
  <si>
    <t>JMIR AI</t>
  </si>
  <si>
    <t>automated machine learning; AutoML; type 2 diabetes risk prediction; multimodal data integration; machine learning validation; explainable artificial intelligence; artificial intelligence; AI</t>
  </si>
  <si>
    <t>Chatton, Arthur/AAY-4349-2021; Castonguay, Alexandre/GPC-8263-2022</t>
  </si>
  <si>
    <t>2817-1705</t>
  </si>
  <si>
    <t>e87819</t>
  </si>
  <si>
    <t>10.2196/87819</t>
  </si>
  <si>
    <t>http://dx.doi.org/10.2196/87819</t>
  </si>
  <si>
    <t>JK4MZ</t>
  </si>
  <si>
    <t>42119064</t>
  </si>
  <si>
    <t>WOS:001791449300001</t>
  </si>
  <si>
    <t>Gumma, L; Gumma, B</t>
  </si>
  <si>
    <t>Artificial intelligence (AI) has rapidly advanced in breast cancer imaging, demonstrating high diagnostic and predictive performance across imaging modalities. However, the clinical reliability and translational readiness of these models remain uncertain due to methodological variability and limited external validation. The objective of this study is to systematically evaluate the diagnostic performance, predictive capabilities, and clinical readiness of AI-based models in breast cancer imaging, with emphasis on methodological quality, validation strategies, and translational applicability. A systematic review was conducted in accordance with PRISMA guidelines. PubMed, Scopus, and Web of Science were searched for studies published between January 2015 and March 2026. Original studies applying AI techniques to mammography, MRI, ultrasound, and digital breast tomosynthesis, reporting quantitative performance metrics, were included. Methodological quality was assessed using the QUADAS-2 tool. Due to substantial heterogeneity in imaging modalities, model architectures, dataset composition, and outcome reporting, a qualitative synthesis was performed. Sixty-two studies were included. Across lesion detection and benign-versus-malignant classification tasks, deep learning models achieved AUCs of 0.80-0.95 across mammography, MRI, and ultrasound, whereas MRI-based treatment-response prediction models achieved AUCs up to 0.97. However, fewer than 25% of studies performed external validation, and approximately 85% relied on retrospective, single-center datasets. Internally validated models consistently reported higher performance, indicating systematic performance inflation of approximately 5-15%. Moderate to high risk of bias was observed, particularly in patient selection and applicability domains. AI models in breast cancer imaging show strong technical performance but limited clinical reliability. Addressing validation gaps, methodological heterogeneity, and lack of prospective evidence is essential for clinical translation.</t>
  </si>
  <si>
    <t>Gumma, Lohitha; Gumma, Bhargavi</t>
  </si>
  <si>
    <t>Gumma, L (corresponding author), Chalapathi Inst Pharmaceut Sci Autonomous Lam, Dept Pharm Practice, Guntur 522034, Andhra Pradesh, India.</t>
  </si>
  <si>
    <t>gummalohitha1902@gmail.com</t>
  </si>
  <si>
    <t>[Gumma, Lohitha] Chalapathi Inst Pharmaceut Sci Autonomous Lam, Dept Pharm Practice, Guntur 522034, Andhra Pradesh, India; [Gumma, Bhargavi] Jai Soorya Potti Sreeramulu Govt Homeopathy Med Co, Hyderabad 500013, Telangana, India</t>
  </si>
  <si>
    <t>Artificial intelligence in breast cancer imaging: a systematic review of diagnostic performance, predictive modeling, and clinical translation</t>
  </si>
  <si>
    <t>NAUNYN-SCHMIEDEBERGS ARCHIVES OF PHARMACOLOGY</t>
  </si>
  <si>
    <t>Artificial intelligence; Breast cancer; Radiomics; Deep learning; Medical imaging; Predictive modeling</t>
  </si>
  <si>
    <t>PATHOLOGY; IMAGES</t>
  </si>
  <si>
    <t>0028-1298</t>
  </si>
  <si>
    <t>1432-1912</t>
  </si>
  <si>
    <t>N-S ARCH PHARMACOL</t>
  </si>
  <si>
    <t>Naunyn-Schmiedebergs Arch. Pharmacol.</t>
  </si>
  <si>
    <t>10.1007/s00210-026-05700-3</t>
  </si>
  <si>
    <t>http://dx.doi.org/10.1007/s00210-026-05700-3</t>
  </si>
  <si>
    <t>MB8ZQ</t>
  </si>
  <si>
    <t>42547590</t>
  </si>
  <si>
    <t>WOS:001838555200001</t>
  </si>
  <si>
    <t>Shih, PE; Oh, DH</t>
  </si>
  <si>
    <t>Purpose of ReviewSuboptimal skin image quality can contribute to diagnostic error in asynchronous teledermatology and by AI models. We review the impact of image quality on diagnostic performance in teledermatology and evaluate artificial intelligence (AI)-based dermatologic image quality assessment (DIQA) systems. The goal is to assess the state of DIQA tools and potential for addressing limitations in skin image acquisition.Recent FindingsDeep learning approaches, particularly convolutional neural networks (CNNs), have achieved moderate to high accuracy in detecting specific quality issues. Vision transformers (ViTs), though not as well studied, show promise in capturing complex image features due to global attention mechanisms. Hybrid models and transfer learning have been explored to improve model generalizability, but with limited dermatology-specific data.SummaryAI-based DIQA tools offer real-time quality assessment, supporting standardized image acquisition and robust AI diagnostics. Future development requires more diverse datasets, prospective validation, and regulatory compliance to enable clinical integration.</t>
  </si>
  <si>
    <t>Shih, Philip E.; Oh, Dennis H.</t>
  </si>
  <si>
    <t>Oh, DH (corresponding author), Univ Calif San Francisco, Dept Dermatol, 4150 Clement St, San Francisco, CA 94121 USA.; Oh, DH (corresponding author), San Francisco VA Hlth Care Syst, Ctr Data Discovery &amp; Delivery Innovat, Dermatol Res Unit, San Francisco, CA 94121 USA.</t>
  </si>
  <si>
    <t>dennis.oh@ucsf.edu</t>
  </si>
  <si>
    <t>U.S. Department of Veterans Affairs [HX003344]; VA Office of Researh and Development Health Services Research</t>
  </si>
  <si>
    <t>U.S. Department of Veterans Affairs (US Department of Veterans Affairs); VA Office of Researh and Development Health Services Research</t>
  </si>
  <si>
    <t>We thank Alexey Kotlik for critical reading of the manuscript and Markham Luke for helpful discussions. DHO was supported by VA Office of Researh and Development Health Services Research award HX003344.</t>
  </si>
  <si>
    <t>[Shih, Philip E.; Oh, Dennis H.] Univ Calif San Francisco, Dept Dermatol, 4150 Clement St, San Francisco, CA 94121 USA; [Shih, Philip E.] Univ Calif San Francisco, Sch Med, San Francisco, CA USA; [Oh, Dennis H.] San Francisco VA Hlth Care Syst, Ctr Data Discovery &amp; Delivery Innovat, Dermatol Res Unit, San Francisco, CA 94121 USA</t>
  </si>
  <si>
    <t>University of California System; University of California San Francisco; University of California System; University of California San Francisco</t>
  </si>
  <si>
    <t>Artificial Intelligence for Dermatological Image Quality Assessment</t>
  </si>
  <si>
    <t>CURRENT DERMATOLOGY REPORTS</t>
  </si>
  <si>
    <t>Teledermatology; Dermatologic Imaging; Image quality Assessment; Deep Learning; Vision Transformers; Artificial Intelligence</t>
  </si>
  <si>
    <t>TECHNIQUE STANDARDS; TELEDERMATOLOGY; CAMERA</t>
  </si>
  <si>
    <t>Shih, Philip/0009-0007-9260-5611</t>
  </si>
  <si>
    <t>2162-4933</t>
  </si>
  <si>
    <t>CURR DERMATOL REP</t>
  </si>
  <si>
    <t>Curr. Dermatol. Rep.</t>
  </si>
  <si>
    <t>SEP 30 2025</t>
  </si>
  <si>
    <t>10.1007/s13671-025-00483-x</t>
  </si>
  <si>
    <t>http://dx.doi.org/10.1007/s13671-025-00483-x</t>
  </si>
  <si>
    <t>Dermatology</t>
  </si>
  <si>
    <t>8BP9F</t>
  </si>
  <si>
    <t>WOS:001584797200001</t>
  </si>
  <si>
    <t>Muntean, C; Gaborean, V; Vonica, RC; Stefaniga, SA; Faur, AM; Feier, CVI</t>
  </si>
  <si>
    <t>Background and Objectives: Post-hepatectomy liver failure (PHLF) remains the leading cause of mortality following hepatic resection, with reported incidence rates ranging from 1.2% to 32%. Traditional scoring systems such as the Child-Pugh score, Model for End-Stage Liver Disease (MELD), and Albumin-Bilirubin (ALBI) grade have demonstrated limited predictive accuracy for PHLF. Machine learning (ML) algorithms have emerged as promising tools capable of integrating complex, multidimensional clinical data to improve predictive performance. This systematic review aims to evaluate the current evidence on ML-based prediction models for PHLF, assessing their predictive accuracy, methodological quality, clinical applicability, and the key variables utilized across models. Methods: A systematic literature search was conducted across PubMed, Embase, Web of Science, and the Cochrane Library from inception to January 2026. Studies that developed or validated ML models for predicting PHLF after hepatic resection were included. The Prediction Model Risk of Bias Assessment Tool (PROBAST) was used to evaluate the risk of bias. Data on model performance, algorithms employed, sample sizes, predictor variables, and validation strategies were extracted. The review was conducted in accordance with the PRISMA 2020 guidelines and registered in PROSPERO. Results: Twelve PubMed-verified studies involving 6913 patients were retained in the final analysis. Publication years ranged from 2020 to 2025, with five studies published in 2025. Gradient boosting approaches (LightGBM/XGBoost or phase-specific boosting models) were the most frequent best-performing architectures, while ANN/deep learning, radiomics-integrated, and ensemble approaches also showed clinically relevant discrimination. Best reported non-training AUCs ranged from 0.7927 to 0.981 (median, 0.873). The strongest generalization signals came from studies with temporal, external, or prospective validation structures. Common predictor domains included bilirubin-based liver function measures, coagulation variables, platelet count, volumetry or extent of resection, imaging-derived radiomics features, and perioperative dynamic data. Conclusions: Machine learning models remain promising for PHLF prediction, but the evidence base is smaller and more heterogeneous than the original draft suggested. Performance is highest in studies that combine clinical liver-reserve markers with imaging or perioperative temporal data; however, widespread clinical adoption is still limited by retrospective design predominance, inconsistent outcome definitions, and incomplete external validation.</t>
  </si>
  <si>
    <t>Muntean, Calin; Gaborean, Vasile; Vonica, Razvan Constantin; Stefaniga, Sebastian Aurelian; Faur, Alaviana Monique; Feier, Catalin Vladut Ionut</t>
  </si>
  <si>
    <t>Gaborean, V (corresponding author), Victor Babes Univ Med &amp; Pharm Timisoara, Thorac Surg Res Ctr, Eftimie Murgu Sq 2, Timisoara 300041, Romania.; Gaborean, V (corresponding author), Victor Babes Univ Med &amp; Pharm Timisoara, Fac Med, Dept Surg Semiol, Eftimie Murgu Sq 2, Timisoara 300041, Romania.; Vonica, RC (corresponding author), Lucian Blaga Univ Sibiu, Fac Med, Preclin Dept, Discipline Physiol, Sibiu 550169, Romania.</t>
  </si>
  <si>
    <t>razvanconstantin.vonica@ulbsibiu.ro; catalin.feier@umft.ro; alaviana.faur@umft.ro; vasile.gaborean@umft.ro; sebastian.stefaniga@e-uvt.ro; cmuntean@umft.ro</t>
  </si>
  <si>
    <t>Victor Babes University of Medicine and Pharmacy Timisoara</t>
  </si>
  <si>
    <t>The article processing charge was paid by the Victor Babes University of Medicine and Pharmacy Timisoara.</t>
  </si>
  <si>
    <t>[Muntean, Calin] Victor Babes Univ Med &amp; Pharm Timisoara, Dept Funct Sci 3, Med Informat &amp; Biostat, Eftimie Murgu Sq 2, Timisoara 300041, Romania; [Gaborean, Vasile] Victor Babes Univ Med &amp; Pharm Timisoara, Thorac Surg Res Ctr, Eftimie Murgu Sq 2, Timisoara 300041, Romania; [Gaborean, Vasile] Victor Babes Univ Med &amp; Pharm Timisoara, Fac Med, Dept Surg Semiol, Eftimie Murgu Sq 2, Timisoara 300041, Romania; [Vonica, Razvan Constantin] Lucian Blaga Univ Sibiu, Fac Med, Preclin Dept, Discipline Physiol, Sibiu 550169, Romania; [Stefaniga, Sebastian Aurelian] West Univ Timisoara, Dept Comp Sci, Vasile Parvan Blvd 4, Timisoara 300223, Romania; [Faur, Alaviana Monique] Victor Babes Univ Med &amp; Pharm Timisoara, Dept Doctoral Studies, Eftimie Murgu Sq 2, Timisoara 300041, Romania; [Feier, Catalin Vladut Ionut] Victor Babes Univ Med &amp; Pharm Timisoara, Abdominal Surg &amp; Phlebol Res Ctr, Eftimie Murgu Sq 2, Timisoara 300041, Romania; [Feier, Catalin Vladut Ionut] Pius Brinzeu Clin Emergency Hosp, Surg Clin 1, Timisoara 300723, Romania</t>
  </si>
  <si>
    <t>Victor Babes University of Medicine &amp; Pharmacy, Timisoara; Victor Babes University of Medicine &amp; Pharmacy, Timisoara; Victor Babes University of Medicine &amp; Pharmacy, Timisoara; Lucian Blaga University of Sibiu; West University of Timisoara; Victor Babes University of Medicine &amp; Pharmacy, Timisoara; Victor Babes University of Medicine &amp; Pharmacy, Timisoara</t>
  </si>
  <si>
    <t>Machine Learning Models for Predicting Post-Hepatectomy Liver Failure: A Systematic Review</t>
  </si>
  <si>
    <t>AI</t>
  </si>
  <si>
    <t>machine learning; artificial intelligence; post-hepatectomy liver failure; liver surgery; hepatectomy; predictive modeling; clinical decision support</t>
  </si>
  <si>
    <t>SURGERY; VOLUME; SCORE</t>
  </si>
  <si>
    <t>Sebastian, Stefaniga/U-8198-2019; Feier, Catalin Vladut Ionut/LVS-1661-2024; Călin, Muntean/HHZ-8783-2022; Vasile, Gaborean/KMA-7364-2024; Vonica, Razvan/LZF-6780-2025</t>
  </si>
  <si>
    <t>2673-2688</t>
  </si>
  <si>
    <t>AI-BASEL</t>
  </si>
  <si>
    <t>MAY 9 2026</t>
  </si>
  <si>
    <t>166</t>
  </si>
  <si>
    <t>10.3390/ai7050166</t>
  </si>
  <si>
    <t>http://dx.doi.org/10.3390/ai7050166</t>
  </si>
  <si>
    <t>Computer Science, Artificial Intelligence; Computer Science, Interdisciplinary Applications</t>
  </si>
  <si>
    <t>IK7RQ</t>
  </si>
  <si>
    <t>WOS:001774020000001</t>
  </si>
  <si>
    <t>Al-Rawi, NH; Elsayed, W; Al-Bayati, SF; Saeed, MH; Qader, OAJA; Shetty, S; Uthman, A</t>
  </si>
  <si>
    <t>Background Sleep-disordered breathing (SDB), including obstructive sleep apnea (OSA), is strongly influenced by craniofacial airway morphology. Cone-beam computed tomography (CBCT) enables three-dimensional airway assessment; however, manual segmentation is time-consuming and subject to variability. Artificial intelligence (AI) has emerged as a potential tool to automate airway analysis. This systematic review evaluates the technical performance and clinical applicability of AI in CBCT-based craniofacial airway assessment for SDB. Methods This review was conducted in accordance with PRISMA 2020 guidelines and prospectively registered in PROSPERO (CRD 420251065028). A comprehensive search of PubMed, Ovid, Scopus, and Google Scholar was performed for studies published from 2015 onward. Eligibility criteria included diagnostic or validation studies assessing AI-based CBCT airway segmentation, landmark detection, or OSA prediction. Dual independent screening was conducted, and risk of bias was assessed using QUADAS-2. Results Fourteen studies met the inclusion criteria. Most implemented deep learning architectures, particularly convolutional neural networks-based models such as U-Net and SpatialConfiguration-Net. Reported Dice Similarity Coefficients ranged from 0.90 to 0.97, and intraclass correlation coefficients for volumetric measurements typically exceeded 0.90, indicating strong agreement with manual segmentation. AI systems substantially reduced annotation time compared with manual methods. However, heterogeneity was considerable across AI architectures, anatomical targets, datasets, and outcome metrics. External validation was limited, and only one study evaluated OSA prediction against polysomnography. Conclusions AI demonstrates high technical accuracy and efficiency in CBCT-based airway segmentation and morphometric analysis. Nevertheless, current evidence largely reflects internal technical validation rather than confirmed clinical utility. Additional prospective, multicenter studies incorporating clinical outcome validation are required before routine clinical implementation can be fully supported.</t>
  </si>
  <si>
    <t>Al-Rawi, Natheer H.; Elsayed, Walid; Al-Bayati, Sura F.; Saeed, Musab Hamed; Abdul Qader, Omar Abdul Jabbar; Shetty, Shishir; Uthman, Asmaa</t>
  </si>
  <si>
    <t>Uthman, A (corresponding author), Gulf Med Univ, Coll Dent, Diagnost &amp; Surg Dent Sci, Ajman, U Arab Emirates.</t>
  </si>
  <si>
    <t>dr.asmaa@gmu.ac.ae</t>
  </si>
  <si>
    <t>[Al-Rawi, Natheer H.; Shetty, Shishir] Univ Sharjah, Oral &amp; Craniofacial Hlth Sci, Sharjah, U Arab Emirates; [Elsayed, Walid] Gulf Med Univ, Coll Dent, Dept Basic Med &amp; Dent Sci, Ajman, U Arab Emirates; [Elsayed, Walid] Suez Canal Univ, Coll Dent, Dept Oral Biol, Ismailia, Egypt; [Al-Bayati, Sura F.; Uthman, Asmaa] Gulf Med Univ, Coll Dent, Diagnost &amp; Surg Dent Sci, Ajman, U Arab Emirates; [Saeed, Musab Hamed] Ajman Univ, Coll Dent, Dept Clin Sci, Ajman, U Arab Emirates; [Abdul Qader, Omar Abdul Jabbar] Al Mashreq Univ, Coll Dent, Baghdad, Iraq</t>
  </si>
  <si>
    <t>University of Sharjah; Gulf Medical University; Egyptian Knowledge Bank (EKB); Suez Canal University; Gulf Medical University; Ajman University; Al-Mashreq University</t>
  </si>
  <si>
    <t>Artificial intelligence applications in CBCT-based assessment of craniofacial airway volume and shape in sleep-disordered breathing: a systematic review</t>
  </si>
  <si>
    <t>PEERJ</t>
  </si>
  <si>
    <t>Artificial Intelligence; CBCT; SDB; OSA; Pharyngeal airway</t>
  </si>
  <si>
    <t>PHARYNGEAL AIRWAY; APNEA; SEGMENTATION; CAVITY</t>
  </si>
  <si>
    <t>Elsayed, Walid/I-2602-2012; AL-Rawi, Natheer/N-4400-2017</t>
  </si>
  <si>
    <t>PEERJ INC</t>
  </si>
  <si>
    <t>341-345 OLD ST, THIRD FLR, LONDON, EC1V 9LL, ENGLAND</t>
  </si>
  <si>
    <t>2167-8359</t>
  </si>
  <si>
    <t>PeerJ</t>
  </si>
  <si>
    <t>JUN 17 2026</t>
  </si>
  <si>
    <t>e21289</t>
  </si>
  <si>
    <t>10.7717/peerj.21289</t>
  </si>
  <si>
    <t>http://dx.doi.org/10.7717/peerj.21289</t>
  </si>
  <si>
    <t>JV2VQ</t>
  </si>
  <si>
    <t>42328666</t>
  </si>
  <si>
    <t>WOS:001798798800001</t>
  </si>
  <si>
    <t>Groot, OQ; Bindels, BJJ; Ogink, PT; Kapoor, ND; Twining, PK; Collins, AK; Bongers, MER; Lans, A; Oosterhoff, JHF; Karhade, AV; Verlaan, JJ; Schwab, JH</t>
  </si>
  <si>
    <t>Background and purpose - External validation of machine learning (ML) prediction models is an essential step before clinical application. We assessed the proportion, performance, and transparent reporting of externally validated ML prediction models in orthopedic surgery, using the Transparent Reporting for Individual Prognosis or Diagnosis (TRIPOD) guidelines.Material and methods - We performed a systematic search using synonyms for every orthopedic specialty, ML, and external validation. The proportion was determined by using 59 ML prediction models with only internal validation in orthopedic surgical outcome published up until June 18, 2020, previously identified by our group. Model performance was evaluated using discrimination, calibration, and decision-curve analysis. The TRIPOD guidelines assessed transparent reporting.Results - We included 18 studies externally validating 10 different ML prediction models of the 59 available ML models after screening 4,682 studies. All external validations identified in this review retained good discrimination. Other key performance measures were provided in only 3 studies, rendering overall performance evaluation difficult. The overall median TRIPOD completeness was 61% (IQR 43-89), with 6 items being reported in less than 4/18 of the studies.Interpretation - Most current predictive ML models are not externally validated. The 18 available external validation studies were characterized by incomplete reporting of performance measures, limiting a transparent examination of model performance. Further prospective studies are needed to validate or refute the myriad of predictive ML models in orthopedics while adhering to existing guidelines. This ensures clinicians can take full advantage of validated and clinically implementable ML decision tools.</t>
  </si>
  <si>
    <t>Groot, Olivier Q.; Bindels, Bas J. J.; Ogink, Paul T.; Kapoor, Neal D.; Twining, Peter K.; Collins, Austin K.; Bongers, Michiel E. R.; Lans, Amanda; Oosterhoff, Jacobsen H. F.; Karhade, Aditya, V; Verlaan, Jorrit-Jan; Schwab, Joseph H.</t>
  </si>
  <si>
    <t>Groot, OQ (corresponding author), Harvard Med Sch, Massachusetts Gen Hosp, Orthoped Oncol Serv, Boston, MA 02115 USA.; Groot, OQ (corresponding author), Univ Utrecht, Univ Med Ctr Utrecht, Dept Orthoped Surg, Utrecht, Netherlands.</t>
  </si>
  <si>
    <t>oqgroot@gmail.com</t>
  </si>
  <si>
    <t>[Groot, Olivier Q.; Kapoor, Neal D.; Twining, Peter K.; Collins, Austin K.; Bongers, Michiel E. R.; Lans, Amanda; Oosterhoff, Jacobsen H. F.; Karhade, Aditya, V; Schwab, Joseph H.] Harvard Med Sch, Massachusetts Gen Hosp, Orthoped Oncol Serv, Boston, MA 02115 USA; [Groot, Olivier Q.; Bindels, Bas J. J.; Ogink, Paul T.; Lans, Amanda; Verlaan, Jorrit-Jan] Univ Utrecht, Univ Med Ctr Utrecht, Dept Orthoped Surg, Utrecht, Netherlands</t>
  </si>
  <si>
    <t>Harvard University; Harvard Medical School; Harvard University Medical Affiliates; Massachusetts General Hospital; Utrecht University; Utrecht University Medical Center</t>
  </si>
  <si>
    <t>Availability and reporting quality of external validations of machine-learning prediction models with orthopedic surgical outcomes: a systematic review</t>
  </si>
  <si>
    <t>ACTA ORTHOPAEDICA</t>
  </si>
  <si>
    <t>SURVIVAL; RISK; CHONDROSARCOMA; SURGERY</t>
  </si>
  <si>
    <t>Bindels, Bas/AAS-9713-2020</t>
  </si>
  <si>
    <t>HUITRON, EFREN/0009-0008-2046-3359; Collins, Austin/0000-0001-5730-8864; Schwab, Joseph/0000-0002-2059-7559</t>
  </si>
  <si>
    <t>Medical Journal Sweden AB</t>
  </si>
  <si>
    <t>Uppsala</t>
  </si>
  <si>
    <t>Kungsngsvgen 27St, Uppsala, SWEDEN</t>
  </si>
  <si>
    <t>1745-3674</t>
  </si>
  <si>
    <t>1745-3682</t>
  </si>
  <si>
    <t>ACTA ORTHOP</t>
  </si>
  <si>
    <t>Acta Orthop.</t>
  </si>
  <si>
    <t>JUL 4 2021</t>
  </si>
  <si>
    <t>2021</t>
  </si>
  <si>
    <t>385</t>
  </si>
  <si>
    <t>10.1080/17453674.2021.1910448</t>
  </si>
  <si>
    <t>http://dx.doi.org/10.1080/17453674.2021.1910448</t>
  </si>
  <si>
    <t>APR 2021</t>
  </si>
  <si>
    <t>UC8RA</t>
  </si>
  <si>
    <t>33870837</t>
  </si>
  <si>
    <t>WOS:000641410500001</t>
  </si>
  <si>
    <t>Anthousis, NE; Rai, BP; Mamoulakis, C; Tokas, T; Damigos, D</t>
  </si>
  <si>
    <t>Background: Active surveillance (AS) is an established management strategy for patients with low- and favorable intermediate-risk prostate cancer (PCa). Accurately distinguishing indolent from aggressive disease and identifying progression during follow-up remain significant clinical challenges. Artificial intelligence (AI) has appeared as a promising approach to enhance risk stratification and support clinical decision-making. Our aim was to evaluate the role of AI-based decision support systems in patient selection and monitoring during AS for PCa, as well as their potential to guide timely transition to definitive treatment.Methods: A scoping review was conducted in accordance with Preferred Reporting Items for Systematic reviews and Meta-Analyses (PRISMA) 2020 guidelines. The review protocol was prospectively registered in PROSPERO (CRD420261358519). Literature searches in PubMed and Scopus were performed, applying filters for English-language studies published within the past 5 years. Of 133 records identified, 24 studies met the inclusion criteria after screening and eligibility assessment.Results: Most included studies were retrospective and used machine learning (ML) or deep learning (DL) techniques on clinical, radiological, and histopathological data. AI models demonstrated stronger predictive performance than traditional statistical methods, with reported area under the curve (AUC) values ranging from 0.74 to 0.96. Radiomics-based models derived from magnetic resonance imaging (MRI) facilitated non-invasive characterization of tumor aggressiveness, while DL algorithms applied to biopsy whole-slide images improved grading accuracy and progression prediction. Multimodal models that integrated heterogeneous data sources consistently outperformed single-modality approaches. Finally, longitudinal models including serial prostate-specific antigen (PSA) measurements and imaging data enabled dynamic risk assessment and customized monitoring during AS.Conclusion: AI-based models show considerable potential to improve patient selection and predict progression in AS for PCa, potentially reducing overtreatment and unnecessary biopsies. However, current evidence is limited by retrospective study designs, lack of external validation, and variability in AS protocols. Prospective multicenter studies and enhanced model explainability are necessary before routine clinical implementation.Level of evidence: Not applicable.</t>
  </si>
  <si>
    <t>Anthousis, Nikos E.; Rai, Bhavan P.; Mamoulakis, Charalampos; Tokas, Theodoros; Damigos, Dimitrios</t>
  </si>
  <si>
    <t>Anthousis, NE (corresponding author), Univ Crete, Univ Gen Hosp Heraklion, Med Sch, Dept Urol, Iraklion 70013, Greece.</t>
  </si>
  <si>
    <t>nikoseros2001@gmail.com</t>
  </si>
  <si>
    <t>The authors received no financial support for the research, authorship, and/or publication of this article.</t>
  </si>
  <si>
    <t>[Anthousis, Nikos E.; Mamoulakis, Charalampos; Tokas, Theodoros; Damigos, Dimitrios] Univ Crete, Univ Gen Hosp Heraklion, Med Sch, Dept Urol, Iraklion 70013, Greece; [Rai, Bhavan P.] Freeman Rd Hosp, Newcastle Tyne Hosp NHS Fdn Trust, Dept Urol, Tyne, England</t>
  </si>
  <si>
    <t>University Hospital of Heraklion; University of Crete</t>
  </si>
  <si>
    <t>Artificial intelligence for active surveillance decision support in patients with prostate cancer: A scoping review</t>
  </si>
  <si>
    <t>JOURNAL OF CLINICAL UROLOGY</t>
  </si>
  <si>
    <t>prostatic neoplasms [MeSH]; prostate cancer; prostate carcinoma; active surveillance; active monitoring; artificial intelligence [MeSH]; machine learning [MeSH]; deep learning; radiomics; risk stratification; predictive modeling</t>
  </si>
  <si>
    <t>/A-5840-2009; Tokas, Theodoros/J-7549-2019</t>
  </si>
  <si>
    <t>2051-4158</t>
  </si>
  <si>
    <t>2051-4166</t>
  </si>
  <si>
    <t>J CLIN UROL</t>
  </si>
  <si>
    <t>J. Clin. Urol.</t>
  </si>
  <si>
    <t>10.1177/20514158261458173</t>
  </si>
  <si>
    <t>http://dx.doi.org/10.1177/20514158261458173</t>
  </si>
  <si>
    <t>KG0DL</t>
  </si>
  <si>
    <t>WOS:001806068500001</t>
  </si>
  <si>
    <t>Vercauteren, B; Özsoy, B; Gielen, J; Liao, MX; Muylle, E; Van Slambrouck, J; Vanaudenaerde, BM; Vos, R; Kerckhof, P; Bos, S; Aerts, JM; Ceulemans, LJ</t>
  </si>
  <si>
    <t>Lung transplantation (LTx) offers life-saving therapy for patients with end-stage lung disease but remains limited by donor shortages, complex postoperative management and graft failure. Machine learning (ML) enables opportunities to address these challenges by identifying patterns in complex, high-dimensional data, thereby providing novel insights and improving outcomes. This review outlines ML studies in LTx and explains the methodologies. ML has demonstrated promising results in organ allocation and outcome prediction. Techniques such as support vector machines, and deep learning are useful in risk stratification, while methods like random forests improve interpretability and transfer learning supports model development in data-scarce settings. ML has a growing role in multi-omics data and imaging-based diagnostics. Despite promising results, barriers such as small datasets, cross-center inconsistency, poor interpretability, and limited external validation, hinder clinical adoption. Future progress requires multicenter collaborations, transparent methodologies, and integration within clinical workflows. ML should serve as complementary tool that enhances decision-making, rather than replacing clinical judgement. With careful implementation, it holds the potential to improve transplant outcomes.</t>
  </si>
  <si>
    <t>Vercauteren, Bieke; Ozsoy, Balin; Gielen, Jasper; Liao, Meixing; Muylle, Ewout; Van Slambrouck, Jan; Vanaudenaerde, Bart M.; Vos, Robin; Kerckhof, Pieterjan; Bos, Saskia; Aerts, Jean-Marie; Ceulemans, Laurens J.</t>
  </si>
  <si>
    <t>Ceulemans, LJ (corresponding author), Katholieke Univ Leuven, Dept Chron Dis &amp; Metab, Lab Resp Dis &amp; Thorac Surg BREATHE, Leuven, Belgium.; Ceulemans, LJ (corresponding author), Univ Hosp Leuven, Dept Thorac Surg, Leuven, Belgium.</t>
  </si>
  <si>
    <t>laurens.ceulemans@uzleuven.be</t>
  </si>
  <si>
    <t>University Chair from Medtronic; Research Foundation Flanders FWO [1120425N]</t>
  </si>
  <si>
    <t>University Chair from Medtronic; Research Foundation Flanders FWO (FWO)</t>
  </si>
  <si>
    <t>The author(s) declared that financial support was received for this work and/or its publication. LC is supported by a University Chair from Medtronic and IGL and a senior clinical research mandate from Research Foundation Flanders FWO (18E2B24N) and philanthropic grants by Mr. Broere. RV is supported by a research mandate from Research Foundation Flanders FWO (1803521N). PK is supported by a research grant from Research Foundation Flanders FWO (1120425N).</t>
  </si>
  <si>
    <t>[Vercauteren, Bieke; Ozsoy, Balin; Muylle, Ewout; Van Slambrouck, Jan; Vanaudenaerde, Bart M.; Vos, Robin; Kerckhof, Pieterjan; Bos, Saskia; Ceulemans, Laurens J.] Katholieke Univ Leuven, Dept Chron Dis &amp; Metab, Lab Resp Dis &amp; Thorac Surg BREATHE, Leuven, Belgium; [Vercauteren, Bieke; Gielen, Jasper; Liao, Meixing; Aerts, Jean-Marie] Katholieke Univ Leuven, M3 BIORES, Dept Biosyst, Leuven, Belgium; [Ozsoy, Balin; Muylle, Ewout; Van Slambrouck, Jan; Ceulemans, Laurens J.] Univ Hosp Leuven, Dept Thorac Surg, Leuven, Belgium; [Ozsoy, Balin] Katholieke Univ Leuven, Ctr Canc Biol, Dept Oncol, Lab Angiogenesis &amp; Vasc Metab,VIB, Leuven, Belgium; [Vos, Robin; Bos, Saskia] Univ Hosp Leuven, Dept Resp Dis, Leuven, Belgium</t>
  </si>
  <si>
    <t>KU Leuven; KU Leuven; KU Leuven; University Hospital Leuven; Flanders Institute for Biotechnology (VIB); KU Leuven; KU Leuven; University Hospital Leuven</t>
  </si>
  <si>
    <t>Understanding Machine Learning Applications in Lung Transplantation: A Narrative Review</t>
  </si>
  <si>
    <t>TRANSPLANT INTERNATIONAL</t>
  </si>
  <si>
    <t>machine learning; artificial intelligence; transplantation; lung transplantation (LTx); review of literature</t>
  </si>
  <si>
    <t>BRONCHIOLITIS OBLITERANS SYNDROME; CELL-MEDIATED REJECTION; PREDICTION; MODELS</t>
  </si>
  <si>
    <t>Vanaudenaerde, Bart/OKS-2813-2025; Van Slambrouck, Jan/ABG-1920-2020; Vos,, Robin/ACQ-4789-2022; Liao, Meixing/PUE-4083-2026; Bos, Saskia/AAC-4899-2021</t>
  </si>
  <si>
    <t>Ceulemans, Laurens/0000-0002-4261-7100; Ozsoy, Balin/0000-0002-3976-2286; Vanaudenaerde, Bart/0000-0001-6435-6901; Van Slambrouck, Jan/0000-0002-7069-1535; Vos,, Robin/0000-0002-3468-9251; Kerckhof, Pieterjan/0000-0002-3806-4478; Liao, Meixing/0000-0002-9715-4844</t>
  </si>
  <si>
    <t>0934-0874</t>
  </si>
  <si>
    <t>1432-2277</t>
  </si>
  <si>
    <t>TRANSPL INT</t>
  </si>
  <si>
    <t>Transpl. Int.</t>
  </si>
  <si>
    <t>FEB 2 2026</t>
  </si>
  <si>
    <t>15640</t>
  </si>
  <si>
    <t>10.3389/ti.2025.15640</t>
  </si>
  <si>
    <t>http://dx.doi.org/10.3389/ti.2025.15640</t>
  </si>
  <si>
    <t>Surgery; Transplantation</t>
  </si>
  <si>
    <t>DS1YK</t>
  </si>
  <si>
    <t>41704919</t>
  </si>
  <si>
    <t>WOS:001690803000001</t>
  </si>
  <si>
    <t>Monaco, F; Vignapiano, A; Di Gruttola, B; Landi, S; Panarello, E; Malvone, R; Palermo, S; Marenna, A; Collantoni, E; Celia, G; Di Stefano, V; Meneguzzo, P; D'Angelo, M; Corrivetti, G; Steardo, L Jr</t>
  </si>
  <si>
    <t>PurposeEating disorders (EDs), including anorexia nervosa (AN), bulimia nervosa (BN), and binge eating disorder (BED), are complex psychiatric conditions with high morbidity and mortality. Neuroimaging and machine learning (ML) represent promising approaches to improve diagnosis, understand pathophysiological mechanisms, and predict treatment response. This systematic review aimed to evaluate the application of ML techniques to neuroimaging data in EDs.MethodsFollowing PRISMA guidelines (PROSPERO registration: CRD42024628157), we systematically searched PubMed and APA PsycINFO for studies published between 2014 and 2024. Inclusion criteria encompassed human studies using neuroimaging and ML methods applied to AN, BN, or BED. Data extraction focused on study design, imaging modalities, ML techniques, and performance metrics. Quality was assessed using the GRADE framework and the ROBINS-I tool.ResultsOut of 185 records screened, 5 studies met the inclusion criteria. Most applied support vector machines (SVMs) or other supervised ML models to structural MRI or diffusion tensor imaging data. Cortical thickness alterations in AN and diffusion-based metrics effectively distinguished ED subtypes. However, all studies were observational, heterogeneous, and at moderate to serious risk of bias. Sample sizes were small, and external validation was lacking.ConclusionML applied to neuroimaging shows potential for improving ED characterization and outcome prediction. Nevertheless, methodological limitations restrict generalizability. Future research should focus on larger, multicenter, and multimodal studies to enhance clinical applicability.Level of Evidence: Level IV, multiple observational studies with methodological heterogeneity and moderate to serious risk of bias.ConclusionML applied to neuroimaging shows potential for improving ED characterization and outcome prediction. Nevertheless, methodological limitations restrict generalizability. Future research should focus on larger, multicenter, and multimodal studies to enhance clinical applicability.Level of Evidence: Level IV, multiple observational studies with methodological heterogeneity and moderate to serious risk of bias.</t>
  </si>
  <si>
    <t>Monaco, Francesco; Vignapiano, Annarita; Di Gruttola, Benedetta; Landi, Stefania; Panarello, Ernesta; Malvone, Raffaele; Palermo, Stefania; Marenna, Alessandra; Collantoni, Enrico; Celia, Giovanna; Di Stefano, Valeria; Meneguzzo, Paolo; D'Angelo, Martina; Corrivetti, Giulio; Steardo Jr, Luca</t>
  </si>
  <si>
    <t>Di Gruttola, B (corresponding author), Azienda Sanit Locale Salerno, Dept Mental Hlth, Salerno, Italy.; Steardo, L Jr (corresponding author), Magna Graecia Univ Catanzaro, Catanzaro, Italy.</t>
  </si>
  <si>
    <t>bennydgr2@gmail.com; steardo@unicz.it</t>
  </si>
  <si>
    <t>[Monaco, Francesco; Vignapiano, Annarita; Di Gruttola, Benedetta; Landi, Stefania; Panarello, Ernesta; Malvone, Raffaele; Palermo, Stefania; Corrivetti, Giulio] Azienda Sanit Locale Salerno, Dept Mental Hlth, Salerno, Italy; [Monaco, Francesco; Vignapiano, Annarita; Marenna, Alessandra; Corrivetti, Giulio] European Biomed Res Inst Salerno EBRIS, Salerno, Italy; [Collantoni, Enrico; Meneguzzo, Paolo] Univ Padua, Padua, Italy; [Celia, Giovanna] Univ Telemat Pegaso, Naples, Italy; [Di Stefano, Valeria; D'Angelo, Martina; Steardo Jr, Luca] Magna Graecia Univ Catanzaro, Catanzaro, Italy</t>
  </si>
  <si>
    <t>University of Padua; Pegaso Online University; Magna Graecia University of Catanzaro</t>
  </si>
  <si>
    <t>Neuroimaging and machine learning in eating disorders: a systematic review</t>
  </si>
  <si>
    <t>EATING AND WEIGHT DISORDERS-STUDIES ON ANOREXIA BULIMIA AND OBESITY</t>
  </si>
  <si>
    <t>Neuroimaging; Machine learning; Eating disorders; Biomarkers; Predictive analytic</t>
  </si>
  <si>
    <t>ANOREXIA-NERVOSA; BODY; LONG; HEALTHY; PEOPLE; STATE</t>
  </si>
  <si>
    <t>Celia, Giovanna/AAD-6857-2019; Vignapiano, Annarita/IVH-5764-2023; Steardo, Luca/AAL-6966-2020; Meneguzzo, Paolo/J-8425-2018; Monaco, Francesco/ADD-7161-2022</t>
  </si>
  <si>
    <t>Malvone, Raffaele/0009-0000-5924-6046; MARENNA, ALESSANDRA/0000-0003-0960-2924; Meneguzzo, Paolo/0000-0003-3323-6071; Monaco, Francesco/0000-0002-1854-292X; Di Stefano, Valeria/0009-0006-2333-0637</t>
  </si>
  <si>
    <t>1124-4909</t>
  </si>
  <si>
    <t>1590-1262</t>
  </si>
  <si>
    <t>EAT WEIGHT DISORD-ST</t>
  </si>
  <si>
    <t>Eat. Weight Disord.-Stud. Anorex.</t>
  </si>
  <si>
    <t>JUN 1 2025</t>
  </si>
  <si>
    <t>10.1007/s40519-025-01757-w</t>
  </si>
  <si>
    <t>http://dx.doi.org/10.1007/s40519-025-01757-w</t>
  </si>
  <si>
    <t>3GD2E</t>
  </si>
  <si>
    <t>40450619</t>
  </si>
  <si>
    <t>WOS:001499534500001</t>
  </si>
  <si>
    <t>Lian, X; Liu, Y; Liu, XM; Tao, WH; Cao, B; Fu, BL; Yang, FY; Bao, YZ; Yang, K</t>
  </si>
  <si>
    <t>Background: Septic shock is associated with high mortality, making accurate risk stratification crucial for tailored treatment. Traditional clinical scoring systems are limited by static assessments and suboptimal accuracy. Artificial intelligence (AI) offers the potential for dynamic and personalized prediction; however, its clinical utility requires rigorous evaluation. Objective: This systematic review and meta-analysis specifically evaluates the diagnostic accuracy of AI for mortality risk stratification in septic shock and compares their performance against traditional clinical scoring systems. Methods: A systematic search of literature was performed across Embase, PubMed, the Cochrane Library, and Web of Science, covering studies up to September 17, 2025. Studies developing or validating AI for mortality risk stratification in adult septic shock patients were included. Quality was assessed using the PROBAST + AI. Pooled sensitivity, specificity, and the area under the curve (AUC) were calculated using a bivariate random-effects model. Results: Thirteen studies involving 56,502 patients were included. AI achieved a pooled sensitivity of 0.65, specificity of 0.81, and an AUC of 0.80 (Confidence Interval [CI]: 0.77-0.84). Notably, recurrent neural networks (RNN) and support vector machines (SVM) achieved the highest AUC of 0.91. Compared to traditional clinical scoring systems, AI demonstrated significantly higher specificity (0.81 vs. 0.66, P &lt; 0.05) and AUC (0.80 vs. 0.69, P &lt; 0.05). The most frequently utilized algorithm was logistic regression. No significant performance difference was observed between internal and external validation sets (AUC 0.80 vs. 0.78, P &gt; 0.05). Substantial heterogeneity existed among the included studies, potentially arising from variations in AI algorithms, number of centers, septic shock definitions, data sources, mortality endpoints, clinical departments, and data splitting methods. Conclusions: AI demonstrates promising discrimination and higher specificity than traditional clinical scoring systems. However, the evidence remains limited by substantial heterogeneity and potential bias, and its clinical utility requires further validation through prospective, multicenter studies.</t>
  </si>
  <si>
    <t>Lian, Xin; Liu, Yi; Liu, Xiaoming; Tao, Wenhui; Cao, Bin; Fu, Bolun; Yang, Fengyong; Bao, Yuzhen; Yang, Kun</t>
  </si>
  <si>
    <t>Yang, K (corresponding author), Shandong First Med Univ, Dept Emergency, Peoples Hosp, 1 Xuehu Ave,Changshao North Rd, Jinan 271100, Shandong, Peoples R China.</t>
  </si>
  <si>
    <t>lwlx7799@163.com</t>
  </si>
  <si>
    <t>Municipal Health Commission [2022-2-50, 2022-2-51, 2023-2-34]</t>
  </si>
  <si>
    <t>Municipal Health Commission</t>
  </si>
  <si>
    <t>This work was supported by the Clinical Medicine Science and Technology Innovation Program of the Jinan Science and Technology Bureau (No. 202328026) , the Shandong Provincial Medical and Health Science and Technology Development Program (No. 202210000525) , and the Science and Technology Development Program of the Jinanr Municipal Health Commission (Nos. 2022-2-50, 2022-2-51, and 2023-2-34) .</t>
  </si>
  <si>
    <t>[Lian, Xin; Cao, Bin; Yang, Fengyong; Bao, Yuzhen; Yang, Kun] Shandong First Med Univ, Dept Emergency, Peoples Hosp, 1 Xuehu Ave,Changshao North Rd, Jinan 271100, Shandong, Peoples R China; [Liu, Yi] Shandong First Med Univ, Intens Care Unit, Peoples Hosp, Jinan, Shandong, Peoples R China; [Liu, Xiaoming] Qingdao Publ Hlth Clin Ctr, Dept Metab Liver Dis, Qingdao, Shandong, Peoples R China; [Tao, Wenhui] Jinan City Hosp Integrated Tradit Chinese &amp; Wester, Dept Gastroenterol, Jinan, Shandong, Peoples R China; [Fu, Bolun] Qingdao Publ Hlth Clin Ctr, Dept Infect Dis, Qingdao, Shandong, Peoples R China; [Fu, Bolun] Shandong Univ Tradit Chinese Med, Clin Med Coll 1, Jinan, Shandong, Peoples R China</t>
  </si>
  <si>
    <t>Shandong First Medical University &amp; Shandong Academy of Medical Sciences; Shandong First Medical University &amp; Shandong Academy of Medical Sciences; Shandong University of Traditional Chinese Medicine</t>
  </si>
  <si>
    <t>Artificial intelligence for mortality risk stratification in septic shock: A systematic review and meta-analysis</t>
  </si>
  <si>
    <t>Artificial Intelligence; Septic Shock; Mortality; Prognosis; Meta-Analysis</t>
  </si>
  <si>
    <t>HOSPITAL MORTALITY; PREDICTION; SEPSIS; MODEL; METAANALYSIS; TESTS</t>
  </si>
  <si>
    <t>Liu, Xiaoming/AFF-8698-2022</t>
  </si>
  <si>
    <t>Lian, Xin/0009-0001-5998-4863; Fu, Bolun/0009-0001-6023-1594</t>
  </si>
  <si>
    <t>106197</t>
  </si>
  <si>
    <t>10.1016/j.ijmedinf.2025.106197</t>
  </si>
  <si>
    <t>http://dx.doi.org/10.1016/j.ijmedinf.2025.106197</t>
  </si>
  <si>
    <t>K2899</t>
  </si>
  <si>
    <t>41273874</t>
  </si>
  <si>
    <t>WOS:001628405100001</t>
  </si>
  <si>
    <t>Papageorgiou, PS; Christodoulou, R; Korfiatis, P; Papagelopoulos, DP; Papakonstantinou, O; Pham, N; Woodward, A; Papagelopoulos, PJ</t>
  </si>
  <si>
    <t>Artificial Intelligence (AI) has emerged as a transformative force in orthopedic oncology, offering significant advances in the diagnosis, classification, and prediction of treatment response for primary malignant bone tumors (PBT). Through machine learning and deep learning techniques, AI leverages computational algorithms and large datasets to enhance medical imaging interpretation and support clinical decision-making. The integration of radiomics with AI enables the extraction of quantitative features from medical images, allowing for precise tumor characterization and the development of personalized therapeutic strategies. Notably, convolutional neural networks have demonstrated exceptional capabilities in pattern recognition, significantly improving tumor detection, segmentation, and differentiation. This narrative review synthesizes the evolving applications of AI in PBTs, focusing on early tumor detection, imaging analysis, therapy response prediction, and histological classification. AI-driven radiomics and predictive models have yielded promising results in assessing chemotherapy efficacy, optimizing preoperative imaging, and predicting treatment outcomes, thereby advancing the field of precision medicine. Innovative segmentation techniques and multimodal imaging models have further enhanced healthcare efficiency by reducing physician workload and improving diagnostic accuracy. Despite these advancements, challenges remain. The rarity of PBTs limits the availability of robust, high-quality datasets for model development and validation, while the lack of standardized imaging protocols complicates reproducibility. Ethical considerations, including data privacy and the interpretability of complex AI algorithms, also warrant careful attention. Future research should prioritize multicenter collaborations, external validation of AI models, and the integration of explainable AI systems into clinical practice. Addressing these challenges will unlock AI's full potential to revolutionize PBT management, ultimately improving patient outcomes and advancing personalized care.</t>
  </si>
  <si>
    <t>Papageorgiou, Platon S.; Christodoulou, Rafail; Korfiatis, Panagiotis; Papagelopoulos, Dimitra P.; Papakonstantinou, Olympia; Pham, Nancy; Woodward, Amanda; Papagelopoulos, Panayiotis J.</t>
  </si>
  <si>
    <t>Papageorgiou, PS (corresponding author), Natl &amp; Kapodistrian Univ Athens, Univ Gen Hosp Attikon, Med Sch, Dept Orthopaed 1, Athens 12462, Greece.; Christodoulou, R (corresponding author), Stanford Univ, Sch Med, Dept Radiol, Stanford, CA 94305 USA.</t>
  </si>
  <si>
    <t>korfiatis.panagiotis@mayo.edu; rafail99@stanford.edu; sogofianol@gmail.com; pplaton24@gmail.com; pjportho@med.uoa.gr</t>
  </si>
  <si>
    <t>[Papageorgiou, Platon S.; Papagelopoulos, Dimitra P.; Papagelopoulos, Panayiotis J.] Natl &amp; Kapodistrian Univ Athens, Univ Gen Hosp Attikon, Med Sch, Dept Orthopaed 1, Athens 12462, Greece; [Christodoulou, Rafail; Pham, Nancy; Woodward, Amanda] Stanford Univ, Sch Med, Dept Radiol, Stanford, CA 94305 USA; [Korfiatis, Panagiotis] Mayo Clin, Dept Radiol, Rochester, MN 55905 USA; [Papakonstantinou, Olympia] Natl &amp; Kapodistrian Univ Athens, Univ Gen Hosp Attikon, Med Sch, Dept Radiol 2, Athens 12462, Greece</t>
  </si>
  <si>
    <t>National &amp; Kapodistrian University of Athens; University Hospital Attikon; Stanford University; Stanford Medicine; Mayo Clinic; National &amp; Kapodistrian University of Athens; University Hospital Attikon</t>
  </si>
  <si>
    <t>Artificial Intelligence in Primary Malignant Bone Tumor Imaging: A Narrative Review</t>
  </si>
  <si>
    <t>primary bone tumors; machine learning; imaging; radiomics; orthopedic oncology</t>
  </si>
  <si>
    <t>LEARNING ALGORITHM; EWING SARCOMA; DEEP; DIFFERENTIATION; SEGMENTATION; PREDICTION</t>
  </si>
  <si>
    <t>Christodoulou, Rafail/OKR-8142-2025; Woodward, Amanda/JDD-2981-2023; Papageorgiou, Platon/KIG-9030-2024</t>
  </si>
  <si>
    <t>Christodoulou, Rafail/0009-0001-6857-3927; Woodward, Amanda/0000-0002-8815-1369; Papakonstantinou, olympia/0000-0003-0331-207X; Papageorgiou, Platon/0009-0007-6102-3344</t>
  </si>
  <si>
    <t>105</t>
  </si>
  <si>
    <t>JUL 4 2025</t>
  </si>
  <si>
    <t>1714</t>
  </si>
  <si>
    <t>10.3390/diagnostics15131714</t>
  </si>
  <si>
    <t>http://dx.doi.org/10.3390/diagnostics15131714</t>
  </si>
  <si>
    <t>4TN8Y</t>
  </si>
  <si>
    <t>40647712</t>
  </si>
  <si>
    <t>WOS:001526327800001</t>
  </si>
  <si>
    <t>Banerjee, A; Chia, DT; Wong, KY</t>
  </si>
  <si>
    <t>Artificial intelligence (AI) is increasingly influencing cancer diagnostics, with ongoing advancements into more refined and advanced applications. This review examines current applications of AI in cancer diagnosis. AI has demonstrated considerable success in screening and diagnosis of a range of cancer types, including breast, colorectal, and skin cancer, but challenges with specificity and false-positive rates remain. Within radiology and histopathology, AI shows promise in identifying cancers and augmenting clinician performance. Natural language processing and AI-driven clinical documentation tools can expedite diagnosis by reducing administrative burden and extracting clinically meaningful data from unstructured records. Additionally, AI models using unimodal and multimodal data can improve patient prognostication and risk stratification. Despite these advances, challenges relating to deployment, bias, interpretability, accountability and real-world efficacy persist. Prospective validation and careful implementation are required to ensure safe, equitable, and effective adoption of AI in cancer diagnostics.</t>
  </si>
  <si>
    <t>Banerjee, Arka; Chia, Daphne Theresa; Wong, Kai Yuen</t>
  </si>
  <si>
    <t>Wong, KY (corresponding author), Cambridge Univ Hosp NHS Fdn Trust, Dept Plast Surg, Cambridge CB2 0QQ, England.</t>
  </si>
  <si>
    <t>kaiyuen.wong@cantab.net</t>
  </si>
  <si>
    <t>[Banerjee, Arka] Guys &amp; St Thomas NHS Fdn Trust, Dept Plast Surg, London SE1 7EH, England; [Chia, Daphne Theresa; Wong, Kai Yuen] Cambridge Univ Hosp NHS Fdn Trust, Dept Plast Surg, Cambridge CB2 0QQ, England</t>
  </si>
  <si>
    <t>Guy's &amp; St Thomas' NHS Foundation Trust; University of Cambridge</t>
  </si>
  <si>
    <t>The Use of Artificial Intelligence in Cancer Diagnosis</t>
  </si>
  <si>
    <t>BRITISH JOURNAL OF HOSPITAL MEDICINE</t>
  </si>
  <si>
    <t>artificial intelligence; cancer diagnosis; machine learning; deep learning; large language models; natural language processing; prognostication</t>
  </si>
  <si>
    <t>Chia, Daphne/0000-0001-6167-9879</t>
  </si>
  <si>
    <t>IMR PRESS</t>
  </si>
  <si>
    <t>#07-07, 151 CHIN SWEE ROAD, MANHATTAN HOUSE, SINGAPORE, SINGAPORE</t>
  </si>
  <si>
    <t>1750-8460</t>
  </si>
  <si>
    <t>1759-7390</t>
  </si>
  <si>
    <t>BRIT J HOSP MED</t>
  </si>
  <si>
    <t>Br. J. Hosp. Med.</t>
  </si>
  <si>
    <t>87</t>
  </si>
  <si>
    <t>51300</t>
  </si>
  <si>
    <t>10.31083/BJHM51300</t>
  </si>
  <si>
    <t>http://dx.doi.org/10.31083/BJHM51300</t>
  </si>
  <si>
    <t>LY7MO</t>
  </si>
  <si>
    <t>42528444</t>
  </si>
  <si>
    <t>WOS:001836410200005</t>
  </si>
  <si>
    <t>Azhari, A</t>
  </si>
  <si>
    <t>Background Artificial intelligence (AI) has been increasingly applied to periodontal diagnostics across periapical, bitewing, panoramic radiographs, cone-beam computed tomography (CBCT), and intraoral photographs. Recent multicenter, external validation, and explainability-focused studies have advanced the field, yet variability in datasets, anatomical sites, reference standards, model architectures, and reporting practices introduces significant heterogeneity. A structured synthesis of current evidence is therefore warranted.Main text This review synthesizes 35 studies published between 2019 and 2025, evaluating AI applications in four diagnostic domains: detection of periodontal bone loss, measurement of alveolar bone levels, identification of furcation involvement, and detection of periapical lesions. Convolutional neural network (CNN)-based models using periapical radiographs achieved moderate-to-high diagnostic accuracy (0.82-0.85) and AUCs above 0.88, comparable to clinician performance. Panoramic radiographs yielded lower sensitivity and specificity than CBCT, where deep learning systems reached higher accuracy (up to 0.91) and superior volumetric assessment. Intraoral photographic analyses showed variable performance (0.46-1.00), largely due to inconsistent imaging and reference standards. Emerging trends include hybrid segmentation-classification architectures, transformer-based networks, and clinician-in-the-loop approaches. Determinants of performance encompass reference standard quality, dataset diversity, anatomical complexity, and adherence to STARD-AI and TRIPOD-AI reporting frameworks.Conclusions AI demonstrates clinically relevant diagnostic accuracy in periodontal imaging, especially for measurement standardization and decision support. Although autonomous diagnosis remains premature, integrating explainable, externally validated AI systems within clinician-guided workflows supported by standardized reporting offers a practical route toward clinical translation.</t>
  </si>
  <si>
    <t>Azhari, Ady</t>
  </si>
  <si>
    <t>Azhari, A (corresponding author), King Abdulaziz Univ, Fac Dent, Dept Periodontol, Jeddah, Saudi Arabia.</t>
  </si>
  <si>
    <t>aazhari1@kau.edu.sa</t>
  </si>
  <si>
    <t>[Azhari, Ady] King Abdulaziz Univ, Fac Dent, Dept Periodontol, Jeddah, Saudi Arabia</t>
  </si>
  <si>
    <t>King Abdulaziz University</t>
  </si>
  <si>
    <t>Accuracy of artificial intelligence applications in periodontics: a thematic narrative review</t>
  </si>
  <si>
    <t>artificial intelligence; cone-beam computed tomography; diagnostic accuracy; intraoral imaging; machine learning; panoramic radiography; periodontal bone loss; periodontics</t>
  </si>
  <si>
    <t>GLOBAL BURDEN; CLASSIFICATION; SEGMENTATION</t>
  </si>
  <si>
    <t>1729825</t>
  </si>
  <si>
    <t>10.3389/fdmed.2026.1729825</t>
  </si>
  <si>
    <t>http://dx.doi.org/10.3389/fdmed.2026.1729825</t>
  </si>
  <si>
    <t>DI1FP</t>
  </si>
  <si>
    <t>41660180</t>
  </si>
  <si>
    <t>WOS:001683963200001</t>
  </si>
  <si>
    <t>Savorgnan, F; Pilla, P; Prabhu, J; Flores, S; Lomba, R; Acosta, S</t>
  </si>
  <si>
    <t>To synthesize and critically appraise applications of machine learning (ML) in pediatric cardiac intensive care, focusing on algorithm performance, validation rigor, and readiness for clinical decision-support integration. Scoping review of studies applying ML to congenital heart disease (CHD) or pediatric cardiac intensive care unit (CICU) populations. Setting: PubMed and PubMed Central, 2015-2025. Patients: Neonates, infants, and children admitted to the CICU or undergoing CHD surgery; pediatric ICU cohorts with CICU-relevant outcomes. Twenty-five studies met inclusion criteria, encompassing &gt; 90,000 pediatric encounters. Endpoints included mortality, cardiac arrest, low cardiac output syndrome (LCOS), acute kidney injury (AKI), and postoperative complications. Tree-based ensembles and gradient boosting algorithms (XGBoost, LightGBM, Random Forest) achieved AUROC of 0.83-0.97 for the prediction of target outcomes, outperforming traditional risk scores. Deep-learning models using sequential electronic health records (EHR) or physiologic data reached similar accuracy. Calibration was reported in fewer than one-third of studies; external validation occurred in only four (Lee et al. in NPJ Digit Med, 6(1):215, 2023; Zeng et al. in J Am Med Inform Assoc JAMIA, 30(1):94-102, 2022; Z &amp; uuml;rn et al. in Interdiscip Cardiovasc Thorac Surg, 37(3):ivad089, 2023; Winter et al. in Pediatr Crit Care Med J Soc Crit Care Med World Fed Pediatr Intensive Crit Care Soc, 26(8):e997-e1008, 2025). Explainability tools such as SHAP and SurvSHAP(t) improved interpretability. Continuous waveform and NIRS data remain underused. Only one quasi-experimental implementation linked predictive analytics with lower arrest incidence, though without randomization or calibration assessment. In addition, platform-based bedside analytics, most prominently the Etiometry platform, have generated multicenter validation and implementation studies evaluating near real-time physiologic risk indices associated with outcomes such as lactate elevation, acidemia, venous saturation surrogates, extubation failure, and postoperative complications. Pediatric CICU ML models exhibit high discriminative power but limited calibration, validation, and deployment evidence. Translation to safe bedside use will require multicenter waveform-rich repositories, standardized calibration reporting, interpretable model design, and prospective pragmatic trials demonstrating clinical benefit.</t>
  </si>
  <si>
    <t>Savorgnan, Fabio; Pilla, Pranathi; Prabhu, Joshua; Flores, Saul; Lomba, Rohit; Acosta, Sebastian</t>
  </si>
  <si>
    <t>Prabhu, J (corresponding author), Childrens Hosp Michigan, Dept Pediat, Div Emergency Med, Detroit, MI 48201 USA.</t>
  </si>
  <si>
    <t>jprabhu2003@gmail.com</t>
  </si>
  <si>
    <t>[Savorgnan, Fabio; Flores, Saul; Acosta, Sebastian] Baylor Coll Med, Dept Pediat, Div Crit Care, Houston, TX USA; [Pilla, Pranathi] Baylor Coll Med, Houston, TX USA; [Prabhu, Joshua] Childrens Hosp Michigan, Dept Pediat, Div Emergency Med, Detroit, MI 48201 USA; [Lomba, Rohit] Northwestern Univ, Dept Pediat, Div Cardiol, Evanston, IL USA</t>
  </si>
  <si>
    <t>Baylor College of Medicine; Baylor College of Medicine; Children's Hospital of Michigan; Northwestern University; Feinberg School of Medicine</t>
  </si>
  <si>
    <t>Clinical Applications of Data Science and Machine Learning in the Pediatric Cardiac Intensive Care Unit</t>
  </si>
  <si>
    <t>PEDIATRIC CARDIOLOGY</t>
  </si>
  <si>
    <t>Machine learning; Artificial intelligence; Pediatrics; Critical care; Cardiology</t>
  </si>
  <si>
    <t>Savorgnan, Fabio/AEU-0824-2022; Acosta, Sebastian/AAM-7291-2020</t>
  </si>
  <si>
    <t>Prabhu, Joshua/0009-0000-4252-8821</t>
  </si>
  <si>
    <t>0172-0643</t>
  </si>
  <si>
    <t>1432-1971</t>
  </si>
  <si>
    <t>PEDIATR CARDIOL</t>
  </si>
  <si>
    <t>Pediatr. Cardiol.</t>
  </si>
  <si>
    <t>10.1007/s00246-026-04181-8</t>
  </si>
  <si>
    <t>http://dx.doi.org/10.1007/s00246-026-04181-8</t>
  </si>
  <si>
    <t>Cardiac &amp; Cardiovascular Systems; Pediatrics</t>
  </si>
  <si>
    <t>Cardiovascular System &amp; Cardiology; Pediatrics</t>
  </si>
  <si>
    <t>DR0JJ</t>
  </si>
  <si>
    <t>41677864</t>
  </si>
  <si>
    <t>WOS:001690017500001</t>
  </si>
  <si>
    <t>Koh, T; Desai, R; Sivapalan, K; Lal, V; Jones, M; Matta, MG</t>
  </si>
  <si>
    <t>Background: Regional wall motion abnormality (RWMA) assessment is fundamental in transthoracic echocardiography (TTE) for diagnosing ischaemic heart disease, yet visual interpretation is subjective and variable. Machine-learning (ML) models may offer a more objective and reproducible RWMA evaluation, but their diagnostic accuracy has not been comprehensively synthesized. Objective: To systematically evaluate the diagnostic performance of ML algorithms for detecting RWMA on TTE. Methods: PubMed (MEDLINE) and EMBASE were searched from inception to 7 December 2025 for studies applying ML to RWMA detection using two-dimensional TTE. The primary outcomes were C-statistics, sensitivity and specificity of ML models. Results: Eight studies comprising approximate to 36,000 echocardiographic examinations were included. RWMA prevalence ranged from 9 % to 75 %, with ground truth definitions primarily based on expert consensus. Reported C-statistics ranged between 0.67-0.99, reflecting substantial heterogeneity (I2 = 98 %). The pooled C-statistic was 0.88 (95 % CI 0.81-0.95). Internally validated models demonstrated a pooled C-statistic of 0.90 (95 % CI 0.82-0.97), and externally validated models 0.88 (95 % CI 0.84-0.92). Across studies reporting diagnostic data, pooled sensitivity and specificity were 0.83 (95 % CI 0.64-0.93) and 0.84 (95 % CI 0.75-0.91) respectively. Conclusions: ML models demonstrate good diagnostic performance for RWMA detection on TTE, approaching the accuracy of human readers in existing studies. However, marked heterogeneity, limited external validation, and methodological limitations currently restrict clinical readiness. Future research should prioritize multicentre external validation, improved reference standards, and adherence to TRIPOD-AI framework to support safe clinical integration.</t>
  </si>
  <si>
    <t>Koh, Thomas; Desai, Raunak; Sivapalan, Krishnaa; Lal, Vineel; Jones, Mark; Matta, Maria Gabriela</t>
  </si>
  <si>
    <t>Koh, T (corresponding author), Dept Cardiol, 1 Hosp Blvd, Southport, Qld 4215, Australia.</t>
  </si>
  <si>
    <t>Thomas.Koh@health.qld.gov.au</t>
  </si>
  <si>
    <t>[Koh, Thomas; Lal, Vineel; Matta, Maria Gabriela] Gold Coast Hosp &amp; Hlth Serv, Dept Cardiol, Div Specialist Med Serv, Southport, Qld 4215, Australia; [Koh, Thomas] Griffith Univ, Sch Med &amp; Dent, Southport, Qld 4215, Australia; [Desai, Raunak; Jones, Mark] Bond Univ, Fac Hlth Sci &amp; Med, Robina, Qld 4226, Australia; [Sivapalan, Krishnaa] Ipswich Hosp, West Moreton Hlth, Ipswich, Qld 4305, Australia</t>
  </si>
  <si>
    <t>Gold Coast University Hospital; Griffith University; Bond University</t>
  </si>
  <si>
    <t>Machine learning for detection of regional wall motion abnormalities on transthoracic echocardiography: A systematic review and meta-analysis</t>
  </si>
  <si>
    <t>Artificial Intelligence; Transthoracic Echocardiography</t>
  </si>
  <si>
    <t>103336</t>
  </si>
  <si>
    <t>10.1016/j.cpcardiol.2026.103336</t>
  </si>
  <si>
    <t>http://dx.doi.org/10.1016/j.cpcardiol.2026.103336</t>
  </si>
  <si>
    <t>GD3MK</t>
  </si>
  <si>
    <t>41895481</t>
  </si>
  <si>
    <t>WOS:001733695200001</t>
  </si>
  <si>
    <t>Barung, NA; Sugianto, I; Yunus, B; Hidayat, MF</t>
  </si>
  <si>
    <t>Background: Recent advancements in artificial intelligence (AI) have substantially enhanced diagnostic precision in dentistry, particularly in detecting radiopaque lesions on panoramic radiographs. However, clinical integration remains limited due to anatomical overlap, dataset heterogeneity, and insufficient external validation. Objectives: This scoping review aimed to systematically identify and evaluate the diagnostic performance of AI-based models for detecting radiopaque lesions on panoramic radiographs, emphasizing metrics such as accuracy, sensitivity, specificity, precision, F1-score, and area under the curve (AUC). Methods: Following the PRISMA-ScR framework, a comprehensive search was conducted across PubMed, ScienceDirect, Wiley Online Library, and grey literature for studies published between 2015 and 2025. Eligible English-language studies evaluated AI algorithms for radiopaque lesion detection with quantitative performance data. Five studies involving 22,529 participants met the inclusion criteria. Extracted data covered AI architectures, lesion types, and diagnostic outcomes. Results: Among the identified models, InceptionResNetV2, YOLOv5, YOLOv8, and RCNN demonstrated superior diagnostic performance. InceptionResNetV2 achieved up to 96% accuracy, YOLOv5 attained 98.1% precision, and YOLOv8 yielded the highest F1-score (98.12%) and accuracy (98%) for osteoporosis detection. Conclusion: AI models-particularly InceptionResNetV2, YOLOv5, and YOLOv8-exhibit remarkable diagnostic potential in detecting radiopaque lesions on panoramic radiographs. Nevertheless, dataset variability and limited multicenter validation highlight the need for standardized methodologies to ensure consistent clinical applicability.</t>
  </si>
  <si>
    <t>Barung, Nura A.; Sugianto, Irfan; Yunus, Barunawaty; Hidayat, Muhammad F.</t>
  </si>
  <si>
    <t>Sugianto, I (corresponding author), Jalan Perintis Kemerdekaan Km 10 Tamalanrea, Makassar 90245, Indonesia.</t>
  </si>
  <si>
    <t>irfansugianto@unhas.ac.id</t>
  </si>
  <si>
    <t>[Barung, Nura A.; Sugianto, Irfan; Yunus, Barunawaty; Hidayat, Muhammad F.] Hasanuddin Univ, Fac Dent, Dept Oral &amp; Maxillofacial Radiol, Makassar, Indonesia</t>
  </si>
  <si>
    <t>Universitas Hasanuddin</t>
  </si>
  <si>
    <t>Accuracy of Artificial Intelligence to Recognize Radiopaque Lesion on Panoramic Images: A Scoping Review</t>
  </si>
  <si>
    <t>JOURNAL OF INDIAN ACADEMY OF ORAL MEDICINE AND RADIOLOGY</t>
  </si>
  <si>
    <t>Artificial intelligence; convolutional neural network; dental; gray literature; radiography panoramic</t>
  </si>
  <si>
    <t>Yunus, Barunawaty/GPF-6557-2022; Sugianto, Irfan/AAE-6543-2022</t>
  </si>
  <si>
    <t>0972-1363</t>
  </si>
  <si>
    <t>0975-1572</t>
  </si>
  <si>
    <t>J INDIAN ACAD ORAL M</t>
  </si>
  <si>
    <t>J. Indian Acad. Oral Med. Radiol.</t>
  </si>
  <si>
    <t>JAN-MAR 2026</t>
  </si>
  <si>
    <t>10.4103/jiaomr.jiaomr_265_25</t>
  </si>
  <si>
    <t>http://dx.doi.org/10.4103/jiaomr.jiaomr_265_25</t>
  </si>
  <si>
    <t>FV7FA</t>
  </si>
  <si>
    <t>WOS:001728522100003</t>
  </si>
  <si>
    <t>Sabrina, QNE; Shah, QMZ; Sohela, QNE; Mousum, MMH; Chisty, MMU; Shah, QMA</t>
  </si>
  <si>
    <t>Heart failure remains a leading cause of global morbidity and mortality, yet routine clinical indices often miss the regional biomechanical disturbances that drive progression and shape treatment response. This State-of-the-Art review examines how finite-element (FE) modeling, additive manufacturing, and artificial intelligence (AI) are converging to improve the diagnosis, phenotyping, procedural planning, and prognostic assessment of heart failure (HF). Although these technologies have matured in structural heart disease and transcatheter intervention research, their greatest translational potential may lie in HF, where patient-specific ventricular remodeling, myocardial stress-strain heterogeneity, valve-ventricular coupling, and device-tissue interaction are incompletely captured by conventional clinical indices. We synthesize translational and clinical literature published from 2015 to 2026 on imaging-derived FE models, multimaterial 3D-printed cardiovascular phantoms, and AI-based analytic pipelines relevant to HF populations or HF-related decision pathways. FE approaches provide mechanistic estimates of regional myocardial deformation, wall stress, and remodeling trajectories; 3D-printed phantoms enable bench-top validation, device rehearsal, and hemodynamic replication; and AI supports segmentation, phenotyping, multimodal integration, and risk prediction. Across all three domains, however, the evidence base remains dominated by retrospective studies, bench validation, and small translational cohorts, with limited prospective outcome validation and inconsistent reporting of reproducibility. We therefore propose an evidence-aware, HF-centered framework for integrating computational mechanics, physical phantoms, and data-driven models into digital-physical twin workflows. From a clinical perspective, the near-term opportunity is not autonomous decision-making, but better mechanistic phenotyping, more transparent procedural planning, and more rigorous testing of patient-specific hypotheses before intervention. Standardized reporting, external validation, careful materials characterization, and multicenter endpoint-linked studies will be essential for clinical translation.</t>
  </si>
  <si>
    <t>Sabrina, Quazi Noor E.; Zobaer Shah, Quazi Md; Sohela, Quazi Noor E.; Mousum, Md Mahabub Hasan; Chisty, Md. Moyeen Uddin; Shah, Quazi Md. Akbar</t>
  </si>
  <si>
    <t>Shah, QMZ (corresponding author), Bangladesh Atom Energy Regulatory Author, Nucl Safety Div, E12-A,Agargaon, Dhaka 1207, Bangladesh.</t>
  </si>
  <si>
    <t>qmzobaer.shah@baera.gov.bd</t>
  </si>
  <si>
    <t>[Sabrina, Quazi Noor E.] Dhaka Med Coll &amp; Hosp, Dept Virol, Dhaka, Bangladesh; [Zobaer Shah, Quazi Md] Bangladesh Atom Energy Regulatory Author, Nucl Safety Div, E12-A,Agargaon, Dhaka 1207, Bangladesh; [Sohela, Quazi Noor E.] Univ Dhaka, Inst Stat Res &amp; Training, Dhaka, Bangladesh; [Mousum, Md Mahabub Hasan] Old Dominion Univ, Dept Mech &amp; Aerosp Engn, Norfolk, VA USA; [Chisty, Md. Moyeen Uddin] Govt Employees Hosp, Emergency &amp; Casualty Dept, Dhaka, Bangladesh; [Shah, Quazi Md. Akbar] Bangladesh Ordnance Factories, Small Arms Factory, Gazipur, Bangladesh</t>
  </si>
  <si>
    <t>Dhaka Medical College; University of Dhaka; Old Dominion University</t>
  </si>
  <si>
    <t>Mechanical-medical convergence in heart failure: Artificial intelligence, finite-element modeling, and 3D printing for diagnosis and prognosis</t>
  </si>
  <si>
    <t>BIOENGINEERING &amp; TRANSLATIONAL MEDICINE</t>
  </si>
  <si>
    <t>3D printing/additive manufacturing; artificial intelligence (AI)/machine learning; digital twin; finite-element modeling; heart failure (HF); precision cardiology; ventricular remodeling</t>
  </si>
  <si>
    <t>TRANSCATHETER AORTIC-VALVE; MITRAL-VALVE; RIGHT-VENTRICLE; SIMULATION; INTERVENTIONS; PREDICTION; FATIGUE; ANATOMY; DISEASE; TISSUE</t>
  </si>
  <si>
    <t>Zobaer Shah, Quazi Md./AAH-5821-2019</t>
  </si>
  <si>
    <t>2380-6761</t>
  </si>
  <si>
    <t>BIOENG TRANSL MED</t>
  </si>
  <si>
    <t>Bioeng. Transl. Med.</t>
  </si>
  <si>
    <t>10.1002/btm2.70156</t>
  </si>
  <si>
    <t>http://dx.doi.org/10.1002/btm2.70156</t>
  </si>
  <si>
    <t>Biotechnology &amp; Applied Microbiology; Engineering, Biomedical; Pharmacology &amp; Pharmacy</t>
  </si>
  <si>
    <t>Biotechnology &amp; Applied Microbiology; Engineering; Pharmacology &amp; Pharmacy</t>
  </si>
  <si>
    <t>JR1EZ</t>
  </si>
  <si>
    <t>WOS:001795975700001</t>
  </si>
  <si>
    <t>Pinheira, A; Casal-Guisande, M; Represas-Represas, C; Torres-Durán, M; Comesaña-Campos, A; Fernández-Villar, A</t>
  </si>
  <si>
    <t>Background: Chronic Obstructive Pulmonary Disease (COPD) represents a significant global health burden, characterized by complex diagnostic and management challenges. Artificial Intelligence (AI) presents a powerful opportunity to enhance clinical decision-making and improve patient outcomes by leveraging complex health data. Objectives: This scoping review aims to systematically map the existing literature on AI applications in COPD. The primary objective is to identify, categorize, and summarize research into three key domains: (1) Diagnosis, (2) Clinical Symptoms, and (3) Clinical Outcomes. Methods: A scoping review was conducted following the Arksey and O'Malley framework. A comprehensive search of major scientific databases, including PubMed, Scopus, IEEE Xplore, and Google Scholar, was performed. The Population-Concept-Context (PCC) criteria included patients with COPD (Population), the use of AI (Concept), and applications in healthcare settings (Context). A global search strategy was employed with no geographic restrictions. Studies were included if they were original research articles published in English. The extracted data were charted and classified into the three predefined categories. Results: A total of 120 studies representing global distribution were included. Most datasets originated from Asia (predominantly China and India) and Europe (notably Spain and the UK), followed by North America (USA and Canada). There was a notable scarcity of data from South America and Africa. The findings indicate a strong trend towards the use of deep learning (DL), particularly Convolutional Neural Networks (CNNs) for medical imaging, and tree-based machine learning (ML) models like CatBoost for clinical data. The most common data types were electronic health records, chest CT scans, and audio recordings. While diagnostic applications are well-established and report high accuracy, research into symptom analysis and phenotype identification is an emerging area. Key gaps were identified in the lack of prospective validation and clinical implementation studies. Conclusions: Current evidence shows that AI offers promising applications for COPD diagnosis, outcome prediction, and symptom analysis, but most reported models remain at an early stage of maturity due to methodological limitations and limited external validation. Future research should prioritize rigorous clinical evaluation, the development of explainable and trustworthy AI systems, and the creation of standardized, multi-modal datasets to support reliable and safe translation of these technologies into routine practice.</t>
  </si>
  <si>
    <t>Pinheira, Alberto; Casal-Guisande, Manuel; Represas-Represas, Cristina; Torres-Duran, Maria; Comesana-Campos, Alberto; Fernandez-Villar, Alberto</t>
  </si>
  <si>
    <t>Pinheira, A; Casal-Guisande, M (corresponding author), Univ Vigo, Dept Design Engn, Vigo 36208, Spain.; Pinheira, A; Casal-Guisande, M (corresponding author), SERGAS UVIGO, Galicia Sur Hlth Res Inst IIS Galicia Sur, NeumoVigo I i Res Grp, Vigo 36312, Spain.; Pinheira, A (corresponding author), Inst Super Engn Porto, Dept Comp Engn, P-4249015 Porto, Portugal.; Casal-Guisande, M (corresponding author), CIBERES ISCIII, Ctr Invest Biomed Red, Madrid 28029, Spain.</t>
  </si>
  <si>
    <t>acomesana@uvigo.es; jose.alberto.fernandez.villar@sergas.es; manuel.casal.guisande@uvigo.es; alberto.gomes.pinheira@uvigo.es; maria.luisa.torres.duran@sergas.es; cristina.represas.represas@sergas.es</t>
  </si>
  <si>
    <t>[Pinheira, Alberto; Casal-Guisande, Manuel; Comesana-Campos, Alberto] Univ Vigo, Dept Design Engn, Vigo 36208, Spain; [Pinheira, Alberto; Casal-Guisande, Manuel; Represas-Represas, Cristina; Torres-Duran, Maria; Comesana-Campos, Alberto; Fernandez-Villar, Alberto] SERGAS UVIGO, Galicia Sur Hlth Res Inst IIS Galicia Sur, NeumoVigo I i Res Grp, Vigo 36312, Spain; [Pinheira, Alberto] Inst Super Engn Porto, Dept Comp Engn, P-4249015 Porto, Portugal; [Casal-Guisande, Manuel; Represas-Represas, Cristina; Torres-Duran, Maria; Fernandez-Villar, Alberto] CIBERES ISCIII, Ctr Invest Biomed Red, Madrid 28029, Spain; [Represas-Represas, Cristina; Torres-Duran, Maria; Fernandez-Villar, Alberto] Hosp Alvaro Cunqueiro, Pulm Dept, Vigo 36312, Spain; [Fernandez-Villar, Alberto] Univ Vigo, Sch Ind Engn, Vigo 36310, Spain</t>
  </si>
  <si>
    <t>Universidade de Vigo; Instituto Politecnico do Porto; CIBER - Centro de Investigacion Biomedica en Red; CIBERES; Universidade de Vigo</t>
  </si>
  <si>
    <t>Artificial Intelligence Applications in Chronic Obstructive Pulmonary Disease: A Global Scoping Review of Diagnostic, Symptom-Based, and Outcome Prediction Approaches</t>
  </si>
  <si>
    <t>chronic obstructive pulmonary disease; artificial intelligence; machine learning; deep learning; scoping review; diagnosis; outcome prediction; symptom analysis</t>
  </si>
  <si>
    <t>Pinheira, Alberto/JDU-1347-2023; Casal Guisande, Manuel/AAW-8297-2020; Represas-Represas, Cristina/AAA-7143-2019; Comesaña-Campos, Alberto/H-3805-2019</t>
  </si>
  <si>
    <t>Pinheira, Alberto/0000-0003-4974-5946; Casal Guisande, Manuel/0000-0003-1494-8145; FERNANDEZ-VILLAR, J. ALBERTO/0000-0001-7407-5249; Represas-Represas, Cristina/0000-0002-5908-6684; Comesaña-Campos, Alberto/0000-0002-3409-8996; Torres-Duran, María/0000-0001-6710-3766</t>
  </si>
  <si>
    <t>DEC 11 2025</t>
  </si>
  <si>
    <t>3053</t>
  </si>
  <si>
    <t>10.3390/biomedicines13123053</t>
  </si>
  <si>
    <t>http://dx.doi.org/10.3390/biomedicines13123053</t>
  </si>
  <si>
    <t>AF5EU</t>
  </si>
  <si>
    <t>41463064</t>
  </si>
  <si>
    <t>WOS:001646908800001</t>
  </si>
  <si>
    <t>Wu, SJ; Chen, XQ; Ji, YX; Zhang, C; Xie, YJ; Liang, B</t>
  </si>
  <si>
    <t>Hepatocellular carcinoma (HCC) remains a leading cause of cancer death, and recovery after therapy is shaped by heterogeneous etiologies, genomes and microenvironments. Targeted and immunotherapy combinations have broadened first-line options; yet durable benefit is uneven, and serum/imaging anchors (AFP, AFP-L3%, PIVKA-II, LI-RADS/mRECIST) incompletely resolve residual disease or functional restoration. In this review we summarise AI-enabled radiology, digital pathology and multi-omic/liquid-biopsy analytics that test and refine traditional biomarkers and drug-target readouts, and appraise translational opportunities in composite surveillance and recovery forecasting. We also discuss enduring challenges-including assay standardisation, spectrum bias, data leakage, domain shift and limited prospective external validation-that temper implementation. By integrating established anchors (AFP/AFP-L3%, PIVKA-II, ALBI, contrast-enhanced hallmarks) with AI-derived signals (radiomics/pathomics, cfDNA methylation) and pathway contexts (VEGF-VEGFR, WNT/beta-catenin), emerging strategies align predictions with clinical endpoints, individualise therapy and chart hepatic function. Our synthesis provides an appraisal of AI-traditional integration in liver cancer recovery and outlines pragmatic standards-analytical robustness, transparent reporting and prospective, guideline-conformant evaluation-required for clinical adoption. We hope these insights will aid researchers and clinicians as they implement more effective, individualised monitoring and treatment pathways.</t>
  </si>
  <si>
    <t>Wu, Shengjian; Chen, Xiaoqiao; Ji, Yuxiu; Zhang, Chi; Xie, Yujie; Liang, Bin</t>
  </si>
  <si>
    <t>Liang, B (corresponding author), Southwest Med Univ, Affiliated Hosp, Dept Rehabil, Luzhou, Sichuan, Peoples R China.; Liang, B (corresponding author), Southwest Med Univ, Dept Rehabil Med, Luzhou, Sichuan, Peoples R China.; Liang, B (corresponding author), Rehabil Med &amp; Engn Key Lab Luzhou, Luzhou, Sichuan, Peoples R China.</t>
  </si>
  <si>
    <t>binliang1027@126.com</t>
  </si>
  <si>
    <t>Sichuan Provincial Science and Technology Department [2024YFHZ0050]; Luzhou City Science and Technology Bureau [2024LZXNYDJ035, 2020LZXNYDJ14]; Second People's Hospital of Deyang and Southwest Medical University [2022DYEXNYD002]; Special Project for Central Government-Guided Local Sci-Tech Development in Sichuan Province [number2024ZYD0269]</t>
  </si>
  <si>
    <t>Sichuan Provincial Science and Technology Department; Luzhou City Science and Technology Bureau; Second People's Hospital of Deyang and Southwest Medical University; Special Project for Central Government-Guided Local Sci-Tech Development in Sichuan Province</t>
  </si>
  <si>
    <t>The author(s) declare that financial support was received for the research and/or publication of this article. This work was supported by the Sichuan Provincial Science and Technology Department (grant number 2024YFHZ0050), the Luzhou City Science and Technology Bureau (grant numbers 2024LZXNYDJ035 and 2020LZXNYDJ14), Cooperation Project between the Second People's Hospital of Deyang and Southwest Medical University (grant number 2022DYEXNYD002), Special Project for Central Government-Guided Local Sci-Tech Development in Sichuan Province (grant number2024ZYD0269).</t>
  </si>
  <si>
    <t>[Wu, Shengjian; Ji, Yuxiu; Zhang, Chi; Xie, Yujie; Liang, Bin] Southwest Med Univ, Affiliated Hosp, Dept Rehabil, Luzhou, Sichuan, Peoples R China; [Wu, Shengjian; Chen, Xiaoqiao; Ji, Yuxiu; Zhang, Chi; Xie, Yujie; Liang, Bin] Southwest Med Univ, Dept Rehabil Med, Luzhou, Sichuan, Peoples R China; [Wu, Shengjian; Chen, Xiaoqiao; Ji, Yuxiu; Zhang, Chi; Xie, Yujie; Liang, Bin] Rehabil Med &amp; Engn Key Lab Luzhou, Luzhou, Sichuan, Peoples R China</t>
  </si>
  <si>
    <t>Southwest Medical University; Southwest Medical University</t>
  </si>
  <si>
    <t>Leveraging artificial intelligence to validate traditional biomarkers and drug targets in liver cancer recovery: a mini review</t>
  </si>
  <si>
    <t>FRONTIERS IN PHARMACOLOGY</t>
  </si>
  <si>
    <t>hepatocellular carcinoma; artificial intelligence; recovery; AFP; PIVKA-II; radiomics</t>
  </si>
  <si>
    <t>CIRCULATING TUMOR DNA; HEPATOCELLULAR-CARCINOMA; PIVKA-II; EFFICACY; SCORE; RESECTION; METRICS</t>
  </si>
  <si>
    <t>xie, yujie/HRB-7599-2023</t>
  </si>
  <si>
    <t>1663-9812</t>
  </si>
  <si>
    <t>FRONT PHARMACOL</t>
  </si>
  <si>
    <t>Front. Pharmacol.</t>
  </si>
  <si>
    <t>OCT 17 2025</t>
  </si>
  <si>
    <t>1697608</t>
  </si>
  <si>
    <t>10.3389/fphar.2025.1697608</t>
  </si>
  <si>
    <t>http://dx.doi.org/10.3389/fphar.2025.1697608</t>
  </si>
  <si>
    <t>9FN0W</t>
  </si>
  <si>
    <t>41181592</t>
  </si>
  <si>
    <t>WOS:001605127000001</t>
  </si>
  <si>
    <t>Abu Qdais, L; Gault, R; Toole, J; Khudair, A; Butt, O; El-Karim, I</t>
  </si>
  <si>
    <t>Background Accurate assessment of caries depth on intraoral radiographs is crucial for determining the extent of the lesion and planning appropriate treatment. Artificial intelligence (AI) models have been increasingly used for detecting and classifying carious lesions; however, the evidence focusing specifically on the classification of caries depth remains limited.Objectives To systematically review studies that used AI models to classify caries depth on intraoral radiographs of permanent teeth and to assess their diagnostic performance.Method PubMed, Scopus, EMBASE, MEDLINE and BASE were searched for studies published between January 2016 and September 2025. Eligible studies applied AI models to bitewing or periapical radiographs for classifying caries depth. Two reviewers independently screened titles, abstracts and full texts, with a third reviewer resolving disagreements. Risk of bias was assessed by three reviewers using the QUADAS-2 tool and the QUADAS-C extension for comparative studies. Due to substantial heterogeneity in datasets, reference standards and reported metrics, a meta-analysis was not performed and findings were synthesised narratively. The protocol was registered in PROSPERO (CRD42024512152).Results Fifteen studies were included. Most used bitewing radiographs and convolutional neural-network architectures such as U-Net, ResNet, YOLO and EfficientDet. Dataset sizes ranged from 112 to 8539 radiographs. No study performed external validation and most used single-centre datasets. Reported metrics including accuracy, F1-score, AUC, mAP, recall and precision varied widely. Models generally showed higher performance for moderate-to-deep lesions than for early lesions. The risk of bias was high in the patient-selection domain for most studies, with only two rated low risk across all domains.Conclusion AI models demonstrate encouraging performance for classifying caries depth on intraoral radiographs, particularly for deep caries; however, evidence is limited by small, single-centre datasets, inconsistent reference standards and high risk of bias. Future studies should employ larger multicentre datasets, standardised depth criteria and external validation before clinical translation.</t>
  </si>
  <si>
    <t>Abu Qdais, Laith; Gault, Richard; Toole, Jamie; Khudair, Aysar; Butt, Omer; El-Karim, Ikhlas</t>
  </si>
  <si>
    <t>El-Karim, I (corresponding author), Queens Univ Belfast, Sch Med Dent &amp; Biomed Sci, Belfast, North Ireland.</t>
  </si>
  <si>
    <t>i.elkarim@qub.ac.uk</t>
  </si>
  <si>
    <t>[Abu Qdais, Laith; Toole, Jamie; Khudair, Aysar; Butt, Omer; El-Karim, Ikhlas] Queens Univ Belfast, Sch Med Dent &amp; Biomed Sci, Belfast, North Ireland; [Abu Qdais, Laith] Ibn Sina Univ Med Sci, Sch Dent, Amman, Jordan; [Gault, Richard] Queens Univ Belfast, Sch Elect Elect Engn &amp; Comp Sci, Belfast, North Ireland</t>
  </si>
  <si>
    <t>Queens University Belfast; Queens University Belfast</t>
  </si>
  <si>
    <t>Deep Learning for Assessing Caries Depth in Permanent Teeth Using Intraoral Radiographs: A Systematic Review</t>
  </si>
  <si>
    <t>INTERNATIONAL ENDODONTIC JOURNAL</t>
  </si>
  <si>
    <t>artificial intelligence; deep caries; pulp exposure; radiographs; vital pulp therapy</t>
  </si>
  <si>
    <t>Khudair, Aysar/0009-0009-1639-8491; Abu Qdais, Laith/0009-0003-9202-3188</t>
  </si>
  <si>
    <t>0143-2885</t>
  </si>
  <si>
    <t>1365-2591</t>
  </si>
  <si>
    <t>INT ENDOD J</t>
  </si>
  <si>
    <t>Int. Endod. J.</t>
  </si>
  <si>
    <t>10.1111/iej.70221</t>
  </si>
  <si>
    <t>http://dx.doi.org/10.1111/iej.70221</t>
  </si>
  <si>
    <t>KW7TV</t>
  </si>
  <si>
    <t>42439194</t>
  </si>
  <si>
    <t>WOS:001817444700001</t>
  </si>
  <si>
    <t>Liu, JL; Zhang, HY; Woon, DTS; Perera, M; Lawrentschuk, N</t>
  </si>
  <si>
    <t>Background/Objectives: Biochemical recurrence (BCR) after radical prostatectomy (RP) is a significant predictor of distal metastases and mortality in prostate cancer (PCa) patients. This systematic review aims to evaluate the accuracy of artificial intelligence (AI) in predicting BCR post-RP. Methods: Adhering to PRISMA guidelines, a comprehensive literature search was conducted across Medline, Embase, Web of Science, and IEEE Xplore. Studies were included if they utilised AI to predict BCR in patients post-RP. Studies involving patients who underwent radiotherapy or salvage RP were excluded. This systematic review was registered on PROSPERO (International prospective register of systematic reviews) under the ID CRD42023482392. Results: After screening 9764 articles, 24 met the inclusion criteria. The included studies involved 27,216 patients, of whom 7267 developed BCR. AI algorithms developed using radiological parameters demonstrated higher predictive accuracy (median AUROC of 0.90) compared to algorithms based solely on pathological variables (median AUROC of 0.74) or clinicopathological variables (median AUROC of 0.81). According to the Prediction Model Risk of Bias Assessment Tool (PROBAST), the overall risk of bias was unclear in three studies due to ambiguous inclusion criteria and the exclusion of many patients because of missing follow-up data. In seven studies, the developed AI outperformed or was at least equivocal to traditional methods of BCR prediction. Conclusions: AI shows promise in predicting BCR post-RP, particularly when radiological data were used in its development. However, the significant variability in AI performance and study methodologies highlights the need for larger, standardised prospective studies with external validation prior to clinical application.</t>
  </si>
  <si>
    <t>Liu, Jianliang; Zhang, Haoyue; Woon, Dixon T. S.; Perera, Marlon; Lawrentschuk, Nathan</t>
  </si>
  <si>
    <t>Lawrentschuk, N (corresponding author), Epworth Healthcare, EJ Whitten Prostate Canc Res Ctr, Melbourne 3002, Australia.; Lawrentschuk, N (corresponding author), Univ Melbourne, Royal Melbourne Hosp, Dept Urol, Melbourne 3052, Australia.; Lawrentschuk, N (corresponding author), Univ Melbourne, Dept Surg, Melbourne 3052, Australia.; Lawrentschuk, N (corresponding author), Univ Melbourne, Sir Peter MacCallum Dept Oncol, Melbourne 3051, Australia.</t>
  </si>
  <si>
    <t>nathan.lawrentschuk2@mh.org.au; dixon.woon@unimelb.edu.au</t>
  </si>
  <si>
    <t>E.J. Whitten Postgraduate Research Scholarship; E.J. Whitten Postgraduate Research Scholarship and Epworth Prostate Cancer Research Grant; Epworth Medical Foundation</t>
  </si>
  <si>
    <t>The first author is a recipient of the E.J. Whitten Postgraduate Research Scholarship and Epworth Prostate Cancer Research Grant which was made possible thanks to the generosity of the donors of the Epworth Medical Foundation.</t>
  </si>
  <si>
    <t>[Liu, Jianliang; Zhang, Haoyue; Woon, Dixon T. S.; Perera, Marlon; Lawrentschuk, Nathan] Epworth Healthcare, EJ Whitten Prostate Canc Res Ctr, Melbourne 3002, Australia; [Liu, Jianliang; Lawrentschuk, Nathan] Univ Melbourne, Royal Melbourne Hosp, Dept Urol, Melbourne 3052, Australia; [Liu, Jianliang; Zhang, Haoyue; Woon, Dixon T. S.; Perera, Marlon; Lawrentschuk, Nathan] Univ Melbourne, Dept Surg, Melbourne 3052, Australia; [Liu, Jianliang; Perera, Marlon; Lawrentschuk, Nathan] Univ Melbourne, Sir Peter MacCallum Dept Oncol, Melbourne 3051, Australia</t>
  </si>
  <si>
    <t>University of Melbourne; Melbourne Health; Royal Melbourne Hospital; University of Melbourne; University of Melbourne; Peter Maccallum Cancer Center</t>
  </si>
  <si>
    <t>Predicting Biochemical Recurrence of Prostate Cancer Post-Prostatectomy Using Artificial Intelligence: A Systematic Review</t>
  </si>
  <si>
    <t>artificial intelligence; biochemical recurrence; convolutional neural network; deep learning; machine learning; prostatic neoplasm; prostate cancer</t>
  </si>
  <si>
    <t>RADICAL PROSTATECTOMY; PROGRESSION; GUIDELINES; ANTIGEN; FAILURE; SCORE; RISK; TOOL</t>
  </si>
  <si>
    <t>Lawrentschuk, Nathan/AAL-8610-2021; Perera, Marlon/I-8641-2014; Woon, Dixon/KEJ-5504-2024</t>
  </si>
  <si>
    <t>Liu, Jianliang/0000-0001-5520-2011; Lawrentschuk, Nathan/0000-0001-8553-5618; Perera, Marlon/0000-0002-1138-6389</t>
  </si>
  <si>
    <t>3596</t>
  </si>
  <si>
    <t>10.3390/cancers16213596</t>
  </si>
  <si>
    <t>http://dx.doi.org/10.3390/cancers16213596</t>
  </si>
  <si>
    <t>L5G5N</t>
  </si>
  <si>
    <t>39518036</t>
  </si>
  <si>
    <t>WOS:001350999800001</t>
  </si>
  <si>
    <t>Ferre, R; Benefield, T; Kuzmiak, CM</t>
  </si>
  <si>
    <t>Background/Objectives: The paper aimed to synthesize the diagnostic performance of artificial intelligence (AI) methods for classifying breast lesions on contrast-enhanced breast MRI and to estimate a pooled area under the receiver operating characteristic curve (AUC). Methods: This targeted evidence synthesis and meta-analysis was informed by PRISMA 2020 reporting principles where applicable. Eligible studies were drawn from an investigator-supplied corpus of 12 primary manuscripts and assessed against predefined criteria. MEDLINE/PubMed, Embase, and Web of Science were consulted through October 2025 to contextualize the literature and verify bibliographic and study details; additional database records were not screened for eligibility. We included studies applying machine learning or deep learning to contrast-enhanced breast MRI for benign-versus-malignant lesion classification and reporting an AUC on an independent test set, external validation set, or patient-wise cross-validation. AUCs were pooled on the logit scale using an inverse-variance DerSimonian-Laird random-effects model, and heterogeneity was quantified using I2. Results: Nine studies met the criteria for quantitative synthesis (evaluation-set sizes, 60-3936). The pooled random-effects AUC was 0.898 (95% CI, 0.875-0.918), with substantial heterogeneity (I2 = 88.1%) and a 95% prediction interval of 0.824-0.943, indicating that performance may vary meaningfully across settings. Conclusions: AI models showed promising discriminative performance within this targeted corpus, but substantial heterogeneity, differences in unit of analysis, approximated variance estimates, and limited external institutional validation temper confidence in generalizability. The pooled AUC should be interpreted descriptively, and future studies should prioritize rigorous multi-institutional external validation, transparent reporting, and prospective reader- or workflow-impact evaluation before routine clinical deployment.</t>
  </si>
  <si>
    <t>Ferre, Romuald; Benefield, Thad; Kuzmiak, Cherie M.</t>
  </si>
  <si>
    <t>Ferre, R (corresponding author), UNC, Sch Med, Dept Radiol, Div Breast Imaging, Chapel Hill, NC 27599 USA.</t>
  </si>
  <si>
    <t>thad_benefield@med.unc.edu; romuald.ferre@gmail.com</t>
  </si>
  <si>
    <t>[Ferre, Romuald; Kuzmiak, Cherie M.] UNC, Sch Med, Dept Radiol, Div Breast Imaging, Chapel Hill, NC 27599 USA; [Benefield, Thad] Univ North Carolina, Carolina Mammog Registry, Chapel Hill, NC 27599 USA</t>
  </si>
  <si>
    <t>University of North Carolina; University of North Carolina Chapel Hill; University of North Carolina School of Medicine; University of North Carolina; University of North Carolina Chapel Hill</t>
  </si>
  <si>
    <t>Artificial Intelligence for Breast MRI Lesion Classification: A Targeted Evidence Synthesis and Meta-Analysis of Discriminative Performance and Heterogeneity</t>
  </si>
  <si>
    <t>breast MRI; artificial intelligence; deep learning; lesion classification; diagnostic accuracy; meta-analysis; AUC</t>
  </si>
  <si>
    <t>WOMEN; RISK</t>
  </si>
  <si>
    <t>JUL 23 2026</t>
  </si>
  <si>
    <t>2316</t>
  </si>
  <si>
    <t>10.3390/diagnostics16152316</t>
  </si>
  <si>
    <t>http://dx.doi.org/10.3390/diagnostics16152316</t>
  </si>
  <si>
    <t>MO6AT</t>
  </si>
  <si>
    <t>WOS:001847179400001</t>
  </si>
  <si>
    <t>Kanavos, T; Birbas, E; Francis, JH; Barile, GR; Zanos, TP</t>
  </si>
  <si>
    <t>Background: Distinguishing uveal melanoma (UM) from uveal nevus (UN) is often challenging yet crucial for appropriate management. Machine learning (ML), particularly deep learning (DL), has emerged as a promising solution to this binary classification task. This study aimed to examine the ability of artificial intelligence (AI) models to differentiate UM from UN based on fundus photographs. Methods: We systematically searched four databases through July 6, 2025, for studies developing ML models for distinguishing UM from UN using fundus photographs as input. The risk of bias and applicability concerns were assessed using the Quality Assessment of Diagnostic Accuracy Studies 2 tool. The results of primary studies were pooled using random-effects meta-analysis. Results: Our review included seven articles with 6208 participants in total. Six studies used DL and one applied conventional ML. Only two studies conducted external validation. The proposed algorithms demonstrated a strong performance, achieving a pooled area under the receiver operating characteristic curve (AUC), accuracy, sensitivity, and specificity of 0.915, 85.3%, 83.7%, and 87.7%, respectively. In subgroup analysis, externally validated models retained a promising discriminative ability with a subtotal pooled AUC of 0.873. Conclusions: ML algorithms showcase consistently high performance in differentiating UM from UN based on fundus photographs, supporting their potential role as adjunctive tools in clinical practice. Their objective, reproducible assessments may improve referrals, guide clinical decision-making, and boost diagnostic confidence across health care providers. However, existing evidence is highly heterogeneous and constrained by small dataset sizes and limited external validation. Addressing these gaps through multicenter collaborations and data-sharing initiatives could yield more accurate, robust, and generalizable models. Translational Relevance: This work bridges computational research and ophthalmologic care by demonstrating the potential of AI-based analysis of fundus photographs to assist in differentiating uveal melanocytic tumors.</t>
  </si>
  <si>
    <t>Kanavos, Theofilos; Birbas, Effrosyni; Francis, Jasmine H.; Barile, Gaetano R.; Zanos, Theodoros P.</t>
  </si>
  <si>
    <t>Kanavos, T; Zanos, TP (corresponding author), Feinstein Inst Med Res, Inst Hlth Syst Sci, 350 Community Dr, Manhasset, NY 11030 USA.</t>
  </si>
  <si>
    <t>tzanos@northwell.edu; tkanavos@northwell.edu</t>
  </si>
  <si>
    <t>The graphical abstract was created in BioRender. Kanavos, T. (2026) https://BioRender.com /un2xpu4.</t>
  </si>
  <si>
    <t>[Kanavos, Theofilos; Birbas, Effrosyni; Barile, Gaetano R.; Zanos, Theodoros P.] Northwell Hlth, New Hyde Pk, NY USA; [Kanavos, Theofilos; Birbas, Effrosyni; Zanos, Theodoros P.] Northwell Hlth, Inst Hlth Syst Sci, Feinstein Inst Med Res, Manhasset, NY USA; [Kanavos, Theofilos; Birbas, Effrosyni; Zanos, Theodoros P.] Northwell Hlth, Inst Bioelect Med, Feinstein Inst Med Res, Manhasset, NY USA; [Birbas, Effrosyni; Zanos, Theodoros P.] Northwell Hlth, Elmezzi Grad Sch Mol Med, Manhasset, NY USA; [Francis, Jasmine H.] Mem Sloan Kettering Canc Ctr, New York, NY USA; [Francis, Jasmine H.] Weill Cornell Med Ctr, New York, NY USA; [Barile, Gaetano R.; Zanos, Theodoros P.] Donald &amp; Barbara Zucker Sch Med Hofstra Northwell, Hempstead, NY USA; [Barile, Gaetano R.] Manhattan Eye Ear &amp; Throat Hosp, Dept Ophthalmol, New York, NY USA</t>
  </si>
  <si>
    <t>Northwell Health; Northwell Health; Northwell Health; Northwell Health; Memorial Sloan Kettering Cancer Center; Cornell University; Weill Cornell Medicine; Weill Cornell Medical Center; Northwell Health; Manhattan Eye Ear &amp; Throat Hospital</t>
  </si>
  <si>
    <t>Artificial Intelligence-Driven Differentiation Between Uveal Melanoma and Nevus Based on Fundus Photographs: A Systematic Review and Meta-Analysis</t>
  </si>
  <si>
    <t>TRANSLATIONAL VISION SCIENCE &amp; TECHNOLOGY</t>
  </si>
  <si>
    <t>differential diagnosis; uveal melanoma; choroidal nevus; fundus photography; artificial intelligence; AI; machine learning; deep learning; convolutional neural network</t>
  </si>
  <si>
    <t>PUBLICATION BIAS; TRANSFORMATION; ACCURACY; RISK</t>
  </si>
  <si>
    <t>Kanavos, Theofilos/LSK-8063-2024; Birbas, Effrosyni/JCO-7312-2023</t>
  </si>
  <si>
    <t>Zanos, Theodoros/0000-0002-9204-9551</t>
  </si>
  <si>
    <t>ASSOC RESEARCH VISION OPHTHALMOLOGY INC</t>
  </si>
  <si>
    <t>ROCKVILLE</t>
  </si>
  <si>
    <t>12300 TWINBROOK PARKWAY, ROCKVILLE, MD 20852-1606 USA</t>
  </si>
  <si>
    <t>2164-2591</t>
  </si>
  <si>
    <t>TRANSL VIS SCI TECHN</t>
  </si>
  <si>
    <t>Transl. Vis. Sci. Technol.</t>
  </si>
  <si>
    <t>10.1167/tvst.15.1.34</t>
  </si>
  <si>
    <t>http://dx.doi.org/10.1167/tvst.15.1.34</t>
  </si>
  <si>
    <t>HN9KG</t>
  </si>
  <si>
    <t>41590408</t>
  </si>
  <si>
    <t>WOS:001758542100002</t>
  </si>
  <si>
    <t>Kamalzadeh, H; Khorrami, F; Ahmadi, A; Mirlohi, SR; Vatankhah, M; Choobin, N</t>
  </si>
  <si>
    <t>Background Cardiovascular diseases (CVDs) remain the leading cause of global mortality, yet scalable, non-invasive screening tools are limited. We systematically evaluate the ability of artificial-intelligence-derived retinal biomarkers to simultaneously quantify multiple CVD phenotypes with clinically meaningful accuracy across diverse populations. Methods Following PRISMA-ScR and Arksey &amp; O'Malley, we searched PubMed, Scopus, Web of Science, and Embase through April 2025, screening 643 records. Twenty-one studies met inclusion; we extracted and synthesized data on algorithm class, imaging modality, external-validation strategies, and fairness metrics. Results From 643 screened records, 21 studies published between 2018 and 2025 were included; six (29%) were multi-national, with China contributing the largest single-country share (24%). Deep Learning (DL) convolutional neural networks (CNNs) dominated algorithmic approaches (57%), followed by transformer-based or hybrid models (38%). Retinal artificial intelligence (Retinal-AI) achieved area under the receiver operating characteristic curve (AUROC) values of 0.89-0.90 for 10-year atherosclerotic cardiovascular disease (ASCVD) risk estimation, 0.97-0.99 for prevalent coronary artery disease (CAD) detection, and 0.64-0.74 for prediction of incident major adverse cardiac events. Multimodal fusion of fundus imaging with basic clinical variables further improved AUROCs by 0.035-0.12 and increased net reclassification by 12-18% across endpoints. Fewer than 10% of studies shared code or datasets, and two-thirds lacked external validation. Conclusion Retinal-AI provides a single-image, multi-risk screening platform suitable for prospective, multi-ethnic trials. Our review establishes a benchmarked evidence base and FAIR-compliant reporting framework to accelerate regulatory qualification and clinical adoption.</t>
  </si>
  <si>
    <t>Kamalzadeh, Hesamaddin; Khorrami, Farid; Ahmadi, Asma; Mirlohi, Seyed Reza; Vatankhah, Mobina; Choobin, Niloofar</t>
  </si>
  <si>
    <t>Choobin, N (corresponding author), Hormozgan Univ Med Sci, Student Res Comm, Sch Paramed Sci, Bandar Abbas, Iran.</t>
  </si>
  <si>
    <t>rezamirlohi8356@gmail.com; hesamadin@gmail.com; khorrami.farid@gmail.com; niloo.choobin.hit91@gmail.com; mobinavatankhah@gmail.com; ahmadiasma79@gmail.com</t>
  </si>
  <si>
    <t>[Kamalzadeh, Hesamaddin; Khorrami, Farid] Hormozgan Univ Med Sci, Sch Paramed Sci, Dept Hlth Informat Technol, Bandar Abbas, Iran; [Ahmadi, Asma; Mirlohi, Seyed Reza; Choobin, Niloofar] Hormozgan Univ Med Sci, Student Res Comm, Sch Paramed Sci, Bandar Abbas, Iran; [Vatankhah, Mobina] Hormozgan Univ Med Sci, Student Res Comm, Fac Med, Bandar Abbas, Iran</t>
  </si>
  <si>
    <t>Through the eye to the heart: a scoping review of artificial intelligence in retinal imaging for cardiovascular disease assessment</t>
  </si>
  <si>
    <t>Artificial intelligence; Cardiovascular disease; Retinal imaging; DL; CNNs</t>
  </si>
  <si>
    <t>FUNDUS PHOTOGRAPHS; RISK-ASSESSMENT; PREDICTION</t>
  </si>
  <si>
    <t>Kamalzadeh, Hesamaddin/Q-5538-2016; /I-7704-2017</t>
  </si>
  <si>
    <t>Choobin, Niloofar/0000-0001-5567-3278</t>
  </si>
  <si>
    <t>NOV 26 2025</t>
  </si>
  <si>
    <t>453</t>
  </si>
  <si>
    <t>10.1186/s12911-025-03300-4</t>
  </si>
  <si>
    <t>http://dx.doi.org/10.1186/s12911-025-03300-4</t>
  </si>
  <si>
    <t>AL7VK</t>
  </si>
  <si>
    <t>41299604</t>
  </si>
  <si>
    <t>WOS:001651143200001</t>
  </si>
  <si>
    <t>Guimaraes, HHDD; Matos, KN</t>
  </si>
  <si>
    <t>Objectives: To systematically evaluate evidence on artificial intelligence (AI) for root canal filling (RCF) detection and radiographic assessment of obturation quality. Data: Eligible studies assessed AI-based models for RCF detection and/or obturation quality assessment using dental radiographs and cone-beam computed tomography (CBCT). Sources: PubMed, Embase, Scopus, ClinicalTrials.gov, Cochrane Library, Web of Science, Google Scholar, and Open Science Framework were searched up to March 2026. Study selection: Studies evaluating AI-based models for RCF detection and/or obturation quality assessment were included. Data were synthesized qualitatively. Risk of bias was assessed with QUADAS-2 and certainty of evidence with GRADE. Thirteen studies were included, comprising 12,513 examinations from periapical, panoramic, bitewing, and CBCT images. For RCF detection, sensitivity ranged from 0.85 to 1.00 and specificity from 0.92 to 1.00. For obturation quality assessment, sensitivity ranged from 0.79 to 1.00 and specificity from 0.99 to 1.00, with better performance in periapical radiographs and CBCT than panoramic radiographs. Risk of bias was mainly related to patient selection and lack of external validation, and substantial heterogeneity was observed. Conclusions: AI-based models show promise for RCF detection, whereas performance for obturation quality assessment is more variable and modality-dependent. AI may serve as an adjunct in endodontic radiographic evaluation. Clinical significance: AI-based systems may affect clinical workflows through automated radiographic prescreening, image interpretation support, and real-time second-opinion validation. These tools may reduce interpretation time, improve diagnostic consistency, and support detection of endodontic findings, particularly in high-volume settings. External validation and prospective studies are required before routine clinical implementation.</t>
  </si>
  <si>
    <t>Guimaraes, Hugo Henrique dos Santos Dantas; Matos, Karla Nogueira</t>
  </si>
  <si>
    <t>Guimaraes, HHDD (corresponding author), Univ Fed Minas Gerais, Dept Restorat Dent, Belo Horizonte, MG, Brazil.</t>
  </si>
  <si>
    <t>hugohsdguimaraes@hotmail.com</t>
  </si>
  <si>
    <t>[Guimaraes, Hugo Henrique dos Santos Dantas] Univ Fed Minas Gerais, Dept Restorat Dent, Belo Horizonte, MG, Brazil; [Matos, Karla Nogueira] Univ Sao Paulo, Dept Dent, Sao Paulo, Brazil</t>
  </si>
  <si>
    <t>Universidade Federal de Minas Gerais; Universidade de Sao Paulo</t>
  </si>
  <si>
    <t>Artificial intelligence for detection of root canal fillings and evaluation of obturation quality on dental radiographs: A systematic review</t>
  </si>
  <si>
    <t>Artificial intelligence; Deep learning; Root canal filling; Obturation quality; Dental radiographs; Systematic review</t>
  </si>
  <si>
    <t>106736</t>
  </si>
  <si>
    <t>10.1016/j.jdent.2026.106736</t>
  </si>
  <si>
    <t>http://dx.doi.org/10.1016/j.jdent.2026.106736</t>
  </si>
  <si>
    <t>IB0PJ</t>
  </si>
  <si>
    <t>42092623</t>
  </si>
  <si>
    <t>WOS:001767438900001</t>
  </si>
  <si>
    <t>Fujiwara, M; Pakpoor, J; Aslan, S; Tasdemir, MN; Roest, C; Arita, Y; Purysko, A; Giganti, F</t>
  </si>
  <si>
    <t>Active surveillance (AS) is widely used for men with low-risk and selected favorable intermediate-risk prostate cancer, but pathways remain heterogeneous and often rely on serial biopsy despite sampling limitations and morbidity. Multiparametric MRI (mpMRI) improves enrollment and longitudinal monitoring, yet reproducibility depends on image quality, reader expertise, measurement consistency, biopsy quality, and clear definitions of progression. The PRECISE recommendations were developed to standardize serial MRI reporting, and PRECISE version 2 (PRECISE v2) introduces key refinements, including minimum quality thresholds (PRECISE-X), comparison with both baseline and prior scans, and subdivision of stable examinations into visible and non-visible disease (3-V and 3-NonV). In parallel, artificial intelligence (AI) for prostate MRI is advancing in quality control, detection, segmentation, and longitudinal analysis. Near-term opportunities in AS include automated quality checks, reduction of measurement variability through segmentation and lesion tracking, and integration of imaging change with clinical and biomarker trajectories such as PSA density and kinetics. However, key barriers include dataset shift, sample-size imbalance, imperfect progression labels, limited external validation, radiomic feature instability, calibration, missing data, uncertainty quantification, and the need for transparent human-AI interaction. This narrative review summarizes PRECISE v2, its relationship with PI-RADS and PI-QUAL, and emerging strategies to combine PRECISE-aligned imaging change with longitudinal clinical and biomarker information for risk-adapted decision support. Serial mpMRI can support AS when image quality and serial reporting are standardized; however, MRI should complement rather than replace biopsy, and AI-assisted pathways require AS-specific external validation, calibration, harmonization, and prospective evaluation before they can be used to modify biopsy timing.</t>
  </si>
  <si>
    <t>Fujiwara, Motohiro; Pakpoor, Jina; Aslan, Serdar; Tasdemir, Merve Nur; Roest, Christian; Arita, Yuki; Purysko, Andrei; Giganti, Francesco</t>
  </si>
  <si>
    <t>Fujiwara, M (corresponding author), Mem Sloan Kettering Canc Ctr, Dept Pathol, New York, NY 10021 USA.; Fujiwara, M; Arita, Y (corresponding author), Inst Sci Tokyo, Grad Sch Med &amp; Dent Sci, Tokyo, Japan.; Arita, Y (corresponding author), Univ Calif San Diego, Dept Radiol, San Diego, CA 92093 USA.</t>
  </si>
  <si>
    <t>serdar.aslan@giresun.edu.tr; jina.pakpoor@gmail.com; yukiarita1113@gmail.com; puryska@ccf.org; c.roest@umcg.nl; mervetsdmr@gmail.com; f.giganti@ucl.ac.uk; motohiro.fujiwara@gmail.com</t>
  </si>
  <si>
    <t>[Fujiwara, Motohiro] Mem Sloan Kettering Canc Ctr, Dept Pathol, New York, NY 10021 USA; [Fujiwara, Motohiro; Arita, Yuki] Inst Sci Tokyo, Grad Sch Med &amp; Dent Sci, Tokyo, Japan; [Pakpoor, Jina; Giganti, Francesco] UCL, Div Surg &amp; Intervent Sci, London, England; [Pakpoor, Jina; Giganti, Francesco] Univ Coll London Hosp Trust, Dept Urol, London, England; [Aslan, Serdar; Tasdemir, Merve Nur] Giresun Univ, Dept Radiol, Giresun, Turkiye; [Roest, Christian] Univ Med Ctr Groningen, Dept Radiol, Groningen, Netherlands; [Arita, Yuki] Univ Calif San Diego, Dept Radiol, San Diego, CA 92093 USA; [Purysko, Andrei] Cleveland Clin, Imaging Inst, Abdominal Imaging Sect, Cleveland Hts, OH USA; [Purysko, Andrei] Cleveland Clin, Diagnost Inst, Dept Nucl Med, Cleveland Hts, OH USA; [Purysko, Andrei] Cleveland Clin, Dept Urol &amp; Colorectal Surg, Cleveland Hts, OH USA</t>
  </si>
  <si>
    <t>Memorial Sloan Kettering Cancer Center; Institute of Science Tokyo; University of London; University College London; University of London; University College London; Giresun University; University of Groningen; University of California System; University of California San Diego</t>
  </si>
  <si>
    <t>Artificial intelligence-enabled MRI surveillance of prostate cancer: integrating PRECISE v2, PI-QUAL, and longitudinal biomarkers-a narrative review</t>
  </si>
  <si>
    <t>Prostatic neoplasms; Active surveillance; Magnetic resonance imaging; Artificial intelligence; Radiomics; Risk assessment</t>
  </si>
  <si>
    <t>ACTIVE SURVEILLANCE; SCORING SYSTEM; BIOPSY; MEN; EXPERIENCE; RADIOMICS</t>
  </si>
  <si>
    <t>Roest, Christian/PRQ-7877-2026; ASLAN, Halil/LTF-3719-2024; Fujiwara, Motohiro/AAY-5885-2020; Arita, Yuki/MVU-0008-2025; Taşdemir, Merve/GOV-6445-2022</t>
  </si>
  <si>
    <t>Roest, Christian/0000-0002-3575-4465</t>
  </si>
  <si>
    <t>10.1007/s00261-026-05634-7</t>
  </si>
  <si>
    <t>http://dx.doi.org/10.1007/s00261-026-05634-7</t>
  </si>
  <si>
    <t>KN0TB</t>
  </si>
  <si>
    <t>42400610</t>
  </si>
  <si>
    <t>WOS:001810853400001</t>
  </si>
  <si>
    <t>Mesfin, Y; Salvi, A; Arnal, L; Langlotz, C; Mahajan, V; Ludwig, CA</t>
  </si>
  <si>
    <t>PurposeThe global impact of myopia extends far beyond individual ocular health, posing significant challenges to healthcare systems worldwide. Artificial intelligence (AI), particularly deep learning (DL) applied to ophthalmic imaging, offers a promising strategy to ease constraints posed by the myopia epidemic by detecting subtle structural changes early. Here we describe the current literature on AI for detecting retinal sequelae of myopia, including retinal detachments (RD), myopic macular degeneration (MMD), and myopic traction maculopathy (MTM), with attention to imaging modality and model task (classification vs. segmentation).MethodsA literature search was conducted to identify studies using DL to detect RD, MMD, and MTM across ophthalmic imaging modalities (including OCT and fundus photography, and where available fluorescein angiography and ultrasonography).Results/findingsWe reviewed 28 studies that piloted DL models usingclassification and/or segmentation approaches for RD (10 studies), MMD (12 studies), and MTM (6 studies). Reported performance for RD ranged from area under the curve (AUC) 86-100%, accuracy 79.3-98.9%, sensitivity 77.1-97.6%, and specificity 79.7-100%. For MMD, performance ranged from AUC 86-100%, accuracy 85.3-99.8%, sensitivity 37.1-97.8%, and specificity 91.5-99.9%. For MTM, performance ranged from AUC 93.8-99.7%, accuracy 94.3-99.3%, sensitivity 74.5-98.4%, and specificity 84.8-99.7%. Across studies, there was substantial heterogeneity in case definitions, datasets, and evaluation methods, and external validation was inconsistently reported. Many earlier studies used CNN-based architectures, while more recent work increasingly incorporates transformer-based backbones and pretrained or foundation models.ConclusionResearchers have demonstrated excellent results for developing DL models that accurately classify and segment retinal pathologies associated with myopia. However, despite strong performance, additional work is needed to translate these models into clinical use, including robust external validation, calibration for clinical decision-making, and prospective evaluation, particularly for longitudinal prognostication of incident complications in pathologic myopia.</t>
  </si>
  <si>
    <t>Mesfin, Yeabsira; Salvi, Anish; Arnal, Leo; Langlotz, Curtis; Mahajan, Vinit; Ludwig, Chase A.</t>
  </si>
  <si>
    <t>Ludwig, CA (corresponding author), Stanford Univ, Sch Med, Palo Alto, CA 94304 USA.; Ludwig, CA (corresponding author), Stanford Univ, Byers Eye Inst, Dept Ophthalmol, Palo Alto, CA 94304 USA.; Ludwig, CA (corresponding author), Byers Eye Inst, Dept Ophthalmol, 2370 Watson Court Off 100D, Palo Alto, CA 94303 USA.</t>
  </si>
  <si>
    <t>caludwig@stanford.edu</t>
  </si>
  <si>
    <t>Research to Prevent Blindness, Inc [Research to Prevent Blindness, Inc]; Stanford P30 Vision Research Core Grant [NEI P30-EY026877]; National Eye Institute K23 Grant [K23EY035741]; E. Matilda Ziegler Foundation for the Blind [E. Matilda Ziegler Foundation for the Blind]</t>
  </si>
  <si>
    <t>Research to Prevent Blindness, Inc (Research to Prevent Blindness (RPB)); Stanford P30 Vision Research Core Grant; National Eye Institute K23 Grant; E. Matilda Ziegler Foundation for the Blind</t>
  </si>
  <si>
    <t>This work was supported by the National Eye Institute K23 Grant, K23EY035741 and E. Matilda Ziegler Foundation for the Blind Grant awarded to Chase A. Ludwig as well as the Stanford P30 Vision Research Core Grant, NEI P30-EY026877, and Research to Prevent Blindness, Inc for Chase A. Ludwig.</t>
  </si>
  <si>
    <t>[Mesfin, Yeabsira] Univ Calif San Francisco, Sch Med, San Francisco, CA USA; [Salvi, Anish; Arnal, Leo; Langlotz, Curtis; Mahajan, Vinit; Ludwig, Chase A.] Stanford Univ, Sch Med, Palo Alto, CA 94304 USA; [Langlotz, Curtis] Stanford Univ, Dept Radiol, Palo Alto, CA USA; [Mahajan, Vinit; Ludwig, Chase A.] Stanford Univ, Byers Eye Inst, Dept Ophthalmol, Palo Alto, CA 94304 USA; [Ludwig, Chase A.] Byers Eye Inst, Dept Ophthalmol, 2370 Watson Court Off 100D, Palo Alto, CA 94303 USA</t>
  </si>
  <si>
    <t>University of California System; University of California San Francisco; Stanford University; Stanford Medicine; Stanford University; Stanford Medicine; Stanford University; Stanford Medicine</t>
  </si>
  <si>
    <t>Shaping the future of myopia: artificial intelligence for vitreoretinal complications of high and pathologic myopia</t>
  </si>
  <si>
    <t>GRAEFES ARCHIVE FOR CLINICAL AND EXPERIMENTAL OPHTHALMOLOGY</t>
  </si>
  <si>
    <t>Deep learning; Artificial intelligence; Myopia; Pathologic myopia; Retinal detachment; Myopic macular degeneration; Myopic traction maculopathy</t>
  </si>
  <si>
    <t>CLASSIFICATION; SEGMENTATION; MACULOPATHY; PREVALENCE</t>
  </si>
  <si>
    <t>Salvi, Anish/AAX-2158-2021</t>
  </si>
  <si>
    <t>Mesfin, Yeabsira/0009-0004-5399-3269</t>
  </si>
  <si>
    <t>0721-832X</t>
  </si>
  <si>
    <t>1435-702X</t>
  </si>
  <si>
    <t>GRAEF ARCH CLIN EXP</t>
  </si>
  <si>
    <t>Graefes Arch. Clin. Exp. Ophthalmol.</t>
  </si>
  <si>
    <t>1255</t>
  </si>
  <si>
    <t>1272</t>
  </si>
  <si>
    <t>10.1007/s00417-025-07098-9</t>
  </si>
  <si>
    <t>http://dx.doi.org/10.1007/s00417-025-07098-9</t>
  </si>
  <si>
    <t>GR7XD</t>
  </si>
  <si>
    <t>41636834</t>
  </si>
  <si>
    <t>WOS:001679763700001</t>
  </si>
  <si>
    <t>Brem, O; Pravda, NS; Xu, H; Nguyen, KL; Husain, M</t>
  </si>
  <si>
    <t>Background: Ventricular septal defect (VSD) is the most common congenital heart defect (CHD), affecting 2-6/1000 live births and representing nearly 30% of pediatric CHD cases. Despite advances in imaging, disparities in diagnosis persist in low-resource settings. Early detection and management are essential to prevent complications and improve outcomes. Objective: To systematically evaluate deep learning (DL) applications for screening, diagnosis, and management of VSD in pediatric populations. Methods: A systematic MEDLINE/PubMed search was conducted in January 2025 for studies published between 2000 and 2025 using terms including "deep learning," "artificial intelligence," and "ventricular septal defect." Studies were included if they were original, peer-reviewed, in English, involved pediatric populations, and reported on DL applications in VSD care. Two authors independently screened and reviewed studies. Quality was assessed using the Quality Assessment of Diagnostic Accuracy Studies-2 tool. Results: Fourteen studies met the inclusion criteria, encompassing 1,434,840 subjects. Due to heterogeneity, no meta-analysis was performed. Convolutional neural networks (CNNs) applied to prenatal echocardiography reached up to 100% sensitivity and 98% accuracy for VSD detection. DL models analyzing phonocardiograms showed &gt;90% accuracy, comparable to expert auscultation. Chest X-ray-based CNNs differentiated between atrial and VSDs with an area under the curve (AUC) of 0.91. Risk stratification models predicted spontaneous VSD closure (AUC 0.98) and pulmonary hypertension risk (AUC 0.81). Conclusions: DL models, especially CNNs, show promise for enhancing VSD diagnosis and management in children. However, most studies are retrospective, lack external validation, and use inconsistent outcomes. Broader clinical integration requires prospective, multicenter trials and improved interpretability.</t>
  </si>
  <si>
    <t>Brem, Ofir; Pravda, Nili Schamroth; Xu, Hang; Nguyen, Kim-Lien; Husain, Majid</t>
  </si>
  <si>
    <t>Brem, O (corresponding author), Univ Calif Los Angeles, David Geffen Sch Med, Geffen Hall,885 Tiverton Dr, Los Angeles, CA 90095 USA.</t>
  </si>
  <si>
    <t>Obrem@mednet.ucla.edu</t>
  </si>
  <si>
    <t>[Brem, Ofir] UCLA, UCLA Mattel Childrens Hosp, David Geffen Sch Med, Dept Pediat, Los Angeles, CA USA; [Pravda, Nili Schamroth] Tel Aviv Med Ctr &amp; Sch Med, Dept Cardiol, Adult Congenital Heart Dis Serv, Tel Aviv, Israel; [Pravda, Nili Schamroth] Tel Aviv Univ, Gray Fac Med, Tel Aviv, Israel; [Xu, Hang; Nguyen, Kim-Lien] UCLA, David Geffen Sch Med, Div Cardiol, Los Angeles, CA USA; [Xu, Hang; Nguyen, Kim-Lien] VA Greater Angeles Healthcare Syst, Los Angeles, CA USA; [Xu, Hang; Nguyen, Kim-Lien] UCLA, David Geffen Sch Med, Dept Radiol Sci, Los Angeles, CA USA; [Xu, Hang; Nguyen, Kim-Lien] Univ Calif Los Angeles, Dept Bioengn, Los Angeles, CA USA; [Husain, Majid] UCLA, David Geffen Sch Med, Dept Pediat,Mattel Childrens Hosp, Div Pediat Endocrinol, Los Angeles, CA USA</t>
  </si>
  <si>
    <t>University of California System; University of California Los Angeles; David Geffen School of Medicine at UCLA; University of California Los Angeles Medical Center; David Geffen School of Medicine at UCLA; Tel Aviv University; Sackler Faculty of Medicine; Tel Aviv University; University of California Los Angeles; David Geffen School of Medicine at UCLA; University of California Los Angeles Medical Center; David Geffen School of Medicine at UCLA; University of California System; University of California Los Angeles; US Department of Veterans Affairs; Veterans Health Administration (VHA); VA Greater Los Angeles Healthcare System; University of California Los Angeles; David Geffen School of Medicine at UCLA; University of California Los Angeles Medical Center; David Geffen School of Medicine at UCLA; University of California System; University of California Los Angeles; University of California System; University of California Los Angeles; University of California Los Angeles; David Geffen School of Medicine at UCLA; University of California Los Angeles Medical Center; David Geffen School of Medicine at UCLA; University of California System; University of California Los Angeles</t>
  </si>
  <si>
    <t>A systematic review on deep learning in ventricular septal defect screening, diagnosis, and management</t>
  </si>
  <si>
    <t>ANNALS OF PEDIATRIC CARDIOLOGY</t>
  </si>
  <si>
    <t>Artificial intelligence; cardiology; congenital heart defect; convoluted neural networks; deep learning; informatics; pediatrics; ventricular septal defect</t>
  </si>
  <si>
    <t>ARTIFICIAL-INTELLIGENCE</t>
  </si>
  <si>
    <t>Schamroth Pravda, Nili/LBH-4105-2024</t>
  </si>
  <si>
    <t>Xu, Hang/0009-0009-8321-9051</t>
  </si>
  <si>
    <t>0974-2069</t>
  </si>
  <si>
    <t>0974-5149</t>
  </si>
  <si>
    <t>ANN PEDIAT CARDIOL</t>
  </si>
  <si>
    <t>Ann. Pediat. Cardiol.</t>
  </si>
  <si>
    <t>10.4103/apc.apc_163_25</t>
  </si>
  <si>
    <t>http://dx.doi.org/10.4103/apc.apc_163_25</t>
  </si>
  <si>
    <t>GN0PC</t>
  </si>
  <si>
    <t>42112056</t>
  </si>
  <si>
    <t>WOS:001740292500003</t>
  </si>
  <si>
    <t>Ramalhete, L; Araújo, R; Vieira, MB; Vigia, E; Calado, CRC; Ferreira, A</t>
  </si>
  <si>
    <t>Chronic kidney disease is rising worldwide, and kidney transplantation remains the preferred modality of kidney replacement therapy. However, long-term graft survival continues to be limited by chronic alloimmune injury, particularly antibody-mediated rejection (ABMR) and its chronic active form. This narrative review synthesizes contemporary evidence on the immunopathogenesis, epidemiology, diagnosis, and management of kidney allograft rejection, with a deliberate focus on studies from the last five years and on United States and European cohorts. We summarize current concepts of T cell-mediated rejection (TCMR), ABMR, mixed and donor-specific antibody (DSA)-negative phenotypes, and the evolution of the Banff classification, highlighting how chronic active ABMR has emerged as a leading cause of death-censored graft loss. We then critically appraise the conventional diagnostic triad of creatinine/eGFR, DSA, and biopsy and review emerging tools, including donor-derived cell-free DNA, urinary chemokines such as CXCL9 and CXCL10, additional blood- and urine-based biomarkers, and biopsy transcriptomics. We also examine how artificial intelligence and machine learning may support digital pathology, multimodal risk prediction, and data integration, while recognizing the current challenges of biological interpretability, external validation, and clinical implementation. Finally, we propose a rejection-focused precision-medicine framework and outline key research gaps, including multicenter validation, trial-ready endpoints, and governance for AI-enabled pathways. Overall, the field is moving from isolated diagnostic signals toward integrated, biologically informed, and clinically actionable approaches to rejection detection and risk stratification.</t>
  </si>
  <si>
    <t>Ramalhete, Luis; Araujo, Ruben; Vieira, Miguel Bigotte; Vigia, Emanuel; Calado, Cecilia R. C.; Ferreira, Anibal</t>
  </si>
  <si>
    <t>Ramalhete, L (corresponding author), Inst Portugues Sangue &amp; Transplantac, Blood &amp; Transplantat Ctr Lisbon, Alameda Linhas Torres 117, P-1769001 Lisbon, Portugal.; Ramalhete, L (corresponding author), Univ NOVA Lisboa, Fac Ciencias Med, NOVA Med Sch, P-1169056 Lisbon, Portugal.; Ramalhete, L (corresponding author), Univ NOVA Lisboa, Fac Ciencias Med, NOVA Med Sch, Nucleo Invest Doencas Renais,INOVA4Hlth Adv Prec M, P-1169056 Lisbon, Portugal.; Ramalhete, L (corresponding author), LBS Lisbon Business &amp; Govt Sch, Rua Sao Bernardo 34-A, P-1200427 Lisbon, Portugal.</t>
  </si>
  <si>
    <t>luis.m.ramalhete@edu.nms.unl.pt</t>
  </si>
  <si>
    <t>[Ramalhete, Luis] Inst Portugues Sangue &amp; Transplantac, Blood &amp; Transplantat Ctr Lisbon, Alameda Linhas Torres 117, P-1769001 Lisbon, Portugal; [Ramalhete, Luis; Araujo, Ruben; Vieira, Miguel Bigotte; Vigia, Emanuel; Ferreira, Anibal] Univ NOVA Lisboa, Fac Ciencias Med, NOVA Med Sch, P-1169056 Lisbon, Portugal; [Ramalhete, Luis; Vieira, Miguel Bigotte; Vigia, Emanuel; Ferreira, Anibal] Univ NOVA Lisboa, Fac Ciencias Med, NOVA Med Sch, Nucleo Invest Doencas Renais,INOVA4Hlth Adv Prec M, P-1169056 Lisbon, Portugal; [Ramalhete, Luis; Vigia, Emanuel] LBS Lisbon Business &amp; Govt Sch, Rua Sao Bernardo 34-A, P-1200427 Lisbon, Portugal; [Vieira, Miguel Bigotte; Ferreira, Anibal] Hosp Curry Cabral, Nova Med Sch, Serv Nefrol, Unidade Local Saude Sao Jose, P-1050099 Lisbon, Portugal; [Vieira, Miguel Bigotte; Vigia, Emanuel; Ferreira, Anibal] Ctr Clin Acad Lisboa, P-1169024 Lisbon, Portugal; [Vigia, Emanuel] Curry Cabral Hosp, Hepatobiliopancreat &amp; Transplantat Ctr, Unidade Local Saude Sao Jose, R Beneficencia 8, P-1050099 Lisbon, Portugal; [Calado, Cecilia R. C.] ISEL Inst Super Engn Lisboa, Rua Conselheiro Emidio Navarro 1, P-1959007 Lisbon, Portugal; [Calado, Cecilia R. C.] Inst Bioengn &amp; Biosci IBB, Inst Hlth &amp; Bioecon I4HB, Associate Lab, Ave Rovisco Pais, P-1049001 Lisbon, Portugal</t>
  </si>
  <si>
    <t>Universidade Nova de Lisboa; Universidade Nova de Lisboa; Polytechnic Institute of Lisbon</t>
  </si>
  <si>
    <t>Rejection-Focused Precision Medicine in Kidney Transplantation: Biology, Biomarkers, and Artificial Intelligence</t>
  </si>
  <si>
    <t>kidney transplantation; kidney allograft rejection; antibody-mediated rejection; T cell-mediated rejection; biomarkers; artificial intelligence; machine learning; precision medicine</t>
  </si>
  <si>
    <t>ANTIBODY-MEDIATED REJECTION; ISCHEMIA-REPERFUSION INJURY; SUBCLINICAL REJECTION; GENE-EXPRESSION; COMPLEMENT; BIOPSIES; INFLAMMATION; SURVEILLANCE; MECHANISMS; SURVIVAL</t>
  </si>
  <si>
    <t>Calado, Cecilia/E-2102-2014; ARAUJO, RUBEN/MEP-1356-2025; /AGT-6673-2022; Ramalhete, Luis/ABM-3392-2022</t>
  </si>
  <si>
    <t>APR 15 2026</t>
  </si>
  <si>
    <t>674</t>
  </si>
  <si>
    <t>10.3390/life16040674</t>
  </si>
  <si>
    <t>http://dx.doi.org/10.3390/life16040674</t>
  </si>
  <si>
    <t>HC3OV</t>
  </si>
  <si>
    <t>42073482</t>
  </si>
  <si>
    <t>WOS:001750678700001</t>
  </si>
  <si>
    <t>Ayasa, Y; Alajrami, D; Idkedek, M; Tahayneh, K; Abu Akar, F</t>
  </si>
  <si>
    <t>Lung cancer is the leading cause of cancer mortality globally, despite the advancements in screening and management. Survival rates for lung cancer remain suboptimal, largely due to late-stage diagnoses and tumor heterogeneity. Recent advancements in artificial intelligence and radiomics provide a promising outlook for lung cancer screening, diagnosis, personalized treatment, and prognosis. These advances use large-scale clinical and imaging datasets that help identify patterns and predictive features that may be missed by human interpretation. Artificial intelligence tools hold the potential to take clinical decision-making to another level, thus improving patient outcomes. This review summarizes current evidence on the applications, challenges, and future directions of artificial intelligence (AI) in lung cancer care, with an emphasis on early diagnosis and personalized treatment. We examine recent developments in AI-driven approaches, including machine learning and deep neural networks, applied to imaging (radiomics), histopathology, biomarker analysis, and multi-omic data integration. AI-based models demonstrate promising performance in early detection, risk stratification, molecular profiling (e.g., programmed death-ligand 1 (PD-L1) and epidermal growth factor receptor (EGFR) status), and outcome prediction. These tools may enhance diagnostic accuracy, optimize therapeutic decisions, and ultimately improve patient outcomes. However, significant challenges remain, including model heterogeneity, limited external validation, generalizability issues, and ethical concerns related to transparency and clinical accountability. AI holds transformative potential for lung cancer care but requires further validation, standardization, and integration into clinical workflows. Multicenter collaborations, regulatory frameworks, and explainable AI models will be essential for successful clinical adoption.</t>
  </si>
  <si>
    <t>Ayasa, Yaman; Alajrami, Diyar; Idkedek, Mayar; Tahayneh, Kareem; Abu Akar, Firas</t>
  </si>
  <si>
    <t>Abu Akar, F (corresponding author), Al Quds Univ, Fac Med, Dept Gen Surg, East Jerusalem 20002, Palestine.; Abu Akar, F (corresponding author), Edith Wolfson Med Ctr, Dept Thorac Surg, IL-58100 Ds Holon, Israel.; Abu Akar, F (corresponding author), Tel Aviv Univ, Gray Fac Med &amp; Hlth Sci, IL-6997801 Tel Aviv, Israel.</t>
  </si>
  <si>
    <t>mayar.idkedek@gmail.com; yaman.ayasa@students.alquds.edu; ktahayna@gmail.com; firasabuakar@gmail.com; diyar.alajrami@students.alquds.edu</t>
  </si>
  <si>
    <t>School of Medicine and Al-Quds University</t>
  </si>
  <si>
    <t>We would like to thank the School of Medicine and Al-Quds University for their continuous support.</t>
  </si>
  <si>
    <t>[Ayasa, Yaman; Alajrami, Diyar; Idkedek, Mayar; Tahayneh, Kareem] Al Quds Univ, Fac Med, East Jerusalem V, Palestine; [Abu Akar, Firas] Al Quds Univ, Fac Med, Dept Gen Surg, East Jerusalem 20002, Palestine; [Abu Akar, Firas] Edith Wolfson Med Ctr, Dept Thorac Surg, IL-58100 Ds Holon, Israel; [Abu Akar, Firas] Tel Aviv Univ, Gray Fac Med &amp; Hlth Sci, IL-6997801 Tel Aviv, Israel</t>
  </si>
  <si>
    <t>Al-Quds University; Al-Quds University; Tel Aviv University; Tel Aviv University</t>
  </si>
  <si>
    <t>The Impact of Artificial Intelligence on Lung Cancer Diagnosis and Personalized Treatment</t>
  </si>
  <si>
    <t>lung cancer; artificial intelligence; radiomics; personalized treatment; machine learning; deep learning; biomarkers</t>
  </si>
  <si>
    <t>PROGRESSION-FREE SURVIVAL; PD-L1 EXPRESSION; NODULES; ADENOCARCINOMA; PERFORMANCE; CONSORTIUM; PREDICTION; RADIOMICS; IMAGES; MODEL</t>
  </si>
  <si>
    <t>Abu Akar, Firas/AAM-5716-2020</t>
  </si>
  <si>
    <t>Ayasa, Yaman/0009-0003-3722-5721; Alajrami, Diyar/0009-0002-4238-5482; Abu Akar, Firas/0000-0002-2630-9546</t>
  </si>
  <si>
    <t>AUG 31 2025</t>
  </si>
  <si>
    <t>8472</t>
  </si>
  <si>
    <t>10.3390/ijms26178472</t>
  </si>
  <si>
    <t>http://dx.doi.org/10.3390/ijms26178472</t>
  </si>
  <si>
    <t>7FM3R</t>
  </si>
  <si>
    <t>40943394</t>
  </si>
  <si>
    <t>WOS:001569783400001</t>
  </si>
  <si>
    <t>Alqarni, A; Assiri, HA; Asiri, AH; Humaidi, SA; Alshehri, HA; Otayfi, YS; Aljughuli, OS; Aljughuli, ZS; Alqahtani, AA; Hameed, MS</t>
  </si>
  <si>
    <t>Background: Elongated styloid processes and ossifications of the stylohyoid chain can be observed on dental imaging modalities. In this study, we assessed the performance of artificial intelligence (AI) in identifying elongated styloid processes and ossifications of the stylohyoid chain. Methods: We performed a systematic review of relevant studies published between April 2020 and April 2026 on PubMed, Scopus, and Web of Science. Relevant data were extracted using predefined criteria. We assessed the risk of bias using categories derived from QUADAS-2, CLAIM and STARD-AI. Results: Four original studies met the inclusion criteria. Of these, only two specifically addressed elongated styloid processes on panoramic images (OPGs). For one study that utilized ML algorithms, both logistic regression and neural networks achieved 100% performance, while naive Bayes demonstrated substantially lower performance than either model. Another study using deep learning algorithms observed accuracy rates of 97.49% and 84.11%, and area under the curve values of 0.9825 and 0.8943 for EfficientNetB5 and InceptionV3 models. A broader study using OPG anomaly detection reported target-level data for stylohyoid ligament ossification. The fourth study used cone-beam computed tomography images, including stylohyoid ligament ossification as part of a multi-class soft tissue calcification/ossification detection task. Due to significant variability in target definitions, imaging modalities, validation methods, and performance metrics across studies, a meta-analysis was not feasible. Conclusions: The use of AI-based systems for detecting elongated styloid processes and stylohyoid chain ossification shows potential for future clinical utility; however, current evidence is insufficient to support independent clinical practice. Future research should incorporate larger-scale prospective multicenter validations as well as external validation on a patient-by-patient basis when possible. Additional research into the clinical implications associated with both false-positive and false-negative results is warranted.</t>
  </si>
  <si>
    <t>Alqarni, Abdullah; Assiri, Hassan Ahmed; Asiri, Ali Hassan; Humaidi, Sami Ali; Alshehri, Hassan Abdulrhman; Otayfi, Yousef S.; Aljughuli, Omar Saleh; Aljughuli, Zaher Saleh; Alqahtani, Abdulaziz Abdullah; Hameed, Mohammad Shahul</t>
  </si>
  <si>
    <t>Assiri, HA (corresponding author), King Khalid Univ, Coll Dent, Dept Diagnost Sci &amp; Oral Biol &amp; Periodontol, Abha 62521, Saudi Arabia.; Assiri, HA (corresponding author), King Khalid Univ, Dent Hosp, Coll Dent, Head Oral &amp; Maxillofacial Radiol Dept, Abha, Saudi Arabia.</t>
  </si>
  <si>
    <t>halmuawad@kku.edu.sa; yousefaltyfy230@gmail.com; aawan@kku.edu.sa</t>
  </si>
  <si>
    <t>King Khalid University [RGP2/494/47]</t>
  </si>
  <si>
    <t>King Khalid University (King Khalid University)</t>
  </si>
  <si>
    <t>The authors extend their appreciation to the Deanship of Research and Graduate Studies at King Khalid University for funding this work through Large Research Groups Program under grant number RGP2/494/47.</t>
  </si>
  <si>
    <t>[Alqarni, Abdullah; Assiri, Hassan Ahmed; Hameed, Mohammad Shahul] King Khalid Univ, Coll Dent, Dept Diagnost Sci &amp; Oral Biol &amp; Periodontol, Abha 62521, Saudi Arabia; [Assiri, Hassan Ahmed] King Khalid Univ, Dent Hosp, Coll Dent, Head Oral &amp; Maxillofacial Radiol Dept, Abha, Saudi Arabia; [Asiri, Ali Hassan; Humaidi, Sami Ali; Alshehri, Hassan Abdulrhman; Otayfi, Yousef S.; Aljughuli, Omar Saleh; Aljughuli, Zaher Saleh; Alqahtani, Abdulaziz Abdullah] King Khalid Univ, Coll Dent, Internship Program, Abha 62521, Saudi Arabia</t>
  </si>
  <si>
    <t>King Khalid University; King Khalid University; King Khalid University</t>
  </si>
  <si>
    <t>Artificial Intelligence-Assisted Detection of the Elongated Styloid Process on Dental Radiographic Images: A Systematic Review and Literature Update</t>
  </si>
  <si>
    <t>artificial intelligence; elongated styloid process; Eagle syndrome; stylohyoid ligament ossification; panoramic radiography; cone-beam computed tomography</t>
  </si>
  <si>
    <t>Hameed, Mohammad/AAT-7831-2020; ASSIRI, HASSAN Ahmed/LCE-4955-2024; Alqarni, Abdullah/HGE-0869-2022</t>
  </si>
  <si>
    <t>4953</t>
  </si>
  <si>
    <t>10.3390/jcm15134953</t>
  </si>
  <si>
    <t>http://dx.doi.org/10.3390/jcm15134953</t>
  </si>
  <si>
    <t>KX2EK</t>
  </si>
  <si>
    <t>42452415</t>
  </si>
  <si>
    <t>WOS:001817743900001</t>
  </si>
  <si>
    <t>Oakley, W; Tandle, S; Perkins, Z; Marsden, M</t>
  </si>
  <si>
    <t>BACKGROUND: Hemorrhage is a leading cause of preventable death in trauma. Accurately predicting a patient's blood transfusion requirement is essential but can be difficult. Machine learning (ML) is a field of artificial intelligence that is emerging within medicine for accurate prediction modeling. This systematic review aimed to identify and evaluate all ML models that predict blood transfusion in trauma. METHODS: This systematic review was registered on the International Prospective register of Systematic Reviews (CRD4202237110). MEDLINE, Embase, and the Cochrane Central Register of Controlled Trials were systematically searched. Publications reporting an ML model that predicted blood transfusion in injured adult patients were included. Data extraction and risk of bias assessment were performed using validated frameworks. Data were synthesized narratively because of significant heterogeneity. RESULTS: Twenty-five ML models for blood transfusion prediction in trauma were identified. Models incorporated diverse predictors and varied ML methodologies. Predictive performance was variable, but eight models achieved excellent discrimination (area under the receiver operating characteristic curve, &gt;0.9) and nine models achieved good discrimination (area under the receiver operating characteristic curve, &gt;0.8) in internal validation. Only two models reported measures of calibration. Four models have been externally validated in prospective cohorts: the Bleeding Risk Index, Compensatory Reserve Index, the Marsden model, and the Mina model. All studies were considered at high risk of bias often because of retrospective data sets, small sample size, and lack of external validation. DISCUSSION: This review identified 25 ML models developed to predict blood transfusion requirement after injury. Seventeen ML models demonstrated good to excellent performance in silico, but only four models were externally validated. To date, ML models demonstrate the potential for early and individualized blood transfusion prediction, but further research is critically required to narrow the gap between ML model development and clinical application.</t>
  </si>
  <si>
    <t>Oakley, William; Tandle, Sankalp; Perkins, Zane; Marsden, Max</t>
  </si>
  <si>
    <t>Oakley, W (corresponding author), Queen Mary Univ London, Blizard Inst, Ctr Trauma Sci, 4 Newark St, London E1 2AT, England.</t>
  </si>
  <si>
    <t>z.perkins@qmul.ac.uk; m.e.r.marsden@qmul.ac.uk; w.oakley@smd21.qmul.ac.uk; sankalp.tandle1@nhs.net</t>
  </si>
  <si>
    <t>[Oakley, William; Marsden, Max] Queen Mary Univ London, Blizard Inst, Ctr Trauma Sci, 4 Newark St, London E1 2AT, England; [Tandle, Sankalp; Perkins, Zane] Barts Hlth NHS Trust, London, England</t>
  </si>
  <si>
    <t>University of London; Queen Mary University London; Barts Health NHS Trust</t>
  </si>
  <si>
    <t>Predicting blood transfusion following traumatic injury using machine learning models: A systematic review and narrative synthesis</t>
  </si>
  <si>
    <t>JOURNAL OF TRAUMA AND ACUTE CARE SURGERY</t>
  </si>
  <si>
    <t>Artificial intelligence; blood transfusion; hemorrhage; machine learning; trauma</t>
  </si>
  <si>
    <t>MASSIVE TRANSFUSION; LIFESAVING INTERVENTIONS; EXTERNAL VALIDATION; NEED; PERFORMANCE; RISK; TOOL; APPLICABILITY; TECHNOLOGY; ALGORITHM</t>
  </si>
  <si>
    <t>Perkins, Zane/AAC-6949-2019</t>
  </si>
  <si>
    <t>Marsden, Max/0000-0002-7147-6861; Perkins, Zane/0000-0003-4807-8803; Tandle, Sankalp/0009-0000-8210-728X; Oakley, William/0009-0001-3304-737X</t>
  </si>
  <si>
    <t>2163-0755</t>
  </si>
  <si>
    <t>2163-0763</t>
  </si>
  <si>
    <t>J TRAUMA ACUTE CARE</t>
  </si>
  <si>
    <t>J. Trauma Acute Care Surg.</t>
  </si>
  <si>
    <t>OCT 2024</t>
  </si>
  <si>
    <t>651</t>
  </si>
  <si>
    <t>659</t>
  </si>
  <si>
    <t>10.1097/TA.0000000000004385</t>
  </si>
  <si>
    <t>http://dx.doi.org/10.1097/TA.0000000000004385</t>
  </si>
  <si>
    <t>Critical Care Medicine; Surgery</t>
  </si>
  <si>
    <t>General &amp; Internal Medicine; Surgery</t>
  </si>
  <si>
    <t>G9D3T</t>
  </si>
  <si>
    <t>38720200</t>
  </si>
  <si>
    <t>WOS:001319556100005</t>
  </si>
  <si>
    <t>Dhali, A; Maity, R; Biswas, J; Hann, A; Sidhu, R; Sanders, DS</t>
  </si>
  <si>
    <t>Background and Objective: Coeliac disease (CeD) is a common, underdiagnosed enteropathy with rising incidence and diagnostic delay. This literature review synthesises advances in small bowel capsule endoscopy (SBCE) and artificial intelligence (AI) for SBCE, and outlines implications for clinical practice. Methods: A comprehensive literature search in PubMed, Scopus, Embase, and Cochrane Library was conducted, where relevant articles published in English over the past ten years [2015-2025] were selected and analysed by two independent reviewers. Key Content and Findings: Current evidence supports tissue transglutaminase immunoglobulin A (tTG-IgA) as the first-line test and endomysial antibody IgA (EMA-IgA) as a test to rule in disease. An adult no-biopsy pathway at symbolscript times the upper limit of normal (ULN) yields near-perfect specificity but modest sensitivity; therefore, histology remains the reference standard. Optimised biopsy protocols with symbolscript symbolscript symbolscript from the second part of the duodenum plus 1-2 samples from the bulb, which are well-oriented, increase diagnostic yield. SBCE complements oesophagogastroduodenoscopy (OGD) to map disease extent, detect complications, and guide care when biopsy is contraindicated. A positive baseline study may be prognostic. AI has progressed from per-frame villous atrophy (VA) detection (internal accuracy: 94-96%) to patient-level and severity curve methods showing high agreement with experts, enabling reproducible burden mapping. Across prospective studies and meta-analyses in mixed SBCE indications, AI assistance increases sensitivity without losing specificity and reduces review time approximately 10-12-fold. Gains are greatest for non-experts and for triage applications. Key limitations include small, single-centre datasets, inconsistent labelling, image frame analysis rather than full videos, data leakage risks, and uncertain generalisability across devices and populations. Priorities include multicentre, patient-wise external validation; harmonised International Capsule Endoscopy Research (I-CARE) lesion definitions; prevalence-aware calibration; equity-aware evaluation; and vendor-agnostic deployment. Conclusions: AI-augmented SBCE can improve efficiency, consistency, and monitoring of CeD; however, adoption should remain human-in-the-loop and be anchored to safety protocols, including patency testing when retention risk is relevant. Equity considerations include serology-negative presentations in some populations and the need for calibrated thresholds aligned with real-world prevalence and costs.</t>
  </si>
  <si>
    <t>Dhali, Arkadeep; Maity, Rick; Biswas, Jyotirmoy; Hann, Alexander; Sidhu, Reena; Sanders, David Surendran</t>
  </si>
  <si>
    <t>Dhali, A (corresponding author), Sheffield Teaching Hosp NHS Fdn Trust, Acad Unit Gastroenterol, Herries Rd, Sheffield S5 7AU, England.; Dhali, A (corresponding author), Univ Sheffield, Sch Med &amp; Populat Hlth, Sheffield, England.</t>
  </si>
  <si>
    <t>arkadipdhali@gmail.com</t>
  </si>
  <si>
    <t>[Dhali, Arkadeep; Sidhu, Reena; Sanders, David Surendran] Sheffield Teaching Hosp NHS Fdn Trust, Acad Unit Gastroenterol, Herries Rd, Sheffield S5 7AU, England; [Dhali, Arkadeep; Sidhu, Reena; Sanders, David Surendran] Univ Sheffield, Sch Med &amp; Populat Hlth, Sheffield, England; [Maity, Rick] Indian Inst Technol Kharagpur, Sch Med Sci &amp; Technol, Kharagpur, India; [Biswas, Jyotirmoy] Coll Med &amp; Sagore Dutta Hosp, Kolkata, India; [Hann, Alexander] Univ Hosp Wurzburg, Dept Internal Med 2, Gastroenterol, Wurzburg, Germany</t>
  </si>
  <si>
    <t>University of Sheffield; University of Sheffield; Indian Institute of Technology (IIT) - Kharagpur; Indian Institute of Technology System (IIT System); Indian Institute of Technology (IIT) - Kharagpur; University of Wurzburg</t>
  </si>
  <si>
    <t>Artificial intelligence-augmented small bowel capsule endoscopy for coeliac disease: a literature review on accuracy, workflow, and safety</t>
  </si>
  <si>
    <t>TRANSLATIONAL GASTROENTEROLOGY AND HEPATOLOGY</t>
  </si>
  <si>
    <t>Celiac disease; capsule endoscopy; artificial intelligence (AI); villous atrophy (VA); small intestine</t>
  </si>
  <si>
    <t>Dhali, Arkadeep/AAW-9655-2021; Maity, Rick/KHT-6760-2024</t>
  </si>
  <si>
    <t>Hann, Alexander/0000-0001-8035-3559</t>
  </si>
  <si>
    <t>2415-1289</t>
  </si>
  <si>
    <t>TRANSL GASTROENT HEP</t>
  </si>
  <si>
    <t>Transl. Gastroenterol. Hepatol.</t>
  </si>
  <si>
    <t>JAN 30 2026</t>
  </si>
  <si>
    <t>10.21037/tgh-25-128</t>
  </si>
  <si>
    <t>http://dx.doi.org/10.21037/tgh-25-128</t>
  </si>
  <si>
    <t>DR2HP</t>
  </si>
  <si>
    <t>41675343</t>
  </si>
  <si>
    <t>WOS:001690148100017</t>
  </si>
  <si>
    <t>Han, WH; Yang, XY; Li, X; Wang, JC; Liu, J; Pang, W</t>
  </si>
  <si>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</si>
  <si>
    <t>Han, Wenhao; Yang, Xinyu; Li, Xin; Wang, Jiacheng; Liu, Juan; Pang, Wei</t>
  </si>
  <si>
    <t>Pang, W (corresponding author), Jiamusi Univ, Coll Rehabil Med, Jiamusi, Heilongjiang, Peoples R China.</t>
  </si>
  <si>
    <t>pangwei76@aliyun.com</t>
  </si>
  <si>
    <t>[Han, Wenhao; Yang, Xinyu; Li, Xin; Wang, Jiacheng; Liu, Juan; Pang, Wei] Jiamusi Univ, Coll Rehabil Med, Jiamusi, Heilongjiang, Peoples R China; [Han, Wenhao; Yang, Xinyu; Li, Xin; Wang, Jiacheng; Liu, Juan; Pang, Wei] Jiamusi Univ, Children Rehabil Nerve Lab, Jiamusi, Heilongjiang, Peoples R China; [Li, Xin; Pang, Wei] Jiamusi Univ, Affiliated Hosp 3, Jiamusi, Heilongjiang, Peoples R China</t>
  </si>
  <si>
    <t>Jiamusi University; Jiamusi University; Jiamusi University</t>
  </si>
  <si>
    <t>Machine learning-based diagnosis of autism spectrum disorder in children and adolescents using eye-tracking data: a systematic review and meta-analysis</t>
  </si>
  <si>
    <t>Autism spectrum disorder; Machine learning; Eye-tracking; Children and adolescents; Artificial intelligence; Meta-analysis</t>
  </si>
  <si>
    <t>BIOMARKERS</t>
  </si>
  <si>
    <t>Han, Wenhao/HTT-2676-2023</t>
  </si>
  <si>
    <t>Han, Wenhao/0009-0005-9680-1447</t>
  </si>
  <si>
    <t>106235</t>
  </si>
  <si>
    <t>10.1016/j.ijmedinf.2025.106235</t>
  </si>
  <si>
    <t>http://dx.doi.org/10.1016/j.ijmedinf.2025.106235</t>
  </si>
  <si>
    <t>AW4OA</t>
  </si>
  <si>
    <t>41478162</t>
  </si>
  <si>
    <t>WOS:001658390100001</t>
  </si>
  <si>
    <t>Kleppe, A; Skrede, OJ; De Raedt, S; Liestol, K; Kerr, DJ; Danielsen, HE</t>
  </si>
  <si>
    <t>The number of publications on deep learning for cancer diagnostics is rapidly increasing, but clinical translation is slow. This Perspective advocates performance estimation in external cohorts and strongly advises that a primary analysis is predefined in a standardized protocol preferentially stored in an online repository.The number of publications on deep learning for cancer diagnostics is rapidly increasing, and systems are frequently claimed to perform comparable with or better than clinicians. However, few systems have yet demonstrated real-world medical utility. In this Perspective, we discuss reasons for the moderate progress and describe remedies designed to facilitate transition to the clinic. Recent, presumably influential, deep learning studies in cancer diagnostics, of which the vast majority used images as input to the system, are evaluated to reveal the status of the field. By manipulating real data, we then exemplify that much and varied training data facilitate the generalizability of neural networks and thus the ability to use them clinically. To reduce the risk of biased performance estimation of deep learning systems, we advocate evaluation in external cohorts and strongly advise that the planned analyses, including a predefined primary analysis, are described in a protocol preferentially stored in an online repository. Recommended protocol items should be established for the field, and we present our suggestions.</t>
  </si>
  <si>
    <t>Kleppe, Andreas; Skrede, Ole-Johan; De Raedt, Sepp; Liestol, Knut; Kerr, David J.; Danielsen, Havard E.</t>
  </si>
  <si>
    <t>Danielsen, HE (corresponding author), Oslo Univ Hosp, Inst Canc Genet &amp; Informat, Oslo, Norway.; Danielsen, HE (corresponding author), Univ Oslo, Dept Informat, Oslo, Norway.; Danielsen, HE (corresponding author), Univ Oxford, Nuffield Div Clin Lab Sci, Oxford, England.</t>
  </si>
  <si>
    <t>hdaniels@ifi.uio.no</t>
  </si>
  <si>
    <t>Research Council of Norway through its IKTPLUSS Lighthouse programme [259204]; European Research Council (ERC) [259204] Funding Source: European Research Council (ERC)</t>
  </si>
  <si>
    <t>Research Council of Norway through its IKTPLUSS Lighthouse programme (Research Council of Norway); European Research Council (ERC) (European Research Council (ERC))</t>
  </si>
  <si>
    <t>The authors thank M. Seiergren for assembling all figures, T. S. Hveem for discussions, T. Ystanes, H. A. Inderhaug and B. M. Sannes for setting up and maintaining our computer network and computational infrastructure, and the authors of Inception-v3 for making their code freely available under an open source licence (Apache License, version 2.0). The authors of this Perspective acknowledge funding from the Research Council of Norway through its IKTPLUSS Lighthouse programme (project number 259204).</t>
  </si>
  <si>
    <t>[Kleppe, Andreas; Skrede, Ole-Johan; De Raedt, Sepp; Liestol, Knut; Danielsen, Havard E.] Oslo Univ Hosp, Inst Canc Genet &amp; Informat, Oslo, Norway; [Kleppe, Andreas; Skrede, Ole-Johan; De Raedt, Sepp; Liestol, Knut; Danielsen, Havard E.] Univ Oslo, Dept Informat, Oslo, Norway; [Kerr, David J.; Danielsen, Havard E.] Univ Oxford, Nuffield Div Clin Lab Sci, Oxford, England</t>
  </si>
  <si>
    <t>University of Oslo; University of Oslo; University of Oxford</t>
  </si>
  <si>
    <t>Designing deep learning studies in cancer diagnostics</t>
  </si>
  <si>
    <t>NATURE REVIEWS CANCER</t>
  </si>
  <si>
    <t>CONVOLUTIONAL NEURAL-NETWORK; COMPUTED-TOMOGRAPHY IMAGES; FALSE-POSITIVE REDUCTION; ARTIFICIAL-INTELLIGENCE; AUTOMATED CLASSIFICATION; PROSPECTIVE REGISTRATION; EXTERNAL VALIDATION; PREDICTION MODEL; PROSTATE-CANCER; CLINICAL-TRIALS</t>
  </si>
  <si>
    <t>Kleppe, Andreas/AAG-3138-2020</t>
  </si>
  <si>
    <t>Kerr, David/0000-0001-7811-6722; De Raedt, Sepp/0000-0001-9291-1730; Skrede, Ole-Johan/0000-0002-4783-717X; Danielsen, Håvard/0000-0002-6798-4724; Kleppe, Andreas/0000-0002-8370-5289; Liestøl, Knut/0000-0002-7929-582X</t>
  </si>
  <si>
    <t>283</t>
  </si>
  <si>
    <t>NATURE PORTFOLIO</t>
  </si>
  <si>
    <t>HEIDELBERGER PLATZ 3, BERLIN, 14197, GERMANY</t>
  </si>
  <si>
    <t>1474-175X</t>
  </si>
  <si>
    <t>1474-1768</t>
  </si>
  <si>
    <t>NAT REV CANCER</t>
  </si>
  <si>
    <t>Nat. Rev. Cancer</t>
  </si>
  <si>
    <t>MAR 2021</t>
  </si>
  <si>
    <t>199</t>
  </si>
  <si>
    <t>211</t>
  </si>
  <si>
    <t>10.1038/s41568-020-00327-9</t>
  </si>
  <si>
    <t>http://dx.doi.org/10.1038/s41568-020-00327-9</t>
  </si>
  <si>
    <t>JAN 2021</t>
  </si>
  <si>
    <t>QP8JY</t>
  </si>
  <si>
    <t>33514930</t>
  </si>
  <si>
    <t>WOS:000612882300001</t>
  </si>
  <si>
    <t>N</t>
  </si>
  <si>
    <t>Y</t>
  </si>
  <si>
    <t>Lajczak, P; Lajczak, A</t>
  </si>
  <si>
    <t>Retinal detachment (RD) is a sight-threatening condition requiring rapid diagnosis to prevent vision loss. Artificial intelligence (AI), particularly machine learning (ML) and deep learning (DL), offers potential for improving diagnostic accuracy in RD, addressing current limitations of manual interpretation. A diagnostic test accuracy (DTA) meta-analysis adhering to PRISMA 2018 guidelines was conducted. Studies utilizing ML for RD detection across imaging modalities were included. Databases (PubMed, Web of Science, Scopus, Cochrane) and manual searches identified 20 studies. Statistical analyses assessed sensitivity, specificity, and area under the curve (AUC), with subgroup analyses by ML technique, imaging modality, validation method, and testing set size. From 69 models analyzed, pooled sensitivity and specificity were 95.7% (95% CI: 94.1-96.9%) and 99.2% (95% CI: 98.7-99.5%), respectively, indicating high diagnostic accuracy. DL models outperformed ML, achieving higher sensitivity (96.3% vs. 92.7%) and specificity (99.4% vs. 96.7%). Models employing fundus imaging exhibited superior performance (sensitivity: 97.3%; specificity: 99.5%). However, significant heterogeneity (I-2 &gt; 90%) was noted. External validation enhanced specificity but highlighted challenges in generalizability due to biases in patient selection and data quality. ML demonstrates high potential for accurate RD detection, particularly using DL and fundus imaging. Nonetheless, addressing biases, heterogeneity, and external validation is crucial for clinical adoption. Future research should focus on standardization, cost-effectiveness, and multicenter validation to ensure practical ML integration in ophthalmology.</t>
  </si>
  <si>
    <t>Lajczak, Pawel; Lajczak, Anna</t>
  </si>
  <si>
    <t>Lajczak, P (corresponding author), Med Univ Silesia, Fac Med Sci Zabrze, Katowice, Poland.</t>
  </si>
  <si>
    <t>pawel.lajczak03@outlook.com</t>
  </si>
  <si>
    <t>[Lajczak, Pawel; Lajczak, Anna] Med Univ Silesia, Fac Med Sci Zabrze, Katowice, Poland</t>
  </si>
  <si>
    <t>Sharper than human eyes? A systematic review and meta-analysis of machine learning for retinal detachment detection</t>
  </si>
  <si>
    <t>EUROPEAN JOURNAL OF OPHTHALMOLOGY</t>
  </si>
  <si>
    <t>Retinal detachment &lt; RETINA; retinal pathology / research &lt; RETINA; RETINA; techniques of retinal examination &lt; RETINA; posterior segment trauma evaluation &lt; RETINA</t>
  </si>
  <si>
    <t>OCT; IMAGES</t>
  </si>
  <si>
    <t>Łajczak, Paweł/JEO-9689-2023</t>
  </si>
  <si>
    <t>Łajczak, Paweł/0000-0003-0281-5417</t>
  </si>
  <si>
    <t>1120-6721</t>
  </si>
  <si>
    <t>1724-6016</t>
  </si>
  <si>
    <t>EUR J OPHTHALMOL</t>
  </si>
  <si>
    <t>Eur. J. Ophthalmol.</t>
  </si>
  <si>
    <t>1125</t>
  </si>
  <si>
    <t>1140</t>
  </si>
  <si>
    <t>10.1177/11206721261419673</t>
  </si>
  <si>
    <t>http://dx.doi.org/10.1177/11206721261419673</t>
  </si>
  <si>
    <t>MU9SP</t>
  </si>
  <si>
    <t>41666118</t>
  </si>
  <si>
    <t>WOS:001687166700001</t>
  </si>
  <si>
    <t>Kostic, M; Krpan, M; Bulic, P; Bobek, M; Kozic, J; Likic, R</t>
  </si>
  <si>
    <t>High-risk antibiotics remain indispensable in contemporary infectious diseases practice, yet they account for a disproportionate share of preventable toxicity, therapeutic drug monitoring complexity, and antimicrobial stewardship workload. Vancomycin, aminoglycosides, colistin, linezolid, daptomycin, selected beta-lactams, and amphotericin B are particularly challenging because clinically relevant exposure-toxicity relationships coexist with marked inter-patient variability and fragmented post-marketing safety surveillance. Artificial intelligence and real-world evidence are increasingly proposed as complementary approaches to address these limitations, although the evidence base remains heterogeneous and predominantly retrospective. This narrative review synthesises literature from PubMed/MEDLINE, Scopus, and Web of Science published between 2019 and April 2026, supplemented by citation chaining and regulatory pharmacovigilance resources, with studies prioritised by implementation maturity, external validation status, and stewardship relevance. Current evidence indicates that artificial intelligence may improve safety monitoring when embedded within clinically rich data environments: machine learning models show promising discrimination for nephrotoxicity and haematological toxicity in vancomycin, colistin, and linezolid therapy; natural language processing may enhance adverse drug event extraction from clinical text; and Bayesian, model-informed tools already demonstrate clinical utility in vancomycin and aminoglycoside dosing. However, prospective implementation data remain sparse, external validation is uncommon, and evidence that these tools improve real-world antibiotic safety outcomes, as opposed to predictive discrimination alone, remains limited. Artificial intelligence-enabled antibiotic safety monitoring is therefore transitioning from methodological promise towards conditional clinical utility rather than proven benefit. Near-term value is most likely to arise from integration with therapeutic drug monitoring, antimicrobial stewardship, and pharmacology-led clinical review rather than autonomous decision-making, with clinical pharmacologists and stewardship teams leading local implementation, validation, and governance of these tools.</t>
  </si>
  <si>
    <t>Kostic, Mila; Krpan, Marta; Bulic, Paula; Bobek, Martin; Kozic, Jakov; Likic, Robert</t>
  </si>
  <si>
    <t>Likic, R (corresponding author), Univ Zagreb, Sch Med, Zagreb 10000, Croatia.; Likic, R (corresponding author), Univ Hosp Ctr Zagreb, Dept Internal Med, Div Clin Pharmacol, Zagreb 10000, Croatia.</t>
  </si>
  <si>
    <t>kozicjakov@gmail.com; paulabulic@gmail.com; m.bobek77@gmail.com; robert.likic@mef.hr; mila.kostic03@gmail.com; krpanmarta@gmail.com</t>
  </si>
  <si>
    <t>[Kostic, Mila; Krpan, Marta; Bulic, Paula; Bobek, Martin; Kozic, Jakov; Likic, Robert] Univ Zagreb, Sch Med, Zagreb 10000, Croatia; [Likic, Robert] Univ Hosp Ctr Zagreb, Dept Internal Med, Div Clin Pharmacol, Zagreb 10000, Croatia</t>
  </si>
  <si>
    <t>University of Zagreb; University of Zagreb; University of Zagreb Hospital</t>
  </si>
  <si>
    <t>Safety Monitoring of High-Risk Antibiotics Using Artificial Intelligence: A Narrative Review with Focus on Real-World Evidence</t>
  </si>
  <si>
    <t>artificial intelligence; drug safety; antimicrobial stewardship; pharmacovigilance; real-world evidence; high-risk antibiotics; therapeutic drug monitoring; outpatient parenteral antimicrobial therapy</t>
  </si>
  <si>
    <t>ADVERSE DRUG-REACTIONS; INDUCED NEPHROTOXICITY; EVENTS; PHARMACOVIGILANCE; ASSOCIATION</t>
  </si>
  <si>
    <t>Likic, Robert/J-6401-2019</t>
  </si>
  <si>
    <t>JUL 13 2026</t>
  </si>
  <si>
    <t>1158</t>
  </si>
  <si>
    <t>10.3390/life16071158</t>
  </si>
  <si>
    <t>http://dx.doi.org/10.3390/life16071158</t>
  </si>
  <si>
    <t>LU6FO</t>
  </si>
  <si>
    <t>42514228</t>
  </si>
  <si>
    <t>WOS:001833610500001</t>
  </si>
  <si>
    <t>Shah, KV; Gadelrab, M; Brennan, EA; Westfal, ML; Donahue, CA; Gaizo, JD; Kilic, A; Curran, T</t>
  </si>
  <si>
    <t>Venous thromboembolism (VTE), including deep vein thrombosis (DVT) and pulmonary embolism (PE), is a significant complication in surgical patients. Artificial intelligence (AI) and machine learning (ML) may enhance VTE risk stratification by leveraging novel parameters in electronic medical records (EMRs). We aim to systematically review the role of AI and ML in stratifying the risk of postoperative VTE in surgical patients. A systematic literature search was conducted in PubMed, Scopus, and CINAHL Complete through May 24, 2024, and registered in PROSPERO (CRD420250522393). Eligible studies included primary research on postoperative adult patients undergoing any surgery that reported VTE risk assessment using the area under the receiver operating characteristic curve (AUC). Risk of bias was assessed, and the Wilcoxon signed-rank test was used to compare AUCs. 34 studies met the inclusion criteria, of which 22 directly compared AI models with non-AI models and were used for analysis. AI models showed higher discrimination than non-AI comparators within the same cohorts, with a median Delta AUC of + 0.10 (IQR 0.03-0.21; Wilcoxon signed-rank test, n = 22, p &lt; 0.001). 31 studies were found to have a high risk of bias in model development, with only 12 reporting calibration metrics. Studies were limited to the United States (17) and China (17), with substantial surgical heterogeneity. Across head-to-head studies, AI models consistently showed higher discrimination than their non-AI comparators within the same cohorts. Future research should prioritize external validation, standardized reporting of calibration metrics, and generalizability.[GRAPHICS]</t>
  </si>
  <si>
    <t>Shah, Kavin; Gadelrab, Michael; Brennan, Emily A.; Westfal, Maggie L.; Donahue, Colleen A.; Gaizo, John Del; Kilic, Arman; Curran, Thomas</t>
  </si>
  <si>
    <t>Shah, KV (corresponding author), Med Univ South Carolina, Coll Med, Charleston, SC 29425 USA.</t>
  </si>
  <si>
    <t>shahkav@musc.edu</t>
  </si>
  <si>
    <t>Open access funding provided by the Carolinas Consortium.</t>
  </si>
  <si>
    <t>[Shah, Kavin; Gadelrab, Michael] Med Univ South Carolina, Coll Med, Charleston, SC 29425 USA; [Brennan, Emily A.] Med Univ South Carolina, MUSC Lib, MLIS, Charleston, SC USA; [Westfal, Maggie L.; Donahue, Colleen A.; Gaizo, John Del; Kilic, Arman; Curran, Thomas] Med Univ South Carolina, Dept Surg, Charleston, SC USA</t>
  </si>
  <si>
    <t>Medical University of South Carolina; Medical University of South Carolina; Medical University of South Carolina</t>
  </si>
  <si>
    <t>Artificial intelligence for venous thromboembolism risk stratification in surgical patients: a systematic review</t>
  </si>
  <si>
    <t>JOURNAL OF THROMBOSIS AND THROMBOLYSIS</t>
  </si>
  <si>
    <t>Artificial intelligence; Machine learning; Venous thromboembolism; Surgical patients; Risk stratification; Systematic review</t>
  </si>
  <si>
    <t>DEEP-VEIN THROMBOSIS; CLINICAL-PREDICTION MODEL; MACHINE LEARNING-MODELS; VALIDATION; COMPLICATIONS; MULTICENTER; EVENTS</t>
  </si>
  <si>
    <t>Westfal, Maggie/JTT-8067-2023</t>
  </si>
  <si>
    <t>Brennan, Emily A/0000-0001-8463-1499</t>
  </si>
  <si>
    <t>0929-5305</t>
  </si>
  <si>
    <t>1573-742X</t>
  </si>
  <si>
    <t>J THROMB THROMBOLYS</t>
  </si>
  <si>
    <t>J. Thromb. Thrombolysis</t>
  </si>
  <si>
    <t>1298</t>
  </si>
  <si>
    <t>1312</t>
  </si>
  <si>
    <t>10.1007/s11239-026-03257-9</t>
  </si>
  <si>
    <t>http://dx.doi.org/10.1007/s11239-026-03257-9</t>
  </si>
  <si>
    <t>Cardiac &amp; Cardiovascular Systems; Hematology; Peripheral Vascular Disease</t>
  </si>
  <si>
    <t>Cardiovascular System &amp; Cardiology; Hematology</t>
  </si>
  <si>
    <t>KM9IE</t>
  </si>
  <si>
    <t>41790327</t>
  </si>
  <si>
    <t>WOS:001712540600001</t>
  </si>
  <si>
    <t>Lew, KL; Sim, KS; Chan, WT</t>
  </si>
  <si>
    <t>Artificial intelligence is often used in studies that detect skin cancer, but most work uses images of selected lesions. These images are useful for classification. However, they do not fully match real screening situations. In lesion surveillance, clinicians need to inspect many lesions across the whole body and monitor whether lesions change over time. Three-dimensional total-body photography is able to capture a wider skin surface and can support lesion selection, lesion triage, risk assessment, and follow-up comparison. This approach gives artificial intelligence more opportunity to analyze the patient beyond one selected lesion. This Mini Review discusses recent evidence on artificial intelligence-assisted three-dimensional total-body photography for skin cancer surveillance. In current applications, this approach is also used in automated triage and lesion detection, multimodal risk prediction, phenotype extraction, and longitudinal tracking. The reviewed papers show early progress, but the evidence remains limited. Skin tone reporting, workflow integration, dataset transparency, false-positive and false-negative harm, cost, and equity remain key adoption issues. The objective is to focus on the shift from selected-lesion classification to whole-body imaging. Clinical value should not be judged only by lesion-level accuracy, but also by whether artificial intelligence-assisted three-dimensional total-body photography can improve patient-level surveillance across the whole skin surface and over time. Stronger prospective, longitudinal, workflow, cost, and equity evidence is still needed before routine clinical adoption in practice.</t>
  </si>
  <si>
    <t>Lew, Kai Liang; Sim, Kok Swee; Chan, Wai Ti</t>
  </si>
  <si>
    <t>Sim, KS (corresponding author), Multimedia Univ, Fac Engn &amp; Technol, Melaka, Malaysia.</t>
  </si>
  <si>
    <t>kssim@mmu.edu.my</t>
  </si>
  <si>
    <t>Multimedia University [MMUI/240088]</t>
  </si>
  <si>
    <t>Multimedia University</t>
  </si>
  <si>
    <t>The author(s) declared that financial support was received for this work and/or its publication. This work was supported by the Multimedia University under grant MMUI/240088.</t>
  </si>
  <si>
    <t>[Lew, Kai Liang; Sim, Kok Swee; Chan, Wai Ti] Multimedia Univ, Fac Engn &amp; Technol, Melaka, Malaysia</t>
  </si>
  <si>
    <t>Artificial intelligence in three-dimensional total-body photography for skin cancer surveillance</t>
  </si>
  <si>
    <t>artificial intelligence in dermatology; clinical readiness; external validation; melanoma; skin cancer surveillance; skin tone reporting; three-dimensional total body photography</t>
  </si>
  <si>
    <t>Lew, Kai Liang/NUQ-3819-2025; Sim, Kok Swee/LFT-3728-2024</t>
  </si>
  <si>
    <t>JUL 6 2026</t>
  </si>
  <si>
    <t>1882075</t>
  </si>
  <si>
    <t>10.3389/fmed.2026.1882075</t>
  </si>
  <si>
    <t>http://dx.doi.org/10.3389/fmed.2026.1882075</t>
  </si>
  <si>
    <t>LG9KZ</t>
  </si>
  <si>
    <t>42519779</t>
  </si>
  <si>
    <t>WOS:001824332800001</t>
  </si>
  <si>
    <t>Salvaggio, G; Comelli, A; Albano, D; Galia, M; Lalwani, N</t>
  </si>
  <si>
    <t>Artificial intelligence (AI) and radiomics show significant potential to augment bladder cancer (BC) MRI but face a critical translational gap. This scoping review of 79 studies maps a rapidly growing field dominated by retrospective, single-center designs lacking external validation. While diagnostic performance for staging is promising (AUC up to 0.99 in ideal settings), robust multi-center studies report more realistic AUCs of 0.85-0.95, positioning AI as a complement to VI-RADS, especially for equivocal cases. Evidence supports integration via simplified protocols (T2w-only) and workflow tools. However, systemic barriers impede progress: poor reporting transparency, a near-total absence of prospective utility trials, and a narrow focus on pre-treatment diagnosis. The current evidence suggests a high risk of translational stagnation. Realizing the transformative potential requires a fundamental reorientation toward rigorous, multi-center evaluation and transparency. Priorities must include mandatory adherence to reporting standards (TRIPOD + AI), the creation of public multi-center benchmarks, and a redesign of validation paradigms to prioritize prospective studies measuring clinical utility - such as impact on treatment decisions - over retrospective diagnostic accuracy alone. Only by prioritizing transparency, interdisciplinary collaboration, and patient-centered outcomes can AI evolve from a promising research instrument into a reliable clinical tool for BC management.</t>
  </si>
  <si>
    <t>Salvaggio, Giuseppe; Comelli, Albert; Albano, Domenico; Galia, Massimo; Lalwani, Neeraj</t>
  </si>
  <si>
    <t>Salvaggio, G; Galia, M (corresponding author), Univ Palermo, Dept Biomed Neurosci &amp; Adv Diagnost BiND, Sect Radiol, Azienda Osped Univ Policlin Paolo Giaccone Palermo, Palermo, Italy.</t>
  </si>
  <si>
    <t>acomelli@fondazionerimed.com; massimo.galia@unipa.it; nlalwani@montefiore.org; giuseppe.salvaggio@policlinico.pa.it; albanodomenico.md@gmail.com</t>
  </si>
  <si>
    <t>[Salvaggio, Giuseppe; Galia, Massimo] Univ Palermo, Dept Biomed Neurosci &amp; Adv Diagnost BiND, Sect Radiol, Azienda Osped Univ Policlin Paolo Giaccone Palermo, Palermo, Italy; [Comelli, Albert] Ri MED Fdn, Palermo, Italy; [Albano, Domenico] ASST Grande Osped Metropolitano Niguarda, Dept Radiol, Milan, Italy; [Albano, Domenico] Univ Milan, Dipartimento Sci Biomed Chirurg &amp; Odontoiatr, Milan, Italy; [Lalwani, Neeraj] Montefiore Einstein Med Ctr, Dept Radiol, Bronx, NY USA</t>
  </si>
  <si>
    <t>University of Palermo; University of Milan</t>
  </si>
  <si>
    <t>Artificial intelligence and radiomics in bladder cancer MRI: a scoping review of applications, performance, and barriers to clinical translation</t>
  </si>
  <si>
    <t>Bladder neoplasms; Magnetic resonance imaging; Artificial intelligence; Radiomics; Deep learning; Clinical translation</t>
  </si>
  <si>
    <t>Lalwani, Neeraj/A-3490-2011; COMELLI, ALBERT/AAA-7156-2019; Galia, Massimo/K-5458-2016; Albano, Domenico/AAI-3627-2020; Salvaggio, Giuseppe/AAF-4840-2021</t>
  </si>
  <si>
    <t>10.1007/s00261-026-05457-6</t>
  </si>
  <si>
    <t>http://dx.doi.org/10.1007/s00261-026-05457-6</t>
  </si>
  <si>
    <t>FL8IM</t>
  </si>
  <si>
    <t>41874614</t>
  </si>
  <si>
    <t>WOS:001721816800001</t>
  </si>
  <si>
    <t>Bektas, M; Tan, CV; Burchell, GL; Daams, F; van der Peet, DL</t>
  </si>
  <si>
    <t>Background: Clinical decision-making in gastrointestinal surgery is complex due to the unpredictability of tumoral behavior and postoperative complications. Artificial intelligence (AI) could aid in clinical decision-making by predicting these surgical outcomes. The current status of AI-based clinical decision-making within gastrointestinal surgery is unknown in recent literature. This review aims to provide an overview of AI models used for clinical decision-making within gastrointestinal surgery. Methods: A systematic literature search was performed in databases PubMed, EMBASE, Cochrane, and Web of Science. To be eligible for inclusion, studies needed to use AI models for clinical decision-making involving patients undergoing gastrointestinal surgery. Studies reporting on reviews, children, and study abstracts were excluded. The Probast risk of bias tool was used to evaluate the methodological quality of AI methods. Results: Out of 1073 studies, 10 articles were eligible for inclusion. AI models have been used to make clinical decisions between surgical procedures, selection of chemotherapy, selection of postoperative follow up programs, and implementation of a temporary ileostomy. Most studies have used a Random Forest or Gradient Boosting model with AUCs up to 0.97. All studies involved a retrospective study design, in which external validation was performed in one study. Conclusions: This review shows that AI models have the potentiality to select the most optimal treatments for patients undergoing gastrointestinal surgery. Clinical benefits could be gained if AI models were used for clinical decision-making. However, prospective studies and randomized controlled trials will reveal the definitive role of AI models in clinical decision-making.</t>
  </si>
  <si>
    <t>Bektas, Mustafa; Tan, Cevin; Burchell, George L.; Daams, Freek; van der Peet, Donald L.</t>
  </si>
  <si>
    <t>Bektas, M (corresponding author), Amsterdam UMC locat Vrije Univ Amsterdam, Boelelaan 1117, NL-1081 HV Amsterdam, Netherlands.</t>
  </si>
  <si>
    <t>M.Bektas@amsterdamumc.nl</t>
  </si>
  <si>
    <t>[Tan, Cevin; Daams, Freek; van der Peet, Donald L.] Locat Vrije Univ Amsterdam, Amsterdam UMC, Surg, De Boelelaan 1117, Amsterdam, Netherlands; [Burchell, George L.] Locat Vrije Univ Amsterdam, Amsterdam UMC, Med Lib, De Boelelaan 1117, Amsterdam, Netherlands</t>
  </si>
  <si>
    <t>Artificial intelligence-powered clinical decision making within gastrointestinal surgery: A systematic review</t>
  </si>
  <si>
    <t>Artificial intelligence; Gastrointestinal surgery; Clinical decision-making</t>
  </si>
  <si>
    <t>RECTAL-CANCER</t>
  </si>
  <si>
    <t>Burchell, George/PKR-9014-2026</t>
  </si>
  <si>
    <t>Daams, Freek/0000-0001-6323-6342; Burchell, George/0000-0002-6281-4179</t>
  </si>
  <si>
    <t>108385</t>
  </si>
  <si>
    <t>10.1016/j.ejso.2024.108385</t>
  </si>
  <si>
    <t>http://dx.doi.org/10.1016/j.ejso.2024.108385</t>
  </si>
  <si>
    <t>U4P4K</t>
  </si>
  <si>
    <t>38755062</t>
  </si>
  <si>
    <t>WOS:001411631600001</t>
  </si>
  <si>
    <t>Zikopoulos, A; Moustakli, E; Potiris, A; Louis, K; Arkoulis, I; Vogiatzoglou, AL; Tzeli, M; Kathopoulis, N; Christopoulos, P; Thomakos, N; Domali, E; Stavros, S</t>
  </si>
  <si>
    <t>Background: Despite significant advances in genetics, immunology, and endometrial research, the underlying cause of nearly half of recurrent pregnancy loss (RPL) cases remains unknown. This highlights the limitations of conventional diagnostic approaches and underscores the need for methods that can detect complex, subtle biological patterns. Objectives: To summarize and critically assess how artificial intelligence (AI) is changing our knowledge of, ability to predict, and future therapeutic management of RPL, with a focus on machine learning (ML) approaches that identify latent biological pathways and multifactorial contributors to pregnancy loss. Methods: This narrative review summarizes contemporary research on AI applications in reproductive medicine. Research using imaging, proteomic, genomic, clinical, and multi-omics information to create predictive or mechanistic models associated with RPL provided evidence. Results: AI-based approaches are increasingly demonstrating the ability to detect complex interactions among environmental, immunological, biochemical, and genetic factors associated with RPL. ML and deep learning (DL) models enhance prognostic accuracy, identify novel candidate biomarkers, and provide insights into the systemic and molecular mechanisms underlying pregnancy loss. Integrating heterogeneous data through AI supports the development of personalized reproductive profiles and can improve prediction and counseling. Conclusions: AI has the potential to improve both personalized prediction and mechanistic understanding of RPL. However, clinical translation is currently hampered by a number of important issues, including small and diverse datasets, conflicting diagnostic definitions, limited external validation, and a lack of prospective clinical trials. To responsibly integrate AI tools into reproductive care, these limitations must be addressed.</t>
  </si>
  <si>
    <t>Zikopoulos, Athanasios; Moustakli, Efthalia; Potiris, Anastasios; Louis, Konstantinos; Arkoulis, Ioannis; Vogiatzoglou, Aikaterini Lydia; Tzeli, Maria; Kathopoulis, Nikolaos; Christopoulos, Panagiotis; Thomakos, Nikolaos; Domali, Ekaterini; Stavros, Sofoklis</t>
  </si>
  <si>
    <t>Stavros, S (corresponding author), Natl &amp; Kapodistrian Univ Athens, Univ Gen Hosp ATTIKON, Med Sch, Dept Obstet &amp; Gynecol 3, Athens 12462, Greece.</t>
  </si>
  <si>
    <t>garkoylis@hotmail.com; nickatho@gmail.com; vogiatzoglou.lydia@gmail.com; panchrist@med.uoa.gr; ef.moustakli@uoi.gr; mtzeli@uniwa.gr; nthomakos@med.uoa.gr; apotiris@med.uoa.gr; kdomali@yahoo.fr; thanzik92@gmail.com; sfstavrou@med.uoa.gr</t>
  </si>
  <si>
    <t>[Zikopoulos, Athanasios] Torbay &amp; South Devon NHS Fdn Trust, Lowes Brg, Torquay TQ2 7AA, England; [Moustakli, Efthalia] Univ Ioannina, Dept Informat &amp; Telecommun, Human Comp Interact Lab, Arta 47150, Greece; [Potiris, Anastasios; Louis, Konstantinos; Arkoulis, Ioannis; Vogiatzoglou, Aikaterini Lydia; Stavros, Sofoklis] Natl &amp; Kapodistrian Univ Athens, Univ Gen Hosp ATTIKON, Med Sch, Dept Obstet &amp; Gynecol 3, Athens 12462, Greece; [Tzeli, Maria] Univ West Attica, Fac Hlth &amp; Care Sci, Dept Midwifery, Athens 12243, Greece; [Kathopoulis, Nikolaos; Thomakos, Nikolaos; Domali, Ekaterini] Natl &amp; Kapodistrian Univ Athens, Alexandra Hosp, Med Sch, Dept Obstet &amp; Gynecol 1, Athens 11528, Greece; [Christopoulos, Panagiotis] Natl &amp; Kapodistrian Univ Athens, Aretaieion Hosp, Med Sch, Dept Obstet &amp; Gynecol 2, Athens 11528, Greece</t>
  </si>
  <si>
    <t>University of Ioannina; University Hospital Attikon; National &amp; Kapodistrian University of Athens; University of West Attica; National &amp; Kapodistrian University of Athens; Alexandra Hospital; National &amp; Kapodistrian University of Athens</t>
  </si>
  <si>
    <t>Artificial Intelligence in Recurrent Pregnancy Loss: Current Evidence, Limitations, and Future Directions</t>
  </si>
  <si>
    <t>endometrial microenvironment; immunologic signatures; molecular phenotyping; precision diagnostics; multi-omics profiling; explainable algorithms</t>
  </si>
  <si>
    <t>MEDICINE; HEALTH</t>
  </si>
  <si>
    <t>Stavros, Sofoklis/AAS-4130-2021; Kathopoulis, Nikolaos/AAK-1373-2021; Potiris, Anastasios/AAC-3731-2020</t>
  </si>
  <si>
    <t>Potiris, Anastasios/0000-0001-7716-1521; , ARKOULIS IOANNIS/0009-0005-1254-1984</t>
  </si>
  <si>
    <t>686</t>
  </si>
  <si>
    <t>10.3390/jcm15020686</t>
  </si>
  <si>
    <t>http://dx.doi.org/10.3390/jcm15020686</t>
  </si>
  <si>
    <t>CO5BG</t>
  </si>
  <si>
    <t>41598624</t>
  </si>
  <si>
    <t>WOS:001670662200001</t>
  </si>
  <si>
    <t>Valizadeh, P; Jannatdoust, P; Pahlevan-Fallahy, MT; Hassankhani, A; Amoukhteh, M; Bagherieh, S; Ghadimi, DJ; Gholamrezanezhad, A</t>
  </si>
  <si>
    <t>Introduction Head and neck cancers are the seventh most common globally, with lymph node metastasis (LNM) being a critical prognostic factor, significantly reducing survival rates. Traditional imaging methods have limitations in accurately diagnosing LNM. This meta-analysis aims to estimate the diagnostic accuracy of Artificial Intelligence (AI) models in detecting LNM in head and neck cancers.Methods A systematic search was performed on four databases, looking for studies reporting the diagnostic accuracy of AI models in detecting LNM in head and neck cancers. Methodological quality was assessed using the METRICS tool and meta-analysis was performed using bivariate model in R environment.Results 23 articles met the inclusion criteria. Due to the absence of external validation in most studies, all analyses were confined to internal validation sets. The meta-analysis revealed a pooled AUC of 91% for CT-based radiomics, 84% for MRI-based radiomics, and 92% for PET/CT-based radiomics. Sensitivity and specificity were highest for PET/CT-based models. The pooled AUC was 92% for deep learning models and 91% for hand-crafted radiomics models. Models based on lymph node features had a pooled AUC of 92%, while those based on primary tumor features had an AUC of 89%. No significant differences were found between deep learning and hand-crafted radiomics models or between lymph node and primary tumor feature-based models.Conclusion Radiomics and deep learning models exhibit promising accuracy in diagnosing LNM in head and neck cancers, particularly with PET/CT. Future research should prioritize multicenter studies with external validation to confirm these results and enhance clinical applicability.</t>
  </si>
  <si>
    <t>Valizadeh, Parya; Jannatdoust, Payam; Pahlevan-Fallahy, Mohammad-Taha; Hassankhani, Amir; Amoukhteh, Melika; Bagherieh, Sara; Ghadimi, Delaram J.; Gholamrezanezhad, Ali</t>
  </si>
  <si>
    <t>Gholamrezanezhad, A (corresponding author), Los Angeles Gen Hosp, Dept Radiol, Los Angeles, CA 90033 USA.</t>
  </si>
  <si>
    <t>a.gholamrezanezhad@yahoo.com</t>
  </si>
  <si>
    <t>SCELC, Statewide California Electronic Library Consortium</t>
  </si>
  <si>
    <t>Open access funding provided by SCELC, Statewide California Electronic Library Consortium</t>
  </si>
  <si>
    <t>[Valizadeh, Parya; Jannatdoust, Payam; Pahlevan-Fallahy, Mohammad-Taha] Univ Tehran Med Sci, Sch Med, Tehran, Iran; [Hassankhani, Amir; Amoukhteh, Melika] Univ Southern Calif USC, Keck Sch Med, Dept Radiol, 1441 Eastlake Ave Ste 2315, Los Angeles, CA 90089 USA; [Hassankhani, Amir; Amoukhteh, Melika] Mayo Clin, Dept Radiol, Rochester, MN USA; [Bagherieh, Sara] Isfahan Univ Med Sci, Sch Med, Esfahan, Iran; [Ghadimi, Delaram J.] Shahid Beheshti Univ Med Sci, Sch Med, Tehran, Iran; [Gholamrezanezhad, Ali] Los Angeles Gen Hosp, Dept Radiol, Los Angeles, CA 90033 USA</t>
  </si>
  <si>
    <t>Tehran University of Medical Sciences; Mayo Clinic; Isfahan University of Medical Sciences; Shahid Beheshti University Medical Sciences</t>
  </si>
  <si>
    <t>Diagnostic accuracy of radiomics and artificial intelligence models in diagnosing lymph node metastasis in head and neck cancers: a systematic review and meta-analysis</t>
  </si>
  <si>
    <t>Head and neck cancer; Lymph node metastasis; Radiomics; Deep learning; PET/CT imaging</t>
  </si>
  <si>
    <t>Jannatdoust, Payam/JPX-4357-2023; Gholamrezanezhad, Ali/AAO-7706-2020; Bagherieh, Sara/GLV-6607-2022; Pahlevan Fallahy, Mohammad Taha/AAA-8215-2021</t>
  </si>
  <si>
    <t>Jannatdoust, Payam/0000-0002-9887-7905</t>
  </si>
  <si>
    <t>FEB 2025</t>
  </si>
  <si>
    <t>449</t>
  </si>
  <si>
    <t>467</t>
  </si>
  <si>
    <t>10.1007/s00234-024-03485-x</t>
  </si>
  <si>
    <t>http://dx.doi.org/10.1007/s00234-024-03485-x</t>
  </si>
  <si>
    <t>DP3TQ</t>
  </si>
  <si>
    <t>39527265</t>
  </si>
  <si>
    <t>WOS:001352500700001</t>
  </si>
  <si>
    <t>Padda, I; Sharma, S; Sethi, Y; Sebastian, SA; Atwal, H; Bharaj, I; Choudhary, K; Sineri, C</t>
  </si>
  <si>
    <t>The integration of Artificial Intelligence (AI) in medicine has been revolutionary, particularly in cardiology, where AI offers transformative tools for data integration, image analysis, and predictive modeling. In procedural settings such as percutaneous coronary intervention (PCI) planning, where timely decision-making is crucial, AI represents promising avenue for real-time risk prediction. However, current clinical scores and risk models often fall short in dynamic environments like the catheterization (cath) lab due to their static nature and limited adaptability to intra-procedural complexities. Emerging AI models aim to leverage high-frequency physiological data, procedural metadata, and multimodal imaging to recognize evolving patterns and anticipate complications. Nevertheless, most existing applications remain retrospective, lack real-time integration, and are constrained by limited external validation. Looking ahead, the implementation of real-time AI systems in the cath lab holds significant potential to enhance procedural safety and outcomes by delivering anticipatory alerts and actionable insights that support clinical decision-making during PCI. However, it is important to note that most currently available AI models remain retrospective or observational in nature, and prospective evidence demonstrating improved clinical outcomes through real-time AI-guided interventions remains limited.</t>
  </si>
  <si>
    <t>Padda, Inderbir; Sharma, Shirobhi; Sethi, Yashendra; Sebastian, Sneha Annie; Atwal, Harshan; Bharaj, Inderjeet; Choudhary, Khushal; Sineri, Charles</t>
  </si>
  <si>
    <t>Padda, I (corresponding author), One Brooklyn Hlth, Dept Cardiol, Brooklyn, NY 11212 USA.</t>
  </si>
  <si>
    <t>dr.padda91@gmail.com</t>
  </si>
  <si>
    <t>[Padda, Inderbir] One Brooklyn Hlth, Dept Cardiol, Brooklyn, NY 11212 USA; [Padda, Inderbir; Sharma, Shirobhi; Sethi, Yashendra] PearRes, Dept Cardiovasc Med, Dehra Dun 248001, India; [Sharma, Shirobhi; Sethi, Yashendra] Subharti Univ, Subharti Med Coll, Dept Med, Meerut, India; [Sebastian, Sneha Annie] Augusta Hlth, Dept Internal Med, Fisherville, WV USA; [Atwal, Harshan] St James Sch Med, Dept Internal Med, Park Ridge, IL USA; [Bharaj, Inderjeet] Abrazo Hlth Network, Dept Internal Med, Glendale, AZ USA; [Choudhary, Khushal] Icahn Sch Med, Dept Intervent Cardiol, Mt Sinai, NY USA; [Sineri, Charles] Richmond Univ Med Ctr Mt Sinai, Dept Cardiol, Staten Isl, NY USA</t>
  </si>
  <si>
    <t>ARTIFICIAL INTELLIGENCE IN THE CATH LAB: BRIDGING PREDICTIVE MODELS AND REAL-TIME PROCEDURAL DECISION SUPPORT</t>
  </si>
  <si>
    <t>EXCLI JOURNAL</t>
  </si>
  <si>
    <t>Artificial intelligence; coronary computed tomography angiography; intravascular ultrasound; optical coherence tomography; percutaneous coronary intervention; risk prediction</t>
  </si>
  <si>
    <t>RISK; MORTALITY</t>
  </si>
  <si>
    <t>EXCLI JOURNAL MANAGING OFFICE</t>
  </si>
  <si>
    <t>DORTMUND</t>
  </si>
  <si>
    <t>LEIBNIZ RESEARCH CENTRE WORKING ENVIRONMENT &amp; HUMAN FACTORS EXCLI JOURNAL, ARDEYSTR 67, DORTMUND, D-44139, GERMANY</t>
  </si>
  <si>
    <t>1611-2156</t>
  </si>
  <si>
    <t>EXCLI J</t>
  </si>
  <si>
    <t>EXCLI J.</t>
  </si>
  <si>
    <t>1303</t>
  </si>
  <si>
    <t>1315</t>
  </si>
  <si>
    <t>10.17179/excli2026-9524</t>
  </si>
  <si>
    <t>http://dx.doi.org/10.17179/excli2026-9524</t>
  </si>
  <si>
    <t>MJ3YA</t>
  </si>
  <si>
    <t>WOS:001843646700001</t>
  </si>
  <si>
    <t>Palermo, M; D'Arrigo, S; Olivi, A; Doglietto, F; Albanese, A; Sturiale, CL</t>
  </si>
  <si>
    <t>Background: Delayed cerebral ischemia (DCI) remains a major morbidity and mortality problem following aneurysmal subarachnoid hemorrhage (SAH). Advancements in neurocritical care permit a slow but accurate identification of patients at high risk for DCI. Machine learning models are now emerging as tools for DCI prediction that may provide more individualized risk assessment than conventional approaches. Methods: We systematically searched PubMed and Embase for studies developing or validating ML models for predicting DCI after SAH. Qualitative assessment of study quality was performed with QUADAS-2 tool. The performance metrics were synthesized and compared among algorithm families and dataset types (training, test &amp; validation). Results: Among these 29 studies, 10,000 patients and more than 100 ML models were analyzed. The best discriminative performance was obtained by ensemble methods (Random Forest, XGBoost) with median AUCs of 0.80-0.85, and logistic regression was still the most common and interpretable model. Deep learning models performed variable and had greater overfitting. Sensitivity and specificity varied across models and cohorts, with ensemble models balancing both metrics best. External validation was, however, scarce. Conclusions: ML models and particularly ensemble approaches promise to improve DCI prediction after SAH. External validation, model calibration and prospective clinical integration warrant future work.</t>
  </si>
  <si>
    <t>Palermo, Matteo; D'Arrigo, Sonia; Olivi, Alessandro; Doglietto, Francesco; Albanese, Alessio; Sturiale, Carmelo Lucio</t>
  </si>
  <si>
    <t>Sturiale, CL (corresponding author), Univ Cattolica Sacro Cuore, Fdn Policlin Univ A Gemelli, Inst Neurosurg, Lgo A Gemelli 8, I-00168 Rome, Italy.</t>
  </si>
  <si>
    <t>sonia.darrigo@policlinicogemelli.it; alessandro.olivi@policlinicogemelli.it; cropcircle@virgilio.it; francesco.doglietto@policlinicogemelli.it; alessio.albanese@policlinicogemelli.it; matteo.palermo01@icatt.it</t>
  </si>
  <si>
    <t>[Palermo, Matteo; Olivi, Alessandro; Doglietto, Francesco; Albanese, Alessio; Sturiale, Carmelo Lucio] Univ Cattolica Sacro Cuore, Fdn Policlin Univ A Gemelli IRCCS, Dept Neurosurg, Rome, Italy; [D'Arrigo, Sonia] Univ Cattolica Sacro Cuore, Fdn Policlin Univ A Gemelli IRCCS, Dept Anaesthesia &amp; Intens Care, Rome, Italy</t>
  </si>
  <si>
    <t>Catholic University of the Sacred Heart; IRCCS Policlinico Gemelli; Catholic University of the Sacred Heart; IRCCS Policlinico Gemelli</t>
  </si>
  <si>
    <t>Machine learning models for predicting delayed cerebral ischemia following ruptured intracranial aneurysms: A systematic review and meta-analysis</t>
  </si>
  <si>
    <t>JOURNAL OF STROKE &amp; CEREBROVASCULAR DISEASES</t>
  </si>
  <si>
    <t>DCI; Machine learning; Predictive modeling; Artificial intelligence; Radiomics; Diagnostic accuracy; Deep learning</t>
  </si>
  <si>
    <t>Doglietto, Francesco/AAB-2800-2022; Olivi, Alessandro/K-6531-2016; D'Arrigo, Sonia/K-8792-2018; Sturiale, Carmelo/K-6412-2016</t>
  </si>
  <si>
    <t>1052-3057</t>
  </si>
  <si>
    <t>1532-8511</t>
  </si>
  <si>
    <t>J STROKE CEREBROVASC</t>
  </si>
  <si>
    <t>J. Stroke Cerebrovasc. Dis.</t>
  </si>
  <si>
    <t>108592</t>
  </si>
  <si>
    <t>10.1016/j.jstrokecerebrovasdis.2026.108592</t>
  </si>
  <si>
    <t>http://dx.doi.org/10.1016/j.jstrokecerebrovasdis.2026.108592</t>
  </si>
  <si>
    <t>Neurosciences; Peripheral Vascular Disease</t>
  </si>
  <si>
    <t>Neurosciences &amp; Neurology; Cardiovascular System &amp; Cardiology</t>
  </si>
  <si>
    <t>ED9AG</t>
  </si>
  <si>
    <t>41702474</t>
  </si>
  <si>
    <t>WOS:001698763500001</t>
  </si>
  <si>
    <t>Dilaghi, E; Lahner, E; Annibale, B; Esposito, G</t>
  </si>
  <si>
    <t>Background: The endoscopic diagnosis of Helicobacter-pylori(H.pylori) infection and gastric precancerous lesions(GPL), namely atrophic-gastritis and intestinal-metaplasia, still remains challenging. Artificial intel-ligence(AI) may represent a powerful resource for the endoscopic recognition of these conditions. Aims: To explore the diagnostic performance(DP) of AI in the diagnosis of GPL and H.pylori infection. Methods: A systematic-review was performed by two independent authors up to September 2021. Inclu-sion criteria were studies focusing on the DP of AI-system in the diagnosis of GPL and H.pylori infection. The pooled accuracy of studies included was reported. Results: Overall, 128 studies were found (PubMed-Embase-Cochrane Library) and four and nine studies were finally included regarding GPL and H.pylori infection, respectively. The pooled-accuracy(random effects model) was 90.3%(95%CI 84.3-94.9) and 79.6%(95%CI 66.7-90.0) with a signifi-cant heterogeneity[I2= 90.4%(95%CI 78.5-95.7);I2= 97.9%(97.2-98.6)] for GPL and H.pylori infection, respec-tively. The Begg's-test showed a significant publication-bias(p = 0.0371) only among studies regarding H.pylori infection. The pooled-accuracy(random-effects-model) was similar considering only studies using CNN-model for the diagnosis of H.pylori infection: 74.1%[(95%CI 51.6-91.3);I2= 98.9%(95%CI 98.5-99.3)], Begg's-test(p = 0.1416) did not show publication-bias. Conclusion: AI-system seems to be a good resource for an easier diagnosis of GPL and H.pylori infection, showing a pooled-diagnostic-accuracy of 90% and 80%, respectively. However, considering the high het-erogeneity, these promising data need an external validation by randomized control trials and prospective real-time studies.(C) 2022 Editrice Gastroenterologica Italiana S.r.l. Published by Elsevier Ltd. All rights reserved.</t>
  </si>
  <si>
    <t>Dilaghi, E.; Lahner, E.; Annibale, B.; Esposito, G.</t>
  </si>
  <si>
    <t>Esposito, G (corresponding author), Sapienza Univ Rome, Sant Andrea Hosp, Dept Med Surg Sci &amp; Translat Med, Via Grottarossa 1035, I-00189 Rome, Italy.</t>
  </si>
  <si>
    <t>gianluca.esposito@uniroma1.it</t>
  </si>
  <si>
    <t>Sapienza University Rome</t>
  </si>
  <si>
    <t>Sapienza University Rome (Sapienza University Rome)</t>
  </si>
  <si>
    <t>This study was funded in part by Sapienza University Rome , Funds ?Ateneo2019-2020 ?? .</t>
  </si>
  <si>
    <t>[Dilaghi, E.; Lahner, E.; Annibale, B.; Esposito, G.] Sapienza Univ Rome, Sant Andrea Hosp, Dept Med Surg Sci &amp; Translat Med, Via Grottarossa 1035, I-00189 Rome, Italy</t>
  </si>
  <si>
    <t>Sapienza University Rome; Azienda Ospedaliera Sant'Andrea</t>
  </si>
  <si>
    <t>Systematic review and meta-analysis: Artificial intelligence for the diagnosis of gastric precancerous lesions and Helicobacter pylori infection</t>
  </si>
  <si>
    <t>DIGESTIVE AND LIVER DISEASE</t>
  </si>
  <si>
    <t>Artificial intelligence; Gastric precancerous lesions; Helicobacter-pylori; Gastric cancer</t>
  </si>
  <si>
    <t>CONVOLUTIONAL NEURAL-NETWORKS; PYLORI INFECTION; ENDOSCOPIC IMAGES; CANCER; SURVEILLANCE; MULTICENTER</t>
  </si>
  <si>
    <t>Lahner, Edith/AAM-1039-2021; Annibale, Bruno/A-5372-2008</t>
  </si>
  <si>
    <t>Dilaghi, Emanuele/0000-0002-9070-7733</t>
  </si>
  <si>
    <t>1590-8658</t>
  </si>
  <si>
    <t>1878-3562</t>
  </si>
  <si>
    <t>DIGEST LIVER DIS</t>
  </si>
  <si>
    <t>Dig. Liver Dis.</t>
  </si>
  <si>
    <t>DEC 2022</t>
  </si>
  <si>
    <t>1630</t>
  </si>
  <si>
    <t>1638</t>
  </si>
  <si>
    <t>10.1016/j.dld.2022.03.007</t>
  </si>
  <si>
    <t>http://dx.doi.org/10.1016/j.dld.2022.03.007</t>
  </si>
  <si>
    <t>NOV 2022</t>
  </si>
  <si>
    <t>8K5QR</t>
  </si>
  <si>
    <t>35382973</t>
  </si>
  <si>
    <t>WOS:000923156600005</t>
  </si>
  <si>
    <t>Li, R; Lei, JH; Tang, XM; Zheng, SY; Qu, JJ; Xu, YY; Zheng, HY</t>
  </si>
  <si>
    <t>Purpose: This meta-analysis aimed to evaluate the diagnostic performance of artificial intelligence (AI) in ultrasound imaging for the initial diagnosis of malignant ovarian cancer, comparing its performance to that of sonographers. Methods: A systematic literature search was conducted in PubMed, Web of Science, Embase, and the Cochrane Library up to February 2025. Inclusion criteria targeted studies employing AI algorithms to analyze ultrasound images in patients with suspected ovarian cancer, using pathology as the reference standard. Bivariate random-effects models were utilized to aggregate sensitivity, specificity, and area under the curve (AUC). The methodological quality of the included studies was assessed using a modified version of the Quality Assessment of Diagnostic Accuracy Studies-2 (QUADAS-2) tool. Results: Eighteen studies encompassing a total of 22,697 total patients/images/lesions were analyzed. AI demonstrated a sensitivity of 0.95 (95% CI: 0.88-0.98) and specificity of 0.95 (95% CI: 0.89-0.98) in internal validation sets, yielding an AUC of 0.98. In external validation, sensitivity was 0.78 (95% CI: 0.56-0.91) and specificity was 0.88 (95% CI: 0.76-0.95), with an AUC of 0.91. In comparison, sonographers exhibited a sensitivity of 0.83 (95% CI: 0.62-0.94), specificity of 0.84 (95% CI: 0.79-0.88), and an AUC of 0.87. These results indicate that ultrasound-based AI significantly outperforms sonographer diagnostics. Meta-regression analysis indicated that the heterogeneity was primarily attributed to the analysis method (image-based vs. patient-based, specificity P = 0.01). Conclusions: AI based on ultrasound diagnosis demonstrates excellent performance for malignant ovarian cancer detection, with potentially superior performance compared to sonographers. Despite high heterogeneity across studies and the observed publication bias, these results indicate the potential for AI integration into clinical practice. Further studies with external, multicenter prospective head-to-head design are still needed.</t>
  </si>
  <si>
    <t>Li, Rong; Lei, Jiehua; Tang, Xiaomei; Zheng, Shiying; Qu, Jiajia; Xu, Yueyue; Zheng, Hongyu</t>
  </si>
  <si>
    <t>Zheng, HY (corresponding author), Peoples Hosp Guangxi Zhuang Autonomous Reg, Dept Ultrasound, Nanning, Guangxi, Peoples R China.</t>
  </si>
  <si>
    <t>zhenghongyu@hotmail.com</t>
  </si>
  <si>
    <t>Guangxi Key Research and Development Plan [Guike AB23026042]</t>
  </si>
  <si>
    <t>Guangxi Key Research and Development Plan</t>
  </si>
  <si>
    <t>The author(s) declare financial support was received for the research and/or publication of this article. This study was supported by the Guangxi Key Research and Development Plan (Guike AB23026042).</t>
  </si>
  <si>
    <t>[Li, Rong; Lei, Jiehua; Tang, Xiaomei; Zheng, Shiying; Qu, Jiajia; Xu, Yueyue; Zheng, Hongyu] Peoples Hosp Guangxi Zhuang Autonomous Reg, Dept Ultrasound, Nanning, Guangxi, Peoples R China</t>
  </si>
  <si>
    <t>Artificial intelligence based on ultrasound for initial diagnosis of malignant ovarian cancer: a systematic review and meta-analysis</t>
  </si>
  <si>
    <t>artificial intelligence; ovarian neoplasms; ultrasonography; diagnosis; meta-analysis</t>
  </si>
  <si>
    <t>MATHEMATICAL-MODELS; TEST ACCURACY; ADNEXAL; PREDICTION; BENIGN; VALIDATION; BIAS; TOOL</t>
  </si>
  <si>
    <t>Zheng, Hongyu/LDF-2875-2024</t>
  </si>
  <si>
    <t>1626286</t>
  </si>
  <si>
    <t>10.3389/fonc.2025.1626286</t>
  </si>
  <si>
    <t>http://dx.doi.org/10.3389/fonc.2025.1626286</t>
  </si>
  <si>
    <t>U8247</t>
  </si>
  <si>
    <t>41404064</t>
  </si>
  <si>
    <t>WOS:001638987000001</t>
  </si>
  <si>
    <t>Mehri-kakavand, G; Mdletshe, S; Wang, A</t>
  </si>
  <si>
    <t>IntroductionNon-small cell lung cancer (NSCLC) is the leading cause of cancer-related mortality worldwide. Despite advancements in early detection and treatment, postsurgical recurrence remains a significant challenge, occurring in 30%-55% of patients within 5 years after surgery. This review analysed existing studies on the utilisation of artificial intelligence (AI), incorporating CT, PET, and clinical data, for predicting recurrence risk in early-stage NSCLCs.MethodsA literature search was conducted across multiple databases, focusing on studies published between 2018 and 2024 that employed radiomics, machine learning, and deep learning based on preoperative positron emission tomography (PET), computed tomography (CT), and PET/CT, with or without clinical data integration. Sixteen studies met the inclusion criteria and were assessed for methodological quality using the METhodological RadiomICs Score (METRICS).ResultsThe reviewed studies demonstrated the potential of radiomics and AI models in predicting postoperative recurrence risk. Various approaches showed promising results, including handcrafted radiomics features, deep learning models, and multimodal models combining different imaging modalities with clinical data. However, several challenges and limitations were identified, such as small sample sizes, lack of external validation, interpretability issues, and the need for effective multimodal imaging techniques.ConclusionsFuture research should focus on conducting larger, prospective, multicentre studies, improving data integration and interpretability, enhancing the fusion of imaging modalities, assessing clinical utility, standardising methodologies, and fostering collaboration among researchers and institutions. Addressing these aspects will advance the development of robust and generalizable AI models for predicting postsurgical recurrence risk in early-stage NSCLC, ultimately improving patient care and outcomes.</t>
  </si>
  <si>
    <t>Mehri-kakavand, Ghazal; Mdletshe, Sibusiso; Wang, Alan</t>
  </si>
  <si>
    <t>Mdletshe, S (corresponding author), Univ Auckland, Fac Med &amp; Hlth Sci, Dept Anat &amp; Med Imaging, Auckland, New Zealand.</t>
  </si>
  <si>
    <t>sibusiso.mdletshe@auckland.ac.nz</t>
  </si>
  <si>
    <t>No Statement Available</t>
  </si>
  <si>
    <t>[Mehri-kakavand, Ghazal; Mdletshe, Sibusiso; Wang, Alan] Univ Auckland, Fac Med &amp; Hlth Sci, Dept Anat &amp; Med Imaging, Auckland, New Zealand; [Wang, Alan] Univ Auckland, Auckland Bioengn Inst, Auckland, New Zealand; [Wang, Alan] Univ Auckland, Ctr Brain Res, Auckland, New Zealand; [Wang, Alan] Matai Med Res Inst, Gisborne, New Zealand; [Wang, Alan] Univ Auckland, Med Imaging Res Ctr, Auckland, New Zealand; [Wang, Alan] Univ Auckland, Ctr Cocreated Ageing Res, Auckland, New Zealand</t>
  </si>
  <si>
    <t>University of Auckland; University of Auckland; University of Auckland; University of Auckland; University of Auckland</t>
  </si>
  <si>
    <t>A Comprehensive Review on the Application of Artificial Intelligence for Predicting Postsurgical Recurrence Risk in Early-Stage Non-Small Cell Lung Cancer Using Computed Tomography, Positron Emission Tomography, and Clinical Data</t>
  </si>
  <si>
    <t>JOURNAL OF MEDICAL RADIATION SCIENCES</t>
  </si>
  <si>
    <t>artificial intelligence; non-small cell lung cancer; PET/CT; radiomics; recurrence prediction</t>
  </si>
  <si>
    <t>PROGNOSTIC-FACTORS; NSCLC; RADIOTHERAPY</t>
  </si>
  <si>
    <t>Mdletshe, Sibusiso/AEZ-9618-2022</t>
  </si>
  <si>
    <t>Mdletshe, Sibusiso/0000-0002-5418-5122</t>
  </si>
  <si>
    <t>2051-3895</t>
  </si>
  <si>
    <t>2051-3909</t>
  </si>
  <si>
    <t>J MED RADIAT SCI</t>
  </si>
  <si>
    <t>J. Med. Radiat. Sci.</t>
  </si>
  <si>
    <t>280</t>
  </si>
  <si>
    <t>10.1002/jmrs.860</t>
  </si>
  <si>
    <t>http://dx.doi.org/10.1002/jmrs.860</t>
  </si>
  <si>
    <t>7LK8M</t>
  </si>
  <si>
    <t>39844750</t>
  </si>
  <si>
    <t>WOS:001402357100001</t>
  </si>
  <si>
    <t>Yapici, F</t>
  </si>
  <si>
    <t>Background: Artificial intelligence (AI) is transitioning from proof-of-concept prototypes to clinically utilized tools in orthopedics. The key translational question is whether AI will replace surgeons or, more realistically, augment human expertise. Methods: A structured narrative review was conducted using PubMed/MEDLINE, Web of Science, and Google Scholar (completed 31 January 2026). Peer-reviewed English-language studies that utilized AI for orthopedic clinical problems were eligible. To synthesize the 73 included papers without forced quantitative pooling, evidence was qualitatively charted and organized using a four-axis framework: clinical task, data modality, validation maturity, and intended user/setting. Results: The evidence base was dominated by retrospective, imaging-centered AI studies (predominantly LOE III). Radiograph-based fracture detection and automated measurements were frequently reported to achieve high discrimination, though performance degraded in complex or "edge" cases. Predictive models for arthroplasty and spine outcomes demonstrated variable actionability and inconsistent reporting of calibration. Common translational barriers across subspecialties included limited external validation, dataset shift, and a scarcity of prospective impact studies. Conclusions: Current evidence supports an augmentation paradigm rather than a replacement paradigm. AI acts as a "co-surgeon," improving triage and standardizing quantification. However, safe clinical translation requires representative external validation, rigorous failure analysis, and human-in-the-loop workflows where surgeons retain ultimate accountability.</t>
  </si>
  <si>
    <t>Yapici, Furkan</t>
  </si>
  <si>
    <t>Yapici, F (corresponding author), Erzincan Binali Yildirim Univ, Dept Orthoped &amp; Traumatol, TR-24100 Erzincan, Turkiye.</t>
  </si>
  <si>
    <t>furkanyapici@hotmail.com</t>
  </si>
  <si>
    <t>[Yapici, Furkan] Erzincan Binali Yildirim Univ, Dept Orthoped &amp; Traumatol, TR-24100 Erzincan, Turkiye</t>
  </si>
  <si>
    <t>Erzincan Binali Yildirim University</t>
  </si>
  <si>
    <t>Who Is the Surgeon Now: Human Hands or Machine Minds? Artificial Intelligence in Orthopedics from Diagnosis to Follow-Up-A Structured Narrative Review</t>
  </si>
  <si>
    <t>artificial intelligence (AI); machine learning (ML); deep learning (DL); orthopedics; musculoskeletal imaging; fracture detection; perioperative risk prediction; radiomics; natural language processing (NLP); generative AI (GAI)</t>
  </si>
  <si>
    <t>LEARNING ALGORITHM; COMPLICATIONS; PREDICTION; VALIDATION</t>
  </si>
  <si>
    <t>yapıcı, furkan/AAS-2259-2021</t>
  </si>
  <si>
    <t>2165</t>
  </si>
  <si>
    <t>10.3390/jcm15062165</t>
  </si>
  <si>
    <t>http://dx.doi.org/10.3390/jcm15062165</t>
  </si>
  <si>
    <t>FR5TD</t>
  </si>
  <si>
    <t>41899089</t>
  </si>
  <si>
    <t>WOS:001725714000001</t>
  </si>
  <si>
    <t>Hosseinzadeh, N; Behrouzieh, S; Sharifi, R; Sedighi, N</t>
  </si>
  <si>
    <t>Artificial intelligence (AI) applied to screening mammography may non-invasively predict breast cancer molecular subtype and receptor status. We conducted a PRISMA-DTA systematic review and bivariate random-effects meta-analysis (PROSPERO CRD420251032810) on this subject. Methods: We conducted a thorough search in MEDLINE, Embase, Scopus, Web of Science, and IEEE Xplore up to May 2025. Eligible studies compared mammogram AI predictions with histopathologic findings. Risk of bias was assessed with the PROBAST tool, and quality assessment was done using transparent reporting of a multivariable prediction model for individual prognosis or diagnosis (TRIPOD). Twenty-five studies met the inclusion criteria. On internal test sets, pooled AUC/sensitivity/specificity were 0.86/84%/80% for luminal subtype, 0.80/70%/78% for HER2-enriched tumors, and 0.76/75%/83% for triple-negative breast cancer. Multi-class receptor-status tasks yielded AUCs: estrogen receptor 0.71, progesterone receptor 0.59, HER2 0.64, and Ki-67 0.60. Binary receptor-status tasks provided AUCs: HER2 0.80 and hormone receptor positive 0.71. Heterogeneity was substantial (I2 often &gt; 75%). AI from mammograms shows moderate-to-high discrimination, strongest for luminal and triple-negative disease, but evidence is insufficient for clinical deployment. Priorities include larger multicenter cohorts, standardized pipelines, preregistered external validation, uncertainty quantification, and multimodal fusion.</t>
  </si>
  <si>
    <t>Hosseinzadeh, Nasim; Behrouzieh, Sadra; Sharifi, Reza; Sedighi, Nahid</t>
  </si>
  <si>
    <t>Sharifi, R (corresponding author), Univ Tehran Med Sci, Tehran, Iran.</t>
  </si>
  <si>
    <t>sharifireza414@gmail.com</t>
  </si>
  <si>
    <t>[Hosseinzadeh, Nasim; Behrouzieh, Sadra; Sharifi, Reza] Univ Tehran Med Sci, Tehran, Iran; [Sedighi, Nahid] Univ Tehran Med Sci, Imam Khomeini Hosp, Canc Inst, Dept Radiol, Tehran, Iran</t>
  </si>
  <si>
    <t>Tehran University of Medical Sciences; Tehran University of Medical Sciences</t>
  </si>
  <si>
    <t>Non-Invasive Breast Cancer Receptor Typing from Mammograms Using Artificial Intelligence: A Systematic Review and Meta-Analysis</t>
  </si>
  <si>
    <t>JOURNAL OF IMAGING INFORMATICS IN MEDICINE</t>
  </si>
  <si>
    <t>Breast cancer; Molecular subtype; Mammography; Artificial intelligence; Radiomics; Hormone receptor</t>
  </si>
  <si>
    <t>MOLECULAR SUBTYPE; PREDICTION; IMAGES</t>
  </si>
  <si>
    <t>Hosseinzadeh, Nasim/0009-0007-5604-4044; Sadighi, Nahid/0000-0002-5965-7731; Behrouzieh, Sadra/0000-0003-3742-1266; Sharifi, Reza/0009-0008-2278-4471</t>
  </si>
  <si>
    <t>2948-2925</t>
  </si>
  <si>
    <t>2948-2933</t>
  </si>
  <si>
    <t>J IMAGING INFORM MED</t>
  </si>
  <si>
    <t>J. Imaging Inform. Med.</t>
  </si>
  <si>
    <t>10.1007/s10278-025-01775-1</t>
  </si>
  <si>
    <t>http://dx.doi.org/10.1007/s10278-025-01775-1</t>
  </si>
  <si>
    <t>AQ4BH</t>
  </si>
  <si>
    <t>41491736</t>
  </si>
  <si>
    <t>WOS:001654276100001</t>
  </si>
  <si>
    <t>Palermo, M; D'Arrigo, S; Olivi, A; Sturiale, CL</t>
  </si>
  <si>
    <t>BackgroundCerebral vasospasm remains a leading cause of delayed cerebral ischemia following aneurysmal subarachnoid hemorrhage (aSAH). Despite advances in critical care, current monitoring strategies are reactive and non-personalized. Machine learning (ML) has emerged as a promising tool to anticipate vasospasm risk.MethodsA systematic review and meta-analysis were performed following PRISMA 2020 guidelines. PubMed and Embase databases were searched for studies applying ML algorithms to predict clinical or radiological vasospasm. Data were pooled using bivariate and proportional meta-analyses and their quality was assessed with the PROBAST tool.ResultsTwelve studies (2011-2025) encompassing 25 ML models were included. Deep learning achieved the highest sensitivity (mean: 97.6%) and AUC-ROC (0.97), outperforming regression, ensemble, and SVM methods in sensitivity (p = 0.003) but not in specificity or AUC. SVM models showed the highest NPV (85%), while ensemble and regression methods had superior PPV. Across cohort types, deep learning consistently delivered high accuracy and generalizability, although with greater PPV variability. Bivariate analysis confirmed that artificial neural networks and random forest models achieved favorable sensitivity-specificity trade-offs. Risk of bias was low to moderate, with most concerns related to patient selection and lack of external validation.ConclusionML models, particularly deep learning and ensemble methods, demonstrate promising accuracy in predicting vasospasm after aSAH. These tools may enable earlier, personalized interventions; however, methodological heterogeneity, limited external validation, and lack of prospective trials currently hinder clinical adoption.</t>
  </si>
  <si>
    <t>Palermo, Matteo; D'arrigo, Sonia; Olivi, Alessandro; Sturiale, Carmelo Lucio</t>
  </si>
  <si>
    <t>Sturiale, CL (corresponding author), Univ Cattolica Sacro Cuore, Fdn Policlin Univ A Gemelli IRCCS, Dept Neurosurg, Rome, Italy.</t>
  </si>
  <si>
    <t>cropcircle.2000@virgilio.it</t>
  </si>
  <si>
    <t>Universit Cattolica del Sacro Cuore</t>
  </si>
  <si>
    <t>Open access funding provided by Universita Cattolica del Sacro Cuore within the CRUI-CARE Agreement.</t>
  </si>
  <si>
    <t>[Palermo, Matteo; Olivi, Alessandro; Sturiale, Carmelo Lucio] Univ Cattolica Sacro Cuore, Fdn Policlin Univ A Gemelli IRCCS, Dept Neurosurg, Rome, Italy; [D'arrigo, Sonia] Univ Cattolica Sacro Cuore, Fdn Policlin Univ A Gemelli IRCCS, Dept Anaesthesia &amp; Intens Care, Rome, Italy</t>
  </si>
  <si>
    <t>Machine learning models for predicting vasospasm following ruptured intracranial aneurysms: a systematic review and meta-analysis</t>
  </si>
  <si>
    <t>ACTA NEUROCHIRURGICA</t>
  </si>
  <si>
    <t>Vasospasm; Machine learning; Predictive modeling; Artificial intelligence; Radiomics; Diagnostic accuracy; Deep learning</t>
  </si>
  <si>
    <t>SYMPTOMATIC CEREBRAL VASOSPASM; ARTIFICIAL NEURAL-NETWORK; SUBARACHNOID HEMORRHAGE; RISK</t>
  </si>
  <si>
    <t>Olivi, Alessandro/K-6531-2016; Sturiale, Carmelo/K-6412-2016; D'Arrigo, Sonia/K-8792-2018</t>
  </si>
  <si>
    <t>SPRINGER WIEN</t>
  </si>
  <si>
    <t>Vienna</t>
  </si>
  <si>
    <t>Prinz-Eugen-Strasse 8-10, A-1040 Vienna, AUSTRIA</t>
  </si>
  <si>
    <t>0001-6268</t>
  </si>
  <si>
    <t>0942-0940</t>
  </si>
  <si>
    <t>ACTA NEUROCHIR</t>
  </si>
  <si>
    <t>Acta Neurochir.</t>
  </si>
  <si>
    <t>DEC 3 2025</t>
  </si>
  <si>
    <t>314</t>
  </si>
  <si>
    <t>10.1007/s00701-025-06725-y</t>
  </si>
  <si>
    <t>http://dx.doi.org/10.1007/s00701-025-06725-y</t>
  </si>
  <si>
    <t>M5641</t>
  </si>
  <si>
    <t>41339534</t>
  </si>
  <si>
    <t>WOS:001630696700003</t>
  </si>
  <si>
    <t>Uribe, SE; Carrasco-Labra, A; Schwendicke, F; Maldupa, I</t>
  </si>
  <si>
    <t>Background: Artificial intelligence (AI) is currently used to develop clinical predictive models for dental caries. However, most prognostic models lack key methodological components. Few reach clinical practice, and fewer demonstrate clinical benefit. Summary: This narrative methodological review examines considerations for developing, validating, and implementing AI-based caries prognostic models. Based on established prediction model frameworks (TRIPOD+AI, PROBAST+AI, and PROGRESS), we contextualize eight critical phases for caries-specific application. Each phase addresses challenges specific to caries, e.g., clustering of teeth within patients, dominance of baseline caries experience as a predictor, and frequent absence of external validation. Addressing these phases reduces bias, improves reproducibility, and supports meaningful evaluation of clinical impact. AI-based prognostic models should serve as decision-support tools that inform clinician and patient choices rather than substitutes for clinical judgment. Key Messages: (i) Most AI-based caries prognostic models are never implemented and fewer of those implemented demonstrate clinical benefit. Methodological deficiencies explain this gap. (ii) Caries prognostic research faces field-specific challenges such as retrospective design, clustering of teeth within patients, and dominance of baseline caries experience. Valid caries prognostic models require attention to eight phases, from problem selection through deployment and ongoing monitoring. (iii) Better discrimination (higher AUC) does not indicate clinical usefulness. Calibration and decision curve analysis are essential yet frequently absent from published studies. (iv) Researchers should report regulatory considerations and plan prospective impact assessment from study inception. Models generating risk estimates that influence clinical decisions qualify as software as a medical device, requiring regulatory compliance and demonstrated clinical impact before deployment.</t>
  </si>
  <si>
    <t>Uribe, Sergio E.; Carrasco-Labra, Alonso; Schwendicke, Falk; Maldupa, Ilze</t>
  </si>
  <si>
    <t>Uribe, SE (corresponding author), Riga Stradins Univ, Dept Gen Dent, Riga, Latvia.; Uribe, SE (corresponding author), RSU Inst Stomatol, Riga, Latvia.; Uribe, SE (corresponding author), Ludwig Maximilians Univ Munchen, LMU Univ Hosp, Dept Conservat Dent Periodontol &amp; Digital Dent, Munich, Germany.; Uribe, SE (corresponding author), Riga Tech Univ, Balt Biomat Ctr Excellence, Riga, Latvia.</t>
  </si>
  <si>
    <t>sergio.uribe@rsu.lv</t>
  </si>
  <si>
    <t>Scientist Grant "EpiDentLatvia" as part of the project "RSU Internal and RSU with LASE External Consolidation" [RSU-ZG-2024/1-0044]; European Union Recovery and Resilience Facility [5.2.1.1.i.0/2/24/I/CFLA/005]; State budget of the Republic of Latvia; Latvian Council of Science [lzp-2022/1-0047]; European Union's Horizon 2020 Research and Innovation Programme [857287]; Baltic Biomaterials Centre of Excellence</t>
  </si>
  <si>
    <t>Scientist Grant "EpiDentLatvia" as part of the project "RSU Internal and RSU with LASE External Consolidation"; European Union Recovery and Resilience Facility; State budget of the Republic of Latvia; Latvian Council of Science; European Union's Horizon 2020 Research and Innovation Programme; Baltic Biomaterials Centre of Excellence</t>
  </si>
  <si>
    <t>This work was funded by the Scientist Grant "EpiDentLatvia" (RSU-ZG-2024/1-0044), as part of the project "RSU Internal and RSU with LASE External Consolidation" (Project No. 5.2.1.1.i.0/2/24/I/CFLA/005), funded by the European Union Recovery and Resilience Facility and the state budget of the Republic of Latvia. S.E.U. and I.M. acknowledge financial support from the Latvian Council of Science (project No. lzp-2022/1-0047, "IEVA Project"). S.E.U. also acknowledges support from the European Union's Horizon 2020 Research and Innovation Programme (grant agreement No. 857287) for the Baltic Biomaterials Centre of Excellence. The funders had no role in the study design, data collection, data analysis, interpretation, manuscript preparation, or decision to publish.</t>
  </si>
  <si>
    <t>[Uribe, Sergio E.; Maldupa, Ilze] Riga Stradins Univ, Dept Gen Dent, Riga, Latvia; [Uribe, Sergio E.; Maldupa, Ilze] RSU Inst Stomatol, Riga, Latvia; [Uribe, Sergio E.; Schwendicke, Falk] Ludwig Maximilians Univ Munchen, LMU Univ Hosp, Dept Conservat Dent Periodontol &amp; Digital Dent, Munich, Germany; [Uribe, Sergio E.] Riga Tech Univ, Balt Biomat Ctr Excellence, Riga, Latvia; [Carrasco-Labra, Alonso] Univ Penn, Sch Dent Med, Ctr Integrat Global Oral Hlth, Philadelphia, PA USA</t>
  </si>
  <si>
    <t>Riga Stradins University; University of Munich; Riga Technical University; University of Pennsylvania</t>
  </si>
  <si>
    <t>Prognostic Clinical Predictive Models for Dental Caries Using Artificial Intelligence: Methodological Considerations</t>
  </si>
  <si>
    <t>CARIES RESEARCH</t>
  </si>
  <si>
    <t>Caries prediction; Machine learning; Artificial intelligence; Study design</t>
  </si>
  <si>
    <t>RISK-ASSESSMENT; PERFORMANCE; DIAGNOSIS; FRAMEWORK</t>
  </si>
  <si>
    <t>0008-6568</t>
  </si>
  <si>
    <t>1421-976X</t>
  </si>
  <si>
    <t>CARIES RES</t>
  </si>
  <si>
    <t>Caries Res.</t>
  </si>
  <si>
    <t>10.1159/000553309</t>
  </si>
  <si>
    <t>http://dx.doi.org/10.1159/000553309</t>
  </si>
  <si>
    <t>MY2ZY</t>
  </si>
  <si>
    <t>42461868</t>
  </si>
  <si>
    <t>WOS:001853767700001</t>
  </si>
  <si>
    <t>Jeong, S; Kang, SH; Ko, MJ; Lee, S; Kwon, WK; Lee, BJ</t>
  </si>
  <si>
    <t>Traumatic spinal cord injury (tSCI) is a neurological disorder that leads to long-term disability, significant economic burden, and limited treatment options. Accurate and timely diagnosis, as well as reliable prognosis, are crucial for acute treatment, rehabilitation, and long-term treatment planning. Recent advances in artificial intelligence (AI) and machine learning have demonstrated significant potential to support the diagnostic workflow and predict clinical outcomes in patients with tSCI. For diagnostic purposes, models based on convolutional neural networks trained using magnetic resonance imaging and diffusion tensor imaging showed high accuracy in detecting cord damage and classifying injury severity. A variety of prognostic models, ranging from traditional logistic regression to advanced neural networks and deep learning-based radiomics, have been applied to predict functional recovery, ambulatory status, and survival. Although AI-based approaches generally have better prediction accuracy than conventional methods, several limitations remain, such as limited dataset sizes, heterogeneity across studies, lack of external validation. Future studies should incorporate multicenter collaborations, standardized reporting frameworks, and integration of multimodal data to enhance clinical generalizability and applicability. With further improvements, AI will play a crucial role in supporting clinicians in making decisions about tSCI and in patient rehabilitation.</t>
  </si>
  <si>
    <t>Jeong, Seonghoon; Kang, Suk Hyung; Ko, Myeong Jin; Lee, Subum; Kwon, Woo-Keun; Lee, Byung-Jou</t>
  </si>
  <si>
    <t>Lee, BJ (corresponding author), Inje Univ, Ilsan Paik Hosp, Coll Med, Dept Neurosurg, 170 Juhwa Ro, Goyang 10380, South Korea.</t>
  </si>
  <si>
    <t>lbjguni@hanmail.net</t>
  </si>
  <si>
    <t>[Jeong, Seonghoon; Lee, Byung-Jou] Inje Univ, Ilsan Paik Hosp, Coll Med, Dept Neurosurg, 170 Juhwa Ro, Goyang 10380, South Korea; [Kang, Suk Hyung] Kyung Hee Univ, Sch Med, Dept Neurosurg, Seoul, South Korea; [Ko, Myeong Jin] Chung Ang Univ, Chung Ang Univ Hosp, Coll Med, Dept Neurosurg, Seoul, South Korea; [Lee, Subum] Korea Univ, Korea Univ Anam Hosp, Coll Med, Dept Neurosurg, Seoul, South Korea; [Kwon, Woo-Keun] Korea Univ, Korea Univ Guro Hosp, Coll Med, Dept Neurosurg, Seoul, South Korea</t>
  </si>
  <si>
    <t>Inje University; Kyung Hee University; Chung Ang University; Chung Ang University Hospital; Korea University; Korea University Medicine (KU Medicine); Korea University; Korea University Medicine (KU Medicine)</t>
  </si>
  <si>
    <t>Determination of Diagnosis and Prognosis in Spinal Cord Injury Using Machine Learning</t>
  </si>
  <si>
    <t>KOREAN JOURNAL OF NEUROTRAUMA</t>
  </si>
  <si>
    <t>Spinal cord injuries; Artificial intelligence; Machine learning; Diagnosis; Prognosis</t>
  </si>
  <si>
    <t>TRAUMA</t>
  </si>
  <si>
    <t>Kang, Sukhyung/R-6333-2019</t>
  </si>
  <si>
    <t>Kang, Sukhyung/0000-0002-1130-9754; Lee, Subum/0000-0003-4732-8137; Ko, Myeong Jin/0000-0002-1850-7753</t>
  </si>
  <si>
    <t>Korean Neurotraumatology Soc</t>
  </si>
  <si>
    <t>Dong-A Billart town 2, 350 Seocho-daero, Seocho-gu, Seoul, SOUTH KOREA</t>
  </si>
  <si>
    <t>2234-8999</t>
  </si>
  <si>
    <t>2288-2243</t>
  </si>
  <si>
    <t>KOREAN J NEUROTRAUMA</t>
  </si>
  <si>
    <t>Korean J. Neurotrauma</t>
  </si>
  <si>
    <t>228</t>
  </si>
  <si>
    <t>236</t>
  </si>
  <si>
    <t>10.13004/kjnt.2025.21.e33</t>
  </si>
  <si>
    <t>http://dx.doi.org/10.13004/kjnt.2025.21.e33</t>
  </si>
  <si>
    <t>Clinical Neurology</t>
  </si>
  <si>
    <t>Q8376</t>
  </si>
  <si>
    <t>41220891</t>
  </si>
  <si>
    <t>WOS:001634989600003</t>
  </si>
  <si>
    <t>Elhaie, M; Koozari, A; Sharifi, H; Shirazinejad, S; Alshammari, QT; Alshammari, MT</t>
  </si>
  <si>
    <t>Background Pediatric acute appendicitis is a leading surgical emergency where ultrasound is the preferred first-line imaging, yet diagnostic performance varies substantially, prompting interest in machine learning (ML) decision support.Objective To synthesize evidence on ML applications using pediatric ultrasound for appendicitis diagnosis and severity stratification.Methods Following the Preferred Reporting Items for Systematic Reviews and Meta-Analyses (PRISMA) 2020 guidelines and the Prediction model Risk of Bias Assessment Tool for Artificial Intelligence (PROBAST-AI), we prospectively registered the protocol (PROSPERO CRD BLINDED) and searched multiple databases from inception. From 1475 records, 1248 underwent screening after deduplication, 216 full texts were assessed, and 11 studies met inclusion criteria (Cohen's kappa = 0.82).Results Eleven studies (40-780 patients) were included, with only one cross-site external validation study. Diagnostic models combining structured ultrasound descriptors with clinical/laboratory features achieved high internal discrimination (AUROC up to 0.993). Across tabular models, internal diagnostic AUROC ranged from 0.91 to 0.96. Severity stratification was less consistent (AUPR 0.70 to AUROC 0.931 internally, dropping to 0.783-0.866 externally). External validation demonstrated transportability limits, with diagnostic AUROC decreasing from 0.96 internally to 0.85 externally. Risk of bias was low in 10/11 studies, though the analysis domain was frequently unclear.Conclusions ML-enhanced pediatric ultrasound demonstrates strong internal diagnostic performance, but severity prediction and cross-institutional generalizability remain limited, with documented external performance deterioration. Future research should prioritize prospective multi-institutional evaluation, standardized outcome definitions, calibration reporting, and clinician-centered interpretability.</t>
  </si>
  <si>
    <t>Elhaie, Mohammadreza; Koozari, Abolfazl; Sharifi, Hadis; Shirazinejad, Somayeh; Alshammari, Qurain Turki; Alshammari, Meshari Turki</t>
  </si>
  <si>
    <t>Elhaie, M (corresponding author), Isfahan Univ Med Sci, Sch Med, Dept Radiol, Esfahan, Iran.</t>
  </si>
  <si>
    <t>[Elhaie, Mohammadreza] Isfahan Univ Med Sci, Sch Med, Dept Radiol, Esfahan, Iran; [Koozari, Abolfazl; Sharifi, Hadis] Ahvaz Jundishapur Univ Med Sci, Sch Med, Dept Med Phys, Ahvaz, Iran; [Shirazinejad, Somayeh] Isfahan Univ Med Sci, Sch Med, Esfahan, Iran; [Alshammari, Qurain Turki; Alshammari, Meshari Turki] Univ Hail, Coll Appl Med Sci, Diagnost Radiol Dept, Hail, Saudi Arabia</t>
  </si>
  <si>
    <t>Ahvaz Jundishapur University of Medical Sciences (AJUMS); Isfahan University of Medical Sciences; University Ha'il</t>
  </si>
  <si>
    <t>Machine Learning Applications in Pediatric Ultrasound for Appendicitis Diagnosis and Severity Stratification: A Systematic Review</t>
  </si>
  <si>
    <t>SONOGRAPHY</t>
  </si>
  <si>
    <t>appendicitis; artificial intelligence; diagnostic imaging; machine learning; pediatrics; ultrasonography</t>
  </si>
  <si>
    <t>CHILDREN; ACCURACY; PATHWAY</t>
  </si>
  <si>
    <t>2202-8323</t>
  </si>
  <si>
    <t>2054-6750</t>
  </si>
  <si>
    <t>SONOGRAPHY-AUST</t>
  </si>
  <si>
    <t>Sonography</t>
  </si>
  <si>
    <t>e70096</t>
  </si>
  <si>
    <t>10.1002/sono.70096</t>
  </si>
  <si>
    <t>http://dx.doi.org/10.1002/sono.70096</t>
  </si>
  <si>
    <t>LZ5BT</t>
  </si>
  <si>
    <t>WOS:001836925200001</t>
  </si>
  <si>
    <t>Bugelli, V; Calabrò, F; Camatti, J; Cecchi, R; Di Paolo, M; Franceschetti, L</t>
  </si>
  <si>
    <t>Postmortem interval (PMI) estimation remains a major challenge in forensic medicine due to the complex and multifactorial nature of decomposition processes. In recent years, artificial intelligence (AI) and machine learning techniques have been increasingly applied to improve PMI prediction. This systematic review aimed to evaluate the current evidence on AI-based models developed for PMI estimation. A systematic literature search was conducted in PubMed/MEDLINE and Scopus from database inception to 1 March 2026, following PRISMA 2020 guidelines. Studies were included if they applied AI, machine learning, or deep learning methods to estimate PMI using real postmortem datasets. Data extraction included study characteristics, data modality, AI model architecture, validation strategy, and reported performance metrics. A total of 64 studies met the inclusion criteria. The most common approach involved microbiome-based models (n = 29), followed by metabolomics and proteomics approaches (n = 11) and imaging-based AI models (n = 11). Random Forest algorithms were the most frequently used machine learning method, particularly in microbiome studies. Reported predictive performance varied widely across studies, with several models achieving high accuracy or low prediction errors depending on the data modality and PMI range investigated. AI represents a promising tool for improving the accuracy and objectivity of PMI estimation by enabling the integration of complex forensic datasets. However, current evidence is limited by heterogeneous methodologies, small datasets, and a lack of external validation. Future research should focus on large multicenter datasets, standardized validation protocols, and multimodal AI models integrating diverse forensic data sources.</t>
  </si>
  <si>
    <t>Bugelli, Valentina; Calabro, Francesco; Camatti, Jessika; Cecchi, Rossana; Di Paolo, Marco; Franceschetti, Lorenzo</t>
  </si>
  <si>
    <t>Camatti, J (corresponding author), Univ Parma, Parma, Italy.</t>
  </si>
  <si>
    <t>rossana.cecchi@unimore.it; francesco.calabro@unipr.it; marco.dipaolo@unipi.it; valentina.bugelli@unipr.it; jessika.camatti@unipr.it; lorenzo.franceschetti@unimi.it</t>
  </si>
  <si>
    <t>Universit degli Studi di Parma</t>
  </si>
  <si>
    <t>Open access funding provided by Universita degli Studi di Parma within the CRUI-CARE Agreement.</t>
  </si>
  <si>
    <t>[Bugelli, Valentina; Calabro, Francesco; Camatti, Jessika] Univ Parma, Parma, Italy; [Cecchi, Rossana] Univ Modena &amp; Reggio Emilia, Modena, Italy; [Di Paolo, Marco] Univ Pisa, Pisa, Italy; [Franceschetti, Lorenzo] Univ Milan, Milan, Italy</t>
  </si>
  <si>
    <t>University of Parma; Universita di Modena e Reggio Emilia; University of Pisa; University of Milan</t>
  </si>
  <si>
    <t>Artificial intelligence in forensic science: a systematic review. Part II: long-range postmortem interval estimation</t>
  </si>
  <si>
    <t>INTERNATIONAL JOURNAL OF LEGAL MEDICINE</t>
  </si>
  <si>
    <t>Artificial intelligence; Machine learning; Postmortem interval; Forensic pathology; Decomposition; Forensic imaging</t>
  </si>
  <si>
    <t>Camatti, Jessika/PIH-1448-2026; Franceschetti, Lorenzo/AAB-2369-2020</t>
  </si>
  <si>
    <t>0937-9827</t>
  </si>
  <si>
    <t>1437-1596</t>
  </si>
  <si>
    <t>INT J LEGAL MED</t>
  </si>
  <si>
    <t>Int. J. Legal Med.</t>
  </si>
  <si>
    <t>140</t>
  </si>
  <si>
    <t>3331</t>
  </si>
  <si>
    <t>3343</t>
  </si>
  <si>
    <t>10.1007/s00414-026-03856-4</t>
  </si>
  <si>
    <t>http://dx.doi.org/10.1007/s00414-026-03856-4</t>
  </si>
  <si>
    <t>Medicine, Legal</t>
  </si>
  <si>
    <t>Legal Medicine</t>
  </si>
  <si>
    <t>NA5CA</t>
  </si>
  <si>
    <t>42277392</t>
  </si>
  <si>
    <t>WOS:001790704000001</t>
  </si>
  <si>
    <t>Yang, JX; Dong, CL; Zhang, XP; Tang, SY; Sun, HY</t>
  </si>
  <si>
    <t>Background: Artificial intelligence (AI)-driven gait analysis using plantar pressure and ground reaction force (GRF) signals may provide objective digital biomarkers for rehabilitation, but clinical translation remains uncertain. This scoping review and evidence map aimed to summarize clinical applications, compare evidence maturity, and identify methodological and translational gaps. Methods: PubMed, Web of Science, Embase, and Scopus were searched from the earliest available indexed records in each database to May 2026. Original clinical studies using plantar pressure- or GRF-derived signals with AI methods for disease recognition, severity assessment, risk prediction, rehabilitation monitoring, or decision support were included. Results: Fifteen studies met the eligibility criteria. Evidence was concentrated in Parkinson's disease (PD), particularly PD recognition and freezing of gait prediction, where relatively more mature evidence was supported by multiple studies and participant-level or cross-dataset validation. Evidence for PD severity assessment, knee osteoarthritis monitoring, chronic ankle instability rehabilitation, fall-risk stratification, sarcopenia screening, peripheral artery disease recognition, and functional gait disorder classification remained less mature. Translation was limited by small or single-center samples, unclear participant-level data splitting, limited external validation, absent calibration, sparse explainable AI reporting, and insufficient real-world workflow testing. Conclusions: Future studies should prioritize prospective, externally validated, interpretable, calibrated, and clinically embedded models before routine rehabilitation implementation.</t>
  </si>
  <si>
    <t>Yang, Junxiao; Dong, Chunli; Zhang, Xiuping; Tang, Siyuan; Sun, Haiya</t>
  </si>
  <si>
    <t>Tang, SY; Sun, HY (corresponding author), Jining Med Univ, Sch Nursing, Jining 272067, Peoples R China.; Tang, SY (corresponding author), Cent South Univ, Xiangya Sch Nursing, Changsha 410013, Peoples R China.</t>
  </si>
  <si>
    <t>zhangxiuping816@163.com; haiyasun@163.com; tangsyuan@126.com; 13721564399@163.com; 18653523209@163.com</t>
  </si>
  <si>
    <t>[Yang, Junxiao; Dong, Chunli; Zhang, Xiuping; Tang, Siyuan; Sun, Haiya] Jining Med Univ, Sch Nursing, Jining 272067, Peoples R China; [Tang, Siyuan] Cent South Univ, Xiangya Sch Nursing, Changsha 410013, Peoples R China</t>
  </si>
  <si>
    <t>Jining Medical University; Central South University</t>
  </si>
  <si>
    <t>Clinical Translation of Artificial Intelligence-Driven Gait Analysis Using Plantar Pressure and Ground Reaction Force</t>
  </si>
  <si>
    <t>artificial intelligence; gait analysis; plantar pressure; ground reaction force; rehabilitation decision support</t>
  </si>
  <si>
    <t>JUL 11 2026</t>
  </si>
  <si>
    <t>796</t>
  </si>
  <si>
    <t>10.3390/bioengineering13070796</t>
  </si>
  <si>
    <t>http://dx.doi.org/10.3390/bioengineering13070796</t>
  </si>
  <si>
    <t>LS6WH</t>
  </si>
  <si>
    <t>42510462</t>
  </si>
  <si>
    <t>WOS:001832297100001</t>
  </si>
  <si>
    <t>Shoham, G; Naveh, S; Confino, I; Zoabi, T; Govrin, O; Fliss, E; Barnea, Y</t>
  </si>
  <si>
    <t>The global demand for cosmetic procedures is accelerating, with over 1.6 million aesthetic surgical procedures performed in the US in 2023. Concurrently, AI is transforming surgical practice through advanced analytics, predictive modeling, and computer vision. Cosmetic surgery, characterized by subjective outcomes and limited standardized metrics, presents a unique opportunity for AI integration to enhance precision, objectivity, and patient communication. Following PRISMA 2020 guidelines, we systematically searched MEDLINE/PubMed, Embase, and the Cochrane Library (January 2020-July 2025) for studies applying AI, machine learning, deep learning, computer vision, or large language models to cosmetic or aesthetic procedures. Eligible designs included randomized controlled trials, observational studies, diagnostic accuracy studies, feasibility studies, and prediction model development. Two reviewers independently screened titles/abstracts, assessed full texts, extracted data, and evaluated risk of bias using ROBINS-I for non-randomized studies. Of 3941 records, 38 met the inclusion criteria. AI applications spanned preoperative planning (predictive risk modeling, 3D outcome simulation), intraoperative guidance (augmented reality overlays), and postoperative monitoring (smartphone-based complication detection, objective aesthetic scoring). Benefits included improved patient-surgeon communication, enhanced risk stratification, and standardized outcome measurement. However, most studies were early-phase, with limited external validation, heterogeneous datasets, and inconsistent outcome metrics. Risk of bias was moderate to serious in most studies. AI in cosmetic surgery shows significant potential but remains in early clinical adoption. Progress requires multicenter validation, standardized datasets, explainable algorithms, and clear regulatory frameworks. Large language model-driven tools may accelerate development and integration, provided ethical, equitable, and patient-centered principles guide implementation.</t>
  </si>
  <si>
    <t>Shoham, Gon; Naveh, Shira; Confino, Itamar; Zoabi, Tariq; Govrin, Orel; Fliss, Ehud; Barnea, Yoav</t>
  </si>
  <si>
    <t>Shoham, G (corresponding author), Tel Aviv Sourasky Med Ctr, Dept Plast &amp; Reconstruct Surg, 6 Weizmann St, IL-6423906 Tel Aviv, Israel.</t>
  </si>
  <si>
    <t>gonshoham@gmail.com</t>
  </si>
  <si>
    <t>[Shoham, Gon; Naveh, Shira; Confino, Itamar; Zoabi, Tariq; Govrin, Orel; Fliss, Ehud; Barnea, Yoav] Tel Aviv Sourasky Med Ctr, Dept Plast &amp; Reconstruct Surg, 6 Weizmann St, IL-6423906 Tel Aviv, Israel</t>
  </si>
  <si>
    <t>Tel Aviv University; Sackler Faculty of Medicine; Tel Aviv Sourasky Medical Center</t>
  </si>
  <si>
    <t>A Systematic Review of Applications, Challenges, and Future Trajectories of Artificial Intelligence in Cosmetic Surgery</t>
  </si>
  <si>
    <t>AESTHETIC SURGERY JOURNAL</t>
  </si>
  <si>
    <t>AGE REDUCTION; RECOGNITION; BACK</t>
  </si>
  <si>
    <t>Govrin-Yehudain, Orel/0000-0002-8441-1397; Naveh, Shira/0009-0001-0417-5102; Fliss, Ehud/0000-0001-7930-3191</t>
  </si>
  <si>
    <t>OXFORD UNIV PRESS INC</t>
  </si>
  <si>
    <t>CARY</t>
  </si>
  <si>
    <t>JOURNALS DEPT, 2001 EVANS RD, CARY, NC 27513 USA</t>
  </si>
  <si>
    <t>1090-820X</t>
  </si>
  <si>
    <t>1527-330X</t>
  </si>
  <si>
    <t>AESTHET SURG J</t>
  </si>
  <si>
    <t>Aesthet. Surg. J.</t>
  </si>
  <si>
    <t>10.1093/asj/sjaf238</t>
  </si>
  <si>
    <t>http://dx.doi.org/10.1093/asj/sjaf238</t>
  </si>
  <si>
    <t>CT5JC</t>
  </si>
  <si>
    <t>41234118</t>
  </si>
  <si>
    <t>WOS:001630290500001</t>
  </si>
  <si>
    <t>Brlek, P; Divanovic, B; Bulic, L; Dambic, K; Mesin, M; Damjanovic, I; Hrvatin, N; Primorac, D</t>
  </si>
  <si>
    <t>Introduction: Accurate detection and characterization of intracardiac masses remain a major challenge in cardiovascular imaging due to overlapping morphological features between tumors, thrombi, and vegetations, as well as the inherent limitations of echocardiography, including operator dependency and variable image quality. Although echocardiography is the first-line imaging modality for evaluating cardiac masses, diagnostic uncertainty frequently necessitates additional multimodality imaging. Artificial intelligence (AI), including machine learning and deep learning approaches, has emerged as a promising strategy to improve image interpretation, automate feature extraction, and enhance diagnostic consistency. Objective: This narrative review aims to examine current advances in AI-enhanced echocardiography for cardiac tumor detection, with a particular focus on detection, segmentation, classification, multimodal integration, and clinical translation. Methods: A narrative literature review was conducted using PubMed, Scopus, and Google Scholar databases. Relevant English-language studies published between 2016 and 2026 were identified using keywords including "artificial intelligence", "machine learning", "deep learning", "echocardiography", "cardiac tumors", "intracardiac masses", "multimodal imaging", and "ultrasomics". Original studies, reviews, and methodological papers related to AI-assisted cardiovascular imaging were evaluated. Discussion: Current evidence suggests that AI-driven techniques, including radiomics (ultrasomics), convolutional neural networks, and multimodal learning frameworks, can improve the detection, segmentation, and classification of intracardiac masses. Experimental studies have reported high diagnostic performance, with some deep learning models achieving diagnostic accuracies exceeding 95% under controlled conditions. AI-assisted systems may also reduce interobserver variability and improve workflow efficiency. Multimodal AI approaches integrating echocardiography with cardiac magnetic resonance imaging, computed tomography, electrocardiography, and clinical data appear particularly promising for improving diagnostic discrimination. However, current models remain limited by small and imbalanced datasets, insufficient external validation, data heterogeneity, and limited generalizability across institutions and imaging protocols. Additional barriers to clinical implementation include annotation variability, limited interpretability of deep learning models, and regulatory considerations. Conclusions: AI-enhanced echocardiography has substantial potential to improve the detection and characterization of intracardiac masses by augmenting diagnostic consistency and supporting clinical decision-making. Nevertheless, current evidence remains largely based on retrospective and experimental studies. Future progress will depend on large multicenter collaborations, standardized imaging datasets, explainable AI frameworks, and prospective clinical validation to enable safe and effective integration into routine cardiovascular practice.</t>
  </si>
  <si>
    <t>Brlek, Petar; Divanovic, Berina; Bulic, Luka; Dambic, Klara; Mesin, Marko; Damjanovic, Ivan; Hrvatin, Nenad; Primorac, Dragan</t>
  </si>
  <si>
    <t>Bulic, L (corresponding author), St Catherine Specialty Hosp, Zagreb 10000, Croatia.; Bulic, L (corresponding author), Int Ctr Appl Biol Res, Zagreb 10000, Croatia.; Bulic, L (corresponding author), Josip Juraj Strossmayer Univ Osijek, Sch Med, Osijek 31000, Croatia.</t>
  </si>
  <si>
    <t>luka.bulic@svkatarina.hr; petar.brlek@svkatarina.hr</t>
  </si>
  <si>
    <t>[Brlek, Petar; Divanovic, Berina; Bulic, Luka; Primorac, Dragan] St Catherine Specialty Hosp, Zagreb 10000, Croatia; [Brlek, Petar; Bulic, Luka; Primorac, Dragan] Int Ctr Appl Biol Res, Zagreb 10000, Croatia; [Brlek, Petar; Bulic, Luka; Primorac, Dragan] Josip Juraj Strossmayer Univ Osijek, Sch Med, Osijek 31000, Croatia; [Brlek, Petar] Univ Zagreb, Fac Sci, Dept Mol Biol, Zagreb 10000, Croatia; [Bulic, Luka] Algebra Bernays Univ, Zagreb 10000, Croatia; [Dambic, Klara; Damjanovic, Ivan] Gen Hosp Nasice, Dept Emergency Med, Nashice 31500, Croatia; [Mesin, Marko] Inst Emergency Med Virovit Podravina Cty, Virovitica 33000, Croatia; [Hrvatin, Nenad] Clin Hosp Ctr Rijeka, Dept Genom Med, Rijeka 51000, Croatia; [Primorac, Dragan] Josip Juraj Strossmayer Univ Osijek, Fac Dent Med &amp; Hlth, Osijek 31000, Croatia; [Primorac, Dragan] Penn State Univ, Eberly Coll Sci, State Coll, PA 16802 USA; [Primorac, Dragan] Univ Split, Sch Med, Split 21000, Croatia; [Primorac, Dragan] Univ New Haven, Henry C Lee Coll Criminal Justice &amp; Forens Sci, New Haven, CT 06516 USA; [Primorac, Dragan] Sana Kliniken Oberfranken, D-96450 Coburg, Germany; [Primorac, Dragan] Univ Rijeka, Sch Med, Rijeka 51000, Croatia; [Primorac, Dragan] Univ Mostar, Sch Med, Mostar 88000, Bosnia &amp; Herceg; [Primorac, Dragan] Natl Forens Sci Univ, Gandhinagar 382007, India; [Primorac, Dragan] Univ Pittsburgh, Sch Med, Pittsburgh, PA 15213 USA</t>
  </si>
  <si>
    <t>University of JJ Strossmayer Osijek; University of Zagreb; University of Rijeka; University of JJ Strossmayer Osijek; Pennsylvania Commonwealth System of Higher Education (PCSHE); Pennsylvania State University; Pennsylvania State University - University Park; University of Split; University New Haven; University of Rijeka; University of Mostar; National Forensic Sciences University; Pennsylvania Commonwealth System of Higher Education (PCSHE); University of Pittsburgh</t>
  </si>
  <si>
    <t>Artificial Intelligence-Enhanced Echocardiography for Cardiac Tumor Detection: A Narrative Review of Advances, Challenges, and Clinical Translation</t>
  </si>
  <si>
    <t>machine learning; multimodal imaging; cardiac tumors; intracardiac masses; deep learning; ultrasomics</t>
  </si>
  <si>
    <t>Bulić, Luka/JWA-1858-2024; Primorac, Dragan/GYJ-1505-2022; Brlek, Petar/HZH-8231-2023</t>
  </si>
  <si>
    <t>5245</t>
  </si>
  <si>
    <t>10.3390/app16115245</t>
  </si>
  <si>
    <t>http://dx.doi.org/10.3390/app16115245</t>
  </si>
  <si>
    <t>JI0AL</t>
  </si>
  <si>
    <t>WOS:001789790600001</t>
  </si>
  <si>
    <t>Hassan, WA; El Meligy, OA; Talaat, IM</t>
  </si>
  <si>
    <t>Background and ObjectiveAccurate risk stratification in localized prostate cancer is essential for guiding treatment decisions. Conventional National Comprehensive Cancer Network (NCCN) risk groups rely on prostate-specific antigen (PSA), Gleason grade group, and clinical stage, while artificial intelligence (AI) methods, including radiomics, digital pathology, and multimodal prediction models, are increasingly being evaluated as alternatives or complements. This systematic review aims to assess studies published between 2020 and 2025 that directly compare AI-based models with traditional NCCN risk stratification methods in localized prostate cancer.MethodsA systematic search of PubMed/MEDLINE, Scopus, and Cochrane Library (January 2020-September 2025) was conducted. Eligible studies focused on localized prostate cancer, used AI-based models, compared them with NCCN risk stratification or its components, and reported outcomes such as the area under the receiver operating characteristic curve (AUC), sensitivity, specificity, calibration, or decision-curve analysis. Case reports, nonhuman studies, and abstracts without full data were excluded. Title/abstract and full-text screening was performed independently by two reviewers. Risk of bias was assessed using PROBAST, and reporting transparency was benchmarked against TRIPOD-AI.ResultsOut of 686 records, 100 duplicates were removed. Of the 586 screened, 95 were excluded. A total of 491 records mapped to NCCN components and compared AI with conventional methods; 43 full-text studies met inclusion criteria. AI approaches combining MRI radiomics, PET imaging, and histopathology whole-slide analysis consistently showed higher discrimination than NCCN models, especially for predicting adverse pathology and biochemical recurrence. However, calibration, external validation, and reporting quality were addressed inconsistently.ConclusionsAI-based methods show promise in improving NCCN risk stratification for localized prostate cancer, delivering better prognostic accuracy than traditional approaches. However, variability in methods, limited external validation, and gaps in transparent reporting highlight the need for larger, multiinstitutional prospective studies before these methods can be widely adopted in clinical practice.</t>
  </si>
  <si>
    <t>Hassan, Wael A.; El Meligy, Omar A.; Talaat, Iman M.</t>
  </si>
  <si>
    <t>Hassan, WA (corresponding author), Univ Sharjah, Coll Med, Dept Clin Sci, Sharjah, U Arab Emirates.; Hassan, WA (corresponding author), Univ Sharjah, Res Inst Med &amp; Hlth Sci, Sharjah, U Arab Emirates.; El Meligy, OA (corresponding author), Alexandria Univ, Fac Dent, Dept Pediat Dent &amp; Dent Publ Hlth, Alexandria, Egypt.</t>
  </si>
  <si>
    <t>wael.hassan@sharjah.ac.ae; omar.elmeligi@dent.alex.edu.eg</t>
  </si>
  <si>
    <t>[Hassan, Wael A.; Talaat, Iman M.] Univ Sharjah, Coll Med, Dept Clin Sci, Sharjah, U Arab Emirates; [Hassan, Wael A.; Talaat, Iman M.] Univ Sharjah, Res Inst Med &amp; Hlth Sci, Sharjah, U Arab Emirates; [El Meligy, Omar A.] Alexandria Univ, Fac Dent, Dept Pediat Dent &amp; Dent Publ Hlth, Alexandria, Egypt; [Talaat, Iman M.] Alexandria Univ, Fac Med, Dept Pathol, Alexandria, Egypt</t>
  </si>
  <si>
    <t>University of Sharjah; University of Sharjah; Egyptian Knowledge Bank (EKB); Alexandria University; Egyptian Knowledge Bank (EKB); Alexandria University</t>
  </si>
  <si>
    <t>Artificial Intelligence Versus Conventional Methods for NCCN Risk Stratification in Localized Prostate Cancer (2020-2025): A Systematic Review</t>
  </si>
  <si>
    <t>PROSTATE CANCER</t>
  </si>
  <si>
    <t>artificial intelligence; computer-assisted; image interpretation; machine learning; neural networks; prostatic carcinoma; risk assessment</t>
  </si>
  <si>
    <t>PREDICTION; VALIDATION; APPLICABILITY; DIAGNOSIS; PATHOLOGY; PROBAST; MODEL; BIAS; TOOL; MRI</t>
  </si>
  <si>
    <t>Abdou Hassan, Wael/AAT-9871-2021; Elmeligy, Omar/J-4942-2012</t>
  </si>
  <si>
    <t>2090-3111</t>
  </si>
  <si>
    <t>2090-312X</t>
  </si>
  <si>
    <t>PROSTATE CANCER-US</t>
  </si>
  <si>
    <t>Prostate Cancer</t>
  </si>
  <si>
    <t>9923959</t>
  </si>
  <si>
    <t>10.1155/proc/9923959</t>
  </si>
  <si>
    <t>http://dx.doi.org/10.1155/proc/9923959</t>
  </si>
  <si>
    <t>LJ0DR</t>
  </si>
  <si>
    <t>42483695</t>
  </si>
  <si>
    <t>WOS:001825737700001</t>
  </si>
  <si>
    <t>Naderian, S; Soleimanzadeh, F; Nikniaz, L; Sanaie, S; Sadeghi-Ghyassi, F; Samad-Soltani, T</t>
  </si>
  <si>
    <t>Background Prostate cancer (PCa) affects over 1.4 million individuals annually and remains one of the leading causes of cancer-related death globally. Artificial intelligence-based clinical decision support systems (AI-CDSS) are increasingly used to improve diagnostic and treatment decisions in PCa management. Objective This systematic review aims to evaluate the development, implementation, and limitations of AI-based CDSS applied to the diagnosing, staging, treatment, or management of PCa. Method The review protocol was registered with PROSPERO (ID = CRD42024498335) and adhered to preferred reporting items for systematic reviews and meta-analyses (PRISMA) guidelines. Using the (population/intervention/comparison/outcome) PICO framework, research questions were formulated to examine system development, AI models applied, adherence to CDSS standards, and integration into clinical decision-making phases. A systematic search of PubMed, Scopus, Web of Science and Embase retrieved 1137 articles; after removing 173 duplicates, 964 records were screened. A subsequent update search in June 2024 identified no additional papers. Two reviewers independently screened titles and abstracts, full texts, and resolved disagreements through discussion with a third reviewer. Studies were included if they developed and evaluated AI-based CDSS for PCa with reported performance metrics. Studies were excluded if they did not involve AI-based CDSS, lacked evaluation data, or did not address clinical decision-making. Results Ten studies met the inclusion criteria. Cohorts ranged from 10 to 1.93 million records. Reported tasks included diagnosis, risk/recurrence prediction, survival estimation, and radiotherapy/ brachytherapy plan optimization. Common models were gradient boosting, neural networks, and deep reinforcement learning (DRL). Performance was variable but modern ML generally outperformed traditional baselines for survival and risk prediction (e.g., AUROC approximate to 0.84 for three-year recurrence; C-index up to 0.92 for five-year progression-free survival (PFS)). A workflow CDSS without predictive modeling reduced decision-making time by 60%. Key limitations included small or heterogeneous samples, limited generalizability, inconsistent or incomplete data inputs, scarce external validation/calibration, and interpretability concerns. Core CDSS components were inconsistently implemented. Conclusions AI-based CDSS for PCa show promise for diagnosis, prognosis, and treatment planning and may improve efficiency. However, broader adoption will require high-quality, multi-site data; external validation and calibration; interpretable models; and robust integration with EHRs and clinical workflows. Prospective clinical evaluations are needed to confirm patient-level impact.</t>
  </si>
  <si>
    <t>Naderian, Senobar; Soleimanzadeh, Farzin; Nikniaz, Leila; Sanaie, Sarvin; Sadeghi-Ghyassi, Fatemeh; Samad-Soltani, Taha</t>
  </si>
  <si>
    <t>Samad-Soltani, T (corresponding author), Tabriz Univ Med Sci, Sch Management &amp; Med Informat, Dept Hlth Informat Technol, Tabriz, Iran.; Samad-Soltani, T (corresponding author), Universal Sci Educ &amp; Res Network USERN, Canc Artificial Intelligence Collaborat Grp CAICG, Tabriz, Iran.</t>
  </si>
  <si>
    <t>Samadsoltani@tbzmed.ac.ir</t>
  </si>
  <si>
    <t>[Naderian, Senobar; Samad-Soltani, Taha] Tabriz Univ Med Sci, Sch Management &amp; Med Informat, Dept Hlth Informat Technol, Tabriz, Iran; [Naderian, Senobar; Samad-Soltani, Taha] Universal Sci Educ &amp; Res Network USERN, Canc Artificial Intelligence Collaborat Grp CAICG, Tabriz, Iran; [Soleimanzadeh, Farzin] Tabriz Univ Med Sci, Urol Dept, Tabriz, Iran; [Nikniaz, Leila] Tabriz Univ Med Sci, Tabriz Hlth Serv Management Res Ctr, Tabriz, Iran; [Sanaie, Sarvin] Tabriz Univ Med Sci, Aging Res Inst, Res Ctr Integrat Med Aging, Tabriz, Iran; [Sadeghi-Ghyassi, Fatemeh] Tabriz Univ Med Sci, Fac Med, Res Ctr Evidence Based Med, Iranian EBM Ctr,JBI Ctr Excellence, Tabriz, Iran</t>
  </si>
  <si>
    <t>Tabriz University of Medical Science; Universal Scientific Education &amp; Research Network (USERN); Tabriz University of Medical Science; Tabriz University of Medical Science; Tabriz University of Medical Science; Tabriz University of Medical Science</t>
  </si>
  <si>
    <t>A Systematic Review of Artificial Intelligence-Based Clinical Decision Support Systems in Prostate Cancer Management</t>
  </si>
  <si>
    <t>HEALTHCARE TECHNOLOGY LETTERS</t>
  </si>
  <si>
    <t>AI; CDSS; Gleason score; mp-MRI; PCa</t>
  </si>
  <si>
    <t>DIAGNOSIS; OUTCOMES</t>
  </si>
  <si>
    <t>Sanaie, Sarvin/I-3769-2016; Nikniaz, Leila/M-5747-2017; Sadeghi-Ghyassi, Fatemeh/E-2179-2015; Samad-Soltani, Taha/F-2102-2017</t>
  </si>
  <si>
    <t>Sadeghi-Ghyassi, Fatemeh/0000-0001-9446-9763</t>
  </si>
  <si>
    <t>2053-3713</t>
  </si>
  <si>
    <t>HEALTHC TECHNOL LETT</t>
  </si>
  <si>
    <t>Healthc. Technol. Lett.</t>
  </si>
  <si>
    <t>e70026</t>
  </si>
  <si>
    <t>10.1049/htl2.70026</t>
  </si>
  <si>
    <t>http://dx.doi.org/10.1049/htl2.70026</t>
  </si>
  <si>
    <t>AC0WL</t>
  </si>
  <si>
    <t>41262209</t>
  </si>
  <si>
    <t>WOS:001644586700008</t>
  </si>
  <si>
    <t>Gill, G; Gonzalez, D; Sanghvi, H; Djulbegovic, M; Suleiman, A; Gupta, S</t>
  </si>
  <si>
    <t>Posterior capsule opacification (PCO) remains the most common long-term complication of cataract surgery, affecting up to one-fifth of patients within 5 years and often requiring neodymium: yttrium-aluminum-garnet (Nd:YAG) laser capsulotomy. Clinical decisions about if and when to intervene depend primarily on subjective assessments and carry non-trivial risks, including transient intraocular pressure spikes, cystoid macular edema, and rare retinal detachment. Recent advances in artificial intelligence (AI), spanning classical machine learning and deep convolutional neural networks, offer an objective, data-driven framework to (1) detect and grade PCO severity from imaging (retro-illumination photographs, OCT, Scheimpflug tomography), (2) stratify individual risk of clinically significant opacification and personalize follow-up, and (3) support timing and dosing of Nd:YAG capsulotomy. AI models have achieved expert-level performance (e.g., AUC up to 0.97 for binary detection of vision-threatening PCO, correlation r approximate to 0.83 for continuous severity scores, C-index approximate to 0.87 for capsulotomy risk nomograms), reducing observer bias and standardizing care. To address the "black-box" nature of complex models, mechanistic interpretability techniques, such as heatmaps and quantifiable feature extraction, are emerging to clarify decision logic and bolster clinician trust. Key challenges include assembling large, diverse, multi-center datasets (potentially via federated learning), prospective validation in real-world settings, regulatory approval, seamless integration into electronic health records and imaging workflows, and ensuring data privacy. Future directions emphasize true multimodal fusion of slit-lamp, OCT, and Scheimpflug tomography data, intraoperative feedback systems to minimize residual lens epithelial cells, patient-driven home monitoring via smartphone apps, and user-tunable AI thresholds to align with individual clinician and patient priorities. By combining transparent AI insights with surgical expertise, these tools can transform PCO management. They may optimize visual rehabilitation, minimize unnecessary procedures, and enhance safety in cataract postoperative care.</t>
  </si>
  <si>
    <t>Gill, Gurnoor; Gonzalez, David Taylor; Sanghvi, Harshal; Djulbegovic, Mak; Suleiman, Ayam; Gupta, Shailesh</t>
  </si>
  <si>
    <t>Gupta, S (corresponding author), Broward Hlth North, Deerfield, FL 33064 USA.; Gupta, S (corresponding author), Adv Res LLC, Valencia, CA 33143 USA.; Gupta, S (corresponding author), Special Retina Ctr LLC, Boulder, CO 33434 USA.</t>
  </si>
  <si>
    <t>sgupta1997@yahoo.com</t>
  </si>
  <si>
    <t>[Gill, Gurnoor] Florida Atlantic Univ, Charles E Schmidt Coll Med, Boca Raton, FL USA; [Gupta, Shailesh] Broward Hlth North, Deerfield, FL 33064 USA; [Sanghvi, Harshal] Florida Atlantic Univ, Coll Business, Davie, FL 33326 USA; [Djulbegovic, Mak] Wills Eye Hosp &amp; Res Inst, Philadelphia, PA USA; [Suleiman, Ayam; Gupta, Shailesh] Adv Res LLC, Valencia, CA 33143 USA; [Gupta, Shailesh] Special Retina Ctr LLC, Boulder, CO 33434 USA</t>
  </si>
  <si>
    <t>State University System of Florida; Florida Atlantic University</t>
  </si>
  <si>
    <t>Artificial intelligence for posterior capsule opacification</t>
  </si>
  <si>
    <t>artificial intelligence; posterior capsular opacification; decision support systems; deep learning; cataract surgery</t>
  </si>
  <si>
    <t>SURGERY; RISK</t>
  </si>
  <si>
    <t>Sanghvi, Harshal/HDO-6990-2022</t>
  </si>
  <si>
    <t>1695525</t>
  </si>
  <si>
    <t>10.3389/fmed.2025.1695525</t>
  </si>
  <si>
    <t>http://dx.doi.org/10.3389/fmed.2025.1695525</t>
  </si>
  <si>
    <t>AH9EF</t>
  </si>
  <si>
    <t>41458487</t>
  </si>
  <si>
    <t>WOS:001648529700001</t>
  </si>
  <si>
    <t>Smolyansky, ED; Hakeem, H; Ge, ZY; Chen, ZB; Kwan, P</t>
  </si>
  <si>
    <t>Purpose: There remain major challenges for the clinician in managing patients with epilepsy effectively. Choosing anti-seizure medications (ASMs) is subject to trial and error. About one-third of patients have drug-resistant epilepsy (DRE). Surgery may be considered for selected patients, but time from diagnosis to surgery averages 20 years. We reviewed the potential use of machine learning (ML) predictive models as clinical decision support tools to help address some of these issues. Methods: We conducted a comprehensive search of Medline and Embase of studies that investigated the application of ML in epilepsy management in terms of predicting ASM responsiveness, predicting DRE, identifying surgical candidates, and predicting epilepsy surgery outcomes. Original articles addressing these 4 areas published in English between 2000 and 2020 were included. Results: We identified 24 relevant articles: 6 on ASM responsiveness, 3 on DRE prediction, 2 on identifying surgical candidates, and 13 on predicting surgical outcomes. A variety of potential predictors were used including clinical, neuropsychological, imaging, electroencephalography, and health system claims data. A number of different ML algorithms and approaches were used for prediction, but only one study utilized deep learning methods. Some models show promising performance with areas under the curve above 0.9. However, most were single setting studies (18 of 24) with small sample sizes (median number of patients 55), with the exception of 3 studies that utilized large databases and 3 studies that performed external validation. There was a lack of standardization in reporting model performance. None of the models reviewed have been prospectively evaluated for their clinical benefits. Conclusion: The utility of ML models for clinical decision support in epilepsy management remains to be determined. Future research should be directed toward conducting larger studies with external validation, standardization of reporting, and prospective evaluation of the ML model on patient outcomes. (c) 2021 Elsevier Inc. All rights reserved.</t>
  </si>
  <si>
    <t>Smolyansky, Eliot D.; Hakeem, Haris; Ge, Zongyuan; Chen, Zhibin; Kwan, Patrick</t>
  </si>
  <si>
    <t>Kwan, P (corresponding author), Monash Univ, Cent Clin Sch, Alfred Ctr, Dept Neurosci, Level 6,99 Commercial Rd, Melbourne, Vic 3004, Australia.</t>
  </si>
  <si>
    <t>Patrick.Kwan@monash.edu</t>
  </si>
  <si>
    <t>NVIDIA; Airdoc Research grant; Australian Research Data Commons (ARDC); NHMRC; University of Melbourne; UCB Pharma; Medical Research Future Fund Practitioner Fellowship [MRF1136427]</t>
  </si>
  <si>
    <t>NVIDIA (Nvidia Corporation); Airdoc Research grant; Australian Research Data Commons (ARDC); NHMRC (National Health &amp; Medical Research Council (NHMRC) of Australia); University of Melbourne (University of Melbourne); UCB Pharma (UCB Pharma SA); Medical Research Future Fund Practitioner Fellowship (Medical Research Future Fund (MRFF))</t>
  </si>
  <si>
    <t>Zongyuan Ge is supported by NVIDIA and Airdoc Research grant. His institution has received research grants from Australian Research Data Commons (ARDC) . Zhibin Chen is supported by the NHMRC Early Career Fellowship and has received research grant from University of Melbourne Early Career Researcher Grant Scheme. His institution has received research from UCB Pharma. This funding is unrelated to this study. Patrick Kwan is sup-ported by a Medical Research Future Fund Practitioner Fellowship (MRF1136427) . His institution has received research grants from Biscayne Pharmaceuticals, Eisai, GW Pharmaceuticals, LivaNova, Novartis, UCB Pharma, and Zynerba outside the submitted work; he has received speaker fees from Eisai, LivaNova, and UCB Pharma outside the submitted work. Eliot David Smolyansky and Haris Hakeem have no interests to declare.</t>
  </si>
  <si>
    <t>[Smolyansky, Eliot D.] Univ Melbourne, Melbourne Med Sch, Parkville, Vic 3010, Australia; [Hakeem, Haris; Kwan, Patrick] Alfred Hosp, Dept Neurol, Melbourne, Vic 3004, Australia; [Hakeem, Haris; Chen, Zhibin; Kwan, Patrick] Monash Univ, Cent Clin Sch, Dept Neurosci, Melbourne, Vic 3004, Australia; [Ge, Zongyuan] Monash Univ, Monash eRes Ctr, Clayton, Vic 3800, Australia; [Chen, Zhibin] Monash Univ, Sch Publ Hlth &amp; Prevent Med, Clin Epidemiol, Melbourne, Vic 3004, Australia; [Chen, Zhibin; Kwan, Patrick] Royal Melbourne Hosp, Dept Med, Melbourne, Vic 3050, Australia; [Chen, Zhibin; Kwan, Patrick] Royal Melbourne Hosp, Dept Neurol, Melbourne, Vic 3050, Australia; [Kwan, Patrick] Chongqing Med Univ, Affiliated Hosp 1, Chongqing Key Lab Neurol, Chongqing, Peoples R China</t>
  </si>
  <si>
    <t>University of Melbourne; Florey Institute of Neuroscience &amp; Mental Health; Howard Florey Institute Affiliates; Monash University; Monash University; Monash University; Melbourne Health; Royal Melbourne Hospital; Melbourne Health; Royal Melbourne Hospital; Chongqing Medical University</t>
  </si>
  <si>
    <t>Machine learning models for decision support in epilepsy management: A critical review</t>
  </si>
  <si>
    <t>EPILEPSY &amp; BEHAVIOR</t>
  </si>
  <si>
    <t>Machine learning; Clinical decision support; Anti-seizure medication; Drug-resistant epilepsy; Epilepsy surgery; Outcomes</t>
  </si>
  <si>
    <t>DRUG-RESISTANT EPILEPSY; NEWLY-DIAGNOSED EPILEPSY; OUTCOME PREDICTION; STRUCTURAL CONNECTOME; SURGERY; CLASSIFICATION; LAMOTRIGINE; TOPIRAMATE; VALIDATION; CHALLENGES</t>
  </si>
  <si>
    <t>Chen, Zhibin/T-1567-2017</t>
  </si>
  <si>
    <t>Ge, Zongyuan/0000-0002-5880-8673; Kwan, Patrick/0000-0001-7310-276X; Chen, Zhibin/0000-0002-1888-6917</t>
  </si>
  <si>
    <t>1525-5050</t>
  </si>
  <si>
    <t>1525-5069</t>
  </si>
  <si>
    <t>EPILEPSY BEHAV</t>
  </si>
  <si>
    <t>Epilepsy Behav.</t>
  </si>
  <si>
    <t>OCT 2021</t>
  </si>
  <si>
    <t>123</t>
  </si>
  <si>
    <t>108273</t>
  </si>
  <si>
    <t>10.1016/j.yebeh.2021.108273</t>
  </si>
  <si>
    <t>http://dx.doi.org/10.1016/j.yebeh.2021.108273</t>
  </si>
  <si>
    <t>SEP 2021</t>
  </si>
  <si>
    <t>Behavioral Sciences; Clinical Neurology; Psychiatry</t>
  </si>
  <si>
    <t>Behavioral Sciences; Neurosciences &amp; Neurology; Psychiatry</t>
  </si>
  <si>
    <t>US1FC</t>
  </si>
  <si>
    <t>34507093</t>
  </si>
  <si>
    <t>WOS:000697181000008</t>
  </si>
  <si>
    <t>Gallifant, J; Zhang, J; Lopez, MDA; Zhu, TT; Camporota, L; Celi, LA; Formenti, F</t>
  </si>
  <si>
    <t>Background: Artificial intelligence (AI) has the potential to personalise mechanical ventilation strategies for patients with respiratory failure. However, current methodological deficiencies could limit clinical impact. We identified common limitations and propose potential solutions to facilitate translation of AI to mechanical ventilation of patients.Methods: A systematic review was conducted in MEDLINE, Embase, and PubMed Central to February 2021. Studies investigating the application of AI to patients undergoing mechanical ventilation were included. Algorithm design and adherence to reporting standards were assessed with a rubric combining published guidelines, satisfying the Transparent Reporting of a multivariable prediction model for Individual Prognosis Or Diagnosis [TRIPOD] statement. Risk of bias was assessed by using the Prediction model Risk Of Bias ASsessment Tool (PROBAST), and correspondence with authors to assess data and code availability.Results: Our search identified 1,342 studies, of which 95 were included: 84 had single-centre, retrospective study design, with only one randomised controlled trial. Access to data sets and code was severely limited (unavailable in 85% and 87% of studies, respectively). On request, data and code were made available from 12 and 10 authors, respectively, from a list of 54 studies published in the last 5 yr. Ethnicity was frequently under-reported 18/95 (19%), as was model calibration 17/95 (18%). The risk of bias was high in 89% (85/95) of the studies, especially because of analysis bias.Conclusions: Development of algorithms should involve prospective and external validation, with greater code and data availability to improve confidence in and translation of this promising approach.</t>
  </si>
  <si>
    <t>Gallifant, Jack; Zhang, Joe; Lopez, Maria Del Pilar Arias; Zhu, Tingting; Camporota, Luigi; Celi, Leo A.; Formenti, Federico</t>
  </si>
  <si>
    <t>Gallifant, J (corresponding author), Kings Coll London, Ctr Human &amp; Appl Physiol Sci, Sch Basic &amp; Med Biosci, London, England.; Celi, LA (corresponding author), MIT, Lab Computat Physiol, 77 Massachusetts Ave, Cambridge, MA 02139 USA.; Celi, LA (corresponding author), Beth Israel Deaconess Med Ctr, Div Pulm Crit Care &amp; Sleep Med, Boston, MA 02215 USA.; Celi, LA (corresponding author), Harvard Univ, Dept Biostat, Harvard TH Chan Sch Publ Hlth, Boston, MA 02115 USA.</t>
  </si>
  <si>
    <t>jack.gallifant@kcl.ac.uk; lceli@mit.edu</t>
  </si>
  <si>
    <t>US National Institutes of Health [NIBIB R01 EB017205]; National Institute for Health Research Invention for Innovation [200681]; National Institute of Academic Anaesthesia [NIAA19R108]; Wellcome Trust; Royal Academy of Engineering</t>
  </si>
  <si>
    <t>US National Institutes of Health (United States Department of Health &amp; Human Services, National Institutes of Health (NIH) - USA); National Institute for Health Research Invention for Innovation; National Institute of Academic Anaesthesia (National Institute of Academic Anaesthesia); Wellcome Trust (Wellcome Trust); Royal Academy of Engineering (Royal Academy of Engineering - UK)</t>
  </si>
  <si>
    <t>US National Institutes of Health (NIBIB R01 EB017205) to LAC; National Institute for Health Research Invention for Innovation (#200681) to FF; National Institute of Academic Anaesthesia (NIAA19R108) to FF; Wellcome Trust to JZ; Engineering for Development Research Fellowship provided by the Royal Academy of Engineering to TZ.</t>
  </si>
  <si>
    <t>[Gallifant, Jack; Camporota, Luigi; Formenti, Federico] Kings Coll London, Ctr Human &amp; Appl Physiol Sci, Sch Basic &amp; Med Biosci, London, England; [Zhang, Joe; Camporota, Luigi] Guys &amp; St Thomas NHS Fdn Trust, Kings Hlth Partners, Dept Adult Crit Care, London, England; [Zhang, Joe] Imperial Coll London, Inst Global Hlth Innovat, London, England; [Lopez, Maria Del Pilar Arias] Argentine Soc Intens Care, SATI Q Program, Buenos Aires, DF, Argentina; [Zhu, Tingting] Univ Oxford, Dept Engn Sci, Inst Biomed Engn, Oxford, England; [Celi, Leo A.] MIT, Lab Computat Physiol, 77 Massachusetts Ave, Cambridge, MA 02139 USA; [Celi, Leo A.] Beth Israel Deaconess Med Ctr, Div Pulm Crit Care &amp; Sleep Med, Boston, MA 02215 USA; [Celi, Leo A.] Harvard Univ, Dept Biostat, Harvard TH Chan Sch Publ Hlth, Boston, MA 02115 USA; [Formenti, Federico] Univ Oxford, Nuffield Div Anaesthet, Oxford, England; [Formenti, Federico] Univ Nebraska, Dept Biomech, Omaha, NE 68182 USA</t>
  </si>
  <si>
    <t>University of London; King's College London; University of London; Guy's &amp; St Thomas' NHS Foundation Trust; King's College London; Imperial College London; University of Oxford; Massachusetts Institute of Technology (MIT); Harvard University; Harvard University Medical Affiliates; Beth Israel Deaconess Medical Center; Harvard University; Harvard T.H. Chan School of Public Health; University of Oxford; University of Nebraska System</t>
  </si>
  <si>
    <t>Artificial intelligence tor mechanical ventilation: systematic review of design, reporting standards, and bias</t>
  </si>
  <si>
    <t>BRITISH JOURNAL OF ANAESTHESIA</t>
  </si>
  <si>
    <t>artificial intelligence; bias; critical care; decision support; mechanical ventilation respiratory failure</t>
  </si>
  <si>
    <t>PREDICTION; MORTALITY; DIAGNOSIS; MODEL</t>
  </si>
  <si>
    <t>Zhu, Tingting/O-6989-2017; Camporota, Luigi/G-2390-2017; Formenti, Federico/F-3501-2012; Camporota, Luigi/G-2390-2017</t>
  </si>
  <si>
    <t>Zhang, Joe/0000-0001-6040-2122; Zhu, Tingting/0000-0002-1552-5630; Camporota, Luigi/0000-0001-5600-1676; Formenti, Federico/0000-0003-4289-0761; Gallifant, Jack/0000-0003-1306-2334; Camporota, Luigi/0009-0000-3983-9055</t>
  </si>
  <si>
    <t>0007-0912</t>
  </si>
  <si>
    <t>1471-6771</t>
  </si>
  <si>
    <t>BRIT J ANAESTH</t>
  </si>
  <si>
    <t>Br. J. Anaesth.</t>
  </si>
  <si>
    <t>128</t>
  </si>
  <si>
    <t>343</t>
  </si>
  <si>
    <t>351</t>
  </si>
  <si>
    <t>10.1016/j.bja.2021.09.025</t>
  </si>
  <si>
    <t>http://dx.doi.org/10.1016/j.bja.2021.09.025</t>
  </si>
  <si>
    <t>YV1MK</t>
  </si>
  <si>
    <t>34772497</t>
  </si>
  <si>
    <t>WOS:000752497000050</t>
  </si>
  <si>
    <t>Chung, CC; Wu, IC; Bamodu, OA; Hong, CT; Chiu, HC</t>
  </si>
  <si>
    <t>Background: Myasthenia gravis (MG), a chronic autoimmune disorder with variable disease trajectories, presents considerable challenges for clinical stratification and acute care management. This systematic review evaluated machine learning models developed for prognostic assessment in patients with MG. Methods: Following PRISMA guidelines, we systematically searched PubMed, Embase, and Scopus for relevant articles published from January 2010 to May 2025. Studies using machine learning techniques to predict MG-related outcomes based on structured or semi-structured clinical variables were included. We extracted data on model targets, algorithmic strategies, input features, validation design, performance metrics, and interpretability methods. The risk of bias was assessed using the Prediction Model Risk of Bias Assessment Tool. Results: Eleven studies were included, targeting ICU admission (n = 2), myasthenic crisis (n = 1), treatment response (n = 2), prolonged mechanical ventilation (n = 1), hospitalization duration (n = 1), symptom subtype clustering (n = 1), and artificial intelligence (AI)-assisted examination scoring (n = 3). Commonly used algorithms included extreme gradient boosting, random forests, decision trees, multivariate adaptive regression splines, and logistic regression. Reported AUC values ranged from 0.765 to 0.944. Only two studies employed external validation using independent cohorts; others relied on internal cross-validation or repeated holdout. Of the seven prognostic modeling studies, four were rated as having high risk of bias, primarily due to participant selection, predictor handling, and analytical design issues. The remaining four studies focused on unsupervised symptom clustering or AI-assisted examination scoring without predictive modeling components. Conclusions: Despite promising performance metrics, constraints in generalizability, validation rigor, and measurement consistency limited their clinical application. Future research should prioritize prospective multicenter studies, dynamic data sharing strategies, standardized outcome definitions, and real-time clinical workflow integration to advance machine learning-based prognostic tools for MG and support improved patient care in acute settings.</t>
  </si>
  <si>
    <t>Chung, Chen-Chih; Wu, I-Chieh; Bamodu, Oluwaseun Adebayo; Hong, Chien-Tai; Chiu, Hou-Chang</t>
  </si>
  <si>
    <t>Hong, CT; Chiu, HC (corresponding author), Taipei Med Univ, Shuang Ho Hosp, Dept Neurol, New Taipei City 235, Taiwan.; Hong, CT (corresponding author), Taipei Med Univ, Coll Med, Sch Med, Dept Neurol, Taipei 110, Taiwan.; Hong, CT (corresponding author), Shuang Ho Hosp, Res &amp; Innovat Ctr Artificial Intelligence Med &amp; Hl, New Taipei City 235, Taiwan.; Hong, CT; Chiu, HC (corresponding author), Taipei Med Univ, Shuang Ho Hosp, Taipei Neurosci Inst, New Taipei City 235, Taiwan.</t>
  </si>
  <si>
    <t>21180@s.tmu.edu.tw; 15004@s.tmu.edu.tw; 10670@s.tmu.edu.tw; m001012.hc@gmail.com; o.bamodu@gwu.edu</t>
  </si>
  <si>
    <t>[Chung, Chen-Chih; Wu, I-Chieh; Hong, Chien-Tai; Chiu, Hou-Chang] Taipei Med Univ, Shuang Ho Hosp, Dept Neurol, New Taipei City 235, Taiwan; [Chung, Chen-Chih; Hong, Chien-Tai] Taipei Med Univ, Coll Med, Sch Med, Dept Neurol, Taipei 110, Taiwan; [Chung, Chen-Chih; Hong, Chien-Tai] Shuang Ho Hosp, Res &amp; Innovat Ctr Artificial Intelligence Med &amp; Hl, New Taipei City 235, Taiwan; [Chung, Chen-Chih; Wu, I-Chieh; Hong, Chien-Tai; Chiu, Hou-Chang] Taipei Med Univ, Shuang Ho Hosp, Taipei Neurosci Inst, New Taipei City 235, Taiwan; [Bamodu, Oluwaseun Adebayo] George Washington Univ, Milken Inst, Sch Publ Hlth, Dept Prevent &amp; Community Hlth, Washington, DC 20052 USA; [Bamodu, Oluwaseun Adebayo] Muhimbili Univ Hlth &amp; Allied Sci, Sch Clin Med, Directorate Postgrad Studies, POB 65001, Dar Es Salaam, Tanzania</t>
  </si>
  <si>
    <t>Taipei Medical University; Shuang Ho Hospital; Taipei Medical University; Shuang Ho Hospital; Taipei Medical University; Taipei Medical University; George Washington University; Muhimbili University of Health &amp; Allied Sciences</t>
  </si>
  <si>
    <t>Machine Learning in Myasthenia Gravis: A Systematic Review of Prognostic Models and AI-Assisted Clinical Assessments</t>
  </si>
  <si>
    <t>machine learning; myasthenia gravis; myasthenic crisis; prediction; prognosis; systematic review</t>
  </si>
  <si>
    <t>CRISIS</t>
  </si>
  <si>
    <t>Bamodu, Oluwaseun Adebayo/B-9784-2018</t>
  </si>
  <si>
    <t>Chiu, Houchang/0000-0003-2712-8533; Chung, Chen-Chih/0000-0001-6743-6667; Wu, I Chieh/0009-0004-1610-4995; Bamodu, Oluwaseun Adebayo/0000-0001-8229-0408</t>
  </si>
  <si>
    <t>AUG 14 2025</t>
  </si>
  <si>
    <t>2044</t>
  </si>
  <si>
    <t>10.3390/diagnostics15162044</t>
  </si>
  <si>
    <t>http://dx.doi.org/10.3390/diagnostics15162044</t>
  </si>
  <si>
    <t>6OV4N</t>
  </si>
  <si>
    <t>40870896</t>
  </si>
  <si>
    <t>WOS:001558471000001</t>
  </si>
  <si>
    <t>Sun, H; Kang, MJ; Zhang, HY; Jia, J; Wang, QP</t>
  </si>
  <si>
    <t>Background: Predicting patient outcomes upon ICU admission remains challenging; however, early mortality prediction could facilitate timely interventions. A comprehensive synthesis of the literature on the performance of machine learning models for predicting ICU mortality is currently lacking. Aim: This study aimed to review the literature on machine learning models for predicting mortality in ICU patients and to conduct a meta-analysis to summarise pooled performance estimates. Study Design: This is a systematic review and meta-analysis. PubMed, Cochrane Library, Web of Science and Embase were systematically searched for studies published between January 1, 2014, and December 10, 2024, that evaluated the performance of machine learning models in predicting ICU mortality. Two reviewers independently extracted data and assessed the risk of bias. A bivariate mixed-effects model meta-analysis was performed using Stata (version 14.0) to synthesise predictive performance indicators. Results: Forty studies involving 317 028 patients and comprising 123 machine learning models were included. The most commonly used methods were logistic regression, random forest and XGBoost. Commonly identified predictive features included age, blood urine nitrogen, heart rate, respiratory rate, SpO(2) and Glasgow Coma Scale score. The pooled area under the receiver operating characteristic curve was 0.83 (95% CI: 0.80-0.86). The pooled sensitivity was 0.72 (95% CI: 0.68-0.76, I-2 = 99.66%, p &lt; 0.001), and the pooled specificity was 0.81 (95% CI: 0.77-0.84, I-2 = 99.93%, p &lt; 0.001). Conclusions: Machine learning models show strong potential for predicting mortality in ICU patients. However, most studies lacked external validation, and reliance on retrospective cohorts for model development increased the risk of bias. Further multicenter prospective studies are necessary to validate and enhance model reliability. Relevance to Clinical Practice: Machine learning-based mortality prediction models, when integrated into clinical decision-support systems, have the potential to significantly enhance nursing practice. These tools could assist in the early identification of high-risk patients, enabling prioritisation for intensified monitoring, facilitating timely escalation of care and supporting proactive goals-of-care discussions with families. Future implementation should focus on improving model interpretability and seamless workflow integration to foster trust and utility among frontline physicians and nurses.</t>
  </si>
  <si>
    <t>Sun, Hu; Kang, Meijuan; Zhang, Huayu; Jia, Jiang; Wang, Qinpeng</t>
  </si>
  <si>
    <t>Wang, QP (corresponding author), Second Hosp Lanzhou Univ, Dept Neurocrit Care Med, Lanzhou, Peoples R China.</t>
  </si>
  <si>
    <t>wangqp0943@126.com</t>
  </si>
  <si>
    <t>[Sun, Hu; Jia, Jiang] Second Peoples Hosp Dingxi City, Neurol Intens Care Unit, Dingxi, Peoples R China; [Kang, Meijuan; Zhang, Huayu] Dingxi Second Peoples Hosp, Dept Neurol, Dingxi 743000, Peoples R China; [Wang, Qinpeng] Second Hosp Lanzhou Univ, Dept Neurocrit Care Med, Lanzhou, Peoples R China</t>
  </si>
  <si>
    <t>Machine Learning for Predicting Mortality in Intensive Care Unit Patients: A Prognostic Performance Systematic Review and Meta-Analysis</t>
  </si>
  <si>
    <t>NURSING IN CRITICAL CARE</t>
  </si>
  <si>
    <t>intensive care units; machine learning; meta-analysis; mortality; prediction; systematic review</t>
  </si>
  <si>
    <t>IN-HOSPITAL MORTALITY; MODEL; MULTICENTER; PNEUMONIA; SEVERITY</t>
  </si>
  <si>
    <t>1362-1017</t>
  </si>
  <si>
    <t>1478-5153</t>
  </si>
  <si>
    <t>NURS CRIT CARE</t>
  </si>
  <si>
    <t>Nurs. Crit. Care</t>
  </si>
  <si>
    <t>e70206</t>
  </si>
  <si>
    <t>10.1111/nicc.70206</t>
  </si>
  <si>
    <t>http://dx.doi.org/10.1111/nicc.70206</t>
  </si>
  <si>
    <t>Nursing</t>
  </si>
  <si>
    <t>L6723</t>
  </si>
  <si>
    <t>41074688</t>
  </si>
  <si>
    <t>WOS:001629797800019</t>
  </si>
  <si>
    <t>Li, JY; Zhao, Y</t>
  </si>
  <si>
    <t>The convergence of artificial intelligence and precision oncology is frequently hampered by the quality of real-world clinical data, particularly the pervasive challenge of missing values. This opinion review critically appraises the methodology and evidentiary framework of the study, which proposes a hybrid imputation architecture, HDI-MF-Gower, integrated with an extra trees classifier and Shaply Additive exPlanation interpretability for predicting survival outcomes following curative gastrectomy. We deconstruct the pivotal assumptions and potential sensitivities of their adaptive weighted similarity initialization. This design is engineered to provide a "warm start" aligned with the underlying data structure for iterative imputation, theoretically mitigating the risks of distributional distortion associated with simplistic initialization strategies. However, a primary boundary of the current evidence lies in the validation hierarchy; the reported validation relies predominantly on random splitting within a single-center cohort, lacking the robustness of temporal extrapolation or genuine external validation. Furthermore, statistical comparisons suggest that the performance differences between the proposed model and several robust ensemble baselines are not consistently distinguishable, making it difficult to attribute performance gains solely to the specific choice of the learner. We conclude that future research must construct a more rigorous evidence chain within multicenter and multimodal frameworks. Crucially, adherence to transparent reporting of a multivariable prediction model for individual prognosis or diagnosis + artificial intelligence guidelines - specifically regarding missing data mechanisms, sensitivity analyses, calibration and net benefit assessments, and the availability of reproducible materials - is essential to substantiate generalizable clinical utility.</t>
  </si>
  <si>
    <t>Li, Jia-Yi; Zhao, Yan</t>
  </si>
  <si>
    <t>Zhao, Y (corresponding author), Dalian Univ Technol, Canc Hosp, Dept Gastr Surg, 44 Xiaoheyan St, Shenyang 110042, Liaoning, Peoples R China.</t>
  </si>
  <si>
    <t>drzhao@dlut.edu.cn</t>
  </si>
  <si>
    <t>[Li, Jia-Yi] Dalian Univ Technol, Dept Med, Dalian 116024, Liaoning, Peoples R China; [Li, Jia-Yi; Zhao, Yan] Dalian Univ Technol, Canc Hosp, Dept Gastr Surg, 44 Xiaoheyan St, Shenyang 110042, Liaoning, Peoples R China</t>
  </si>
  <si>
    <t>Dalian University of Technology; Dalian University of Technology</t>
  </si>
  <si>
    <t>Systematic assessment of mixed imputation methods and explainable machine learning</t>
  </si>
  <si>
    <t>WORLD JOURNAL OF GASTROINTESTINAL SURGERY</t>
  </si>
  <si>
    <t>Gastric cancer; Machine learning; Survival prediction; Missing data imputation; Extra trees</t>
  </si>
  <si>
    <t>1948-9366</t>
  </si>
  <si>
    <t>WORLD J GASTRO SURG</t>
  </si>
  <si>
    <t>World J. Gastrointest. Surg.</t>
  </si>
  <si>
    <t>119087</t>
  </si>
  <si>
    <t>10.4240/wjgs.v18.i7.119087</t>
  </si>
  <si>
    <t>http://dx.doi.org/10.4240/wjgs.v18.i7.119087</t>
  </si>
  <si>
    <t>LY6TT</t>
  </si>
  <si>
    <t>WOS:001836361300037</t>
  </si>
  <si>
    <t>AlSaad, R; Farrell, T; Elhenidy, A; Albasha, S; Thomas, R</t>
  </si>
  <si>
    <t>Endometriosis is a chronic gynecological condition characterized by endometrium-like tissue outside the uterus. In clinical practice, diagnosis and anatomical mapping rely heavily on imaging, yet performance remains operator- and modality-dependent. Artificial intelligence (AI) has been increasingly applied to endometriosis imaging. We conducted a PRISMA-ScR-guided scoping review of primary machine learning and deep learning studies using endometriosis-related imaging. Five databases (MEDLINE, Embase, Scopus, IEEE Xplore, and Google Scholar) were searched from 2015 to 2025. Of 413 records, 32 studies met inclusion and most were single-center, retrospective investigations in reproductive-age cohorts. Ultrasound predominated (50%), followed by laparoscopic imaging (25%) and MRI (22%); ovarian endometrioma and deep infiltrating endometriosis were the most commonly modeled phenotypes. Classification was the dominant AI task (78%), typically using convolutional neural networks (often ResNet-based), whereas segmentation (31%) and object detection (3%) were less explored. Nearly all studies relied on internal validation (97%), most frequently simple hold-out splits with heterogeneous, accuracy-focused performance reporting. The minimal AI-method quality appraisal identified frequent methodological gaps across key domains, including limited reporting of patient-level separation, leakage safeguards, calibration, and data and code availability. Overall, AI-enabled endometriosis imaging is rapidly evolving but remains early-stage; multi-center and prospective validation, standardized reporting, and clinically actionable detection-segmentation pipelines are needed before routine clinical integration.</t>
  </si>
  <si>
    <t>AlSaad, Rawan; Farrell, Thomas; Elhenidy, Ali; Albasha, Shima; Thomas, Rajat</t>
  </si>
  <si>
    <t>AlSaad, R (corresponding author), Weill Cornell Med Qatar, POB 24144, Doha, Qatar.</t>
  </si>
  <si>
    <t>[AlSaad, Rawan; Albasha, Shima; Thomas, Rajat] Weill Cornell Med Qatar, POB 24144, Doha, Qatar; [Farrell, Thomas] Hamad Med Corp, Dept Obstet &amp; Gynecol, POB 3050, Doha, Qatar; [Farrell, Thomas] Qatar Univ, Coll Med, POB 2713, Doha, Qatar; [Elhenidy, Ali] Mansoura Univ, Comp Engn &amp; Control Syst Dept, Mansoura 35516, Egypt; [Albasha, Shima] Hamad Med Corp, Dept Reprod Med, POB 3050, Doha, Qatar</t>
  </si>
  <si>
    <t>Qatar Foundation (QF); Weill Cornell Medical College Qatar; Hamad Medical Corporation; Qatar University; Egyptian Knowledge Bank (EKB); Mansoura University; Hamad Medical Corporation</t>
  </si>
  <si>
    <t>Artificial Intelligence in Endometriosis Imaging: A Scoping Review</t>
  </si>
  <si>
    <t>artificial intelligence; endometriosis; deep learning; medical imaging; ultrasound; gynecology; radiology; women's health</t>
  </si>
  <si>
    <t>DEEP; DIAGNOSIS; AI</t>
  </si>
  <si>
    <t>JAN 29 2026</t>
  </si>
  <si>
    <t>10.3390/ai7020043</t>
  </si>
  <si>
    <t>http://dx.doi.org/10.3390/ai7020043</t>
  </si>
  <si>
    <t>EF3IG</t>
  </si>
  <si>
    <t>WOS:001699737000001</t>
  </si>
  <si>
    <t>Bashir, SG; Salad, HA; Abdullahi, YB; Abdi, YH; Abdi, MS; Ahmed, NI; Musa, SS; Elehamer, NMK; Musa, MK; Bolarinwa, O; Dada, O</t>
  </si>
  <si>
    <t>Artificial intelligence (AI) has emerged as a promising approach for improving the early detection and management of adverse pregnancy outcomes through enhanced risk prediction and clinical decision support. This narrative review synthesizes current evidence on AI applications for predicting major obstetric complications, including preeclampsia, preterm birth, gestational diabetes, and fetal growth restriction. Reported predictive performance across studies demonstrates considerable heterogeneity, with area under the receiver operating characteristic curve (AUROC) values ranging from approximately 0.73 to 0.97, reflecting differences in datasets, model architectures, and validation strategies. Beyond predictive accuracy, this review critically examines sources of algorithmic bias that may influence model performance and equity in maternal healthcare. Eight key bias mechanisms are identified, including sampling bias, measurement bias, algorithmic bias, temporal bias, selection bias, labelling bias, deployment context bias, and access bias. These biases may limit model generalizability and risk amplifying existing maternal health disparities, particularly in low- and middle-income countries. Current evidence is further constrained by limited external validation across diverse populations, the absence of prospective clinical impact trials, insufficient cost-effectiveness analyses, and evolving regulatory frameworks governing AI accountability. The review discusses potential pathways for responsible clinical translation, emphasizing inclusive dataset development, rigorous multisite validation, careful integration into clinical workflows with human oversight, and strengthening regulatory and workforce capacity. Achieving equitable implementation of AI in maternal health will require deliberate efforts to embed transparency, accountability, and health equity throughout the AI development and deployment lifecycle.</t>
  </si>
  <si>
    <t>Bashir, Sharmake Gaiye; Salad, Hiba Abdi; Abdullahi, Yakub Burhan; Abdi, Yusuf Hared; Abdi, Mohamed Sharif; Ahmed, Naima Ibrahim; Saidu Musa, Shuaibu; Elehamer, Nafisa M. K.; Musa, Muhammad Kabir; Bolarinwa, Obasanjo; Dada, Olusegun</t>
  </si>
  <si>
    <t>Bashir, SG (corresponding author), Somali Natl Univ, Fac Hlth Sci &amp; Trop Med, Mogadishu, Somalia.; Bashir, SG (corresponding author), Somali Natl Univ, Ctr Hlth Res &amp; Innovat, Mogadishu, Somalia.; Bashir, SG (corresponding author), Salaam Univ, Fac Hlth Sci, Mogadishu, Somalia.</t>
  </si>
  <si>
    <t>[Bashir, Sharmake Gaiye; Salad, Hiba Abdi; Abdullahi, Yakub Burhan; Abdi, Yusuf Hared; Abdi, Mohamed Sharif; Ahmed, Naima Ibrahim] Somali Natl Univ, Fac Hlth Sci &amp; Trop Med, Mogadishu, Somalia; [Bashir, Sharmake Gaiye; Abdullahi, Yakub Burhan; Abdi, Yusuf Hared; Abdi, Mohamed Sharif; Ahmed, Naima Ibrahim] Somali Natl Univ, Ctr Hlth Res &amp; Innovat, Mogadishu, Somalia; [Bashir, Sharmake Gaiye] Salaam Univ, Fac Hlth Sci, Mogadishu, Somalia; [Saidu Musa, Shuaibu] Chulalongkorn Univ, Fac Med, Sch Global Hlth, Bangkok, Thailand; [Saidu Musa, Shuaibu] Ahmadu Bello Univ, Dept Nursing Sci, Zaria, Nigeria; [Elehamer, Nafisa M. K.] Univ Debrecen, Fac Med, Dept Publ Hlth &amp; Epidemiol, Debrecen, Hungary; [Elehamer, Nafisa M. K.] Univ Khartoum, Fac Publ &amp; Environm Hlth, Dept Hlth Educ, Khartoum, Sudan; [Musa, Muhammad Kabir] Univ Michigan, Coll Pharm, Dept Clin Pharm, Ann Arbor, MI USA; [Musa, Muhammad Kabir] Nazarbayev Univ Sch Med, Dept Biomed Sci, Astana, Kazakhstan; [Bolarinwa, Obasanjo] York St John Univ, Dept Global Healthcare Management, London, England; [Bolarinwa, Obasanjo] Univ Witwatersrand, Demog &amp; Populat Studies Programme, Johannesburg, South Africa; [Dada, Olusegun] Univ Lagos, Dept Comp Sci, Lagos, Nigeria</t>
  </si>
  <si>
    <t>Chulalongkorn University; Ahmadu Bello University; University of Debrecen; University of Khartoum; Columbia University; University of Michigan System; University of Michigan; University of Witwatersrand; University of Lagos</t>
  </si>
  <si>
    <t>Artificial intelligence for predicting and preventing adverse pregnancy outcomes addressing bias and clinical translation</t>
  </si>
  <si>
    <t>artificial intelligence; bias; clinical translation; global health; health equity; machine learning; maternal health; pregnancy outcomes</t>
  </si>
  <si>
    <t>HEALTH</t>
  </si>
  <si>
    <t>Abdullahi, Yakub/OGN-8657-2025; Bolarinwa, Obasanjo/ABC-5499-2020; Elehamer, Nafisa/HOF-4076-2023</t>
  </si>
  <si>
    <t>1841706</t>
  </si>
  <si>
    <t>10.3389/fdgth.2026.1841706</t>
  </si>
  <si>
    <t>http://dx.doi.org/10.3389/fdgth.2026.1841706</t>
  </si>
  <si>
    <t>KN0FD</t>
  </si>
  <si>
    <t>42403429</t>
  </si>
  <si>
    <t>WOS:001810817200001</t>
  </si>
  <si>
    <t>Tsokkou, S; Konstantinididis, N; Konstantinidis, I; Papakonstantinou, M; Alexandris, F; Tokou, D; Kotsani, K; Alexandrou, D; Giakoustidis, D; Giakoustidis, A; Papadopoulos, V; Bangeas, P</t>
  </si>
  <si>
    <t>Background: Colorectal cancer (CRC) represents a major global health burden, accounting for roughly 10% of all newly diagnosed cancers and cancer-related deaths worldwide. According to the World Health Organization, it is the third most diagnosed malignancy and the second leading cause of cancer mortality. Postoperative complications remain a significant concern after CRC resection, occurring in up to 50% of patients and contributing to increased morbidity, mortality, prolonged hospitalization, and substantial healthcare expenditure. Artificial intelligence (AI) has emerged as a transformative tool in modern healthcare, offering advanced capabilities in predictive analytics, clinical decision support, and personalized perioperative management. Methods: This review systematically evaluates the application of AI, specifically machine learning (ML) and deep learning (DL) algorithms, in the prediction of anastomotic leak (AL) and other major postoperative complications. In this context, AI models are generally used to refine risk stratification and enhance surgical decision-making. Results: A total of 13 studies were included, encompassing 15,105 patients. Across these studies, ML and DL algorithms consistently outperformed conventional statistical models in forecasting postoperative outcomes. Conclussions: Current evidence suggests that AI has substantial potential to improve perioperative risk prediction, support intraoperative decision-making, and personalize postoperative surveillance in patients undergoing CRC surgery. Methodological limitations, including a high risk of bias, limited external validation, heterogeneous outcome definitions, and inconsistent reporting, necessitate more robust, prospective, multicenter research before widespread clinical adoption can be realized.</t>
  </si>
  <si>
    <t>Tsokkou, Sophia; Konstantinididis, Nikolaos; Konstantinidis, Ioannis; Papakonstantinou, Menelaos; Alexandris, Filippos; Tokou, Despina; Kotsani, Konstantia; Alexandrou, Dimitrios; Giakoustidis, Dimitrios; Giakoustidis, Alexandros; Papadopoulos, Vasileios; Bangeas, Petros</t>
  </si>
  <si>
    <t>Bangeas, P (corresponding author), Aristotle Univ Thessaloniki, Gen Hosp Papageorgiou, Dept Surg 1, Thessaloniki 56429, Greece.</t>
  </si>
  <si>
    <t>paterp39@gmail.com; dtokou84@gmail.com; papadvas@auth.gr; dimalexthess@gmail.com; dgiak@auth.gr; pbangeas@gmail.com; menelaospap.md@gmail.com; nikos4kanti@yahoo.gr; ikonsc@auth.gr; algiak@auth.gr; stsokkou@auth.gr; konstantia.kotsani@gmail.com</t>
  </si>
  <si>
    <t>[Tsokkou, Sophia; Konstantinididis, Nikolaos; Papakonstantinou, Menelaos; Alexandris, Filippos; Tokou, Despina; Kotsani, Konstantia; Alexandrou, Dimitrios; Giakoustidis, Dimitrios; Giakoustidis, Alexandros; Papadopoulos, Vasileios; Bangeas, Petros] Aristotle Univ Thessaloniki, Gen Hosp Papageorgiou, Dept Surg 1, Thessaloniki 56429, Greece; [Konstantinidis, Ioannis] Aristotle Univ Thessaloniki, Fac Hlth Sci, Dept Med, Lab Histol Embryol, Thessaloniki 54124, Greece</t>
  </si>
  <si>
    <t>Papageorgiou Hospital; Aristotle University of Thessaloniki; Aristotle University of Thessaloniki</t>
  </si>
  <si>
    <t>From Traditional Risk Factors to Machine Learning Models: Advancing the Prediction of Anastomotic Leak and Other Major Complications in Colorectal Cancer Surgery</t>
  </si>
  <si>
    <t>colorectal cancer (CRC); artificial intelligence (AI); machine Learning (ML); deep learning (DL); anastomotic leak (AL)</t>
  </si>
  <si>
    <t>Papakonstantinou, Menelaos/MCJ-6633-2025; Giakoustidis, Dimitrios/AAT-8193-2021; Konstantinidis, Ioannis/NLO-4024-2025; Giakoustidis, Alexandros/GYV-2451-2022; /B-8087-2013</t>
  </si>
  <si>
    <t>MAY 21 2026</t>
  </si>
  <si>
    <t>1668</t>
  </si>
  <si>
    <t>10.3390/cancers18101668</t>
  </si>
  <si>
    <t>http://dx.doi.org/10.3390/cancers18101668</t>
  </si>
  <si>
    <t>IL1NQ</t>
  </si>
  <si>
    <t>42193025</t>
  </si>
  <si>
    <t>WOS:001774280900001</t>
  </si>
  <si>
    <t>Li, YH; Jin, N; Zhan, QZ; Huang, Y; Sun, AC; Yin, F; Li, ZZ; Hu, JY; Liu, ZT</t>
  </si>
  <si>
    <t>Background Machine learning (ML) models are being increasingly employed to predict the risk of developing and progressing diabetic kidney disease (DKD) in patients with type 2 diabetes mellitus (T2DM). However, the performance of these models still varies, which limits their widespread adoption and practical application. Therefore, we conducted a systematic review and meta-analysis to summarize and evaluate the performance and clinical applicability of these risk predictive models and to identify key research gaps. Methods We conducted a systematic review and meta-analysis to compare the performance of ML predictive models. We searched PubMed, Embase, the Cochrane Library, and Web of Science for English-language studies using ML algorithms to predict the risk of DKD in patients with T2DM, covering the period from database inception to April 18, 2024. The primary performance metric for the models was the area under the receiver operating characteristic curve (AUC) with a 95% confidence interval (CI). The risk of bias was assessed using the Prediction Model Risk of Bias Assessment Tool (PROBAST) checklist. Results 26 studies that met the eligibility criteria were included into the meta-analysis. 25 studies performed internal validation, but only 8 studies conducted external validation. A total of 94 ML models were developed, with 81 models evaluated in the internal validation sets and 13 in the external validation sets. The pooled AUC was 0.839 (95% CI 0.787-0.890) in the internal validation and 0.830 (95% CI 0.784-0.877) in the external validation sets. Subgroup analysis based on the type of ML showed that the pooled AUC for traditional regression ML was 0.797 (95% CI 0.777-0.816), for ML was 0.811 (95% CI 0.785-0.836), and for deep learning was 0.863 (95% CI 0.825-0.900). A total of 26 ML models were included, and the AUCs of models that were used three or more times were pooled. Among them, the random forest (RF) models demonstrated the best performance with a pooled AUC of 0.848 (95% CI 0.785-0.911). Conclusion This meta-analysis demonstrates that ML exhibit high performance in predicting DKD risk in T2DM patients. However, challenges related to data bias during model development and validation still need to be addressed. Future research should focus on enhancing data transparency and standardization, as well as validating these models' generalizability through multicenter studies. Systematic Review Registration https://inplasy.com/inplasy-2024-9-0038/, identifier INPLASY202490038.</t>
  </si>
  <si>
    <t>Li, Yihan; Jin, Nan; Zhan, Qiuzhong; Huang, Yue; Sun, Aochuan; Yin, Fen; Li, Zhuangzhuang; Hu, Jiayu; Liu, Zhengtang</t>
  </si>
  <si>
    <t>Hu, JY; Liu, ZT (corresponding author), China Acad Tradit Chinese Med, Xiyuan Hosp, Dept Geriatr, Beijing, Peoples R China.</t>
  </si>
  <si>
    <t>doctorzht@126.com; hujiayu2018@126.com</t>
  </si>
  <si>
    <t>National Key Research and Development Program of China [2022YFC3502400]; Traditional Chinese Medicine Innovation Teams and Talent Support Program [ZYYCXTD-D-202205]; Chinese and Western Medicine Collaborative Chronic Disease Management Research Project [CXZH2024054]</t>
  </si>
  <si>
    <t>National Key Research and Development Program of China (National Key Research &amp; Development Program of China); Traditional Chinese Medicine Innovation Teams and Talent Support Program; Chinese and Western Medicine Collaborative Chronic Disease Management Research Project</t>
  </si>
  <si>
    <t>The author(s) declare that financial support was received for the research, authorship, and/or publication of this article. The study was financially supported by the National Key Research and Development Program of China (2022YFC3502400), the Traditional Chinese Medicine Innovation Teams and Talent Support Program (ZYYCXTD-D-202205), and the Chinese and Western Medicine Collaborative Chronic Disease Management Research Project (CXZH2024054).</t>
  </si>
  <si>
    <t>[Li, Yihan; Jin, Nan; Huang, Yue; Sun, Aochuan; Yin, Fen; Li, Zhuangzhuang; Hu, Jiayu; Liu, Zhengtang] China Acad Tradit Chinese Med, Xiyuan Hosp, Dept Geriatr, Beijing, Peoples R China; [Zhan, Qiuzhong] Macau Univ Sci &amp; Technol, Fac Chinese Med, Macau, Peoples R China; [Sun, Aochuan; Yin, Fen] Beijing Univ Chinese Med, Grad Sch, Beijing, Peoples R China</t>
  </si>
  <si>
    <t>Xiyuan Hospital, CACMS; Macau University of Science and Technology; Beijing University of Chinese Medicine</t>
  </si>
  <si>
    <t>Machine learning-based risk predictive models for diabetic kidney disease in type 2 diabetes mellitus patients: a systematic review and meta-analysis</t>
  </si>
  <si>
    <t>FRONTIERS IN ENDOCRINOLOGY</t>
  </si>
  <si>
    <t>machine learning; predictive model; type 2 diabetes mellitus; diabetic kidney disease; meta-analysis; systematic review</t>
  </si>
  <si>
    <t>EXTERNAL VALIDATION; RANDOM FOREST; FUTURE; CLASSIFICATION; DIAGNOSIS</t>
  </si>
  <si>
    <t>Zhuangzhuang, Li/ISU-3603-2023; sun, aochuan/KRQ-2990-2024</t>
  </si>
  <si>
    <t>1664-2392</t>
  </si>
  <si>
    <t>FRONT ENDOCRINOL</t>
  </si>
  <si>
    <t>Front. Endocrinol.</t>
  </si>
  <si>
    <t>MAR 3 2025</t>
  </si>
  <si>
    <t>1495306</t>
  </si>
  <si>
    <t>10.3389/fendo.2025.1495306</t>
  </si>
  <si>
    <t>http://dx.doi.org/10.3389/fendo.2025.1495306</t>
  </si>
  <si>
    <t>0FO0X</t>
  </si>
  <si>
    <t>40099258</t>
  </si>
  <si>
    <t>WOS:001446171200001</t>
  </si>
  <si>
    <t>Liu, A; Varathan, KD; Ramoo, V; Gunarathne, TGNS</t>
  </si>
  <si>
    <t>Objectives To systematically review machine learning-based prediction models for deep vein thrombosis (DVT) in hospitalized patients and to evaluate their methodological quality, predictive performance, and clinical applicability. Methods This systematic review was conducted in accordance with PRISMA and registered in PROSPERO (CRD420251069584). PubMed, Embase, Web of Science, and CINAHL were searched from November 1, 2015, to November 1, 2025. Studies developing, validating, or updating machine learning-based prediction models for DVT in hospitalized adults were included. Data were extracted on study characteristics, data sources, predictors, modeling methods, validation strategies, and model performance. Risk of bias and applicability were assessed using PROBAST. A meta-analysis of validation AUCs was performed in R, and heterogeneity was explored using the Cochrane Q test, I2 statistic, subgroup analysis, and sensitivity analysis. Results A total of 983 studies were initially identified through database searches. Following screening, 17 studies met the inclusion criteria, of which 10 were included in the meta-analysis. D-dimer, surgery, and age emerged as the most frequently reported predictors across models. Six studies were judged to be at high risk of bias, mainly because of limitations in the analysis domain, including inadequate reporting of missing-data handling, calibration, and validation procedures. The pooled AUC of the 10 validated models was 0.85 (95% CI: 0.81-0.90), indicating good overall discrimination; however, heterogeneity was substantial and remained high in subgroup and sensitivity analyses. Conclusion Machine learning-based models for predicting DVT in hospitalized patients show promising discriminative performance, but their clinical applicability remains limited by methodological weaknesses, poor reporting, substantial heterogeneity, and insufficient external validation. Future studies should prioritize multicenter external validation, transparent reporting, and head-to-head comparison with established clinical risk assessment tools.</t>
  </si>
  <si>
    <t>Liu, An; Varathan, Kasturi Dewi; Ramoo, Vimala; Gunarathne, Thalwaththe Gedara Nadeeka Shayamalie</t>
  </si>
  <si>
    <t>Gunarathne, TGNS (corresponding author), Univ Malaya, Fac Med, Dept Nursing Sci, Kuala Lumpur, Malaysia.</t>
  </si>
  <si>
    <t>nadeeka.tgns@um.edu.my</t>
  </si>
  <si>
    <t>[Liu, An; Ramoo, Vimala; Gunarathne, Thalwaththe Gedara Nadeeka Shayamalie] Univ Malaya, Fac Med, Dept Nursing Sci, Kuala Lumpur, Malaysia; [Varathan, Kasturi Dewi] Univ Malaya, Fac Comp Sci &amp; Informat Technol, Dept Informat Syst, Kuala Lumpur, Malaysia</t>
  </si>
  <si>
    <t>Universiti Malaya; Universiti Malaya</t>
  </si>
  <si>
    <t>Machine learning prediction models for deep vein thrombosis in hospitalized patients: a systematic review and meta-analysis</t>
  </si>
  <si>
    <t>deep vein thrombosis; machine learning; meta-analysis; prediction model; systematic review</t>
  </si>
  <si>
    <t>RISK-ASSESSMENT MODEL; VENOUS THROMBOEMBOLISM; VALIDATION</t>
  </si>
  <si>
    <t>VARATHAN, KASTURI DEWI/B-8756-2010; Gunarathne, Thalwaththe Gedara Nadeeka/KYQ-1366-2024; Ramoo, Vimala/C-1002-2010</t>
  </si>
  <si>
    <t>MAY 26 2026</t>
  </si>
  <si>
    <t>1849096</t>
  </si>
  <si>
    <t>10.3389/fmed.2026.1849096</t>
  </si>
  <si>
    <t>http://dx.doi.org/10.3389/fmed.2026.1849096</t>
  </si>
  <si>
    <t>JE7NC</t>
  </si>
  <si>
    <t>42272673</t>
  </si>
  <si>
    <t>WOS:001787582300001</t>
  </si>
  <si>
    <t>Salman, SG; Phadke, R; Kumar, R; Zaman, N; Tavakkoli, A</t>
  </si>
  <si>
    <t>Purpose This scoping review examines current evidence supporting multimodal artificial intelligence, continuous monitoring, and digital twin concepts in spine care. Our primary aims were to (1) characterize the state of digital twin development in spine care, (2) identify key technological and conceptual gaps, and (3) evaluate translational barriers to clinical implementation. Methods A scoping review was conducted following PRISMA-ScR guidelines. PubMed/MEDLINE, Scopus, and Web of Science were searched for studies published between January 2010 and March 2025. Findings were synthesized qualitatively. Results Twenty-six studies met inclusion criteria. Existing spine prediction models demonstrate modest discrimination and are predominantly static. Imaging-based AI shows weak associations with pain and disability. Wearable sensor monitoring is feasible but lacks consistent evidence for improved outcomes. Spine-specific digital twins remain conceptual, with no prospective validation demonstrating improved decision-making. Conclusion Multimodal AI-enabled digital twins represent a compelling conceptual framework for personalized spine care, but current evidence does not support clinical superiority or readiness for implementation. Progress will require prospective validation, standardized data integration, and regulatory clarity.</t>
  </si>
  <si>
    <t>Salman, Samer G.; Phadke, Rohan; Kumar, Rahul; Zaman, Nasif; Tavakkoli, Alireza</t>
  </si>
  <si>
    <t>Salman, SG (corresponding author), Baylor Coll Med, Sch Med, Houston, TX 77030 USA.</t>
  </si>
  <si>
    <t>[Salman, Samer G.; Phadke, Rohan] Baylor Coll Med, Sch Med, Houston, TX 77030 USA; [Kumar, Rahul] UMass Chan Med Sch, TH Chan Sch Med, Worcester, MA USA; [Zaman, Nasif] Smith Kettlewell Eye Res Inst, San Francisco, CA USA; [Zaman, Nasif; Tavakkoli, Alireza] Univ Nevada Reno, Dept Comp Sci, Human Machine Percept Lab, Reno, NV USA</t>
  </si>
  <si>
    <t>Baylor College of Medicine; University of Massachusetts System; UMass Chan Medical School; University of Massachusetts Worcester; The Smith-Kettlewell Eye Research Institute; Nevada System of Higher Education (NSHE); University of Nevada Reno</t>
  </si>
  <si>
    <t>Digital twins and multimodal artificial intelligence in spine care: a scoping review of concepts, evidence, and translational barriers</t>
  </si>
  <si>
    <t>Spine surgery; Artificial intelligence; Digital twins; Multimodal data integration; Continuous monitoring; Risk prediction</t>
  </si>
  <si>
    <t>TECHNOLOGY</t>
  </si>
  <si>
    <t>Zaman, Nasif/IWE-1449-2023; Tavakkoli, Alireza/AAL-7053-2021; Salman, Samer G/PFZ-1345-2026; Phadke, Rohan/PYZ-3888-2026</t>
  </si>
  <si>
    <t>10.1007/s43390-026-01397-9</t>
  </si>
  <si>
    <t>http://dx.doi.org/10.1007/s43390-026-01397-9</t>
  </si>
  <si>
    <t>HR0RA</t>
  </si>
  <si>
    <t>42101555</t>
  </si>
  <si>
    <t>WOS:001760661000001</t>
  </si>
  <si>
    <t>Lalmalani, RM; Lim, CXY; Oh, CC</t>
  </si>
  <si>
    <t>Medical research, driven by advancing technologies like artificial intelligence (AI), is transforming healthcare. Dermatology, known for its visual nature, benefits from AI, especially in dermatopathology with digitized slides. This review explores AI's role, challenges, opportunities and future potential in enhancing dermatopathological diagnosis and care. Adhering to PRISMA and Cochrane Handbook standards, this systematic review explored AI's function in dermatopathology. It employed an interdisciplinary method, encompassing diverse study types and comprehensive database searches. Inclusion criteria encompassed peer-reviewed articles from 2000 to 2023, with a focus on practical AI use in dermatopathology. Numerous studies have investigated AI's potential in dermatopathology. We reviewed 112 papers. Notable applications include AI classifying histopathological images of naevi and melanomas, although challenges exist regarding subtype differentiation and generalizability. AI achieved high accuracy in melanoma recognition from formalin-fixed paraffin-embedded samples but faced limitations due to small datasets. Deep learning algorithms showed diagnostic accuracy for specific skin conditions, but challenges persisted, such as small sample sizes and the need for prospective validation. This systematic review underscores AI's potential in enhancing dermatopathology for better diagnosis and patient care. Addressing challenges like limited datasets and potential biases is essential. Future directions involve expanding datasets, conducting validation studies, promoting interdisciplinary collaboration, and creating patient-centred AI tools in dermatopathology to enhance accuracy, accessibility and patient-focused care.In this paper, we provide a review of the current body of research surrounding the use of artificial intelligence (AI) in dermatopathology. This paper underscores the potential of AI in enhancing dermatopathology for better diagnosis and patient care. Addressing challenges like limited datasets and potential biases is essential. Future directions involve expanding datasets, conducting validation studies, promoting interdisciplinary collaboration, and creating patient-centred AI tools for dermatopathology to enhance accuracy, accessibility and patient-focused care.</t>
  </si>
  <si>
    <t>Lalmalani, Roshni Mahesh; Lim, Clarissa Xin Yu; Oh, Choon Chiat</t>
  </si>
  <si>
    <t>Oh, CC (corresponding author), Singapore Gen Hosp, Dept Dermatol, Singapore, Singapore.</t>
  </si>
  <si>
    <t>oh.choon.chiat@singhealth.com.sg</t>
  </si>
  <si>
    <t>[Lalmalani, Roshni Mahesh; Oh, Choon Chiat] Singapore Gen Hosp, Dept Dermatol, Singapore, Singapore; [Lim, Clarissa Xin Yu] Natl Univ Singapore, Yong Loo Lin Sch Med, Singapore, Singapore; [Oh, Choon Chiat] Singhlth, Duke NUS Med Sch, Singapore, Singapore</t>
  </si>
  <si>
    <t>Singapore General Hospital; National University of Singapore</t>
  </si>
  <si>
    <t>Artificial intelligence in dermatopathology: a systematic review</t>
  </si>
  <si>
    <t>CLINICAL AND EXPERIMENTAL DERMATOLOGY</t>
  </si>
  <si>
    <t>0307-6938</t>
  </si>
  <si>
    <t>1365-2230</t>
  </si>
  <si>
    <t>CLIN EXP DERMATOL</t>
  </si>
  <si>
    <t>Clin. Exp. Dermatol.</t>
  </si>
  <si>
    <t>OCT 29 2024</t>
  </si>
  <si>
    <t>10.1093/ced/llae361</t>
  </si>
  <si>
    <t>http://dx.doi.org/10.1093/ced/llae361</t>
  </si>
  <si>
    <t>T6V3X</t>
  </si>
  <si>
    <t>39226138</t>
  </si>
  <si>
    <t>WOS:001345416000001</t>
  </si>
  <si>
    <t>Chen, DA; Geevarghese, A; Lee, SM; Plovnick, C; Elgin, C; Zhou, RY; Oermann, E; Aphinyonaphongs, Y; Al-Aswad, LA</t>
  </si>
  <si>
    <t>Topic: This scoping review summarizes artificial intelligence (AI) reporting in ophthalmology literature in respect to model development and validation. We characterize the state of transparency in reporting of studies prospectively validating models for disease classification. Clinical Relevance: Understanding what elements authors currently describe regarding their AI models may aid in the future standardization of reporting. This review highlights the need for transparency to facilitate the critical appraisal of models prior to clinical implementation, to minimize bias and inappropriate use. Transparent reporting can improve effective and equitable use in clinical settings. Methods: Eligible articles (as of January 2022) from PubMed, Embase, Web of Science, and CINAHL were independently screened by 2 reviewers. All observational and clinical trial studies evaluating the performance of an AI model for disease classification of ophthalmic conditions were included. Studies were evaluated for reporting of parameters derived from reporting guidelines (CONSORT -AI, MI-CLAIM) and our previously published editorial on model cards. The reporting of these factors, which included basic model and dataset details (source, demographics), and prospective validation outcomes, were summarized. Results: Thirty-seven prospective validation studies were included in the scoping review. Eleven additional associated training and/or retrospective validation studies were included if this information could not be determined from the primary articles. These 37 studies validated 27 unique AI models; multiple studies evaluated the same algorithms (EyeArt, IDx-DR, and Medios AI). Details of model development were variably reported; 18 of 27 models described training dataset annotation and 10 of 27 studies reported training data distribution. Demographic information of training data was rarely reported; 7 of the 27 unique models reported age and gender and only 2 reported race and/or ethnicity. At the level of prospective clinical validation, age and gender of populations was more consistently reported (29 and 28 of 37 studies, respectively), but only 9 studies reported race and/or ethnicity data. Scope of use was difficult to discern for the majority of models. Fifteen studies did not state or imply primary users. Conclusion: Our scoping review demonstrates variable reporting of information related to both model development and validation. The intention of our study was not to assess the quality of the factors we examined, but to characterize what information is, and is not, regularly reported. Our results suggest the need for greater transparency in the reporting of information necessary to determine the appropriateness and fairness of these tools prior to clinical use.</t>
  </si>
  <si>
    <t>Chen, Dinah; Geevarghese, Alexi; Lee, Samuel; Plovnick, Caitlin; Elgin, Cansu; Zhou, Raymond; Oermann, Eric; Aphinyonaphongs, Yindalon; Al-Aswad, Lama A.</t>
  </si>
  <si>
    <t>Al-Aswad, LA (corresponding author), Univ Penn, Perelman Sch Med, Scheie Eye Inst, 51 N 39th St, Philadelphia, PA 19104 USA.</t>
  </si>
  <si>
    <t>lama.al-aswad@Pennmedicine.Upenn.edu</t>
  </si>
  <si>
    <t>Research to Prevent Blindness; NIH [3UL1TR001445-05]; National Science Foundation [1928614, 2129076]</t>
  </si>
  <si>
    <t>Research to Prevent Blindness (Research to Prevent Blindness (RPB)); NIH (United States Department of Health &amp; Human Services, National Institutes of Health (NIH) - USA); National Science Foundation (National Science Foundation (NSF))</t>
  </si>
  <si>
    <t>Research to Prevent Blindness. Yindalon Aphinyanaphongs was partially supported by NIH 3UL1TR001445-05 and National Science Foundation award #1928614 &amp; #2129076.</t>
  </si>
  <si>
    <t>[Chen, Dinah; Geevarghese, Alexi; Al-Aswad, Lama A.] NYU Langone Hlth, Dept Ophthalmol, New York, NY USA; [Lee, Samuel; Oermann, Eric] NYU Grossman Sch Med, Dept Neurosurg, New York, NY USA; [Plovnick, Caitlin] NYU Langone Hlth, Hlth Sci Lib, New York, NY USA; [Elgin, Cansu] Istanbul Univ Cerrahpasa, Dept Ophthalmol, Istanbul, Turkiye; [Zhou, Raymond] Vanderbilt Univ Sch Med, Dept Neurosurg, Nashville, TN USA; [Oermann, Eric] NYU Langone Hlth, Dept Neurosurg, New York, NY USA; [Aphinyonaphongs, Yindalon] NYU Langone Hlth, Dept Med, New York, NY USA; [Aphinyonaphongs, Yindalon; Al-Aswad, Lama A.] NYU Grossman Sch Med, Dept Populat Hlth, New York, NY USA; [Al-Aswad, Lama A.] Univ Penn, Perelman Sch Med, Scheie Eye Inst, 51 N 39th St, Philadelphia, PA 19104 USA</t>
  </si>
  <si>
    <t>NYU Langone Medical Center; NYU Langone Medical Center; Istanbul University - Cerrahpasa; Istanbul University; Vanderbilt University; NYU Langone Medical Center; NYU Langone Medical Center; University of Pennsylvania; Pennsylvania Medicine</t>
  </si>
  <si>
    <t>Transparency in Artificial Intelligence Reporting in Ophthalmology-A Scoping Review</t>
  </si>
  <si>
    <t>OPHTHALMOLOGY SCIENCE</t>
  </si>
  <si>
    <t>AI; Clinical decision support; AI fairness; AI transparency; Model cards</t>
  </si>
  <si>
    <t>DIABETIC-RETINOPATHY DETECTION; FUNDUS PHOTOGRAPHY; IMAGE-ANALYSIS; VALIDATION; ALGORITHM; SOFTWARE; OFFLINE</t>
  </si>
  <si>
    <t>Oermann, Eric/AAD-9729-2020; Yuksel Elgin, Cansu/NXC-5156-2025</t>
  </si>
  <si>
    <t>Lee, Samuel/0000-0003-1661-6208; Al-Aswad, Lama/0000-0003-2440-9559; Chen, Dinah/0000-0003-0129-4306; Yuksel Elgin, Cansu/0000-0002-3120-8782</t>
  </si>
  <si>
    <t>2666-9145</t>
  </si>
  <si>
    <t>OPHTHALMOL SCI</t>
  </si>
  <si>
    <t>Ophthalmol. Sci.</t>
  </si>
  <si>
    <t>JUL-AUG 2024</t>
  </si>
  <si>
    <t>100471</t>
  </si>
  <si>
    <t>10.1016/j.xops.2024.100471</t>
  </si>
  <si>
    <t>http://dx.doi.org/10.1016/j.xops.2024.100471</t>
  </si>
  <si>
    <t>RG3F6</t>
  </si>
  <si>
    <t>38591048</t>
  </si>
  <si>
    <t>WOS:001226467700001</t>
  </si>
  <si>
    <t>Ma, JW; Tang, HF; Zhang, YS; Yi, XM; Zhong, TS; Li, XY; Wang, G</t>
  </si>
  <si>
    <t>Background: There is increasing research on machine learning in predicting venous thromboembolism after joint arthroplasty, but the quality and clinical applicability of these models remain uncertain. Objective: This systematic review aims to evaluate the predictive performance and methodological quality of machine learning models for venous thromboembolism risk after joint replacement surgery. Methods: Web of Science, Embase, Scopus, CNKI, Wanfang, Vipro, and PubMed were searched until December 15, 2024. The risk of bias and applicability were evaluated using the PROBAST (Prediction Model Risk of Bias Assessment Tool) checklist. A qualitative comprehensive analysis was conducted to extract and describe the data related to the model's characteristics and performance. Results: This review encompassed 34 prediction models from 9 studies. The most frequently used machine learning models were extreme gradient boosting and logistic regression. The results showed that all studies had significant heterogeneity and high risk of bias. Although some models reported nearly flawless area under the curve (&gt;0.9), they lacked external validation and may have overfitted. The models tested on large external datasets demonstrated more conservative performance. Conclusions: The predictive performance of machine learning models varied greatly. Although the reported area under the curve values indicated that some models have good discriminative ability, this performance varied greatly and was inconsistent among the included studies. These models have a high risk of bias, and it is necessary to take this into account when they are used in clinical practice. Future studies should adopt a prospective study design, ensure appropriate data handling, and use external validation to improve model robustness and applicability. Trial Registration: PROSPERO CRD42024625842; https://www.crd.york.ac.uk/PROSPERO/view/CRD42024625842</t>
  </si>
  <si>
    <t>Ma, Junwei; Tang, Huifeng; Zhang, Yunshan; Yi, Xuemei; Zhong, Tangsheng; Li, Xinyun; Wang, Gang</t>
  </si>
  <si>
    <t>Wang, G (corresponding author), First Hosp Jilin Univ, Operating Room 2, 71 Xinmin St, Changchun, Jilin, Peoples R China.</t>
  </si>
  <si>
    <t>gwang@jlu.edu.cn</t>
  </si>
  <si>
    <t>Jilin Provincial Department of Science and Technology [20210203091SF]</t>
  </si>
  <si>
    <t>Jilin Provincial Department of Science and Technology</t>
  </si>
  <si>
    <t>This work was supported by the Jilin Provincial Department of Science and Technology (grant number 20210203091SF) .</t>
  </si>
  <si>
    <t>[Ma, Junwei; Li, Xinyun] Jilin Univ, Sch Nursing, Changchun, Peoples R China; [Tang, Huifeng; Zhang, Yunshan; Yi, Xuemei; Wang, Gang] First Hosp Jilin Univ, Operating Room 2, 71 Xinmin St, Changchun, Jilin, Peoples R China; [Zhong, Tangsheng] First Hosp Jilin Univ, Nursing Dept, Changchun, Peoples R China</t>
  </si>
  <si>
    <t>Machine Learning for Predicting Venous Thromboembolism After Joint Arthroplasty: Systematic Review of Clinical Applicability and Model Performance</t>
  </si>
  <si>
    <t>JMIR MEDICAL INFORMATICS</t>
  </si>
  <si>
    <t>joint arthroplasty; venous thromboembolism; machine learning; meta-analysis; systematic review</t>
  </si>
  <si>
    <t>DIFFERENTIATE TAKOTSUBO SYNDROME; PROPHYLAXIS STRATEGIES; KNEE ARTHROPLASTY; THROMBOSIS; SCORE</t>
  </si>
  <si>
    <t>2291-9694</t>
  </si>
  <si>
    <t>JMIR MED INF</t>
  </si>
  <si>
    <t>JMIR Med. Inf.</t>
  </si>
  <si>
    <t>e79886</t>
  </si>
  <si>
    <t>10.2196/79886</t>
  </si>
  <si>
    <t>http://dx.doi.org/10.2196/79886</t>
  </si>
  <si>
    <t>DW1AP</t>
  </si>
  <si>
    <t>41678788</t>
  </si>
  <si>
    <t>WOS:001693462200001</t>
  </si>
  <si>
    <t>Pérez-Lalinde, S; Flores, F</t>
  </si>
  <si>
    <t>Background Skin diseases affect billions globally, posing significant healthcare and financial burdens. Artificial Intelligence (AI) is rapidly restructuring medicine, and dermatology, as a highly visual, image-dependent specialty, is uniquely positioned to integrate these technologies. However, the expanding literature on dermatological AI remains fragmented, presenting highly heterogeneous methodologies, localized datasets, and unaddressed ethical or regulatory challenges that complicate its translation into safe clinical practice.Objectives This scoping review aimed to systematically map the current applications of AI methodologies across dermatologic practice, identify the specific skin conditions evaluated, and describe the current limitations and evidence gaps preventing widespread clinical integration.Methods Following the Joanna Briggs Institute methodology and reported according to the PRISMA-ScR guidelines, a systematic search was conducted across MEDLINE, Embase, and Scopus for articles published between January 2015 and September 2025, supplemented by registries (ClinicalTrials.gov and WHO ICTRP). Eligible studies included primary designs and secondary evidence syntheses published in English or Spanish evaluating AI applications involving patients or clinicians. Two reviewers independently performed screening and data extraction using a piloted form based on the PCC (Participants, Concept, Context) framework.Results Of 584 records identified, 56 studies met the inclusion criteria. The evidence base was predominantly composed of secondary evidence syntheses (66%), followed by cross-sectional studies (18%). Geographically, research was heavily clustered in high-income nations (e.g., USA, Germany, China), with a critical underrepresentation of Latin America and Africa. Image-based recognition and classification was the leading application (48%), primarily utilizing deep learning and convolutional neural networks for skin cancer detection (melanoma and non-melanoma, 39%), achieving diagnostic metrics comparable to dermatologists in controlled benchmark settings. Other expanding domains included clinical decision support systems (21%), predictive analytics for inflammatory dermatoses (11%), teledermatology triage (11%), dermatopathology (5%), natural language processing, and multimodal vision-language models. Key descriptive limitations identified across the literature include a reliance on retrospective convenience samples, a lack of external validation, dataset overlap, systematic bias regarding skin tone representation, and a complete absence of randomized clinical trials.Conclusions AI demonstrates robust capability in optimizing diagnostic workflows, triage, and lesion classification within dermatology. However, the current evidence base is largely exploratory, heterogeneous, and limited by demographic and geographic skew. Widespread clinical implementation remains premature. Future research must transition toward prospective clinical validation, standardized reporting, regulatory alignment, and inclusive dataset development to ensure equitable and safe deployment in global dermatologic care.</t>
  </si>
  <si>
    <t>Perez-Lalinde, Sofia; Flores, Francisco</t>
  </si>
  <si>
    <t>Pérez-Lalinde, S (corresponding author), Pontificia Univ Javeriana, Fac Med, Bogota, DC, Colombia.</t>
  </si>
  <si>
    <t>sofiaperez@javeriana.edu.co</t>
  </si>
  <si>
    <t>[Perez-Lalinde, Sofia] Pontificia Univ Javeriana, Fac Med, Bogota, DC, Colombia; [Flores, Francisco] Univ Miami, Dr Phillip Frost Dept Dermatol &amp; Cutaneous Surg, Miami, FL USA</t>
  </si>
  <si>
    <t>Artificial Intelligence in Dermatology: Current Applications and Future Directions</t>
  </si>
  <si>
    <t>JEADV CLINICAL PRACTICE</t>
  </si>
  <si>
    <t>artificial intelligence; deep learning; dermatology; diagnostic imaging; equity; machine learning; scoping review; teledermatology</t>
  </si>
  <si>
    <t>2768-6566</t>
  </si>
  <si>
    <t>JEADV CLIN PRACT</t>
  </si>
  <si>
    <t>JEADV Clin. Pract.</t>
  </si>
  <si>
    <t>10.1002/jvc2.70421</t>
  </si>
  <si>
    <t>http://dx.doi.org/10.1002/jvc2.70421</t>
  </si>
  <si>
    <t>MS1LQ</t>
  </si>
  <si>
    <t>WOS:001849576900001</t>
  </si>
  <si>
    <t>Stoia, O; Anderco, P; Badiu, T; Todor, SB; Ichim, C</t>
  </si>
  <si>
    <t>Antimicrobial therapy remains central to the management of gastrointestinal and urinary tract infections, yet its effectiveness is increasingly compromised by antimicrobial resistance and antibiotic-induced microbiome disruption. These challenges are particularly pronounced in gastro-renal settings, where recurrent infections, altered drug absorption and impaired renal clearance generate substantial pharmacokinetic variability and narrow therapeutic margins. Empiric, guideline-based regimens may therefore contribute to treatment failure, resistance selection, and disease recurrence. Artificial intelligence (AI) and machine learning offer novel opportunities to optimize antimicrobial therapy by integrating clinical, microbiological and multi-omics data to predict resistance, guide antibiotic selection and dosing, and support antimicrobial stewardship. However, clinical translation remains limited by data heterogeneity, insufficient prospective validation, regulatory constraints, and the need for continued human oversight. This review synthesizes current AI-driven strategies relevant to gastro-renal infections, highlighting shared pathophysiological challenges, practical clinical applications and key limitations. An integrated framework for AI-assisted antimicrobial optimization is proposed to enhance therapeutic efficacy while mitigating antimicrobial resistance and preserving microbiome integrity.</t>
  </si>
  <si>
    <t>Stoia, Oana; Anderco, Paula; Badiu, Teona; Todor, Samuel Bogdan; Ichim, Cristian</t>
  </si>
  <si>
    <t>Anderco, P; Badiu, T (corresponding author), Lucian Blaga Univ Sibiu, Fac Med, Sibiu, Romania.</t>
  </si>
  <si>
    <t>badiuteonamaria@gmail.com; paula.anderco@ulbsibiu.ro</t>
  </si>
  <si>
    <t>[Stoia, Oana; Anderco, Paula; Badiu, Teona; Todor, Samuel Bogdan; Ichim, Cristian] Lucian Blaga Univ Sibiu, Fac Med, Sibiu, Romania</t>
  </si>
  <si>
    <t>Lucian Blaga University of Sibiu</t>
  </si>
  <si>
    <t>Artificial intelligence in optimizing antimicrobial therapy for gastro-renal disorders</t>
  </si>
  <si>
    <t>FRONTIERS IN CELLULAR AND INFECTION MICROBIOLOGY</t>
  </si>
  <si>
    <t>antibiotic treatment; antimicrobial resistance; artificial intelligence; gastrointestinal diseases; renal diseases</t>
  </si>
  <si>
    <t>CLOSTRIDIOIDES DIFFICILE INFECTION; MANAGEMENT; RESISTANCE; HEALTH; DISEASE; EPIDEMIOLOGY; MICROBIOME; GUIDELINE; UPDATE</t>
  </si>
  <si>
    <t>Ichim, Cristian/JKI-0053-2023; Anderco, Paula/MGU-4925-2025; Todor, Samuel/JPY-4211-2023; Păunescu, Oana/HPD-8609-2023; Badiu, Teona/PEX-4339-2025</t>
  </si>
  <si>
    <t>Anderco, Paula/0009-0002-3106-7905</t>
  </si>
  <si>
    <t>2235-2988</t>
  </si>
  <si>
    <t>FRONT CELL INFECT MI</t>
  </si>
  <si>
    <t>Front. Cell. Infect. Microbiol.</t>
  </si>
  <si>
    <t>1792361</t>
  </si>
  <si>
    <t>10.3389/fcimb.2026.1792361</t>
  </si>
  <si>
    <t>http://dx.doi.org/10.3389/fcimb.2026.1792361</t>
  </si>
  <si>
    <t>Immunology; Microbiology</t>
  </si>
  <si>
    <t>JD5QX</t>
  </si>
  <si>
    <t>42266929</t>
  </si>
  <si>
    <t>WOS:001786778600001</t>
  </si>
  <si>
    <t>Belal, SL; Frantz, S; Minarik, D; Enqvist, O; Wikström, E; Edenbrandt, L; Trägårdh, E</t>
  </si>
  <si>
    <t>raphy (PET/CT) has emerged as an important imaging technique for prostate cancer. The use of PSMA PET/CT is rapidly increasing, while the number of nuclear medicine physicians and radiologists to interpret these scans is limited. Additionally, there is variability in interpretation among readers. Artificial intelligence techniques, including traditional machine learning and deep learning algorithms, are being used to address these challenges and provide additional insights from the images. The aim of this scoping review was to summarize the available research on the development and applications of AI in PSMA PET/CT for prostate cancer imaging. A systematic literature search was performed in PubMed, Embase and Cinahl according to the Preferred Reporting Items for Systematic Reviews and Meta-Analyses (PRISMA) guidelines. A total of 26 publications were included in the synthesis. The included studies focus on different aspects of artificial intelligence in PSMA PET/CT, including detection of primary tumor, local recurrence and metastatic lesions, lesion classification, tumor quantification and prediction/prognostication. Several studies show similar performances of artificial intelligence algorithms compared to human interpretation. Few artificial intelligence tools are approved for use in clinical practice. Major limitations include the lack of external validation and prospective design. Demonstrating the clinical impact and utility of artificial intelligence tools is crucial for their adoption in healthcare settings. To take the next step towards a clinically valuable artificial intelligence tool that provides quantitative data, independent validation studies are needed across institutions and equipment to ensure robustness. Semin Nucl Med 54:141-149 (c) 2023 The Author(s). Published by Elsevier Inc. This is an open access article under the CC BY license (http://creativecommons.org/licenses/by/4.0/)</t>
  </si>
  <si>
    <t>Belal, Sarah Lindgren; Frantz, Sophia; Minarik, David; Enqvist, Olof; Wikstrom, Erik; Edenbrandt, Lars; Tragardh, Elin</t>
  </si>
  <si>
    <t>Trägårdh, E (corresponding author), Lund Univ, Dept Translat Med, Malmo, Sweden.; Trägårdh, E (corresponding author), Skane Univ Hosp, Clin Physiol &amp; Nucl Med, Carl Bertil Laurells gata 9, S-20502 Malmo, Sweden.</t>
  </si>
  <si>
    <t>elin.tragardh@med.lu.se</t>
  </si>
  <si>
    <t>Knut and Alice Wallenberg Foundation; Medical Faculty at Lund University; Region Skane; Malmo General Hospital Foundation; Swedish Cancer Foundation; Cancer Research Foundation at the Department of Oncology; Malmo University Hospital; Swedish Prostate Cancer Foundation</t>
  </si>
  <si>
    <t>Knut and Alice Wallenberg Foundation (Knut &amp; Alice Wallenberg Foundation); Medical Faculty at Lund University; Region Skane; Malmo General Hospital Foundation; Swedish Cancer Foundation (Cancerfondon); Cancer Research Foundation at the Department of Oncology; Malmo University Hospital; Swedish Prostate Cancer Foundation (Prostate Cancer Foundation)</t>
  </si>
  <si>
    <t>The Knut and Alice Wallenberg Foundation, the Medical Faculty at Lund University, Region Skane, Malmo General Hospital Foundation, the Swedish Cancer Foundation and the Cancer Research Foundation at the Department of Oncology, Malmo University Hospital, and the Swedish Prostate Cancer Foundation are acknowledged for their generous financial support.</t>
  </si>
  <si>
    <t>[Belal, Sarah Lindgren; Frantz, Sophia; Minarik, David; Tragardh, Elin] Lund Univ, Dept Translat Med, Malmo, Sweden; [Belal, Sarah Lindgren; Frantz, Sophia; Minarik, David; Tragardh, Elin] Lund Univ, Wallenberg Ctr Mol Med, Malmo, Sweden; [Belal, Sarah Lindgren] Skane Univ Hosp, Dept Surg, Malmo, Sweden; [Frantz, Sophia; Wikstrom, Erik] Skane Univ Hosp, Dept Hlth Technol Assessment South, Lund, Sweden; [Minarik, David] Skane Univ Hosp, Dept Radiat Phys, Malmo, Sweden; [Enqvist, Olof] Dept Clin Physiol &amp; Nucl Med, Malmo, Sweden; [Enqvist, Olof; Edenbrandt, Lars] Univ Gothenburg, Inst Med, Sahlgrenska Acad, Dept Mol &amp; Clin Med, Gothenburg, Sweden; [Tragardh, Elin] Skane Univ Hosp, Clin Physiol &amp; Nucl Med, Carl Bertil Laurells gata 9, S-20502 Malmo, Sweden</t>
  </si>
  <si>
    <t>Lund University; Lund University; Lund University; Skane University Hospital; Lund University; Skane University Hospital; Lund University; Skane University Hospital; University of Gothenburg; Lund University; Skane University Hospital</t>
  </si>
  <si>
    <t>Applications of Artificial Intelligence in PSMA PET/CT for Prostate Cancer Imaging</t>
  </si>
  <si>
    <t>SEMINARS IN NUCLEAR MEDICINE</t>
  </si>
  <si>
    <t>Prostate-specific membrane antigen (PSMA) positron emission tomography/computed tomog-</t>
  </si>
  <si>
    <t>CONVOLUTIONAL NEURAL-NETWORK; BONE-SCAN INDEX; MEMBRANE ANTIGEN; GA-68-PSMA-11 PET/CT; LESION DETECTION; TUMOR BURDEN; VALIDATION; SEGMENTATION; EXPRESSION</t>
  </si>
  <si>
    <t>Minarik, David/0009-0000-8129-3228; Frantz, Sophia/0000-0003-2147-2077</t>
  </si>
  <si>
    <t>0001-2998</t>
  </si>
  <si>
    <t>1558-4623</t>
  </si>
  <si>
    <t>SEMIN NUCL MED</t>
  </si>
  <si>
    <t>Semin. Nucl. Med.</t>
  </si>
  <si>
    <t>JAN 2024</t>
  </si>
  <si>
    <t>141</t>
  </si>
  <si>
    <t>10.1053/j.semnuclmed.2023.06.001</t>
  </si>
  <si>
    <t>http://dx.doi.org/10.1053/j.semnuclmed.2023.06.001</t>
  </si>
  <si>
    <t>DEC 2023</t>
  </si>
  <si>
    <t>DT9Y9</t>
  </si>
  <si>
    <t>37357026</t>
  </si>
  <si>
    <t>WOS:001134458700001</t>
  </si>
  <si>
    <t>Matre, SA; Jadhav, SJ</t>
  </si>
  <si>
    <t>Background Traumatic brain injury (TBI) remains a major cause of mortality and long-term disability worldwide. Computed tomography (CT) is the primary imaging modality for acute TBI assessment, while artificial intelligence (AI) has emerged as a promising tool for improving prognostication through advanced analysis of imaging and clinical data. Given the substantial differences in injury mechanisms, neurophysiological responses, prognostic determinants, and recovery trajectories between paediatric and adult populations, this systematic review was specifically designed to evaluate AI-integrated CT imaging for outcome prediction in adult patients with TBI.Objective To systematically review and evaluate the application of artificial intelligence-integrated computed tomography (CT) imaging for outcome prediction in adult patients with traumatic brain injury (TBI), and to assess the predictive accuracy, clinical utility, and methodological quality of the reported models.Methods A systematic review was conducted according to PRISMA 2020 guidelines and registered in PROSPERO (CRD420251233273). PubMed, Scopus, Web of Science, and IEEE Xplore were searched for studies published between 2015 and 2025. Studies evaluating AI-based models utilizing CT imaging for outcome prediction in adult (&gt;= 18 years) patients with TBI were included. Data regarding study characteristics, AI methodologies, imaging features, predictive outcomes, and model performance were extracted. Methodological quality was assessed using the Critical Appraisal Skills Programme (CASP) checklist. A random-effects meta-analysis was performed to estimate pooled model performance.Results Twelve studies comprising 7536 patients were included. Machine-learning models accounted for 66.7% of studies, while deep-learning and hybrid multimodal approaches each represented 16.7%. Common CT-derived features included hemorrhage characteristics, lesion volume, cerebral edema, basal cistern status, and midline shift. Reported model performance ranged from AUC 0.80 to 0.998. The pooled analysis demonstrated excellent overall prognostic performance with a pooled AUC of 0.916 (95% CI 0.884-0.948), although substantial heterogeneity was observed (I2 = 93.4%). Multimodal models integrating CT-derived biomarkers with clinical variables generally achieved superior predictive performance compared with imaging-only approaches. Evidence supporting CT radiomics remained limited, with only one dedicated radiomics study identified.Conclusion AI-integrated CT imaging demonstrates strong potential for outcome prediction in adult TBI, particularly when quantitative imaging biomarkers are combined with clinical variables. However, methodological heterogeneity, limited external validation, and the predominance of retrospective studies currently restrict clinical implementation. Future multicentre prospective studies with standardized methodologies are required to establish the generalizability and clinical utility of AI-assisted CT prognostic models in adult neurotrauma populations.</t>
  </si>
  <si>
    <t>Matre, Sushant Ashok; Jadhav, Sammita Jagdish</t>
  </si>
  <si>
    <t>Jadhav, SJ (corresponding author), Symbiosis Int Deemed Univ, Symbiosis Inst Hlth Sci SIHS, Pune, India.</t>
  </si>
  <si>
    <t>director_sihs@siu.edu.in</t>
  </si>
  <si>
    <t>[Matre, Sushant Ashok; Jadhav, Sammita Jagdish] Symbiosis Int Deemed Univ, Symbiosis Inst Hlth Sci SIHS, Pune, India</t>
  </si>
  <si>
    <t>Symbiosis International University; Symbiosis Institute of Health Sciences (SIHS)</t>
  </si>
  <si>
    <t>Integration of artificial intelligence with CT imaging for outcome prediction in adult traumatic brain injury a systematic review</t>
  </si>
  <si>
    <t>DISCOVER NEUROSCIENCE</t>
  </si>
  <si>
    <t>Traumatic brain injury; Artificial intelligence; Computed tomography; Machine learning; Deep learning; Outcome prediction; Radiomics; Prognostication; Systematic review</t>
  </si>
  <si>
    <t>3005-1827</t>
  </si>
  <si>
    <t>DISCOV NEUROSCI</t>
  </si>
  <si>
    <t>Discov. Neurosci.</t>
  </si>
  <si>
    <t>AUG 9 2026</t>
  </si>
  <si>
    <t>10.1186/s13064-026-00306-0</t>
  </si>
  <si>
    <t>http://dx.doi.org/10.1186/s13064-026-00306-0</t>
  </si>
  <si>
    <t>Developmental Biology; Neurosciences</t>
  </si>
  <si>
    <t>Developmental Biology; Neurosciences &amp; Neurology</t>
  </si>
  <si>
    <t>MJ0PR</t>
  </si>
  <si>
    <t>WOS:001843420000001</t>
  </si>
  <si>
    <t>Parizad, R; Hatwal, J; Brar, A; Desai, R; Batta, A; Mohan, B</t>
  </si>
  <si>
    <t>Background: Cardiovascular diseases (CVDs) remain the leading cause of mortality worldwide. Conventional risk prediction models often demonstrate suboptimal calibration and limited generalizability across populations. Artificial intelligence (AI) approaches, including machine learning (ML) and deep learning (DL), enable integration of multimodal clinical and imaging data for individualized cardiovascular risk estimation. Objective: To evaluate the applications, predictive performance, and translational limitations of AI models for cardiovascular risk prediction within an umbrella review framework. Methods: PubMed, Scopus, and Web of Science were systematically searched for studies published between January 2015 and October 2025 investigating AI-based prediction of cardiovascular outcomes. Eligible designs included randomized controlled trials (RCTs), cohort studies, systematic reviews, and meta-analyses. Predictive performance was the primary outcome, mainly assessed using the area under the receiver operating characteristic curve (AUC). Methodological quality was evaluated using established risk-of-bias tools. From 3500 identified records, 48 studies (8 RCTs, 28 cohort studies, and 12 systematic reviews or meta-analyses) were included in the final analysis. Results: AI models achieved AUC values greater than 0.90 in more than 70% of imaging-based studies. Evidence synthesis showed predominant reliance on internal validation, inconsistent calibration reporting, and limited evaluation of algorithmic fairness. Multimodal data integration improved detection of coronary artery disease (CAD) and heart failure (HF). Wearable monitoring was associated with 18-25% lower hospitalization rates compared with usual care. Conclusion: AI improves predictive accuracy in cardiovascular risk assessment. Despite strong discrimination performance (AUC), methodological heterogeneity, insufficient calibration assessment, algorithmic bias, limited external validation, and regulatory uncertainty remain major barriers to implementation. Clinical translation requires multicenter RCTs, explainable AI frameworks, and standardized reporting guidelines such as Transparent Reporting of a Multivariable Prediction Model for Individual Prognosis or</t>
  </si>
  <si>
    <t>Parizad, Razieh; Hatwal, Juniali; Brar, Ajit; Desai, Rupak; Batta, Akash; Mohan, Bishav</t>
  </si>
  <si>
    <t>Batta, A (corresponding author), Dayanand Med Coll &amp; Hosp, Dept Cardiol, Ludhiana, India.</t>
  </si>
  <si>
    <t>akashbatta02@gmail.com</t>
  </si>
  <si>
    <t>[Parizad, Razieh] Tabriz Univ Med Sci, Cardiovasc Res Ctr, Tabriz, Iran; [Hatwal, Juniali] Post Grad Inst Med Educ &amp; Res, Adv Cardiac Ctr, Dept Internal Med, Chandigarh, India; [Brar, Ajit] Michigan State Univ, Hurley Med Ctr, Dept Internal Med, Flint, MI USA; [Desai, Rupak] Outcomes Res, Atlanta, GA USA; [Batta, Akash; Mohan, Bishav] Dayanand Med Coll &amp; Hosp, Dept Cardiol, Ludhiana, India</t>
  </si>
  <si>
    <t>Tabriz University of Medical Science; Post Graduate Institute of Medical Education &amp; Research (PGIMER), Chandigarh; Michigan State University; Dayanand Medical College &amp; Hospital</t>
  </si>
  <si>
    <t>Artificial Intelligence for Cardiovascular Risk Prediction: An Umbrella Review of Applications and Translational Challenges</t>
  </si>
  <si>
    <t>VASCULAR HEALTH AND RISK MANAGEMENT</t>
  </si>
  <si>
    <t>artificial intelligence; machine learning; deep learning; cardiovascular diseases; risk assessment; precision medicine</t>
  </si>
  <si>
    <t>ATRIAL-FIBRILLATION; CLINICAL-PRACTICE; EUROPEAN-SOCIETY; DISEASE; CARDIOLOGY</t>
  </si>
  <si>
    <t>Desai, Rupak/K-9846-2019; Batta, Akash/ABG-5975-2021</t>
  </si>
  <si>
    <t>1176-6344</t>
  </si>
  <si>
    <t>1178-2048</t>
  </si>
  <si>
    <t>VASC HEALTH RISK MAN</t>
  </si>
  <si>
    <t>Vasc. Health Risk Manag.</t>
  </si>
  <si>
    <t>S590502</t>
  </si>
  <si>
    <t>10.2147/VHRM.S590502</t>
  </si>
  <si>
    <t>http://dx.doi.org/10.2147/VHRM.S590502</t>
  </si>
  <si>
    <t>Peripheral Vascular Disease</t>
  </si>
  <si>
    <t>FW9ZV</t>
  </si>
  <si>
    <t>41939694</t>
  </si>
  <si>
    <t>WOS:001729389900001</t>
  </si>
  <si>
    <t>Casal-Guisande, M; Villar-Aguilar, L; Fernández-Villar, A; García-Rodríguez, E; Casal, A; Torres-Durán, M</t>
  </si>
  <si>
    <t>Background and Objectives: Alpha-1 antitrypsin deficiency (AATD) is a rare genetic condition associated with chronic respiratory diseases such as chronic obstructive pulmonary disease (COPD) and emphysema, and with liver involvement through a distinct toxic gain-of-function mechanism. Despite its clinical relevance, AATD remains underdiagnosed and exhibits marked phenotypic heterogeneity. Artificial intelligence (AI) has shown growing potential in respiratory medicine, yet its application to AATD is still limited. This systematic review synthesizes the clinical evidence on AI in AATD, primarily in the respiratory domain and, where available, in hepatic outcomes. Materials and Methods: We conducted a PRISMA-guided search (PubMed, Web of Science, IEEE Xplore) for original, peer-reviewed articles (January 2014-September 2025) applying AI to detection, classification, stratification, or prediction tasks in AATD. Results: Six studies met eligibility criteria. Supervised models (e.g., XGBoost, penalized regression, Transformer-based architectures) and one unsupervised approach were identified. Applications included screening in COPD populations, prediction of emphysema progression from CT, proteomic modeling of lung function, identification of clinical subgroups, and prediction of clinical outcomes in AATD-associated liver disease. External validation and genotype diversity remained limited across studies. Conclusions: Although AI shows promise in improving detection, prognosis, and patient stratification in AATD across both respiratory and hepatic manifestations, the current evidence remains limited. Broader, multicenter validation in genotype-diverse cohorts is required to confirm its clinical utility and support the implementation of precision medicine in AATD.</t>
  </si>
  <si>
    <t>Casal-Guisande, Manuel; Villar-Aguilar, Laura; Fernandez-Villar, Alberto; Garcia-Rodriguez, Esmeralda; Casal, Ana; Torres-Duran, Maria</t>
  </si>
  <si>
    <t>Casal-Guisande, M (corresponding author), Hosp Alvaro Cunqueiro, Fdn Publ Galega Invest Biomed Galicia Sur, Vigo 36312, Spain.; Casal-Guisande, M (corresponding author), Galicia Sur Hlth Res Inst IIS Galicia Sur, NeumoVigo I I Res Grp, SERGAS UVIGO, Vigo 36312, Spain.; Casal-Guisande, M (corresponding author), CIBERES ISCIII, Ctr Invest Biomed Red, Madrid 28029, Spain.</t>
  </si>
  <si>
    <t>manuel.casal.guisande@uvigo.es; laura.villar.aguilar@sergas.es; alberto.fernandez.villar@sergas.es; ana.casal.mourino@sergas.es; maria.luisa.torres.duran@sergas.es; maria.esmeralda.garcia.rodriguez@sergas.es</t>
  </si>
  <si>
    <t>[Casal-Guisande, Manuel] Hosp Alvaro Cunqueiro, Fdn Publ Galega Invest Biomed Galicia Sur, Vigo 36312, Spain; [Casal-Guisande, Manuel; Villar-Aguilar, Laura; Fernandez-Villar, Alberto; Garcia-Rodriguez, Esmeralda; Casal, Ana; Torres-Duran, Maria] Galicia Sur Hlth Res Inst IIS Galicia Sur, NeumoVigo I I Res Grp, SERGAS UVIGO, Vigo 36312, Spain; [Casal-Guisande, Manuel; Fernandez-Villar, Alberto; Torres-Duran, Maria] CIBERES ISCIII, Ctr Invest Biomed Red, Madrid 28029, Spain; [Villar-Aguilar, Laura; Fernandez-Villar, Alberto; Garcia-Rodriguez, Esmeralda; Casal, Ana; Torres-Duran, Maria] Hosp Alvaro Cunqueiro, Pulm Dept, Vigo 36312, Spain; [Villar-Aguilar, Laura; Fernandez-Villar, Alberto] Univ Vigo, Sch Ind Engn, Vigo 36310, Spain</t>
  </si>
  <si>
    <t>CIBER - Centro de Investigacion Biomedica en Red; CIBERES; Universidade de Vigo</t>
  </si>
  <si>
    <t>Applications of Artificial Intelligence in Alpha-1 Antitrypsin Deficiency: A Systematic Review from a Respiratory Medicine Perspective</t>
  </si>
  <si>
    <t>alpha-1 antitrypsin deficiency; chronic obstructive pulmonary disease; emphysema; liver; hepatology; artificial intelligence; machine learning</t>
  </si>
  <si>
    <t>MANAGEMENT; DIAGNOSIS</t>
  </si>
  <si>
    <t>GARCÍA RODRÍGUEZ, MARÍA ESMERALDA/OTI-3277-2025; Casal Guisande, Manuel/AAW-8297-2020</t>
  </si>
  <si>
    <t>Torres-Duran, María/0000-0001-6710-3766; CASAL MOURIÑO, ANA/0000-0001-5152-8903; GARCÍA RODRÍGUEZ, MARÍA ESMERALDA/0000-0002-1242-7437; Villar Aguilar, Laura/0000-0002-2833-0824; Casal Guisande, Manuel/0000-0003-1494-8145; FERNANDEZ-VILLAR, J. ALBERTO/0000-0001-7407-5249</t>
  </si>
  <si>
    <t>1768</t>
  </si>
  <si>
    <t>10.3390/medicina61101768</t>
  </si>
  <si>
    <t>http://dx.doi.org/10.3390/medicina61101768</t>
  </si>
  <si>
    <t>9AU9B</t>
  </si>
  <si>
    <t>41155753</t>
  </si>
  <si>
    <t>WOS:001601930200001</t>
  </si>
  <si>
    <t>Anand, S; Tagliafierro, M; Hassanabad, AF; Pirelli, M; Pirelli, L</t>
  </si>
  <si>
    <t>Recent evidence in the literature suggests that Artificial intelligence (AI) is rapidly becoming more clinically relevant with expanding applications across cardiovascular medicine and cardiothoracic surgery. Advances in computational power and the widespread digitization of clinical data have enabled AI models to identify complex, nonlinear patterns across multimodal datasets, positioning them as powerful tools for diagnosis, risk stratification, and procedural decision support. This review examines the current and emerging landscape of AI in cardiac care, with a particular focus on valvular heart disease. We synthesize evidence spanning diagnostic applications such as electrocardiographic and echocardiographic interpretation, preoperative planning, and risk prediction for surgical and transcatheter interventions, and real-time intraoperative decision support. Across these domains, AI systems frequently demonstrate performance comparable to or exceeding conventional approaches, particularly in automating standardized tasks and enabling personalized risk assessment. However, most evidence to date derives from retrospective studies, and challenges related to generalizability hold significant barriers to widespread adoption. We further discuss ethical considerations necessary for safe and equitable implementation. Overall, AI shows substantial promise to augment cardiovascular care across the continuum of practice, but its successful translation into routine clinical use will require rigorous prospective validation, transparent model development and interpretability, and carefully designed integration into existing clinical workflows.</t>
  </si>
  <si>
    <t>Anand, Sarab; Tagliafierro, Marco; Fatehi Hassanabad, Ali; Pirelli, Marco; Pirelli, Luigi</t>
  </si>
  <si>
    <t>Pirelli, L (corresponding author), Columbia Univ, Irving Med Ctr, Dept Surg, Lab Div Cardiothorac Surg, New York, NY 10032 USA.</t>
  </si>
  <si>
    <t>lp3016@cumc.columbia.edu</t>
  </si>
  <si>
    <t>[Anand, Sarab; Tagliafierro, Marco; Fatehi Hassanabad, Ali; Pirelli, Marco; Pirelli, Luigi] Columbia Univ, Irving Med Ctr, Dept Surg, Lab Div Cardiothorac Surg, New York, NY 10032 USA</t>
  </si>
  <si>
    <t>Columbia University; Cornell University; Weill Cornell Medicine; NewYork-Presbyterian Hospital</t>
  </si>
  <si>
    <t>Artificial intelligence in cardiovascular medicine: prevention, diagnosis, and intervention</t>
  </si>
  <si>
    <t>AI; ECG; echocardiography; SAVR; TAVR</t>
  </si>
  <si>
    <t>ELECTROCARDIOGRAM</t>
  </si>
  <si>
    <t>Anand, Sarab/0009-0009-3968-1740</t>
  </si>
  <si>
    <t>1789718</t>
  </si>
  <si>
    <t>10.3389/frai.2026.1789718</t>
  </si>
  <si>
    <t>http://dx.doi.org/10.3389/frai.2026.1789718</t>
  </si>
  <si>
    <t>IU0OR</t>
  </si>
  <si>
    <t>42231878</t>
  </si>
  <si>
    <t>WOS:001780320800001</t>
  </si>
  <si>
    <t>Nikolaou, A; Baltogianni, M; Dermitzaki, N; Chatzigiannis, N; Savidou, D; Geitonas, S; Giaprou, LE; Giapros, V</t>
  </si>
  <si>
    <t>Respiratory disorders remain a major cause of morbidity and mortality in neonatal intensive care units, particularly among preterm infants. Advances in physiological monitoring, medical imaging, and electronic health records have enabled the growing application of artificial intelligence in neonatal respiratory care. This narrative review summarizes current applications and emerging directions of artificial intelligence in the diagnosis, monitoring, and management of neonatal respiratory disorders. Machine learning and deep learning approaches have demonstrated promising performance in respiratory distress syndrome, bronchopulmonary dysplasia, apnea of prematurity, ventilatory management, and severe respiratory complications. By integrating multimodal clinical, physiological, and imaging data, these methods support earlier detection of respiratory deterioration and improved clinical decision-making. However, challenges related to data quality, generalizability, interpretability, and limited prospective validation continue to constrain widespread clinical implementation, highlighting the need for careful integration into neonatal care workflows.</t>
  </si>
  <si>
    <t>Nikolaou, Aikaterini; Baltogianni, Maria; Dermitzaki, Niki; Chatzigiannis, Nikitas; Savidou, Dimitra; Geitonas, Sevastianos; Giaprou, Lida-Eleni; Giapros, Vasileios</t>
  </si>
  <si>
    <t>Giapros, V (corresponding author), Univ Ioannina, Sch Med, Neonatal Intens Care Unit, Ioannina 45500, Greece.</t>
  </si>
  <si>
    <t>n.dermitzaki@uoi.gr; nikaikaterini@gmail.com; mbalt@doctors.org.uk; nikihatzi@gmail.com; dimitrasavvidou@yahoo.com; sevastianosgeitonas@gmail.com; md07243@uoi.gr; vgiapros@uoi.gr</t>
  </si>
  <si>
    <t>[Nikolaou, Aikaterini; Baltogianni, Maria; Dermitzaki, Niki; Chatzigiannis, Nikitas; Savidou, Dimitra; Geitonas, Sevastianos; Giaprou, Lida-Eleni; Giapros, Vasileios] Univ Ioannina, Sch Med, Neonatal Intens Care Unit, Ioannina 45500, Greece</t>
  </si>
  <si>
    <t>University of Ioannina</t>
  </si>
  <si>
    <t>Artificial Intelligence in Neonatal Respiratory Care: Current Applications and Future Directions</t>
  </si>
  <si>
    <t>artificial intelligence (AI); neonatal intensive care unit (NICU); neonatal respiratory disorders; neonatal respiratory monitoring; respiratory distress syndrome (RDS); bronchopulmonary dysplasia (BPD); machine learning (ML); deep learning (DL); clinical decision support; mechanical ventilation</t>
  </si>
  <si>
    <t>Giapros, Vasileios/H-6059-2019; Nikolaou, Aikaterini/QPA-0794-2026</t>
  </si>
  <si>
    <t>JAN 28 2026</t>
  </si>
  <si>
    <t>1339</t>
  </si>
  <si>
    <t>10.3390/app16031339</t>
  </si>
  <si>
    <t>http://dx.doi.org/10.3390/app16031339</t>
  </si>
  <si>
    <t>DN4NS</t>
  </si>
  <si>
    <t>WOS:001687588700001</t>
  </si>
  <si>
    <t>Thaingtamtanha, T; Ravichandran, R; Gentile, F</t>
  </si>
  <si>
    <t>IntroductionArtificial intelligence (AI) has emerged as a transformative tool in drug discovery, particularly in virtual screening (VS), a crucial initial step in identifying potential drug candidates. This article highlights the significance of AI in revolutionizing both ligand-based virtual screening (LBVS) and structure-based virtual screening (SBVS) approaches, streamlining and enhancing the drug discovery process.Areas coveredThe authors provide an overview of AI applications in drug discovery, with a focus on LBVS and SBVS approaches utilized in prospective cases where new bioactive molecules were identified and experimentally validated. Discussion includes the use of AI in quantitative structure-activity relationship (QSAR) modeling for LBVS, as well as its role in enhancing SBVS techniques such as molecular docking and molecular dynamics simulations. The article is based on literature searches on studies published up to March 2025.Expert opinionAI is rapidly transforming VS in drug discovery, by leveraging increasing amounts of experimental data and expanding its scalability. These innovations promise to enhance efficiency and precision across both LBVS and SBVS approaches, yet challenges such as data curation, rigorous and prospective validation of new models, and efficient integration with experimental methods remain critical for realizing AI's full potential in drug discovery.</t>
  </si>
  <si>
    <t>Thaingtamtanha, Thanawat; Ravichandran, Rahul; Gentile, Francesco</t>
  </si>
  <si>
    <t>Gentile, F (corresponding author), Univ Ottawa, Dept Chem &amp; Biomol Sci, Ottawa, ON, Canada.</t>
  </si>
  <si>
    <t>fgentile@uottawa.ca</t>
  </si>
  <si>
    <t>Natural Sciences and Engineering Research Council of Canada; University of Ottawa Startup Fund</t>
  </si>
  <si>
    <t>Natural Sciences and Engineering Research Council of Canada (Natural Sciences and Engineering Research Council of Canada (NSERC), CGIAR); University of Ottawa Startup Fund (University of Ottawa)</t>
  </si>
  <si>
    <t>This work was supported by a Discovery Grant from the Natural Sciences and Engineering Research Council of Canada, awarded to F Gentile. The authors are also supported by a University of Ottawa Startup Fund.</t>
  </si>
  <si>
    <t>[Thaingtamtanha, Thanawat; Ravichandran, Rahul; Gentile, Francesco] Univ Ottawa, Dept Chem &amp; Biomol Sci, Ottawa, ON, Canada; [Gentile, Francesco] Ottawa Inst Syst Biol, Ottawa, ON, Canada</t>
  </si>
  <si>
    <t>University of Ottawa; University of Ottawa</t>
  </si>
  <si>
    <t>On the application of artificial intelligence in virtual screening</t>
  </si>
  <si>
    <t>EXPERT OPINION ON DRUG DISCOVERY</t>
  </si>
  <si>
    <t>Artificial intelligence; virtual screening; drug discovery; machine learning; chemical libraries</t>
  </si>
  <si>
    <t>PROTEIN-LIGAND DOCKING; DRUG DISCOVERY; RANDOM FOREST; QSAR; ACCURATE; MACHINE; PREDICTION; INHIBITORS; LIBRARY; BINDING</t>
  </si>
  <si>
    <t>Ravichandran, Rahul/W-3383-2019; Gentile, Francesco/AAR-8816-2021</t>
  </si>
  <si>
    <t>1746-0441</t>
  </si>
  <si>
    <t>1746-045X</t>
  </si>
  <si>
    <t>EXPERT OPIN DRUG DIS</t>
  </si>
  <si>
    <t>Expert. Opin. Drug Discov.</t>
  </si>
  <si>
    <t>JUL 3 2025</t>
  </si>
  <si>
    <t>857</t>
  </si>
  <si>
    <t>10.1080/17460441.2025.2508866</t>
  </si>
  <si>
    <t>http://dx.doi.org/10.1080/17460441.2025.2508866</t>
  </si>
  <si>
    <t>4LX7A</t>
  </si>
  <si>
    <t>40388244</t>
  </si>
  <si>
    <t>WOS:001495281400001</t>
  </si>
  <si>
    <t>Mohammadrezaee, M; Bakhshi, R; Khalaji, A; Jarideh, I; Tooyserkani, SH; Esfahani, MM; Dadkhah, M; Badiee, H; Tabatabaei, SAD; Riahi, F; Fesharaki, S</t>
  </si>
  <si>
    <t>Objective: The purpose of this scoping review is to compile the evidence regarding the use of computed tomography (CT) to distinguish between benign and malignant vertebral compression fractures (VCFs) in artificial intelligence (AI) applications. Methods: We systematically searched PubMed/MEDLINE, DOAJ, and ScienceDirect through October 2025 for studies reporting AI-based diagnostic approaches (machine learning with radiomics features, deep learning with convolutional neural networks, or hybrid models) applied to CT images in adult patients with VCFs. Eligible studies required diagnostic performance metrics and definitive reference standards. Results: Six retrospective studies from Asia and Europe have been found, involving 1,767 participants with 3,408 vertebrae, including 1,257 benign and 1,442 malignant vertebral fractures. The diagnostic performance of AI algorithms is high, achieving an area under the curve (AUC) score from 0.76 to 0.99. Deep learning approaches achieved performance comparable to experienced radiologists, while radiomics-based methods provided interpretable quantitative features. Hybrid models combining both approaches showed synergistic benefits. Three studies with external validation confirmed reasonable generalizability, though with some performance reduction in independent datasets. Conclusions: AI-assisted evaluation of CT scans also has good potential in differentiating benign from malignant VCFs, which could reduce unnecessary MRI referrals and improve the initial evaluation time. However, the data regarding this are limited because of retrospective studies with variable methods and limited multicenter data, which are still required to implement this in routine clinical practice.</t>
  </si>
  <si>
    <t>Mohammadrezaee, Mobina; Bakhshi, Rozhin; Khalaji, Amirreza; Jarideh, Imaneh; Tooyserkani, Seyed Hamed; Esfahani, Maryam Masjedi; Dadkhah, Mehrangiz; Badiee, Hossein; Tabatabaei, Seyed Amirhossein Dormiani; Riahi, Farshad; Fesharaki, Shahin</t>
  </si>
  <si>
    <t>Fesharaki, S (corresponding author), Isfahan Univ Med Sci, Dept Radiol, Esfahan, Iran.</t>
  </si>
  <si>
    <t>fshahin87@gmail.com</t>
  </si>
  <si>
    <t>[Mohammadrezaee, Mobina] Hamadan Univ Med Sci, Sch Med, Hamadan, Hamadan, Iran; [Bakhshi, Rozhin] Islamic Azad Univ, Sch Med, Najafabad Branch, Esfahan, Iran; [Khalaji, Amirreza] Tabriz Univ Med Sci, Fac Med, Tabriz, Iran; [Jarideh, Imaneh; Esfahani, Maryam Masjedi; Dadkhah, Mehrangiz; Riahi, Farshad; Fesharaki, Shahin] Isfahan Univ Med Sci, Dept Radiol, Esfahan, Iran; [Badiee, Hossein] Univ Tehran Med Sci, Sina Hosp, Dept Neurosurg, Tehran, Iran; [Tooyserkani, Seyed Hamed; Tabatabaei, Seyed Amirhossein Dormiani] Isfahan Univ Med Sci, Sch Med, Esfahan, Iran</t>
  </si>
  <si>
    <t>Tabriz University of Medical Science; Tehran University of Medical Sciences; Isfahan University of Medical Sciences</t>
  </si>
  <si>
    <t>Using artificial intelligence for distinguishing benign and malignant vertebral compression fractures by computed tomography: a scoping review</t>
  </si>
  <si>
    <t>INTERNATIONAL JOURNAL OF BURNS AND TRAUMA</t>
  </si>
  <si>
    <t>Vertebral compression fracture; artificial intelligence; deep learning; radiomics; computed tomography</t>
  </si>
  <si>
    <t>MACHINE; MANAGEMENT</t>
  </si>
  <si>
    <t>Khalaji, Amirreza/ABQ-3095-2022; Riahi, Farshad/MCK-2979-2025</t>
  </si>
  <si>
    <t>E-CENTURY PUBLISHING CORP</t>
  </si>
  <si>
    <t>MADISON</t>
  </si>
  <si>
    <t>40 WHITE OAKS LN, MADISON, WI 53711 USA</t>
  </si>
  <si>
    <t>2160-2026</t>
  </si>
  <si>
    <t>INT J BURNS TRAUMA</t>
  </si>
  <si>
    <t>Int. J. Burns Trauma</t>
  </si>
  <si>
    <t>129</t>
  </si>
  <si>
    <t>10.62347/ZRQA3915</t>
  </si>
  <si>
    <t>http://dx.doi.org/10.62347/ZRQA3915</t>
  </si>
  <si>
    <t>LP2EY</t>
  </si>
  <si>
    <t>42488507</t>
  </si>
  <si>
    <t>WOS:001829944000004</t>
  </si>
  <si>
    <t>Maroufi, SF; Pachón-Londoño, MJ; Ghoche, M; Nguyen, BA; Turcotte, EL; Wang, Z; Patra, DP; Olson, V; Halpin, BS; Bathini, AR; Meyer, JH; Krishna, C; Charbel, FT; Morcos, JJ; Batjer, HH; Bendok, BR</t>
  </si>
  <si>
    <t>BACKGROUND AND OBJECTIVES: Aneurysm risk prediction remains an imprecise science that places patients at risk for either over or undertreatment. Machine learning (ML) models may improve clinical practice by adding precision to risk assessment. This study aims to comprehensively assess the current landscape of ML applications in predicting the risk of aneurysm rupture and compare the performance with the widely used PHASES score. METHODS: A systematic review of PubMed, Scopus, and Web of Science was conducted. All studies using ML tools to predict the rupture risk of intracranial aneurysms were included. Meta-analysis was conducted with consideration to the ML algorithms and compared with the PHASES score. RESULTS: Thirty-six studies involving 22 462 patients were included in the final analysis. ML techniques, including 124 models using 25 algorithms, were employed. Among various ML models, while they had comparable diagnostic performance, deep learning exhibited a slightly better performance profile (sensitivity = 0.792, specificity = 0.788, and accuracy = 0.778 in external validation). Based on our analysis, ML, regardless of the algorithm, provides comparable sensitivity (0.743 vs 0.771, P = .60) and higher specificity (0.763 vs 0.507, P &lt; .01) compared with the PHASES score. Consistently, pooling the area under the receiver operating characteristic curve (AUC) for 60 ML models and 5 PHASES score data, ML models exhibited higher AUC (0.84 vs 0.64, P &lt; .01). Using hemodynamic parameters as input for models improved specificity (P &lt; .01) in the test sets without any significant changes in the sensitivity. The later improvement was not observed in the external validation sets. CONCLUSION: ML techniques have the potential to enhance the prediction of intracranial aneurysm rupture compared with traditional approaches, like the PHASES score. Incorporating hemodynamic parameters may further enhance the accuracy of ML models. Feature prospective studies are required to validate the utility of ML models for clinical integration.</t>
  </si>
  <si>
    <t>Maroufi, S. Farzad; Pachon-Londono, Maria Jose; Ghoche, Maged; Nguyen, Brandon A.; Turcotte, Evelyn L.; Wang, Zhen; Patra, Devi P.; Olson, Vita; Halpin, Brooke S.; Bathini, Abhijith R.; Meyer, Jenna H.; Krishna, Chandan; Charbel, Fady T.; Morcos, Jacques J.; Batjer, H. Hunt; Bendok, Bernard R.</t>
  </si>
  <si>
    <t>Bendok, BR (corresponding author), Mayo Clin, Neurol Surg, Phoenix, AZ 85054 USA.</t>
  </si>
  <si>
    <t>Patra.Devi@mayo.edu; jmorcos@med.miami.edu; Bathini.Abhijith@mayo.edu; Bendok.bernard@mayo.edu; Ghoche.Maged@mayo.edu; evturcotte@gmail.com; Meyer.Jenna@mayo.edu; s.farzadmaroufi@gmail.com; Pachon.Maria@mayo.edu; Halpin.Brooke@mayo.edu; Nguyen.Brandon@mayo.edu; Olson.Vita@mayo.edu; Krishna.Chandan@mayo.edu; fcharbel@uic.edu; hhbatjer@gmail.com; Wang.Zhen@mayo.edu</t>
  </si>
  <si>
    <t>Supervision: BRB</t>
  </si>
  <si>
    <t>Authors Contributions: Conceptualization: BRB, SFM; Data Gathering: SFM; Risk of bias assessment: MJP-L, MG; Statistical analysis: SFM, ZW; Writing primary draft: SFM; Review editing: BAN, ELT, DPP, VO, BSH, ARB, JHM, CK, FTC, JJM, HHB, BRB; Supervision: BRB.</t>
  </si>
  <si>
    <t>[Maroufi, S. Farzad; Pachon-Londono, Maria Jose; Ghoche, Maged; Nguyen, Brandon A.; Turcotte, Evelyn L.; Patra, Devi P.; Olson, Vita; Halpin, Brooke S.; Bathini, Abhijith R.; Bendok, Bernard R.] Mayo Clin, Neurosurg Simulat &amp; Innovat Lab, Phoenix, AZ USA; [Pachon-Londono, Maria Jose; Ghoche, Maged; Nguyen, Brandon A.; Turcotte, Evelyn L.; Patra, Devi P.; Halpin, Brooke S.] Mayo Clin, Precis Neurotherapeut Innovat Lab, Phoenix, AZ USA; [Nguyen, Brandon A.; Turcotte, Evelyn L.; Bendok, Bernard R.] Mayo Clin, Alix Sch Med, Phoenix, AZ USA; [Wang, Zhen] Mayo Clin, Evidence Based Practice Ctr, Rochester, MN USA; [Wang, Zhen] Mayo Clin, Robert D &amp; Patricia E Kern Ctr Sci Hlth Care Deliv, Rochester, MN USA; [Patra, Devi P.; Bathini, Abhijith R.; Meyer, Jenna H.; Krishna, Chandan; Batjer, H. Hunt; Bendok, Bernard R.] Mayo Clin, Dept Neurol Surg, Phoenix, AZ USA; [Charbel, Fady T.] Univ Illinois, Dept Neurosurg, Chicago, IL USA; [Morcos, Jacques J.] UTHealth Houston Neurosci, Dept Neurol Surg, Houston, TX USA; [Batjer, H. Hunt] UT Southwestern, Dept Neurol Surg, Dallas, TX USA</t>
  </si>
  <si>
    <t>Mayo Clinic; Mayo Clinic Phoenix; Mayo Clinic; Mayo Clinic; Mayo Clinic; Mayo Clinic Phoenix; University of Illinois System; University of Illinois Chicago; University of Illinois Chicago Hospital; University of Texas Southwestern Medical Center; University of Texas System; University of Texas Southwestern Medical Center</t>
  </si>
  <si>
    <t>Machine Learning-Based Rupture Risk Prediction for Intracranial Aneurysms: A Systematic Review and Meta-Analysis</t>
  </si>
  <si>
    <t>NEUROSURGERY</t>
  </si>
  <si>
    <t>Machine learning; Aneurysm; Ruptured</t>
  </si>
  <si>
    <t>SUBARACHNOID HEMORRHAGE; CEREBRAL ANEURYSMS</t>
  </si>
  <si>
    <t>Maroufi, Seyed Farzad/JJE-3451-2023; Turcotte, Evelyn/HJP-5976-2023</t>
  </si>
  <si>
    <t>Bathini, Abhijith/0000-0003-1205-1297</t>
  </si>
  <si>
    <t>66</t>
  </si>
  <si>
    <t>0148-396X</t>
  </si>
  <si>
    <t>1524-4040</t>
  </si>
  <si>
    <t>Neurosurgery</t>
  </si>
  <si>
    <t>1072</t>
  </si>
  <si>
    <t>1082</t>
  </si>
  <si>
    <t>10.1227/neu.0000000000003531</t>
  </si>
  <si>
    <t>http://dx.doi.org/10.1227/neu.0000000000003531</t>
  </si>
  <si>
    <t>8PZ3U</t>
  </si>
  <si>
    <t>40444989</t>
  </si>
  <si>
    <t>WOS:001594566300032</t>
  </si>
  <si>
    <t>Exosomes and other extracellular vesicles (EVs) carry microRNAs, proteins, and lipids that reflect cardiovascular pathophysiology and can enable minimally invasive biomarker discovery. However, EV datasets are highly dimensional and heterogeneous, strongly influenced by pre-analytic variables and non-standardized isolation/characterization workflows, limiting reproducibility across studies. Artificial intelligence (AI), including machine learning (ML), deep learning (DL), and network-based approaches, can support EV biomarker development by integrating multi-omics profiles with clinical metadata. These approaches enable feature selection, disease subtyping, and interpretable model development. Among the AI approaches evaluated, ensemble methods (Random Forest, gradient boosting) demonstrate the most consistent performance for EV biomarker classification (AUC 0.80-0.92), while graph neural networks (GNNs) are particularly promising for path integration but require larger validation cohorts. Evolutionary neural networks applied to EV morphological features yield comparable discrimination but face interpretability challenges for clinical use. Current studies report promising discrimination performance for selected EV-derived panels in acute myocardial infarction and heart failure. However, most evidence remains exploratory, based on small cohorts (n &lt; 50) and limited external validation. For clinical implementation, EV biomarkers need direct comparison against established standards (high-sensitivity troponin and natriuretic peptides), supported by locked-in assay plans, and validation in multicenter cohorts using MISEV-aligned protocols and transparent AI reporting practices. Through a comprehensive, integrative, and comparative analysis of AI methodologies for EV biomarker discovery, together with explicit criteria for reproducibility and translational readiness, this review establishes a practical framework to advance exosomal diagnostics from exploratory research toward clinical implementation.</t>
  </si>
  <si>
    <t>Dinc, R (corresponding author), INVAMED Med Innovat Inst, New York, NY 10007 USA.</t>
  </si>
  <si>
    <t>[Dinc, Rasit] INVAMED Med Innovat Inst, New York, NY 10007 USA; [Ardic, Nurittin] Medint UK Hlth Agcy Ltd, Nuneaton CV11 6LT, Warwicks, England</t>
  </si>
  <si>
    <t>Artificial Intelligence for Exosomal Biomarker Discovery for Cardiovascular Diseases: Multi-Omics Integration, Reproducibility, and Translational Prospects</t>
  </si>
  <si>
    <t>CELLS</t>
  </si>
  <si>
    <t>extracellular vesicles; exosomes; cardiovascular disease; biomarkers; artificial intelligence; multi-omics</t>
  </si>
  <si>
    <t>ACUTE MYOCARDIAL-INFARCTION; EXTRACELLULAR VESICLES; HEART-FAILURE; EARLY-DIAGNOSIS; MEDICINE; TROPONIN; MICRORNA</t>
  </si>
  <si>
    <t>Dinc, Rasit/0000-0003-1382-0262; Ardic, Nurittin/0000-0002-2726-7990</t>
  </si>
  <si>
    <t>2073-4409</t>
  </si>
  <si>
    <t>CELLS-BASEL</t>
  </si>
  <si>
    <t>Cells</t>
  </si>
  <si>
    <t>304</t>
  </si>
  <si>
    <t>10.3390/cells15030304</t>
  </si>
  <si>
    <t>http://dx.doi.org/10.3390/cells15030304</t>
  </si>
  <si>
    <t>Cell Biology</t>
  </si>
  <si>
    <t>DP2NA</t>
  </si>
  <si>
    <t>41677667</t>
  </si>
  <si>
    <t>WOS:001688808100001</t>
  </si>
  <si>
    <t>Bittsánszky, A; Bilicki, V; Sudár, G; Süth, M; Kusza, S; Tóth, AJ</t>
  </si>
  <si>
    <t>Background: Artificial intelligence (AI) is increasingly being proposed for postharvest food-safety control of animal-source foods, but its practical value depends on whether models can support real decisions rather than only report high accuracy. Methods: This narrative review used a structured literature mapping of peer-reviewed work, mainly from 2020 to 2025, identified through database searches and citation tracking using combined terms for artificial intelligence, machine learning, animal-source foods, postharvest food safety, slaughterhouse inspection, cold-chain monitoring, traceability, authenticity, HACCP, validation, and regulatory applicability. Results: The most implementation-proximate applications are computer vision prescreening in slaughterhouses and processing plants, sensor- and IoT-based cold-chain surveillance, freshness and adulteration screening, and digital traceability systems. Across these areas, stronger evidence is associated with clearly defined control points, transparent reference methods, external or temporal validation, auditable data flows, and documented human oversight. The main weaknesses are single-site datasets, retrospective designs, incomplete reporting of reference methods, limited workflow testing, and insufficient attention to false alerts, fallback procedures, and governance. Conclusions: AI should be viewed as targeted decision support, not as a replacement for established food-safety control. Future studies should prioritize prospective, multi-site, workflow-embedded validation and show how alerts lead to documented corrective or verification actions.</t>
  </si>
  <si>
    <t>Bittsanszky, Andras; Bilicki, Vilmos; Sudar, Gergo; Suth, Miklos; Kusza, Szilvia; Toth, Andras J.</t>
  </si>
  <si>
    <t>Süth, M (corresponding author), Univ Vet Med Budapest, Inst Food Chain Sci, Dept Food Hyg, Istvan U 2, H-1078 Budapest, Hungary.</t>
  </si>
  <si>
    <t>kusza@agr.unideb.hu; bittsanszky.andras@univet.hu; suth.miklos@univet.hu; toth.andras.jozsef@univet.hu; bilickiv@inf.u-szeged.hu; gergo.sudar@ceresholding.eu</t>
  </si>
  <si>
    <t>the Strategic Research Fund of the University of Veterinary Medicine Budapest, Hungary [SRF-003]; National Research, Development and Innovation Office (NKFIH), Budapest, Hungary [2024-1.1.1-KKV_FKUSZ-2024-00072]</t>
  </si>
  <si>
    <t>the Strategic Research Fund of the University of Veterinary Medicine Budapest, Hungary; National Research, Development and Innovation Office (NKFIH), Budapest, Hungary (National Research, Development &amp; Innovation Office (NRDIO) - Hungary)</t>
  </si>
  <si>
    <t>This work was supported by the National Research, Development and Innovation Office (NKFIH), Budapest, Hungary, (Grant No. 2024-1.1.1-KKV_FOKUSZ-2024-00072) and by the Strategic Research Fund of the University of Veterinary Medicine Budapest, Hungary, (Grant No. SRF-003).</t>
  </si>
  <si>
    <t>[Bittsanszky, Andras; Suth, Miklos; Toth, Andras J.] Univ Vet Med Budapest, Inst Food Chain Sci, Dept Food Hyg, Istvan U 2, H-1078 Budapest, Hungary; [Bilicki, Vilmos] Univ Szeged, Inst Informat, Dept Software Engn, H-6720 Szeged, Hungary; [Sudar, Gergo] CERES Holding Ltd, H-7030 Paks, Hungary; [Kusza, Szilvia] Univ Debrecen, Fac Agr &amp; Food Sci &amp; Environm Management, Ctr Agr Genom &amp; Biotechnol, Egyet Ter 1, H-4032 Debrecen, Hungary</t>
  </si>
  <si>
    <t>University of Veterinary Medicine Budapest; Szeged University; University of Debrecen</t>
  </si>
  <si>
    <t>Artificial Intelligence in Postharvest Food Safety Control of Animal-Source Foods: Evidence Thresholds, Validation, and Regulatory Applicability</t>
  </si>
  <si>
    <t>VETERINARY SCIENCES</t>
  </si>
  <si>
    <t>artificial intelligence; animal-source foods; postharvest food safety; narrative review; external validation; HACCP; traceability; regulatory applicability</t>
  </si>
  <si>
    <t>INTERNET</t>
  </si>
  <si>
    <t>Kusza, Szilvia/JOZ-2825-2023; Bilicki, Vilmos/ADF-3946-2022</t>
  </si>
  <si>
    <t>2306-7381</t>
  </si>
  <si>
    <t>VET SCI</t>
  </si>
  <si>
    <t>Vet. Sci.</t>
  </si>
  <si>
    <t>574</t>
  </si>
  <si>
    <t>10.3390/vetsci13060574</t>
  </si>
  <si>
    <t>http://dx.doi.org/10.3390/vetsci13060574</t>
  </si>
  <si>
    <t>KC8FA</t>
  </si>
  <si>
    <t>42357772</t>
  </si>
  <si>
    <t>WOS:001803905100001</t>
  </si>
  <si>
    <t>gold; Green Accepted</t>
  </si>
  <si>
    <t>Qiu, S; Yu, XB; Wu, YQ</t>
  </si>
  <si>
    <t>Objectives: To assess how artificial intelligence (AI) models perform in evaluating bone quality and quantity in the preoperative planning process for dental implants. Data: This review included studies that utilized AI-based assessments of bone quality and/or quantity based on radiographic images in the preoperative phase. Sources: Studies published in English before April 2025 were used in this review, which were obtained from searches in PubMed/MEDLINE, Embase, Web of Science, Scopus, and the Cochrane Library, as well as from manual searches. Study selection: Eleven studies met the inclusion criteria. Five studies focused on bone quality evaluation and six studies included volumetric assessments using AI models. The performance measures included accuracy, sensitivity, specificity, precision, F1 score, and Dice coefficient, and were compared with human expert evaluations. AI models demonstrated high accuracy (76.2 %-99.84 %), high sensitivity (78.9 %-100 %), and high specificity (66.2 %-99 %). Conclusions: AI models have potential for the evaluation of bone quality and quantity, although standardization and external validation studies are lacking. Future studies should propose multicenter datasets, integration into clinical workflows, and the development of refined models to better reflect real-life conditions. Clinical significance: AI has the potential to offer clinicians with reliable automated evaluations of bone quality and quantity, with the promise of a fully automated system of implant planning. It may also support preoperative workflows for clinical decision-making based on evidence more efficiently.</t>
  </si>
  <si>
    <t>Qiu, Shuo; Yu, Xinbo; Wu, Yiqun</t>
  </si>
  <si>
    <t>Wu, YQ (corresponding author), 280 Mohe Rd, Shanghai, Peoples R China.</t>
  </si>
  <si>
    <t>yiqunwu@hotmail.com</t>
  </si>
  <si>
    <t>[Qiu, Shuo; Yu, Xinbo; Wu, Yiqun] Shanghai Jiao Tong Univ, Shanghai Peoples Hosp 9, Dent Ctr 2, Sch Med, Shanghai, Peoples R China; [Qiu, Shuo; Yu, Xinbo; Wu, Yiqun] Shanghai Jiao Tong Univ, Coll Stomatol, Shanghai, Peoples R China; [Qiu, Shuo; Yu, Xinbo; Wu, Yiqun] Natl Ctr Stomatol, Shanghai, Peoples R China; [Qiu, Shuo; Yu, Xinbo; Wu, Yiqun] Natl Clin Res Ctr Oral Dis, Shanghai, Peoples R China; [Qiu, Shuo; Yu, Xinbo; Wu, Yiqun] Shanghai Key Lab Stomatol, Shanghai, Peoples R China; [Qiu, Shuo; Yu, Xinbo; Wu, Yiqun] Shanghai Res Inst Stomatol, Shanghai, Peoples R China; [Qiu, Shuo; Yu, Xinbo; Wu, Yiqun] Chinese Acad Med Sci, Res Unit Oral &amp; Maxillofacial Regenerat Med, Shanghai, Peoples R China</t>
  </si>
  <si>
    <t>Shanghai Jiao Tong University; Shanghai Jiao Tong University; Chinese Academy of Medical Sciences - Peking Union Medical College</t>
  </si>
  <si>
    <t>Application of artificial intelligence in bone quality and quantity assessment for dental implant planning: A scoping review</t>
  </si>
  <si>
    <t>Dental implants; Artificial intelligence; Deep learning; Medical imaging; Bone density; Systematic review</t>
  </si>
  <si>
    <t>ITI CONSENSUS REPORT; STABILITY; CLASSIFICATION; DENSITY</t>
  </si>
  <si>
    <t>Qiu, Shuo/MVV-5082-2025; Wu, Yiqun/AAG-9044-2021</t>
  </si>
  <si>
    <t>Qiu, Shuo/0009-0005-9139-1805</t>
  </si>
  <si>
    <t>162</t>
  </si>
  <si>
    <t>106027</t>
  </si>
  <si>
    <t>10.1016/j.jdent.2025.106027</t>
  </si>
  <si>
    <t>http://dx.doi.org/10.1016/j.jdent.2025.106027</t>
  </si>
  <si>
    <t>7SW3I</t>
  </si>
  <si>
    <t>40784481</t>
  </si>
  <si>
    <t>WOS:001578861000001</t>
  </si>
  <si>
    <t>Saberi, K; Abbood, RS; Al-Taie, SF; Smerat, A; Mukhamedovich, AM; Khamdamjonovna, MM; Hedayatinia, M; Zarei, A; Nourizadeh, M; Ghahari, AA; Gharamaleki, MN; Malekinejad, F; Akhavan-Sigari, R</t>
  </si>
  <si>
    <t>Background Artificial intelligence (AI) is increasingly explored in veterinary neurology for pattern recognition, prediction and clinical decision support, with relevance to comparative and translational neuroscience.Objectives This review examines AI applications in veterinary neurology, compares them with human neurology and evaluates cross-species technology transfer within a One Health framework.Methods A narrative review synthesized evidence across AI domains in veterinary neurology, including neuroimaging and radiomics, electrophysiology and seizure detection or forecasting, gait and pain assessment, morphometric biomarker discovery, prognostic modelling and laboratory diagnostic tools. Human studies were considered to identify translational opportunities, methodological challenges and the value of transfer learning and domain adaptation.Results Available evidence suggests that AI holds promise for pattern recognition, prediction and decision support in veterinary neurology. Reported applications include canine brain tumour classification, spinal lesion grading, seizure monitoring and quantitative gait analysis, with encouraging performance. However, most applications remain proof-of-concept. The evidence base is dominated by retrospective single-centre studies with small samples, heterogeneous protocols and limited prospective or external validation. Model calibration, uncertainty reporting and clinically relevant error trade-offs are often insufficiently addressed. Transfer learning and domain adaptation may help overcome limited veterinary datasets, while naturally occurring neurological disease in dogs may also support refinement of human AI systems.Conclusions AI in veterinary neurology is a promising but early field. Future progress will require multi-centre collaboration, standardized data practices, explainable and ethically governed models and stronger One Health partnerships to support safe translation.</t>
  </si>
  <si>
    <t>Saberi, Kianoush; Abbood, Rosull Saadoon; Al-Taie, Sarah F.; Smerat, Aseel; Mukhamedovich, Abdullaev Makhmudjon; Khamdamjonovna, Maksudova Malika; Hedayatinia, Mohammad; Zarei, Arash; Nourizadeh, Mehrdad; Ghahari, Amir Arsalan; Gharamaleki, Mehrdad Neshat; Malekinejad, Fatemeh; Akhavan-Sigari, Reza</t>
  </si>
  <si>
    <t>Ghahari, AA (corresponding author), Islamic Azad Univ, Dept Vet Med, TaMS C, Tabriz, Iran.; Gharamaleki, MN (corresponding author), Islamic Azad Univ, Dept Clin Sci, TaMS C, Tabriz, Iran.</t>
  </si>
  <si>
    <t>ghahariamirarsalan@gmail.com; dr.neshat@iaut.ac.ir</t>
  </si>
  <si>
    <t>[Saberi, Kianoush] Univ Tehran Med Sci, Imam Khomeini Hosp Complex, Med Fac, Dept Anesthesiol, Tehran, Iran; [Abbood, Rosull Saadoon] Univ Al Maarif, Coll Hlth &amp; Med Technol, Med Lab Tech Dept, Ramadi, Anbar, Iraq; [Al-Taie, Sarah F.] Univ Baghdad, Coll Sci, Dept Biotechnol, Baghdad, Iraq; [Smerat, Aseel] AL Ahliyya Amman Univ, Hourani Ctr Appl Sci Res, Amman, Jordan; [Mukhamedovich, Abdullaev Makhmudjon] Tashkent State Tech Univ Named Islam Karimov, Fac Elect &amp; Automation, Dept Mechatron &amp; Robot, Tashkent, Uzbekistan; [Khamdamjonovna, Maksudova Malika] Tashkent State Med Univ, Dept Fac &amp; Hosp Therapy 2, Nephrol &amp; Hemodialysis, Tashkent, Uzbekistan; [Hedayatinia, Mohammad; Zarei, Arash] Islamic Azad Univ, Dept Vet Med, Sho C, Shoushtar, Iran; [Nourizadeh, Mehrdad; Ghahari, Amir Arsalan] Islamic Azad Univ, Dept Vet Med, TaMS C, Tabriz, Iran; [Gharamaleki, Mehrdad Neshat] Islamic Azad Univ, Dept Clin Sci, TaMS C, Tabriz, Iran; [Malekinejad, Fatemeh] Tabriz Univ Med Sci, Student Res Comm, Tabriz, Iran; [Akhavan-Sigari, Reza] ATOS Dr Schneiderhan GmbH, Munich, Germany; [Akhavan-Sigari, Reza] Isar Klinikum, Munich, Germany; [Akhavan-Sigari, Reza] Coll Humanum Warsaw Management Univ, Dept Hlth Care Management &amp; Clin Res, Warsaw, Poland</t>
  </si>
  <si>
    <t>Tehran University of Medical Sciences; Al-Maarif University; University of Baghdad; Al-Ahliyya Amman University; Tashkent State Technical University named after Islam Karimov; Tashkent State Medical University; Islamic Azad University; Islamic Azad University; Tabriz University of Medical Science</t>
  </si>
  <si>
    <t>Artificial Intelligence in Veterinary Neurology: Comparative Insights From Human Medicine and Cross-Species Technology Transfer</t>
  </si>
  <si>
    <t>VETERINARY MEDICINE AND SCIENCE</t>
  </si>
  <si>
    <t>artificial intelligence; comparative neurology; cross-species technology transfer; deep learning; machine learning; one health; veterinary neurology</t>
  </si>
  <si>
    <t>Abdullaev, Makhmudjon/0000-0003-1579-2701</t>
  </si>
  <si>
    <t>111 RIVER ST, HOBOKEN, NJ 07030 USA</t>
  </si>
  <si>
    <t>2053-1095</t>
  </si>
  <si>
    <t>VET MED SCI</t>
  </si>
  <si>
    <t>Vet. Med. Sci.</t>
  </si>
  <si>
    <t>AUG 10 2026</t>
  </si>
  <si>
    <t>e71152</t>
  </si>
  <si>
    <t>10.1002/vms3.71152</t>
  </si>
  <si>
    <t>http://dx.doi.org/10.1002/vms3.71152</t>
  </si>
  <si>
    <t>MJ9OE</t>
  </si>
  <si>
    <t>42573268</t>
  </si>
  <si>
    <t>WOS:001844030000001</t>
  </si>
  <si>
    <t>Sanchez, AA; Sadeghpour, A; Asch, FM</t>
  </si>
  <si>
    <t>Purpose of review The diagnostic evaluation of mitral regurgitation (MR) is complex, time-intensive, and prone to significant interobserver variability. This review examines the current evidence on artificial intelligence (AI) applications across the full MR diagnostic pathway, from pre-imaging screening to advanced multimodality imaging, and explores future directions for clinical integration.Recent findings AI-enabled digital stethoscopes and deep learning-based electrocardiographic models provide scalable upstream strategies for early detection and population-level risk stratification, although they currently function as enrichment tools rather than standalone diagnostics. In echocardiography, AI has demonstrated strong performance for automated valve segmentation, Doppler analysis, severity grading, and phenotypic classification. In cardiac magnetic resonance, AI enables automated valve tracking, ventricular segmentation, and tissue characterization, although dedicated algorithms for direct MR quantification remain under development. Beyond automation, AI-driven approaches have identified clinically meaningful phenotypes linking valvular dysfunction and cardiac remodeling with myocardial fibrosis and increased cardiovascular risk.Summary AI holds significant promise to improve reproducibility, consistency, and clinical integration of MR assessment. Widespread implementation, however, requires prospective validation, standardized acquisition protocols, improved model interpretability and, most importantly, proper regulations driven by a culture of safety.</t>
  </si>
  <si>
    <t>Sanchez, Agostina A.; Sadeghpour, Anita; Asch, Federico M.</t>
  </si>
  <si>
    <t>Asch, FM (corresponding author), MedStar Hlth Res Inst, Cardiovasc Core Labs, 110 Irving St NW, Washington, DC 20010 USA.</t>
  </si>
  <si>
    <t>Federico.Asch@MedStar.net</t>
  </si>
  <si>
    <t>[Sanchez, Agostina A.; Sadeghpour, Anita; Asch, Federico M.] MedStar Hlth Res Inst, Cardiovasc Core Labs, 110 Irving St NW, Washington, DC 20010 USA; [Sadeghpour, Anita; Asch, Federico M.] Georgetown Univ, Sch Med, Washington, DC USA</t>
  </si>
  <si>
    <t>Georgetown University</t>
  </si>
  <si>
    <t>Advances in artificial intelligence for the evaluation of mitral regurgitation</t>
  </si>
  <si>
    <t>artificial intelligence; cardiac magnetic resonance; deep learning; echocardiography; mitral regurgitation</t>
  </si>
  <si>
    <t>407</t>
  </si>
  <si>
    <t>413</t>
  </si>
  <si>
    <t>10.1097/HCO.0000000000001317</t>
  </si>
  <si>
    <t>http://dx.doi.org/10.1097/HCO.0000000000001317</t>
  </si>
  <si>
    <t>42301221</t>
  </si>
  <si>
    <t>WOS:001842420400007</t>
  </si>
  <si>
    <t>Ren, XL; Jin, XY; Wang, ZJ; Li, T</t>
  </si>
  <si>
    <t>Background Deep learning (DL) has been increasingly applied to grade knee osteoarthritis (KOA) on radiographs, but reported diagnostic performance varies across Kellgren-Lawrence (K-L) grades.Purpose To systematically evaluate the diagnostic performance of DL models for radiographic KOA grading.Material and Methods PubMed, Embase, and Web of Science were searched through November 2024 for studies using DL algorithms to grade KOA on X-ray images. Sensitivity and precision were synthesized. Heterogeneity was assessed using the I 2 statistic. Subgroup analyses and meta-regression were conducted according to transfer learning, external validation, multi-task learning, joint training strategy, and data splitting. Publication bias was assessed using funnel plots and Egger's test. Study quality was evaluated using the revised QUADAS-2 tool.Results Of 1004 records screened, 32 studies were included. Pooled sensitivity for K-L grades 0-4 was 0.90, 0.66, 0.80, 0.87, and 0.88, respectively, and pooled precision was 0.87, 0.71, 0.81, 0.86, and 0.91, respectively. Diagnostic performance was poorest for K-L grade 1, particularly in sensitivity, indicating limited reliability for early-stage KOA detection. Heterogeneity was high across outcomes and grades, particularly for sensitivity in K-L grades 1 and 2 and precision in K-L grades 0 and 1. Meta-regression identified transfer learning and data splitting as potential sources of heterogeneity. Egger's tests suggested no statistically significant small-study effects.Conclusion DL models showed better diagnostic performance for moderate-to-severe radiographic KOA than for early-stage disease. However, the poor sensitivity for K-L grade 1, substantial heterogeneity, and limited external validation suggest that current DL models are not yet reliable for early KOA detection or ready for routine clinical implementation. Further standardized reporting, robust validation, and multicenter external evaluation are required.</t>
  </si>
  <si>
    <t>Ren, Xiaolu; Jin, Xinyu; Wang, ZhiJun; Li, Ting</t>
  </si>
  <si>
    <t>Wang, ZJ (corresponding author), Ningxia Med Univ, Gen Hosp, Dept Radiol, Yinchuan 750004, Peoples R China.</t>
  </si>
  <si>
    <t>1013481576@qq.com</t>
  </si>
  <si>
    <t>the University-level Key Project of Ningxia Medical University [XZ2024034]</t>
  </si>
  <si>
    <t>the University-level Key Project of Ningxia Medical University</t>
  </si>
  <si>
    <t>The authors disclosed receipt of the following financial support for the research, authorship, and/or publication of this article: This work was supported by the University-level Key Project of Ningxia Medical University (grant no. XZ2024034).</t>
  </si>
  <si>
    <t>[Ren, Xiaolu; Wang, ZhiJun; Li, Ting] Ningxia Med Univ, Gen Hosp, Dept Radiol, Yinchuan 750004, Peoples R China; [Ren, Xiaolu] Univ Sains Malaysia, Sch Hlth Sci, Kubang Kerian, Kelantan, Malaysia; [Jin, Xinyu] Zhejiang Univ, Affiliated Hosp 2, Dept Resp &amp; Crit Care Med, Key Lab Resp Dis Zhejiang Prov,Sch Med, Hangzhou, Zhejiang, Peoples R China</t>
  </si>
  <si>
    <t>Ningxia Medical University; Universiti Sains Malaysia; Zhejiang University</t>
  </si>
  <si>
    <t>Diagnostic performance of deep-learning algorithms in radiographic grading of knee osteoarthritis: a systematic review and meta-analysis</t>
  </si>
  <si>
    <t>ACTA RADIOLOGICA</t>
  </si>
  <si>
    <t>Knee osteoarthritis; deep learning; radiographic imaging; Kellgren-Lawrence grade; meta-analysis</t>
  </si>
  <si>
    <t>ren, xiaolu/LUW-7406-2024</t>
  </si>
  <si>
    <t>0284-1851</t>
  </si>
  <si>
    <t>1600-0455</t>
  </si>
  <si>
    <t>ACTA RADIOL</t>
  </si>
  <si>
    <t>Acta Radiol.</t>
  </si>
  <si>
    <t>10.1177/02841851261462501</t>
  </si>
  <si>
    <t>http://dx.doi.org/10.1177/02841851261462501</t>
  </si>
  <si>
    <t>LE0ZN</t>
  </si>
  <si>
    <t>42461107</t>
  </si>
  <si>
    <t>WOS:001822408400001</t>
  </si>
  <si>
    <t>Zhan, JF; Zhang, J; Zhu, SQ; Ni, L; Zhang, C; Hu, J</t>
  </si>
  <si>
    <t>Background: Nowadays, artificial intelligence (AI) diagnostic models based on ultrasound features have been gradually integrated into the evaluation of thyroid nodules. However, the diagnostic effects of different AI-assisted diagnosis methods vary greatly. Objective: This study aims to systematically evaluate the performance of the ultrasound-based artificial intelligence diagnostic models in differentiating benign and malignant thyroid nodules and to determine the most effective diagnostic model. Methods: We conducted a comprehensive literature search in PubMed, Web of Science, and the Cochrane Library using subject-specific keywords to identify studies on AI-assisted thyroid nodule diagnosis. Study quality was assessed using Quality Assessment of Diagnostic Accuracy Studies-2 (QUADAS-2). Meta-analysis was performed using Meta-Disc 1.4, Review Manager 5.4, R 4.4.2, and Stata 17.0. Pooled sensitivity, specificity, diagnostic odds ratio (DOR), and area under the summary receiver operating characteristic curve (SROC-AUC) with 95% confidence intervals (CI) were calculated. Subgroup analyses and clinical applicability assessments were conducted. Results: Twenty-eight studies involving 134,028 patients, 158,161 thyroid nodules, and 529,479 ultrasound images were included. The AI-assisted diagnostic system demonstrated high diagnostic performance: pooled sensitivity = 0.89 (95% CI: 0.87-0.91), specificity = 0.84 (0.80-0.88), positive likelihood ratio (PLR) = 5.60 (4.40-7.20), negative likelihood ratio (NLR) = 0.13 (0.10-0.16), DOR = 43.94 (30.11-64.14), and SROC-AUC = 0.93 (0.91-0.95). The threshold effect analysis (Spearman correlation = -0.18, P &gt; 0.05) indicated no significant heterogeneity. The diagnostic accuracy is higher in Asian countries, in prospective and multicenter designs, with external validation sets, without cross-validation, with deep learning, and in postoperative patient subgroups. Additionally, improved performance was observed in cohorts with smaller nodule diameters (&lt;20 mm), higher malignancy rates, older patient age (&gt;= 50 years), and higher female proportions, though heterogeneity remained significant. Univariate and multivariate meta-regression analyses identified AI type, malignancy rate of nodules as significant sources of heterogeneity. Notably, the EDLC-TN model showed the highest diagnostic accuracy. Conclusion: AI-assisted diagnostic techniques demonstrate significant potentialin thyroid nodule evaluation, with the EDLC-TN model showing particularly high clinical utility. Optimal diagnostic performance was observed for nodules &lt;20 mm in diameter and in patients aged &gt;= 50 years.</t>
  </si>
  <si>
    <t>Zhan, Jianfeng; Zhang, Jian; Zhu, Shaoqi; Ni, Lin; Zhang, Chen; Hu, Jia</t>
  </si>
  <si>
    <t>Hu, J (corresponding author), Huzhou Univ, Huzhou Peoples Hosp 1, Affiliated Hosp 1, Dept Endocrinol, Huzhou, Zhejiang, Peoples R China.</t>
  </si>
  <si>
    <t>50720@zjhu.edu.cn</t>
  </si>
  <si>
    <t>The program of the medicine project in the Huzhou Science and Technology Bureau</t>
  </si>
  <si>
    <t>The author(s) declare financial support was received for the research and/or publication of this article. The program of the medicine project in the Huzhou Science and Technology Bureau.</t>
  </si>
  <si>
    <t>[Zhan, Jianfeng; Zhu, Shaoqi; Ni, Lin; Zhang, Chen; Hu, Jia] Huzhou Univ, Huzhou Peoples Hosp 1, Affiliated Hosp 1, Dept Endocrinol, Huzhou, Zhejiang, Peoples R China; [Zhan, Jianfeng; Zhu, Shaoqi] Huzhou Univ, Sch Med, Sch Nursing, Huzhou, Zhejiang, Peoples R China; [Zhang, Jian] Huzhou Univ, Huzhou Cent Hosp, Dept Hepatobiliary &amp; Pancreat Surg, Huzhou, Zhejiang, Peoples R China</t>
  </si>
  <si>
    <t>Huzhou Normal University; Huzhou Normal University; Huzhou Normal University</t>
  </si>
  <si>
    <t>Diagnostic performance of ultrasound characteristics-based artificial intelligence models for thyroid nodules: a systematic review and meta-analysis</t>
  </si>
  <si>
    <t>artificial intelligence; diagnosis; thyroid nodule; thyroid neoplasms; ultrasound</t>
  </si>
  <si>
    <t>MALIGNANCY; CANCER</t>
  </si>
  <si>
    <t>Zhan, Jianfeng/LNR-7752-2024; Zhu, Shaoqi/OEN-5888-2025</t>
  </si>
  <si>
    <t>Zhan, Jianfeng/0009-0000-9318-1741; Hu, Jia/0009-0005-0042-2056</t>
  </si>
  <si>
    <t>SEP 3 2025</t>
  </si>
  <si>
    <t>1614603</t>
  </si>
  <si>
    <t>10.3389/fonc.2025.1614603</t>
  </si>
  <si>
    <t>http://dx.doi.org/10.3389/fonc.2025.1614603</t>
  </si>
  <si>
    <t>7LE0X</t>
  </si>
  <si>
    <t>40969266</t>
  </si>
  <si>
    <t>WOS:001573635700001</t>
  </si>
  <si>
    <t>Tocu, G; Lisa, EL; Tutunaru, D; Mihailov, R; Serban, C; Lutenco, V; Dimofte, F; Guliciuc, M; Chiscop, I; Stefanescu, BI; Niculet, E; Gurau, G; Berbece, SI; Mihailov, OM; Matei, LS</t>
  </si>
  <si>
    <t>Background/Objectives: Sepsis is a severe medical condition characterized by a dysregulated host response to infection, with potentially fatal outcomes, requiring early diagnosis and rapid intervention. The limitations of traditional sepsis identification methods, as well as the complexity of clinical data generated in intensive care, have driven increased interest in applying artificial intelligence in this field. The aim of this narrative review article is to analyze how artificial intelligence is being used in the diagnosis and prognosis of sepsis, to present the most relevant current models and algorithms, and to discuss the challenges and opportunities related to integrating these technologies into clinical practice. Methods: We conducted a structured literature search for this narrative review, covering studies published between 2016 and 2024 in databases such as PubMed/Medline, Scopus, Web of Science, IEEE Xplore, and Google Scholar. The review covered models based on machine learning (ML), deep neural networks (DNNs), Recurrent Neural Networks (RNNs), and clinical alert systems implemented in hospitals. The clinical data sources used, algorithms applied, system architectures, and performance outcomes are presented. Results: Numerous artificial intelligence models demonstrated superior performance compared to conventional clinical scores (qSOFA, SIRS), achieving AUC values above 0.90 in predicting sepsis and mortality. Systems such as Targeted Real-Time Early Warning System (TREWS) and InSight have been clinically validated and have significantly reduced the time to treatment initiation. However, challenges remain, such as a lack of model transparency, algorithmic bias, difficulties integrating into clinical workflows, and the absence of external validation in multicenter settings. Conclusions: Artificial intelligence has the potential to transform sepsis management through early diagnosis, risk stratification, and personalized treatment. A responsible, multidisciplinary approach is necessary, including rigorous clinical validation, enhanced interpretability, and training of healthcare personnel to effectively integrate these technologies into everyday practice.</t>
  </si>
  <si>
    <t>Tocu, George; Lisa, Elena Lacramioara; Tutunaru, Dana; Mihailov, Raul; Serban, Cristina; Lutenco, Valerii; Dimofte, Florentin; Guliciuc, Madalin; Chiscop, Iulia; Stefanescu, Bogdan Ioan; Niculet, Elena; Gurau, Gabriela; Berbece, Sorin Ion; Mihailov, Oana Mariana; Stavar Matei, Loredana</t>
  </si>
  <si>
    <t>Mihailov, OM (corresponding author), Univ Galatzi, Fac Med &amp; Pharm, Dept Clin Med, Galati 800008, Romania.</t>
  </si>
  <si>
    <t>cristina.serban@ugal.ro; elena.niculet@ugal.ro; valerii.lutenco@ugal.ro; iulia.chiscop@ugal.ro; loredana.matei@ugal.ro; elena.lisa@ugal.ro; bogdan.stefanescu@ugal.ro; raul.mihailov@ugal.ro; gabriela.gurau@ugal.ro; madalin.guliciuc@ugal.ro; dana.tutunaru@ugal.ro; sorin.berbece@ugal.ro; oana.mihailov@ugal.ro; george.tocu@ugal.ro; florentin.dimofte@ugal.ro</t>
  </si>
  <si>
    <t>[Tocu, George; Lisa, Elena Lacramioara; Tutunaru, Dana] Univ Galatzi, Fac Med &amp; Pharm, Dept Pharmaceut Sci, Galati 800008, Romania; [Mihailov, Raul; Serban, Cristina; Lutenco, Valerii; Dimofte, Florentin; Guliciuc, Madalin; Chiscop, Iulia; Stefanescu, Bogdan Ioan] Univ Galatzi, Fac Med &amp; Pharm, Dept Clin Surg, Galati 800008, Romania; [Niculet, Elena; Gurau, Gabriela; Berbece, Sorin Ion] Univ Galatzi, Fac Med &amp; Pharm, Dept Morphol &amp; Funct Sci, Galati 800008, Romania; [Mihailov, Oana Mariana; Stavar Matei, Loredana] Univ Galatzi, Fac Med &amp; Pharm, Dept Clin Med, Galati 800008, Romania</t>
  </si>
  <si>
    <t>Dunarea De Jos University Galati; Dunarea De Jos University Galati; Dunarea De Jos University Galati; Dunarea De Jos University Galati</t>
  </si>
  <si>
    <t>The Potential of Artificial Intelligence in the Diagnosis and Prognosis of Sepsis: A Narrative Review</t>
  </si>
  <si>
    <t>artificial intelligence; machine learning; natural language processing; sepsis; diagnosis; prognosis</t>
  </si>
  <si>
    <t>PREDICTION; HEALTH; PROCALCITONIN; PERFORMANCE; MODEL</t>
  </si>
  <si>
    <t>Guliciuc, Madalin/ABC-7506-2021; Lisă, Elena Lăcrămioara/HGC-5635-2022; Berbece, Sorin/N-6804-2018; Loredana, Stavar-Matei/NBY-2817-2025; Gurau, Gabriela/AAM-6629-2020; Raul, Mihailov/IQU-7822-2023; /AAH-9888-2019; Lutenco, Valerii/KFQ-3946-2024; Țocu, George/LRB-7068-2024; Mihailov, Oana Mariana/IQV-1512-2023; Niculet, Elena/AAC-5287-2020; Stefanescu, Bogdan Ioan/ABA-7904-2020; Dimofte, Florentin/JXY-0006-2024</t>
  </si>
  <si>
    <t>Lisă, Elena Lăcrămioara/0000-0001-9310-9731; Gurau, Gabriela/0000-0001-8327-1364; Raul, Mihailov/0000-0001-7081-9490; Lutenco, Valerii/0009-0001-6620-7851; Țocu, George/0000-0002-0953-4274; Niculet, Elena/0000-0001-9249-5247; Stefanescu, Bogdan Ioan/0000-0002-4697-8210</t>
  </si>
  <si>
    <t>AUG 27 2025</t>
  </si>
  <si>
    <t>10.3390/diagnostics15172169</t>
  </si>
  <si>
    <t>http://dx.doi.org/10.3390/diagnostics15172169</t>
  </si>
  <si>
    <t>7FW4B</t>
  </si>
  <si>
    <t>40941657</t>
  </si>
  <si>
    <t>WOS:001570044400001</t>
  </si>
  <si>
    <t>Shi, NN; Li, JX; Shang, MQ; Zhang, WD; Xu, K; Li, YM; Liang, LN</t>
  </si>
  <si>
    <t>Background: Geographic atrophy (GA), the endpoint of dry age-related macular degeneration (AMD), is irreversible. The recent approval by the Food and Drug Administration of a complement component 3 inhibitor marks a significant breakthrough, highlighting the critical importance of early detection and management of GA. Consequently, there is an urgent and unmet need for efficient, accurate, and accessible methods to identify and monitor GA. Artificial intelligence (AI), particularly deep learning (DL), applied to noninvasive retinal imaging, offers a promising solution for automating and enhancing GA management. Objective: This systematic review aimed to assess the performance of AI using noninvasive imaging modalities and compare it with clinical expert assessment as the ground truth. Methods: Two consecutive searches were conducted on PubMed, Embase, Web of Science, Scopus, Cochrane Library, and CINAHL. The last search was performed on October 5, 2025. Studies using AI for GA secondary to dry AMD via noninvasive retinal imaging were included. Two authors worked in pairs to extract the study characteristics independently. A third author adjudicated disagreements. Quality Assessment of Diagnostic Accuracy Studies-AI and Prediction Model Risk of Bias Assessment Tool (PROBAST) were applied to evaluate the risk of bias and application. Results: Of the 803 records initially identified, 176 were found through an updated search. Subsequently, 200 papers were assessed in full text, of which 41 were included in the final analysis, 10 for GA detection, 20 for GA assessment and progression, and 11 for GA lesion prediction. The reviewed studies collectively involved at least 24,592 participants (detection: n=7132, assessment and progression: n=14,064, and prediction: n=6706), with a wide age range of 50 to 94 years. The studies spanned a diverse array of countries, including the United States, the United Kingdom, China, Austria, Australia, France, Israel, Italy, Switzerland, and Germany, as well as a multicenter study encompassing 7 European nations. The studies used a variety of imaging modalities to assess GA, including color fundus photography, fundus autofluorescence, near-infrared reflectance, spectral domain-optical coherence tomography (OCT), swept-source (SS)-OCT, and 3D-OCT. DL algorithms (eg, U-Net, ResNet50, EfficientNetB4, Xception, Inception v3, and PSC-UNet) consistently showed remarkable performance in GA detection and management tasks, with several studies achieving performance comparable to clinical experts. Conclusions: AI, particularly DL-based algorithms, holds considerable promise for the detection and management of GA secondary to dry AMD with performance comparable to ophthalmologists. This review innovatively consolidates evidence across GA management-from initial detection to progression prediction-using diverse noninvasive imaging. It has strong potential to augment clinical decision-making. However, to realize this potential in real-world settings, future research is needed to robustly enhance reporting specifications, ensure data diversity across populations and devices, and implement rigorous external validation in prospective, multicenter studies.</t>
  </si>
  <si>
    <t>Shi, Nannan; Li, Jiaxian; Shang, Mengqiu; Zhang, Weidao; Xu, Kai; Li, Yamin; Liang, Lina</t>
  </si>
  <si>
    <t>Liang, LN (corresponding author), China Acad Chinese Med Sci, Eye Hosp, Dept Eye Funct Lab, 33 Lugu Rd, Beijing 100040, Peoples R China.</t>
  </si>
  <si>
    <t>lianglina163@163.com</t>
  </si>
  <si>
    <t>Institute-level Research Launch Fund of the Eye Hospital, China Academy of Chinese Medical Sciences [CI2023C008YG]; Special Project for the Director of the Business Research Office [kxy-202402]</t>
  </si>
  <si>
    <t>Institute-level Research Launch Fund of the Eye Hospital, China Academy of Chinese Medical Sciences; Special Project for the Director of the Business Research Office</t>
  </si>
  <si>
    <t>This research was funded by the Central High-Level Traditional Chinese Medicine Hospital Project of the Eye Hospital, China Academy of Chinese Medical Sciences (grant no GSP5-82) ; the National Natural Science Foundation of China (grant no 82274589) ; the Science and Technology Innovation Project, China Academy of Chinese Medical Sciences (grant no</t>
  </si>
  <si>
    <t>[Shi, Nannan; Shang, Mengqiu; Zhang, Weidao; Xu, Kai; Li, Yamin; Liang, Lina] China Acad Chinese Med Sci, Eye Hosp, Dept Eye Funct Lab, 33 Lugu Rd, Beijing 100040, Peoples R China; [Li, Jiaxian] Yunnan Univ Chinese Med, Yunnan Prov Hosp Tradit Chinese Med, Dept Ophthalmol, Affiliated Hosp 1, Kunming, Peoples R China</t>
  </si>
  <si>
    <t>Eye Hospital, CACMS; China Academy of Chinese Medical Sciences; Yunnan University of Chinese Medicine</t>
  </si>
  <si>
    <t>Detection and Management of Geographic Atrophy Secondary to Age-Related Macular Degeneration Using Noninvasive Retinal Images and Artificial Intelligence: Systematic Review</t>
  </si>
  <si>
    <t>geographic atrophy; dry age-related macular degeneration; artificial intelligence; noninvasive retinal images; systematic review</t>
  </si>
  <si>
    <t>SEGMENTATION; GROWTH; FUNDUS; MODEL; PROGRESSION; LESIONS</t>
  </si>
  <si>
    <t>liang, lina/0000-0003-2408-7852; Shi, Nannan/0000-0002-6960-385X</t>
  </si>
  <si>
    <t>NOV 21 2025</t>
  </si>
  <si>
    <t>e81328</t>
  </si>
  <si>
    <t>10.2196/81328</t>
  </si>
  <si>
    <t>http://dx.doi.org/10.2196/81328</t>
  </si>
  <si>
    <t>O6127</t>
  </si>
  <si>
    <t>41270236</t>
  </si>
  <si>
    <t>WOS:001632753800006</t>
  </si>
  <si>
    <t>Liu, HS; Shang, GQ; Shan, QQ</t>
  </si>
  <si>
    <t>Background: In recent years, deep learning algorithms based on dermatoscopy have shown great potential in diagnosing basal cell carcinoma (BCC). However, the diagnostic performance of deep learning algorithmsremains controversial. Objective: This meta-analysis evaluates the diagnostic performance of deep learning algorithms based on dermatoscopy in detecting BCC. Methods: An extensive search in PubMed, Embase, and Web of Science databases was conducted to locate pertinent studies published until November 4, 2024. This meta-analysis included articles that reported the diagnostic performance of deep learning algorithmsbased on dermatoscopy for detecting BCC. The quality and risk of bias in the included studies were assessed using the modified Quality Assessment of Diagnostic Accuracy Studies 2 tool. A bivariate random-effects model was used to calculate the pooled sensitivity andspecificity, both with 95%CIs. Results: Of the 1941 studies identified, 15 (0.77%) were included (internal validation sets of 32,069 patients or images; external validation sets of 200 patients or images). For dermatoscopy-based deep learning algorithms, the pooled sensitivity, specificity, and area under the curve (AUC) were 0.96 (95% CI 0.93-0.98), 0.98 (95% CI 0.96-0.99), and 0.99 (95% CI 0.98-1.00). For dermatologists' diagnoses, the sensitivity, specificity, and AUC were 0.75 (95% CI 0.66-0.82), 0.97 (95% CI 0.95-0.98), and 0.96 (95% CI 0.94-0.98). The results showed that dermatoscopy-based deep learning algorithms had a higher AUC than dermatologists' performance when using internal validation datasets (z=2.63; P=.008). Conclusions: This meta-analysis suggests that deep learning algorithms based on dermatoscopy exhibit strong diagnostic performance for detecting BCC. However, the retrospective design of many included studies and variations in reference standards may restrict the generalizability of these findings. The models evaluated in the included studies generally showed improved performance over that of dermatologists in classifying dermatoscopic images of BCC using internal validation datasets, highlighting their potentialto support future diagnoses. However, performance on internal validation datasets does not necessarily translate well to external validation datasets. Additional external validation of these results is necessary to enhance the application of deep learning in dermatological diagnostics. Trial Registration: PROSPERO International Prospective Register of Systematic Reviews CRD42025633947; https://www.crd.york.ac.uk/PROSPERO/view/CRD42025633947</t>
  </si>
  <si>
    <t>Liu, Huasheng; Shang, Guangqian; Shan, Qianqian</t>
  </si>
  <si>
    <t>Liu, HS (corresponding author), Liaocheng Hosp, Dept Burn Plast &amp; Cosmet Surg, Beijing Jishuitan Hosp, 37 Shuicheng Ave, Liaocheng 252000, Peoples R China.</t>
  </si>
  <si>
    <t>huasheng0997@163.com</t>
  </si>
  <si>
    <t>[Liu, Huasheng] Liaocheng Hosp, Dept Burn Plast &amp; Cosmet Surg, Beijing Jishuitan Hosp, 37 Shuicheng Ave, Liaocheng 252000, Peoples R China; [Liu, Huasheng] Liaocheng Peoples Hosp, Dept Burn Plast &amp; Cosmet Surg, Liaocheng, Peoples R China; [Shang, Guangqian] Chiping Dist Peoples Hosp, Dept Med Cosmet, Liaocheng, Peoples R China; [Shan, Qianqian] Liaocheng Peoples Hosp, Dept Gynecol &amp; Obstet, Liaocheng, Peoples R China</t>
  </si>
  <si>
    <t>Deep Learning Algorithms in the Diagnosis of Basal Cell Carcinoma Using Dermatoscopy: Systematic Review and Meta-Analysis</t>
  </si>
  <si>
    <t>deep learning algorithms; dermatoscopy; basal cell carcinoma; meta-analysis; artificial intelligence; AI</t>
  </si>
  <si>
    <t>OCT 3 2025</t>
  </si>
  <si>
    <t>e73541</t>
  </si>
  <si>
    <t>10.2196/73541</t>
  </si>
  <si>
    <t>http://dx.doi.org/10.2196/73541</t>
  </si>
  <si>
    <t>8JS9Z</t>
  </si>
  <si>
    <t>41043135</t>
  </si>
  <si>
    <t>WOS:001590319800009</t>
  </si>
  <si>
    <t>Maghsoudi, H; Khonche, A; Gereami, R; Gharebakhshi, F</t>
  </si>
  <si>
    <t>ObjectiveThis systematic review critically appraises the current landscape of physics-aware artificial intelligence (AI) in medical imaging for quantitative biomarker mapping in Metabolic dysfunction-associated steatotic liver disease (MASLD) and its progressive form, MASH. It focuses on deep learning and radiomics applications across ultrasound, CT, and MRI.MethodsA PRISMA 2020-guided systematic review was conducted, searching PubMed, Scopus, and Web of Science from 2015 to 2025. Studies applying AI to imaging for automated segmentation, quantitative steatosis/iron/fibrosis mapping, or staging in MASLD/MASH were included. Data on technical approaches, physics-aware design, reference standards, performance, and deployment readiness were extracted and synthesized narratively.ResultsOf 842 identified records, 33 studies were included. MRI leads in biophysically-grounded fat/iron quantification (PDFF, R2*) using confounder-corrected sequences and automated whole-liver segmentation. CT excels in scalable, opportunistic steatosis assessment via fully automated volumetric attenuation and dual-energy virtual non-contrast, though performance is phase-dependent. Ultrasound bifurcates into physics-informed quantitative ultrasound (attenuation/backscatter) correlating with MRI-PDFF and B-mode deep learning for steatosis grading, with emerging domain-adaptation techniques. Evidence strength and external validation are most robust for CT and MRI automation, while ultrasound methods are advancing in generalizability. Key gaps include standardized longitudinal pipelines, multi-vendor harmonization, and MASLD-specific fibrosis validation.ConclusionImaging AI for MASLD/MASH is converging on physics-consistent, automated quantitative mapping. Deployment readiness is highest for CT attenuation and MRI PDFF/R2* pipelines. Future work requires prospective, multicenter validation integrating physics-aware design, rigorous confounder control, and standardized reporting to enable reliable clinical integration.</t>
  </si>
  <si>
    <t>Maghsoudi, Houshyar; Khonche, Ahmad; Gereami, Reza; Gharebakhshi, Farshad</t>
  </si>
  <si>
    <t>Khonche, A (corresponding author), Baqiyatallah Univ Med Sci, Tehran, Iran.</t>
  </si>
  <si>
    <t>Farshad5346@gmail.com; dr.khonche@yahoo.com; Hooshiirad@yahoo.com; Rezagerami64@gmail.com</t>
  </si>
  <si>
    <t>[Maghsoudi, Houshyar; Khonche, Ahmad] Baqiyatallah Univ Med Sci, Tehran, Iran; [Gereami, Reza; Gharebakhshi, Farshad] Aja Univ Med Sci, Tehran, Iran</t>
  </si>
  <si>
    <t>Baqiyatallah University of Medical Sciences (BMSU); Aja University of Medical Sciences In Iran</t>
  </si>
  <si>
    <t>Physics-aware imaging AI for quantitative MASLD biomarker mapping: a systematic review of deep learning and radiomics across ultrasound, CT, and MRI</t>
  </si>
  <si>
    <t>Artificial intelligence; MASLD; Quantitative imaging; Systematic review; Physics-Aware AI</t>
  </si>
  <si>
    <t>LIVER-DISEASE; QUANTIFICATION; ELASTOGRAPHY; STEATOSIS; DIAGNOSIS; FAT</t>
  </si>
  <si>
    <t>2919</t>
  </si>
  <si>
    <t>2931</t>
  </si>
  <si>
    <t>10.1007/s00261-025-05317-9</t>
  </si>
  <si>
    <t>http://dx.doi.org/10.1007/s00261-025-05317-9</t>
  </si>
  <si>
    <t>GY5EH</t>
  </si>
  <si>
    <t>41291295</t>
  </si>
  <si>
    <t>WOS:001622467100001</t>
  </si>
  <si>
    <t>Pantelis, AG</t>
  </si>
  <si>
    <t>Despite the rapid expansion of artificial intelligence (AI) research in metabolic bariatric surgery (MBS), translation into routine clinical practice remains limited, with only a small minority of published models progressing beyond retrospective evaluation. This narrative review and conceptual framework paper explores why conventional risk prediction approaches (both traditional calculators and first-generation AI models) have shown limited clinical utility in MBS. We argue that a key limitation lies in their treatment of surgical patients as static entities, insufficiently accounting for the dynamic, nonlinear, and adaptive nature of human physiology under surgical stress. MBS represents a particularly illustrative setting, characterized by abrupt metabolic transitions, autonomic recalibration, and complex perioperative physiology. We propose a complexity-aware AI paradigm that emphasizes continuous perioperative data streams, variability- and entropy-based features, temporal modeling, and rigorous prospective validation. Rather than attempting to suppress physiologic variability, future AI systems may achieve greater clinical relevance by leveraging complexity itself as a source of prognostic information.</t>
  </si>
  <si>
    <t>Pantelis, Athanasios G.</t>
  </si>
  <si>
    <t>Pantelis, AG (corresponding author), Psychiko Clin, Surg Dept Obes &amp; Metab Disorders, Athens Med Grp, 1 Andersen str, Athens 11525, Greece.; Pantelis, AG (corresponding author), Natl &amp; Kapodistrian Univ Athens, Hippokrate Gen Hosp Athens, Dept Propaedeut Surg 1, Athens, Greece.</t>
  </si>
  <si>
    <t>ath.pantelis@gmail.com</t>
  </si>
  <si>
    <t>The author received no financial support for the research, authorship, and/or publication of this article.</t>
  </si>
  <si>
    <t>[Pantelis, Athanasios G.] Psychiko Clin, Surg Dept Obes &amp; Metab Disorders, Athens Med Grp, 1 Andersen str, Athens 11525, Greece; [Pantelis, Athanasios G.] Natl &amp; Kapodistrian Univ Athens, Hippokrate Gen Hosp Athens, Dept Propaedeut Surg 1, Athens, Greece</t>
  </si>
  <si>
    <t>Complexity-Aware Artificial Intelligence in Metabolic Bariatric Surgery: Beyond Static Risk Prediction</t>
  </si>
  <si>
    <t>OBESITY SURGERY</t>
  </si>
  <si>
    <t>Pantelis, Athanasios/AAP-8278-2020</t>
  </si>
  <si>
    <t>0960-8923</t>
  </si>
  <si>
    <t>1708-0428</t>
  </si>
  <si>
    <t>OBES SURG</t>
  </si>
  <si>
    <t>Obes. Surg.</t>
  </si>
  <si>
    <t>2644</t>
  </si>
  <si>
    <t>2651</t>
  </si>
  <si>
    <t>10.1007/s11695-026-08666-6</t>
  </si>
  <si>
    <t>http://dx.doi.org/10.1007/s11695-026-08666-6</t>
  </si>
  <si>
    <t>IS9XF</t>
  </si>
  <si>
    <t>41975141</t>
  </si>
  <si>
    <t>WOS:001739661000001</t>
  </si>
  <si>
    <t>Aliper, A; Kudrin, R; Polykovskiy, D; Kamya, P; Tutubalina, E; Chen, S; Ren, F; Zhavoronkov, A</t>
  </si>
  <si>
    <t>Drug discovery and development is a notoriously risky process with high failure rates at every stage, including disease modeling, target discovery, hit discovery, lead optimization, preclinical development, human safety, and efficacy studies. Accurate prediction of clinical trial outcomes may help significantly improve the efficiency of this process by prioritizing therapeutic programs that are more likely to succeed in clinical trials and ultimately benefit patients. Here, we describe inClinico, a transformer-based artificial intelligence software platform designed to predict the outcome of phase II clinical trials. The platform combines an ensemble of clinical trial outcome prediction engines that leverage generative artificial intelligence and multimodal data, including omics, text, clinical trial design, and small molecule properties. inClinico was validated in retrospective, quasi-prospective, and prospective validation studies internally and with pharmaceutical companies and financial institutions. The platform achieved 0.88 receiver operating characteristic area under the curve in predicting the phase II to phase III transition on a quasi-prospective validation dataset. The first prospective predictions were made and placed on date-stamped preprint servers in 2016. To validate our model in a real-world setting, we published forecasted outcomes for several phase II clinical trials achieving 79% accuracy for the trials that have read out. We also present an investment application of inClinico using date stamped virtual trading portfolio demonstrating 35% 9-month return on investment.</t>
  </si>
  <si>
    <t>Aliper, Alex; Kudrin, Roman; Polykovskiy, Daniil; Kamya, Petrina; Tutubalina, Elena; Chen, Shan; Ren, Feng; Zhavoronkov, Alex</t>
  </si>
  <si>
    <t>Zhavoronkov, A (corresponding author), Insil Med AI Ltd, Masdar City, Abu Dhabi, U Arab Emirates.; Zhavoronkov, A (corresponding author), Insilico Med Hong Kong Ltd, Pak Shek Kok, Hong Kong, Peoples R China.</t>
  </si>
  <si>
    <t>alex@insilico.com</t>
  </si>
  <si>
    <t>[Aliper, Alex; Kudrin, Roman; Zhavoronkov, Alex] Insil Med AI Ltd, Masdar City, Abu Dhabi, U Arab Emirates; [Polykovskiy, Daniil; Kamya, Petrina] Insil Med Canada Inc, Montreal, PQ, Canada; [Tutubalina, Elena; Zhavoronkov, Alex] Insilico Med Hong Kong Ltd, Pak Shek Kok, Hong Kong, Peoples R China; [Chen, Shan; Ren, Feng] Insilico Med Shanghai Ltd, Shanghai, Peoples R China</t>
  </si>
  <si>
    <t>Prediction of Clinical Trials Outcomes Based on Target Choice and Clinical Trial Design with Multi-Modal Artificial Intelligence</t>
  </si>
  <si>
    <t>CLINICAL PHARMACOLOGY &amp; THERAPEUTICS</t>
  </si>
  <si>
    <t>DEVELOPMENT SUCCESS RATES; DRUG</t>
  </si>
  <si>
    <t>Zhavoronkov, Alex/HCI-9762-2022; Tutubalina, Elena/E-3752-2017; /Q-4192-2018</t>
  </si>
  <si>
    <t>Tutubalina, Elena/0000-0001-7936-0284; Kuin, Roman/0000-0002-9741-0043</t>
  </si>
  <si>
    <t>0009-9236</t>
  </si>
  <si>
    <t>1532-6535</t>
  </si>
  <si>
    <t>CLIN PHARMACOL THER</t>
  </si>
  <si>
    <t>Clin. Pharmacol. Ther.</t>
  </si>
  <si>
    <t>NOV 2023</t>
  </si>
  <si>
    <t>972</t>
  </si>
  <si>
    <t>10.1002/cpt.3008</t>
  </si>
  <si>
    <t>http://dx.doi.org/10.1002/cpt.3008</t>
  </si>
  <si>
    <t>Y0DI0</t>
  </si>
  <si>
    <t>37483175</t>
  </si>
  <si>
    <t>WOS:001045054600001</t>
  </si>
  <si>
    <t>Sirago, G; Sabato, S; Visci, P; Solarino, B; Dell'Erba, A; Ferorelli, D</t>
  </si>
  <si>
    <t>Purpose: Artificial intelligence (AI) is rapidly entering the forensic sciences. We mapped AI research produced within dedicated forensic-science journals to characterise its growth, contributors, intellectual structure and emerging themes, and to assess whether methodological, legal and security-critical issues have developed alongside applications. Methods: We analysed documents published 1991-2026 in dedicated forensic-science journals (Scopus category "Pathology and Forensic Medicine", applied by ISSN), retrieved from Scopus and the Web of Science and merged in bibliometrix; by design the study maps AI research produced within forensic-science journals rather than all forensically relevant AI. Analyses covered production, sources, countries, keyword co-occurrence, thematic mapping, trend topics, the intellectual base, and a targeted document-level analysis of fifteen methodological, legal and security domains. Results: The corpus comprised 1127 documents from 42 sources and 4123 indexed author name-forms, with a 16.29% annual growth rate and mean document age of 3.76 years. Output was negligible before 2015 and rose steeply thereafter. Forensic Science International was the most productive source, followed by the International Journal of Legal Medicine; China, India and the United States led corresponding-author output, with low international co-authorship among the largest producers. The conceptual structure resolved into a machinelearning/AI/identification core, a deep-learning/imaging/age-estimation component and a forensicanthropology theme. Whereas generic performance evaluation was common (approximate to 59% of documents), the terminology of critical forensic-qualification themes was uncommon - these are counts of records in which the vocabulary is visible in title, abstract or keywords, not of studies verified to have performed the procedure: external/independent validation 2.8%, calibration or predictive-uncertainty language 0.4%, admissibility 4.2%, adversarial/model-security 0.8%, bias/fairness 1.9% and dedicated law/regulation/AI-Act content 4.0% (with AI applied to cybercrime, a comparative category rather than a safeguard, at 3.5%). Conclusions: AI within dedicated forensic-science journals is a young, rapidly expanding and geographically concentrated field consolidated around machine and deep learning applied to identification, anthropology and age estimation. The limited visibility of external validation, adversarial resilience and evidentiary standards defines a practical agenda for multicentre datasets, transparent reporting and forensic-specific validation within that scope.</t>
  </si>
  <si>
    <t>Sirago, Gianmarco; Sabato, Susanna; Visci, Paolo; Solarino, Biagio; Dell'Erba, Alessandro; Ferorelli, Davide</t>
  </si>
  <si>
    <t>Sirago, G (corresponding author), Univ Bari Aldo Moro, Sect Legal Med, Policlin Bari, Piazza Giulio Cesare 11, I-70124 Bari, Italy.</t>
  </si>
  <si>
    <t>alessandro.dellerba@uniba.it; gianmarco.sirago@uniba.it; s.sabato9@studenti.uniba.it; paolo.visci@uniba.it; davide.ferorellli@uniba.it; biagio.solarino@uniba.it</t>
  </si>
  <si>
    <t>[Sirago, Gianmarco; Sabato, Susanna; Visci, Paolo; Solarino, Biagio; Dell'Erba, Alessandro; Ferorelli, Davide] Univ Bari Aldo Moro, Sect Legal Med, Policlin Bari, Piazza Giulio Cesare 11, I-70124 Bari, Italy</t>
  </si>
  <si>
    <t>Universita degli Studi di Bari Aldo Moro</t>
  </si>
  <si>
    <t>Artificial intelligence in dedicated forensic-science journals: A bibliometric and science-mapping analysis (1991-2026)</t>
  </si>
  <si>
    <t>FORENSIC SCIENCE INTERNATIONAL</t>
  </si>
  <si>
    <t>Artificial intelligence; Machine learning; Deep learning; Forensic science; Bibliometrics; Science mapping; Validation</t>
  </si>
  <si>
    <t>AGE ESTIMATION; CLASSIFICATION; NETWORKS; MODELS</t>
  </si>
  <si>
    <t>0379-0738</t>
  </si>
  <si>
    <t>1872-6283</t>
  </si>
  <si>
    <t>FORENSIC SCI INT</t>
  </si>
  <si>
    <t>Forensic Sci.Int.</t>
  </si>
  <si>
    <t>388</t>
  </si>
  <si>
    <t>113110</t>
  </si>
  <si>
    <t>10.1016/j.forsciint.2026.113110</t>
  </si>
  <si>
    <t>http://dx.doi.org/10.1016/j.forsciint.2026.113110</t>
  </si>
  <si>
    <t>MY7TY</t>
  </si>
  <si>
    <t>42617285</t>
  </si>
  <si>
    <t>WOS:001854091300001</t>
  </si>
  <si>
    <t>del Olmo, PD; Arévalo, JD; Villalaín, C; Herraiz, I; Galindo, A; Cernada, M; Kuligowski, J; Iglesia, I; Rodriguez, G; Larque, E; Platero, J; Llurba, E; Rolle, V; Gil, M; Cahuana, A; Gomez-Roig, D; Garcia-Algar, O; Ayala, JL</t>
  </si>
  <si>
    <t>Artificial intelligence (AI) is rapidly transforming healthcare, with growing impact on maternal and child health (MCH) through advances in machine learning, deep learning, computer vision, generative models, and conversational systems. This article provides a comprehensive synthesis of current AI applications in MCH, structured across six key domains: predictive modeling, image analysis, deep learning and interpretability, generative and multi-omics approaches, conversational AI, and environmental and lifestyle analytics. Drawing on recent literature and the translational experience of the Spanish RICORS-SAMID network, we analyze how these technologies are being integrated into clinical, preventive, and assistive workflows. Across domains, AI demonstrates strong potential for early risk prediction (e.g., preeclampsia, fetal growth restriction, neonatal outcomes), automated image interpretation, biomarker discovery, and personalized decision support. However, despite promising performance metrics, most systems remain at the proof-of-concept stage, with limited external validation, scarce prospective evaluation, and incomplete integration into real-world clinical pathways. Key translational gaps include data heterogeneity, lack of interoperability, insufficient explainability, and challenges related to bias, fairness, and regulatory compliance. We argue that the next phase of AI in MCH must shift from static prediction toward longitudinal, mechanism-aware, and clinically actionable systems, supported by robust validation and multidisciplinary collaboration. Particular emphasis is placed on equity, as the benefits of AI must extend to low-resource settings where maternal and neonatal morbidity remains highest. By bridging technical innovation with clinical implementation, coordinated research networks such as RICORS can play a critical role in accelerating the safe, effective, and equitable deployment of AI in maternal and child healthcare.</t>
  </si>
  <si>
    <t>Dominguez del Olmo, Paula; Arevalo, Juan D.; Villalain, Cecilia; Herraiz, Ignacio; Galindo, Alberto; Cernada, Maria; Kuligowski, Julia; Iglesia, Iris; Rodriguez, Gerardo; Larque, Elvira; Platero, Judit; Llurba, Elisa; Rolle, Valeria; Gil, Mar; Cahuana, Alex; Gomez-Roig, Dolores; Garcia-Algar, Oscar; Ayala, Jose L.</t>
  </si>
  <si>
    <t>Ayala, JL (corresponding author), Univ Complutense Madrid, Fac Informat, Spanish Network Maternal Neonatal Child &amp; Dev Hlth, C Prof Jose Garcia Santesmases 9, Madrid 28040, Spain.</t>
  </si>
  <si>
    <t>jayala@ucm.es</t>
  </si>
  <si>
    <t>Instituto de Salud Carlos III [RD24/0013/0013]</t>
  </si>
  <si>
    <t>Instituto de Salud Carlos III (Instituto de Salud Carlos III)</t>
  </si>
  <si>
    <t>The authors disclosed receipt of the following financial support for the research, authorship, and/or publication of this article: This study was funded by Spanish network in maternal, neonatal, child and developmental health research (RICORS-SAMID, RD24/0013/0013) Instituto de Salud Carlos III, Madrid, Spain, and co-financed by the European Union through FEDER funds 2021-2027.</t>
  </si>
  <si>
    <t>[Dominguez del Olmo, Paula; Villalain, Cecilia; Herraiz, Ignacio; Galindo, Alberto] Hosp 12 Octubre, Spanish Network Maternal Neonatal Child &amp; Dev Hlth, Madrid, Spain; [Arevalo, Juan D.; Ayala, Jose L.] Univ Complutense Madrid, Spanish Network Maternal Neonatal Child &amp; Dev Hlth, Madrid, Spain; [Cernada, Maria; Kuligowski, Julia] Hlth Res Inst La Fe, Spanish Network Maternal Neonatal Child &amp; Dev Hlth, Neonatal Res Grp, Valencia, Spain; [Iglesia, Iris; Rodriguez, Gerardo] Inst Invest Sanitaria Aragon, Spanish Network Maternal Neonatal Child &amp; Dev Hlth, Zaragoza, Spain; [Larque, Elvira] Univ Murcia, Spanish Network Maternal Neonatal Child &amp; Dev Hlth, Murcia, Spain; [Platero, Judit; Llurba, Elisa] Hosp Santa Creu &amp; Sant Pau, Spanish Network Maternal Neonatal Child &amp; Dev Hlth, Barcelona, Spain; [Rolle, Valeria; Gil, Mar] Hosp Torrejon, Spanish Network Maternal Neonatal Child &amp; Dev Hlth, Madrid, Spain; [Cahuana, Alex; Gomez-Roig, Dolores] Hosp St Joan de Deu, Spanish Network Maternal Neonatal Child &amp; Dev Hlth, Barcelona, Spain; [Garcia-Algar, Oscar] Hosp Clin Maternitat, Spanish Network Maternal Neonatal Child &amp; Dev Hlth, Barcelona, Spain</t>
  </si>
  <si>
    <t>Hospital Universitari i Politecnic La Fe; Instituto de Investigacion Sanitaria La Fe (IIS La Fe); University of Barcelona</t>
  </si>
  <si>
    <t>Artificial intelligence in maternal and child health: Current applications, translational gaps, and future research priorities</t>
  </si>
  <si>
    <t>WOMENS HEALTH</t>
  </si>
  <si>
    <t>artificial intelligence in healthcare; maternal and child health (MCH); predictive modeling; explainable AI (XAI); digital health and clinical decision support</t>
  </si>
  <si>
    <t>168</t>
  </si>
  <si>
    <t>1745-5057</t>
  </si>
  <si>
    <t>1745-5065</t>
  </si>
  <si>
    <t>Womens Health</t>
  </si>
  <si>
    <t>17455057261475065</t>
  </si>
  <si>
    <t>10.1177/17455057261475065</t>
  </si>
  <si>
    <t>http://dx.doi.org/10.1177/17455057261475065</t>
  </si>
  <si>
    <t>MK5BR</t>
  </si>
  <si>
    <t>42575519</t>
  </si>
  <si>
    <t>WOS:001844404400001</t>
  </si>
  <si>
    <t>Yiu, CH; Winardi, K; Lu, CY</t>
  </si>
  <si>
    <t>Purpose of Review Immune checkpoint inhibitors (ICIs) have transformed cancer therapy, producing durable responses across multiple malignancies. However, treatment outcomes may be influenced by immunological drug-drug interactions (DDIs) arising from commonly prescribed concomitant medications. Unlike classical pharmacokinetic or pharmacodynamic DDIs, these interactions operate through systemic mechanisms that modulate anti-tumour immunity, including alterations to the gut microbiome, immune signalling pathways, and the tumour microenvironment. This review proposes a conceptual framework for "immunological DDIs" (iDDIs), extending beyond metabolic interactions toward a system-level understanding of immune regulation. Recent Findings We synthesise current evidence on commonly used medication classes-organised by their primary immunological mechanisms: (1) gut microbiome-mediated effects, (2) systemic immunosuppression, and (3) tumour microenvironment modulation-and their impact on ICI efficacy and safety. Meta-analyses suggest that certain medications, particularly antibiotics and proton pump inhibitors, are associated with poorer clinical outcomes, although confounding by indication and disease severity remain important limitations. Artificial intelligence (AI) is an emerging approach to detect and characterise complex DDIs using large-scale clinical and real-world data. Natural language processing, machine learning models, and large language models show potential for extracting medication exposure, predicting adverse events, and supporting clinical decision-making. Summary Most AI applications remain at an early stage, with limited external validation and uncertain clinical utility. Future research should integrate mechanistic biology, prospective clinical studies, and explainable AI approaches to improve identification of iDDIs and optimise the safe and effective use of ICIs in oncology.</t>
  </si>
  <si>
    <t>Yiu, Chin Hang; Winardi, Kevin; Lu, Christine Y.</t>
  </si>
  <si>
    <t>Yiu, CH (corresponding author), Univ Sydney, Sch Pharm, Sydney, NSW, Australia.; Yiu, CH (corresponding author), Univ Sydney &amp; Northern Sydney Local Hlth Dist, Kolling Inst, Fac Med &amp; Hlth, St Leonards, Sydney, NSW, Australia.</t>
  </si>
  <si>
    <t>chin.yiu@sydney.edu.au</t>
  </si>
  <si>
    <t>The University of Sydney</t>
  </si>
  <si>
    <t>The University of Sydney (University of Sydney)</t>
  </si>
  <si>
    <t>Open Access funding enabled and organized by CAUL and its Member Institutions</t>
  </si>
  <si>
    <t>[Yiu, Chin Hang; Lu, Christine Y.] Univ Sydney, Sch Pharm, Sydney, NSW, Australia; [Yiu, Chin Hang; Winardi, Kevin; Lu, Christine Y.] Univ Sydney &amp; Northern Sydney Local Hlth Dist, Kolling Inst, Fac Med &amp; Hlth, St Leonards, Sydney, NSW, Australia; [Winardi, Kevin] Univ Sydney, Kolling Inst, Fac Med &amp; Hlth, Lab Ageing &amp; Pharmacol, Sydney, NSW, Australia; [Winardi, Kevin] Northern Sydney Local Hlth Dist, Sydney, NSW, Australia; [Lu, Christine Y.] Royal North Shore Hosp, Dept Pharm, Sydney, NSW, Australia</t>
  </si>
  <si>
    <t>University of Sydney; University of Sydney; Kolling Institute of Medical Research; University of Sydney; Kolling Institute of Medical Research; Northern Sydney Local Health District; Royal North Shore Hospital</t>
  </si>
  <si>
    <t>Immunological Drug-Drug Interactions in Immune Checkpoint Inhibitor Therapy: Mechanisms, Clinical Evidence, and Artificial Intelligence</t>
  </si>
  <si>
    <t>CURRENT ONCOLOGY REPORTS</t>
  </si>
  <si>
    <t>Immune checkpoint inhibitors; Drug interactions; Artificial intelligence; Machine learning; Natural language processing</t>
  </si>
  <si>
    <t>PROTON PUMP INHIBITORS; INTERACTION EXTRACTION; CANCER; KNOWLEDGE; SYSTEM; TEXT</t>
  </si>
  <si>
    <t>1523-3790</t>
  </si>
  <si>
    <t>1534-6269</t>
  </si>
  <si>
    <t>CURR ONCOL REP</t>
  </si>
  <si>
    <t>Curr. Oncol. Rep.</t>
  </si>
  <si>
    <t>MAY 14 2026</t>
  </si>
  <si>
    <t>10.1007/s11912-026-01789-0</t>
  </si>
  <si>
    <t>http://dx.doi.org/10.1007/s11912-026-01789-0</t>
  </si>
  <si>
    <t>HZ7VN</t>
  </si>
  <si>
    <t>42133231</t>
  </si>
  <si>
    <t>WOS:001766571100001</t>
  </si>
  <si>
    <t>Notaro, S; Giurazza, R; Imparato, A; Falso, F; Virno, S; Iovino, TP; Caiazzo, M; Golino, L; Russo, G; Di Costanzo, E; Barberio, M; Sorrentino, M; Fiorentino, G; La Cerra, G; Esposito, C; Corcione, A; Esquinas, AM; Piscitelli, E</t>
  </si>
  <si>
    <t>Failure of non-invasive respiratory support represents a major and unresolved clinical challenge in critically ill patients, both after extubation and during non-invasive ventilation or high-flow oxygen therapy used as primary treatment. Delayed or inappropriate escalation to invasive mechanical ventilation is associated with adverse outcomes, underscoring the need for reliable tools to timely identify patients at risk of failure. Traditional bedside indices provide simplicity and immediate applicability but show limited predictive accuracy and poor generalizability across heterogeneous clinical settings. In recent years, predictive models based on machine learning have been developed to improve risk stratification by integrating multiple clinical and physiological variables. Although early models demonstrated improved discrimination compared with conventional indices, their clinical impact has been constrained by retrospective designs, heterogeneous outcome definitions, limited external validation, and poor interpretability-limitations that collectively prevent meaningful cross-study comparisons and hinder safe clinical translation. More recent approaches have shifted toward dynamic and time-dependent models that incorporate early physiological trajectories and treatment response, offering predictions that are more consistent with real-world clinical decision-making processes. Nevertheless, high predictive accuracy alone does not ensure clinical usefulness in the absence of transparent decision support and integration into clinical workflows. Overall, current evidence suggests that predictive models should not replace clinical judgment but rather support timely, contextualized decisions by identifying modifiable risks. Future research should prioritize standardized outcome definitions, prospective multicenter validation, and the development of interpretable, workflow-integrated tools to enable safe and effective clinical translation.</t>
  </si>
  <si>
    <t>Notaro, Salvatore; Giurazza, Roberto; Imparato, Andrea; Falso, Fabrizio; Virno, Salvatore; Iovino, Teresa Pasqualina; Caiazzo, Marco; Golino, Ludovica; Russo, Gianmarco; Di Costanzo, Emilio; Barberio, Massimiliano; Sorrentino, Marcello; Fiorentino, Giuseppe; La Cerra, Giuseppe; Esposito, Clelia; Corcione, Antonio; Esquinas, Antonio M.; Piscitelli, Eugenio</t>
  </si>
  <si>
    <t>Notaro, S (corresponding author), AORN Ospedali Colli, Dept Crit Care, Unit Anesthesiol Intens Care &amp; Postoperat Intens C, Naples, Italy.</t>
  </si>
  <si>
    <t>notarosal@gmail.com</t>
  </si>
  <si>
    <t>[Notaro, Salvatore; Giurazza, Roberto; Imparato, Andrea; Falso, Fabrizio; Virno, Salvatore; Iovino, Teresa Pasqualina; Caiazzo, Marco; Golino, Ludovica; Russo, Gianmarco; Di Costanzo, Emilio; Barberio, Massimiliano; Esposito, Clelia; Corcione, Antonio; Piscitelli, Eugenio] AORN Ospedali Colli, Dept Crit Care, Unit Anesthesiol Intens Care &amp; Postoperat Intens C, Naples, Italy; [Giurazza, Roberto] Univ Campania Luigi Vanvitelli, Dept Woman Child Gen &amp; Specialized Surg, Naples, Italy; [Sorrentino, Marcello] Buon Consiglio Fatebenefratelli Hosp, Intens Care Unit, Naples, Italy; [Fiorentino, Giuseppe] AORN Ospedali Colli, Unit Resp Pathophysiol, Naples, Italy; [La Cerra, Giuseppe] AORN Ospedali Colli, Unit Intervent Pulmonol, Naples, Italy; [Esquinas, Antonio M.] Univ Murcia, Hosp Univ Morales Meseguer, Intens Care Unit, Murcia, Spain</t>
  </si>
  <si>
    <t>Universita della Campania Vanvitelli; University of Murcia; Meseguer General University Hospital Morales</t>
  </si>
  <si>
    <t>Predicting failure of extubation and non-invasive respiratory support in critically ill patients: clinical complexity, limitations of traditional indices, and machine learning perspectives</t>
  </si>
  <si>
    <t>clinical decision support; extubation failure; intensive care; machine learning; non-invasive respiratory support; non-invasive ventilation; risk prediction</t>
  </si>
  <si>
    <t>Esquinas, Antonio/PFQ-7619-2025; Giurazza, Roberto/MYS-6075-2025; notaro, salvatore/JMR-2236-2023</t>
  </si>
  <si>
    <t>1791505</t>
  </si>
  <si>
    <t>10.3389/fmed.2026.1791505</t>
  </si>
  <si>
    <t>http://dx.doi.org/10.3389/fmed.2026.1791505</t>
  </si>
  <si>
    <t>IW8BV</t>
  </si>
  <si>
    <t>42245933</t>
  </si>
  <si>
    <t>WOS:001782190700001</t>
  </si>
  <si>
    <t>Salimi, M; Vadipour, P; Abdolizadeh, A; Fayedeh, F; Seifi, S</t>
  </si>
  <si>
    <t>Background and purpose Peritoneal metastasis significantly impacts prognosis and treatment strategies in ovarian cancer. Traditional imaging techniques have limited sensitivity in preoperative detection. Radiomics-based machine learning models offer a promising non-invasive approach to improve diagnostic accuracy. This study systematically reviews and meta-analyzes their predictive performance. Materials and methods A systematic search was conducted up to June 2025 for studies that developed and validated machine learning models based on radiomic features for the prediction of peritoneal metastasis in ovarian cancer. Quality of included studies was evaluated using the METRICS and QUADAS-2 tool. Pooled sensitivity, specificity, and area under the curve (AUC) were calculated via bivariate random-effects meta-analysis. Heterogeneity, sensitivity, and publication bias analyses were also conducted. Results Six studies were included in the systematic review and qualitative synthesis, with five studies comprising 448 individual participants derived exclusively from validation cohorts meeting criteria for meta-analysis. Radiomics models yielded a pooled AUC of 0.81 (95% CI: 0.71-0.88), accompanied by a sensitivity of 73% and specificity of 77%. Clinical models demonstrated a pooled AUC of 0.82 (95% CI: 0.79-0.85). The pooled AUC for the combined clinical-radiomics models was 0.87 (95% CI: 0.83-0.89). Methodological quality assessed via METRICS ranged from 64.5% to 86.3%, with a mean score of 77.6%. The QUADAS-2 assessment indicated a low overall risk of bias, with minor concerns noted in the patient selection and index test domains. No significant heterogeneity, publication bias, or outliers were detected. Conclusion Radiomics-based machine learning models demonstrate potential as tools for the prediction of peritoneal metastasis in ovarian cancer and may assist in preoperative risk stratification. Further large-scale, multicenter prospective studies with standardized methodologies and external validation are necessary to confirm clinical applicability.</t>
  </si>
  <si>
    <t>Salimi, Mohsen; Vadipour, Pouria; Abdolizadeh, Ali; Fayedeh, Farzad; Seifi, Sharareh</t>
  </si>
  <si>
    <t>Seifi, S (corresponding author), Shahid Beheshti Univ Med Sci, Natl Res Inst TB &amp; Lung Dis NRITLD, Res Ctr Thorac Oncol RCTO, Tehran, Iran.</t>
  </si>
  <si>
    <t>sh_seifi@yahoo.com; mohsenwork98@gmail.com</t>
  </si>
  <si>
    <t>[Salimi, Mohsen; Seifi, Sharareh] Shahid Beheshti Univ Med Sci, Natl Res Inst TB &amp; Lung Dis NRITLD, Res Ctr Thorac Oncol RCTO, Tehran, Iran; [Vadipour, Pouria] Western Mchigan Univ, Homer Stryker M D Sch Med, Kalamazoo, MI USA; [Abdolizadeh, Ali] St Georges Univ, Sch Med, Anat Sci, St Georges, Grenada; [Fayedeh, Farzad] Birjand Univ Med Sci, Student Res Comm, Birjand, Iran</t>
  </si>
  <si>
    <t>Shahid Beheshti University Medical Sciences; Western Michigan University; Birjand University of Medical Sciences</t>
  </si>
  <si>
    <t>Radiomics-based machine learning in the prediction of peritoneal metastasis in ovarian cancer: a systematic review and meta-analysis</t>
  </si>
  <si>
    <t>Radiomics; Machine learning; Ovarian cancer; Peritoneal metastasis; Artificial intelligence; Peritoneal carcinomatosis</t>
  </si>
  <si>
    <t>DIAGNOSTIC-TEST ACCURACY; FALLOPIAN-TUBE; STATISTICS; INDEX; MRI; CT</t>
  </si>
  <si>
    <t>Abdolizadeh, Ali/JNE-8536-2023; /G-6459-2017; Salimi, Mohsen/MXK-9195-2025</t>
  </si>
  <si>
    <t>Salimi, Mohsen/0009-0006-7225-567X; Fayedeh, Farzad/0000-0002-7793-7972; Vadipour, Pouria/0009-0006-6252-8101</t>
  </si>
  <si>
    <t>DEC 2 2025</t>
  </si>
  <si>
    <t>10.1186/s12880-025-02068-3</t>
  </si>
  <si>
    <t>http://dx.doi.org/10.1186/s12880-025-02068-3</t>
  </si>
  <si>
    <t>AR9QV</t>
  </si>
  <si>
    <t>41331546</t>
  </si>
  <si>
    <t>WOS:001655338200001</t>
  </si>
  <si>
    <t>Mao, YJ; Liu, Q; Fan, H; Wang, XJ</t>
  </si>
  <si>
    <t>Background Aortic dissection (AD) is a life-threatening cardiovascular emergency with high morbidity and mortality. Accurate risk prediction is essential for timely intervention, yet traditional statistical models often fail to capture the complex, nonlinear interactions inherent in AD pathophysiology. In recent years, machine learning (ML) has emerged as a promising approach to improve prognostic accuracy. However, the overall performance, methodological quality, and clinical applicability of ML-based prediction models for AD have not been comprehensively evaluated.Objective This systematic review and meta-analysis followed PRISMA, CHARMS, and TRIPOD guidelines and was registered with PROSPERO (CRD420251154262). Six major databases (PubMed, Web of Science, Cochrane Library, Embase, CNKI, Wanfang) were searched from inception to September 30, 2025. Studies developing or validating ML models for predicting adverse outcomes in AD were included. Data extraction adhered to CHARMS, and risk of bias was assessed using PROBAST. Meta-analysis synthesized C-statistics (AUC) using fixed- or random-effects models depending on heterogeneity. Subgroup, sensitivity, and publication bias analyses were performed.Results Forty studies were included, covering outcomes such as early mortality, long-term mortality, acute kidney injury (AKI), neurological complications, gastrointestinal bleeding, mesenteric malperfusion, and composite adverse events. ML algorithms included random forest, SVM, XGBoost, LightGBM, neural networks, and ensemble approaches. The pooled C-statistic demonstrated excellent discriminative performance for early mortality (0.891, 95% CI: 0.854-0.927) and long-term mortality (0.847, 95% CI: 0.794-0.900), and strong performance for AKI prediction (0.825, 95% CI: 0.756-0.894). Many complication-specific models achieved AUCs above 0.90. However, these estimates must be interpreted with extreme caution. Significant heterogeneity was observed across analyses (I2 = 61.3-78.8%), and the PROBAST assessment revealed that 100% (40/40) of studies were at high or unclear risk of bias, predominantly due to deficiencies in the analysis domain (e.g., inadequate events-per-variable, lack of external validation). Adherence to TRIPOD reporting standards was suboptimal (average 78.7%), with critical shortcomings in reporting predictor definitions (62.5% unreported), sample size justification (82.5% unreported), and full model specifications (72.5% unreported). Methodological limitations were common, including inadequate events-per-variable ratios, a near-absence of robust external validation (only 5 of 40 studies), inconsistent outcome definitions, and incomplete reporting of model specifications. Furthermore, over a quarter (27.5%) of models omitted calibration assessment, and decision-curve analysis was rarely performed, limiting insights into clinical utility.Conclusion ML-based prediction models demonstrate strong potential for risk stratification in AD across multiple clinically relevant outcomes. However, current evidence does not justify their routine clinical implementation. The high reported performance metrics are likely optimistic estimates derived from methodologically weak studies. Future research should emphasize rigorous analytic frameworks, standardized outcome definitions, transparent reporting, and, most critically, multicenter external validation before these tools can be considered for real-world clinical utility.Systematic Review Registration https://www.crd.york.ac.uk/PROSPERO/view/CRD420251154262, identifier CRD420251154262.</t>
  </si>
  <si>
    <t>Mao, Yijun; Liu, Qiang; Fan, Hui; Wang, Xiaojuan</t>
  </si>
  <si>
    <t>Mao, YJ (corresponding author), Xianyang Cent Hosp, Dept Nursing, Xianyang, Shaanxi, Peoples R China.</t>
  </si>
  <si>
    <t>445829791@qq.com</t>
  </si>
  <si>
    <t>Xianyang Science and Technology Planning Project [L2023-ZDYF-SF-005, L2025-ZDYF-JBFZ-005]</t>
  </si>
  <si>
    <t>Xianyang Science and Technology Planning Project</t>
  </si>
  <si>
    <t>The author(s) declared that financial support was received for this work and/or its publication. The author YM is supported by Xianyang Science and Technology Planning Project (Grant Number: L2023-ZDYF-SF-005 and L2025-ZDYF-JBFZ-005).</t>
  </si>
  <si>
    <t>[Mao, Yijun; Fan, Hui; Wang, Xiaojuan] Xianyang Cent Hosp, Dept Nursing, Xianyang, Shaanxi, Peoples R China; [Liu, Qiang] Xianyang Cent Hosp, Dept Orthoped Surg, Xianyang, Shaanxi, Peoples R China</t>
  </si>
  <si>
    <t>Machine learning approaches for risk prediction in aortic dissection: a systematic review and meta-analysis</t>
  </si>
  <si>
    <t>aortic dissection; machine learning; meta-analysis; prediction model; systematic review</t>
  </si>
  <si>
    <t>1777734</t>
  </si>
  <si>
    <t>10.3389/fcvm.2026.1777734</t>
  </si>
  <si>
    <t>http://dx.doi.org/10.3389/fcvm.2026.1777734</t>
  </si>
  <si>
    <t>GF9UF</t>
  </si>
  <si>
    <t>41969672</t>
  </si>
  <si>
    <t>WOS:001735485000001</t>
  </si>
  <si>
    <t>Alam, T; Saha, K; Rony, MKK; Shahi, D; Utsho, MR; Hossain, A; Ahmed, F; Manik, MMTG; Sabeena, AA; Erdei, TI</t>
  </si>
  <si>
    <t>Purpose: This review aimed to explore how artificial intelligence can be integrated with global genomic resources and to examine its implications for advancing precision medicine, with particular attention to population diversity, predictive modeling, and clinical translation. Methods: A narrative review design was adopted, drawing on literature from major databases and supplementary search sources including PubMed, Scopus, Web of Science, IEEE Xplore, Embase, and Google Scholar. Studies were selected based on relevance to artificial intelligence applications in genomic data analysis and precision medicine. Key information from included studies was extracted using a structured narrative extraction framework and synthesized thematically to identify key patterns and emerging insights. Results: A total of 54 studies were included in this review. The synthesis identified five recurring application areas: genomic data integration, variant and disease association detection, disease susceptibility and risk prediction, treatment response prediction, and clinical decision support. Findings indicate that artificial intelligence can support the integration and analysis of multi-omics data, support the identification of genetic variants and disease associations, and improve predictive modeling for precision medicine. Incorporating diverse population data was also reported to improve model generalizability and reduce bias. However, challenges related to data standardization, interoperability, ethical governance, overfitting in small or biased cohorts, limited prospective clinical validation, reproducibility, and clinical implementation remain significant barriers. Conclusion: The integration of artificial intelligence with global genomic resources holds substantial promise for advancing precision medicine by enabling more accurate, inclusive, and individualized precision medicine. However, this promise should be interpreted cautiously because many AI genomic models remain dependent on retrospective datasets, limited external validation, and variable reproducibility.</t>
  </si>
  <si>
    <t>Alam, Towsif; Saha, Koushik; Rony, Moustaq Karim Khan; Shahi, Durga; Utsho, Mashuk Rahman; Hossain, Adib; Ahmed, Fahad; Manik, Mia Md Tofayel Gonee; Sabeena, Anseena Anees; Erdei, Timotei Istvan</t>
  </si>
  <si>
    <t>Rony, MKK (corresponding author), Int Univ Business Agr &amp; Technol, Miyan Res Inst, Dhaka, Bangladesh.</t>
  </si>
  <si>
    <t>mkkrony@yahoo.com</t>
  </si>
  <si>
    <t>University of Debrecen</t>
  </si>
  <si>
    <t>Open access Funding provided by University of Debrecen.</t>
  </si>
  <si>
    <t>[Alam, Towsif] Wright State Univ, Dept Mkt Analyt &amp; Insights, Dayton, OH USA; [Saha, Koushik] Westcliff Univ, Dept Engn management, Irvine, CA USA; [Rony, Moustaq Karim Khan] Int Univ Business Agr &amp; Technol, Miyan Res Inst, Dhaka, Bangladesh; [Shahi, Durga; Manik, Mia Md Tofayel Gonee; Sabeena, Anseena Anees] Westcliff Univ, Dept Business Adm, Irvine, CA USA; [Utsho, Mashuk Rahman] St Francis Coll, Dept Informat Technol Management, Brooklyn, NY USA; [Hossain, Adib] Trine Univ, Dept Business Analyt, Angola, IN USA; [Ahmed, Fahad] Trine Univ, Dept Sci Engn Management, Angola, IN USA; [Erdei, Timotei Istvan] Univ Debrecen, Dept Vehicles Engn, Debrecen, Hungary</t>
  </si>
  <si>
    <t>Integrating Artificial Intelligence with Global Genomic Resources: A Narrative Review of Implications for Precision Medicine</t>
  </si>
  <si>
    <t>JOURNAL OF MULTIDISCIPLINARY HEALTHCARE</t>
  </si>
  <si>
    <t>artificial intelligence; genomic variation; precision medicine; population diversity; predictive modeling</t>
  </si>
  <si>
    <t>ENABLES; CANCER; HEALTH; GENE</t>
  </si>
  <si>
    <t>121</t>
  </si>
  <si>
    <t>1178-2390</t>
  </si>
  <si>
    <t>J MULTIDISCIP HEALTH</t>
  </si>
  <si>
    <t>J. Multidiscip. Healthc.</t>
  </si>
  <si>
    <t>623353</t>
  </si>
  <si>
    <t>10.2147/JMDH.S623353</t>
  </si>
  <si>
    <t>http://dx.doi.org/10.2147/JMDH.S623353</t>
  </si>
  <si>
    <t>MU8FU</t>
  </si>
  <si>
    <t>WOS:001851397000001</t>
  </si>
  <si>
    <t>Thirugnanasambandam, RP; Bauer, A; D'Angelo, C</t>
  </si>
  <si>
    <t>Artificial intelligence (AI) is transforming health care by enhancing diagnostics, treatment planning, and patient monitoring. In palliative oncology, particularly for hematologic malignancies, AI has shown promise in improving symptom management, prognostication, and personalized care. AI-driven models utilizing electronic health records, wearable devices, and predictive analytics aid in the early detection of symptoms, optimization of pain management, and streamlining of clinical decision-making. Machine learning algorithms have also enhanced risk stratification in leukemia, lymphoma, and multiple myeloma by integrating genomic data, imaging, and treatment responses to refine prognostic models. Additionally, AI-powered tools support cancer survivorship by monitoring late-treatment effects and aiding end-of-life care through predictive analytics for timely palliative interventions. Despite these advancements, challenges remain, including data bias, ethical concerns, and the need for prospective validation in clinical settings. Addressing these limitations will be crucial for fully integrating AI into palliative oncology and hematologic malignancy care.</t>
  </si>
  <si>
    <t>Thirugnanasambandam, Ram Prakash; Bauer, Ariana; D'Angelo, Christopher</t>
  </si>
  <si>
    <t>Thirugnanasambandam, RP (corresponding author), Univ Nebraska Med Ctr, Dept Palliat Med, Omaha, NE 68198 USA.</t>
  </si>
  <si>
    <t>[Thirugnanasambandam, Ram Prakash; Bauer, Ariana] Univ Nebraska Med Ctr, Dept Palliat Med, Omaha, NE 68198 USA; [D'Angelo, Christopher] Univ Nebraska Med Ctr, Dept Hematol &amp; Oncol, Omaha, NE USA</t>
  </si>
  <si>
    <t>University of Nebraska System; University of Nebraska Medical Center; University of Nebraska System; University of Nebraska Medical Center</t>
  </si>
  <si>
    <t>The Role of Artificial Intelligence in Palliative Oncology Zeroing inon Hematologic Malignancies</t>
  </si>
  <si>
    <t>ONCOLOGY-NEW YORK</t>
  </si>
  <si>
    <t>Artificial intelligence; palliative oncology; hematologic malignancies; machine learning; prognostication</t>
  </si>
  <si>
    <t>UBM MEDICA</t>
  </si>
  <si>
    <t>NORWALK</t>
  </si>
  <si>
    <t>535 CONNECTICUT AVE, STE 300, NORWALK, CT 06854 USA</t>
  </si>
  <si>
    <t>0890-9091</t>
  </si>
  <si>
    <t>2767-7389</t>
  </si>
  <si>
    <t>ONCOLOGY-NY</t>
  </si>
  <si>
    <t>Oncology-NY</t>
  </si>
  <si>
    <t>NOV-DEC 2025</t>
  </si>
  <si>
    <t>W5037</t>
  </si>
  <si>
    <t>WOS:001639668900005</t>
  </si>
  <si>
    <t>Bani, MA</t>
  </si>
  <si>
    <t>Background: Whole-slide imaging and algorithmic advances have moved computational pathology from research to routine consideration. Despite notable successes, real-world deployment remains limited by generalization, validation gaps, and human-factor risks, which can be amplified in resource-constrained settings. Content/Scope: This narrative review and implementation perspective summarizes clinically proximate AI capabilities in cancer pathology, including lesion detection, metastasis triage, mitosis counting, immunomarker quantification, and prediction of selected molecular alterations from routine histology. We also summarize recurring failure modes, dataset leakage, stain/batch/site shifts, misleading explanation overlays, calibration errors, and automation bias, and distinguish applications supported by external retrospective validation, prospective reader-assistance or real-world studies, and regulatory-cleared use. We translate these evidence patterns into a practical checklist covering dataset design, external and temporal validation, robustness testing, calibration and uncertainty handling, explainability sanity checks, and workflow-safety design. Equity Focus: We propose a stepwise adoption pathway for low- and middle-income countries: prioritize narrow, high-impact use cases; match compute and storage requirements to local infrastructure; standardize pre-analytics; pool validation cohorts; and embed quality management, privacy protections, and audit trails. Conclusions: AI can already serve as a reliable second reader for selected tasks, reducing variance and freeing expert time. Safe, equitable deployment requires disciplined validation, calibrated uncertainty, and guardrails against human-factor failure. With pragmatic scoping and shared infrastructure, pathology programs can realize benefits while preserving trust and accountability.</t>
  </si>
  <si>
    <t>Bani, Mohamed-Amine</t>
  </si>
  <si>
    <t>Bani, MA (corresponding author), Gustave Roussy, Dept Med Biol &amp; Pathol, F-94800 Villejuif, France.</t>
  </si>
  <si>
    <t>mohamed-amine.bani@gustaveroussy.fr</t>
  </si>
  <si>
    <t>[Bani, Mohamed-Amine] Gustave Roussy, Dept Med Biol &amp; Pathol, F-94800 Villejuif, France</t>
  </si>
  <si>
    <t>UNICANCER; Gustave Roussy</t>
  </si>
  <si>
    <t>Smart Lies and Sharp Eyes: Pragmatic Artificial Intelligence for Cancer Pathology: Promise, Pitfalls, and Access Pathways</t>
  </si>
  <si>
    <t>computational pathology; digital pathology; artificial intelligence; deep learning; biomarker prediction; validation; external validation; automation bias; stain normalization; low- and middle-income countries</t>
  </si>
  <si>
    <t>421</t>
  </si>
  <si>
    <t>10.3390/cancers18030421</t>
  </si>
  <si>
    <t>http://dx.doi.org/10.3390/cancers18030421</t>
  </si>
  <si>
    <t>DN5DQ</t>
  </si>
  <si>
    <t>41681893</t>
  </si>
  <si>
    <t>WOS:001687630100001</t>
  </si>
  <si>
    <t>Keunecke, CER; Watzinger, N; Hundeshagen, G; Hernekamp, JF; Haug, VFM</t>
  </si>
  <si>
    <t>Background/Objectives: Artificial intelligence (AI) is increasingly proposed to improve surgical planning, guidance, and postoperative surveillance. Yet many promising applications remain disconnected from the full surgical pathway and the feasible limitations of clinical deployment. In contrast to prior reviews that primarily catalog AI use cases, this review combines the literature to define the translational pathway-from label design through staged validation to workflow integration-required for clinically deployable computed tomography (CT)-based surgical AI. CT and particularly computed tomography angiography (CTA) are especially usable sources for surgical AI because they provide a standardized three-dimensional anatomic model that is already embedded in many clinical workflows. In autologous breast reconstruction, deep inferior epigastric perforator (DIEP) flap CTA offers an unusually strong model system: the anatomy is discrete, surgeon decisions are actionable, and downstream operative and postoperative outcomes are measurable. These characteristics make DIEP reconstruction suitable not only for technical model development, but also for exacting testing of how CT-based AI should be annotated, validated, displayed, and governed. Methods: This focused narrative review combines evidence across the surgical workflow, spanning preoperative planning and risk stratification, intraoperative support, and postoperative monitoring. Reporting standards, implementation frameworks, governance, and regulatory sources were also considered when directly relevant to clinical deployment. Results: Across the available literature on breast reconstruction with the DIEP flap, preoperative CTA has been associated with reductions in operative time of approximately 54-76 min in individual studies. Semi-automated perforator mapping can reduce review time from 2 to 3 h to approximately 30 min. Intraoperative extended-reality tools and surgeon-facing navigation systems illustrate the importance of the 'last mile' of translation, while postoperative monitoring models show how imaging-linked data can support a closed-loop learning system. Across these stages, recurring limits include target mismatch, weak external validation, protocol variability, inconsistent reporting, limited subgroup analysis, and inadequate integration of economic and governance considerations. Conclusions: We argue that the next important step is not a generic autonomous model, but a clinically deployable DIEP-CTA-AI program. The practical blueprint proposed here is staged: structured anatomical labels, separate imaging, surgeons' decisions, and outcome reference standards, dense intermediate endpoints, retrospective and external validation, reader studies, prospective silent deployment, and workflow-impact assessment. If implemented in this way, DIEP flap CTA can serve as a practical blueprint for CT-based AI translation in surgery more broadly.</t>
  </si>
  <si>
    <t>Keunecke, Carlotta E. R.; Watzinger, Nikolaus; Hundeshagen, Gabriel; Hernekamp, Jochen-Frederick; Haug, Valentin F. M.</t>
  </si>
  <si>
    <t>Haug, VFM (corresponding author), Charite Univ Med Berlin, Vivantes Hosp Friedrichshain, Acad Teaching Hosp, Dept Plast Reconstruct &amp; Aesthet Surg, D-10249 Berlin, Germany.</t>
  </si>
  <si>
    <t>vfm.haug@gmail.com</t>
  </si>
  <si>
    <t>[Keunecke, Carlotta E. R.; Hernekamp, Jochen-Frederick; Haug, Valentin F. M.] Charite Univ Med Berlin, Vivantes Hosp Friedrichshain, Acad Teaching Hosp, Dept Plast Reconstruct &amp; Aesthet Surg, D-10249 Berlin, Germany; [Watzinger, Nikolaus] Med Univ Graz, Dept Surg, Div Plast Aesthet &amp; Reconstruct Surg, Auenbruggerpl 5, A-8036 Graz, Austria; [Hundeshagen, Gabriel] Heidelberg Univ, Burn Ctr, Dept Hand Plast &amp; Reconstruct Surg, BG Klin Ludwigshafen, Ludwig Guttmann Str 13, D-67071 Ludwigshafen, Germany</t>
  </si>
  <si>
    <t>Free University of Berlin; Charite Universitatsmedizin Berlin; Humboldt University of Berlin; Charite Universitatsmedizin Berlin; Medical University of Graz; Ruprecht Karls University Heidelberg</t>
  </si>
  <si>
    <t>From Imaging to Implementation: Computed-Tomography-Based Surgical Artificial Intelligence Using DIEP Flap Reconstruction as a Model System</t>
  </si>
  <si>
    <t>SURGERIES</t>
  </si>
  <si>
    <t>computed tomography angiography; artificial intelligence; DIEP flap; breast reconstruction; microsurgery; surgical workflow; workflow integration; clinical decision support</t>
  </si>
  <si>
    <t>BREAST RECONSTRUCTION; PERFORATORS; SURGERY</t>
  </si>
  <si>
    <t>Watzinger, Nikolaus/KRO-5625-2024; Haug, Valentin/ADF-7566-2022</t>
  </si>
  <si>
    <t>2673-4095</t>
  </si>
  <si>
    <t>SURGERIES-BASEL</t>
  </si>
  <si>
    <t>Surgeries</t>
  </si>
  <si>
    <t>10.3390/surgeries7020061</t>
  </si>
  <si>
    <t>http://dx.doi.org/10.3390/surgeries7020061</t>
  </si>
  <si>
    <t>KC1HT</t>
  </si>
  <si>
    <t>WOS:001803438300001</t>
  </si>
  <si>
    <t>Gurnani, B; Kaur, K</t>
  </si>
  <si>
    <t>Introduction: Artificial intelligence (AI) is reshaping diagnostic paradigms across oncology. In ophthalmic oncology encompassing conditions like retinoblastoma and uveal melanoma, AI has immense potential due to the specialty's reliance on advanced imaging and the importance of early and accurate diagnosis. Areas covered: This review explores recent developments in AI applications for ophthalmic oncology, particularly in imaging-based detection, prognostication, and treatment planning. A structured search of PubMed and Web of Science from 2010-2025 identified key studies focusing on AI's use in diagnosing retinoblastoma from fundus photography and differentiating uveal melanoma from benign lesions. Additionally, AI models trained on multimodal inputs such as Optical Coherence Tomography, Ultrasound B scan, and histopathology have demonstrated promise in outcome prediction and therapy stratification. Expert opinion: AI algorithms have achieved diagnostic performance comparable to ophthalmic oncology experts and, in some cases, outperformed them in detecting subtle malignancies. While promising, clinical adoption remains limited by the need for large, diverse datasets and prospective validation. Multicenter collaborations and integration of multimodal imaging are essential to move from proof-of-concept to real-world application. With continued development, AI can significantly enhance diagnostic precision, personalize care, and serve as a scalable model for cancer imaging in ophthalmology and beyond.</t>
  </si>
  <si>
    <t>Gurnani, Bharat; Kaur, Kirandeep</t>
  </si>
  <si>
    <t>Gurnani, B (corresponding author), Gomabai Netralaya, Trauma External Dis Contact Lens and Ocular Surfac, Cataract Cornea Refract Serv, Neemuch 485441, Madhya Pradesh, India.</t>
  </si>
  <si>
    <t>drgurnanibharat25@gmail.com</t>
  </si>
  <si>
    <t>[Gurnani, Bharat; Kaur, Kirandeep] Gomabai Netralaya, Trauma External Dis Contact Lens and Ocular Surfac, Cataract Cornea Refract Serv, Neemuch 485441, Madhya Pradesh, India</t>
  </si>
  <si>
    <t>Artificial intelligence in retinoblastoma and uveal melanoma - a narrative review</t>
  </si>
  <si>
    <t>Artificial intelligence; biomedical imaging; deep learning; ocular oncology; retinoblastoma; uveal melanoma</t>
  </si>
  <si>
    <t>PLAQUE BRACHYTHERAPY; DIAGNOSIS; EYE; METASTASIS; VALIDATION</t>
  </si>
  <si>
    <t>Gurnani MBBS, DNB, FCRS, FICO, MRCS Ed, MNAMS, Bharat/AAF-7462-2019</t>
  </si>
  <si>
    <t>10.1080/14737140.2026.2671252</t>
  </si>
  <si>
    <t>http://dx.doi.org/10.1080/14737140.2026.2671252</t>
  </si>
  <si>
    <t>HS2YK</t>
  </si>
  <si>
    <t>42089602</t>
  </si>
  <si>
    <t>WOS:001761495200001</t>
  </si>
  <si>
    <t>Samenezhad, S; Rafighi, D</t>
  </si>
  <si>
    <t>Artificial intelligence (AI) is gradually altering urology by improving diagnostic precision, prognostic evaluation, and therapy decisions in a broad spectrum of urologic diseases. Utilizing machine learning, deep learning, and radiomics, applications of AI have exhibited promise in enhancing cancer identification, stratification, and therapy response prediction, especially in prostate, bladder, and kidney cancers. Beyond cancer therapy, AI enables individually tailored care for benign diseases like benign prostatic hyperplasia, urolithiasis, Functional Urology even in pediatrics by enhancing diagnostic ability and outcome prediction. Heterogeneity of data, model explainability, ethical issues, and lack of prospective validation constrain incorporation into everyday practice. This review summarizes current applications and discusses methodological and ethical limitation, and defines future directions toward enhancing multidisciplinary interaction, standardization across datasets, and prudent implementation. Eventually, AI provides large-scale opportunity to transform urologic care by facilitating individually tailored, expedient, and equitable patient care.</t>
  </si>
  <si>
    <t>Samenezhad, Sina; Rafighi, Dorna</t>
  </si>
  <si>
    <t>Samenezhad, S (corresponding author), Shahid Beheshti Univ Med Sci, Sch Med, Urol Dept, Tehran, Iran.</t>
  </si>
  <si>
    <t>sinasamenezhad@gmail.com</t>
  </si>
  <si>
    <t>[Samenezhad, Sina] Shahid Beheshti Univ Med Sci, Sch Med, Urol Dept, Tehran, Iran; [Rafighi, Dorna] Islamic Azad Univ, Fac Basic Sci, Dept Microbiol, Res Sci Branch, Tehran, Iran</t>
  </si>
  <si>
    <t>Shahid Beheshti University Medical Sciences; Islamic Azad University</t>
  </si>
  <si>
    <t>The role of artificial intelligence in advancing urologic care: From diagnostics to therapeutics</t>
  </si>
  <si>
    <t>SURGERY IN PRACTICE AND SCIENCE</t>
  </si>
  <si>
    <t>Artificial intelligence; Urology; Machine learning; oncology; BPH; Radiomics</t>
  </si>
  <si>
    <t>Samenezhad, Sina/OWA-0658-2025</t>
  </si>
  <si>
    <t>Samenezhad, Sina/0009-0002-6125-471X</t>
  </si>
  <si>
    <t>2666-2620</t>
  </si>
  <si>
    <t>SURG PRACT SCI</t>
  </si>
  <si>
    <t>Surg. Pract. Sci.</t>
  </si>
  <si>
    <t>100322</t>
  </si>
  <si>
    <t>10.1016/j.sipas.2025.100322</t>
  </si>
  <si>
    <t>http://dx.doi.org/10.1016/j.sipas.2025.100322</t>
  </si>
  <si>
    <t>AC2BV</t>
  </si>
  <si>
    <t>41561314</t>
  </si>
  <si>
    <t>WOS:001644668300001</t>
  </si>
  <si>
    <t>Raimondi, F; Ortiz-Garrido, A; Voges, I</t>
  </si>
  <si>
    <t>Background and Objective: Artificial intelligence (AI), extended reality (XR), and computational modelling are increasingly integrated with cross-sectional cardiovascular imaging, particularly computed tomography (CT) and cardiovascular magnetic resonance (CMR), to address the diagnostic and therapeutic complexity of congenital heart disease (CHD). Given the lifelong and heterogeneous nature of CHD, these technologies have the potential to enhance anatomical assessment, haemodynamic understanding, procedural planning, and personalised care. This narrative review aims to provide a structured overview of current developments, clinical applications, and translational challenges related to AI, XR, and computational modelling in CT-and CMR-based CHD imaging. Methods: A targeted literature search was performed in PubMed to identify representative and clinically relevant publications from January 2014 to October 2025, including early online articles. Search terms included combinations of "artificial intelligence", "deep learning", "extended reality", "virtual reality", "computational modelling", "computational fluid dynamics", "3D printing", "congenital heart disease", "cardiovascular magnetic resonance", and "computed tomography". English-language original articles, reviews, and consensus statements were considered. Given the narrative design, studies were selected based on relevance and methodological contribution rather than formal systematic screening. Key Content and Findings: AI applications now span the full imaging-to-decision continuum, including image reconstruction, automated segmentation, quantitative assessment, phenotype recognition, and decision support. XR technologies enhance spatial understanding and pre-procedural planning, while computational modelling and three-dimensional (3D) printing enable patient-specific haemodynamic simulation and procedural rehearsal. Public datasets and integrated AI-XR-modelling pipelines are emerging. However, most evidence derives from feasibility and single-centre studies, and lesion-specific external validation remains limited. Conclusions: AI, XR, and computational modelling hold significant promise for advancing cross-sectional imaging in CHD. Future progress will depend on multicentre collaboration, lesion-stratified validation, workflow integration, and governance frameworks tailored to lifelong congenital care. Demonstration of clinical outcome benefit will be essential for widespread adoption.</t>
  </si>
  <si>
    <t>Raimondi, Francesca; Ortiz-Garrido, Almudena; Voges, Inga</t>
  </si>
  <si>
    <t>Voges, I (corresponding author), Univ Hosp Schleswig Holstein, Dept Congenital Heart Dis &amp; Pediat Cardiol, Arnold Heller Str 3,Haus C, D-24105 Kiel, Germany.; Voges, I (corresponding author), German Ctr Cardiovasc Res DZHK, Partner Site Hamburg Greifswald Kiel Lubeck, Kiel, Germany.</t>
  </si>
  <si>
    <t>Inga.Voges@uksh.de</t>
  </si>
  <si>
    <t>[Raimondi, Francesca] Papa Giovanni XXXIII Hosp, Congenital Heart Dis Unit, Bergamo, Italy; [Ortiz-Garrido, Almudena] Reg Univ Malaga, Hosp Materno Infantil, Sect Paediat Cardiol, Malaga, Spain; [Ortiz-Garrido, Almudena] Univ Malaga, Fac Med, Malaga, Spain; [Voges, Inga] Univ Hosp Schleswig Holstein, Dept Congenital Heart Dis &amp; Pediat Cardiol, Arnold Heller Str 3,Haus C, D-24105 Kiel, Germany; [Voges, Inga] German Ctr Cardiovasc Res DZHK, Partner Site Hamburg Greifswald Kiel Lubeck, Kiel, Germany</t>
  </si>
  <si>
    <t>ASST Papa Giovanni XXIII; Universidad de Malaga; University of Kiel; Schleswig Holstein University Hospital; German Centre for Cardiovascular Research</t>
  </si>
  <si>
    <t>Artificial intelligence, extended reality and computational modelling in cross-sectional cardiovascular imaging in congenital heart disease: a narrative review</t>
  </si>
  <si>
    <t>Congenital heart disease (CHD); artificial intelligence (AI); modelling; extended reality (XR)</t>
  </si>
  <si>
    <t>SEGMENTATION</t>
  </si>
  <si>
    <t>Voges, Inga/E-6787-2018</t>
  </si>
  <si>
    <t>10.21037/cdt-2025-1-616</t>
  </si>
  <si>
    <t>http://dx.doi.org/10.21037/cdt-2025-1-616</t>
  </si>
  <si>
    <t>42164730</t>
  </si>
  <si>
    <t>WOS:001775649100015</t>
  </si>
  <si>
    <t>Almobayed, A; Badla, O; Muthu, PJ; Alba, D; Antonietti, M; Galor, A; Karp, CL</t>
  </si>
  <si>
    <t>Artificial intelligence (AI) has been explored as a promising diagnostic aid for ocular surface diseases (OSDs). The spectrum of OSD ranges from highly prevalent benign conditions such as dry eye disease (DED) to rare but potentially dangerous disorders, including ocular surface squamous neoplasia (OSSN) and conjunctival melanoma. This review provides an overview of current applications of AI across the major categories of ocular surface pathology and specifically highlights anterior segment imaging modalities, including slit-lamp examination, optical coherence tomography (OCT), and in vivo confocal microscopy (IVCM). Meibography, tear film dynamics, biochemical profiling, and other DED-related measures are also examined. Across these domains, reported AI model performance matches or exceeds that of ophthalmologists, offering consistent, reproducible, and accurate approaches for guiding diagnosis. However, studies with limited external or prospective validation, variable labeling strategies, and small, device-specific datasets predominate in the current literature, thereby limiting generalizability. Large multicenter datasets, standardized diagnostic frameworks, multimodal integration, and prospective trials that assess human-AI cooperation in practical settings should be an emphasis in future research. By filling these gaps, AI systems could advance from experimental tools to clinically reliable applications that improve access and diagnostic accuracy in the care of ocular surface disease and tumors.</t>
  </si>
  <si>
    <t>Almobayed, Amr; Badla, Omar; Muthu, Pragat J.; Alba, Diego; Antonietti, Michael; Galor, Anat; Karp, Carol L.</t>
  </si>
  <si>
    <t>Karp, CL (corresponding author), Univ Miami, Miller Sch Med, Bascom Palmer Eye Inst, Miami, FL 33136 USA.</t>
  </si>
  <si>
    <t>diegoalba@miami.edu; agalor@med.miami.edu; pjm189@med.miami.edu; mantonietti@mgb.org; axa4141@miami.edu; oxb248@miami.edu; ckarp@med.miami.edu</t>
  </si>
  <si>
    <t>Rehabilitation RD (RRD) [I21 RX003883]; The Richard and Kathy Lesser Grant; The Honorable A. Jay Cristol Grant; Dr. Ronald and Alicia Lepke Grant; The Lee and Claire Hager Grant; Department of Veterans Affairs; The Calvin and Flavia Oak Foundation; Veterans Health Administration; The Stephen Takach Grant; The Ragheb Family Grant; The Michele and Ted Kaplan Grant; The Christian Kathke Grant; The Jose Ferreira de Melo Grant; The Robert Baer Family Grant; Mr. and Mrs. Irwin Friedman Grant; Clinical Sciences RD (CSRD) [I01 CX002015, 1I01CX002633]; NIH Center [P30EY014801]; The RPB Unrestricted Award and Career Development Awards; The Dr. Tim and Cammy Ioannides Grant; The Grant and Diana Stanton-Thornbrough; The Zvi Levin Grant and the Richard Azar Family Grant; Biomedical Laboratory R&amp;D (BLRD) Service [I01 BX004893]; The Roberto and Antonia Menendez Family Grant; The Carol Soffer Grant; Vision Research Program (VRP) [W81XWH-20-1-0820, HT9425-23-1-0608]; Department of Defense Gulf War Illness Research Program (GWIRP) [W81XWH-20-1-0579]</t>
  </si>
  <si>
    <t>Rehabilitation RD (RRD); The Richard and Kathy Lesser Grant; The Honorable A. Jay Cristol Grant; Dr. Ronald and Alicia Lepke Grant; The Lee and Claire Hager Grant; Department of Veterans Affairs (US Department of Veterans Affairs); The Calvin and Flavia Oak Foundation; Veterans Health Administration (US Department of Veterans Affairs); The Stephen Takach Grant; The Ragheb Family Grant; The Michele and Ted Kaplan Grant; The Christian Kathke Grant; The Jose Ferreira de Melo Grant; The Robert Baer Family Grant; Mr. and Mrs. Irwin Friedman Grant; Clinical Sciences RD (CSRD); NIH Center (United States Department of Health &amp; Human Services, National Institutes of Health (NIH) - USA); The RPB Unrestricted Award and Career Development Awards; The Dr. Tim and Cammy Ioannides Grant; The Grant and Diana Stanton-Thornbrough; The Zvi Levin Grant and the Richard Azar Family Grant; Biomedical Laboratory R&amp;D (BLRD) Service; The Roberto and Antonia Menendez Family Grant; The Carol Soffer Grant; Vision Research Program (VRP); Department of Defense Gulf War Illness Research Program (GWIRP) (United States Department of Defense)</t>
  </si>
  <si>
    <t>C.L.K. is supported by the following institutional grants: NIH Center Core Grant P30EY014801, The RPB Unrestricted Award and Career Development Awards, Dr. Ronald and Alicia Lepke Grant, The Lee and Claire Hager Grant, The Grant and Diana Stanton-Thornbrough, The Robert Baer Family Grant, The Emilyn Page and Mark Feldberg Grant, The Robert Farr Family Grant, The Jose Ferreira de Melo Grant, Mr. and Mrs. Irwin Friedman Grant, The Roberto and Antonia Menendez Family Grant, The Calvin and Flavia Oak Foundation, The Dr. Tim and Cammy Ioannides Grant, The Stephen Takach Grant, The Richard and Kathy Lesser Grant, The Ragheb Family Grant, The Honorable A. Jay Cristol Grant, The Michele and Ted Kaplan Grant, The Christian Kathke Grant, The Carol Soffer Grant, The Zvi Levin Grant and the Richard Azar Family Grant. A.G. is supported by the following grants: Department of Veterans Affairs, Veterans Health Administration, Office of Research and Development, Clinical Sciences R&amp;D (CSRD) I01 CX002015 and 1I01CX002633, Biomedical Laboratory R&amp;D (BLRD) Service I01 BX004893, Rehabilitation R&amp;D (RRD) I21 RX003883, Department of Defense Gulf War Illness Research Program (GWIRP) W81XWH-20-1-0579 and Vision Research Program (VRP) W81XWH-20-1-0820 and HT9425-23-1-0608.</t>
  </si>
  <si>
    <t>[Almobayed, Amr; Badla, Omar; Muthu, Pragat J.; Alba, Diego; Antonietti, Michael; Galor, Anat; Karp, Carol L.] Univ Miami, Miller Sch Med, Bascom Palmer Eye Inst, Miami, FL 33136 USA; [Antonietti, Michael] Harvard Med Sch, Dept Ophthalmol, Massachusetts Eye &amp; Ear, Boston, MA 02114 USA; [Galor, Anat] Miami Vet Adm Med Ctr, Dept Ophthalmol, Miami, FL 33125 USA</t>
  </si>
  <si>
    <t>University of Miami; Bascom Palmer Eye Institute; Harvard University; Harvard Medical School; Harvard University Medical Affiliates; Massachusetts Eye &amp; Ear Infirmary</t>
  </si>
  <si>
    <t>Artificial Intelligence for Diagnostic Guidance in Ocular Surface Disorders</t>
  </si>
  <si>
    <t>artificial intelligence; deep learning; ocular surface disease; ocular surface tumor; dry eye disease; infectious keratitis; corneal ectasia; ocular surface squamous neoplasia; pigmented conjunctival lesions; pterygium</t>
  </si>
  <si>
    <t>OPTICAL COHERENCE TOMOGRAPHY; VIVO CONFOCAL MICROSCOPY; SQUAMOUS NEOPLASIA; DIABETIC-RETINOPATHY; PTERYGIUM; PINGUECULAE; INTEGRATION; PREVALENCE; MANAGEMENT; CORNEAL</t>
  </si>
  <si>
    <t>Almobayed, Amr/OGP-1708-2025</t>
  </si>
  <si>
    <t>1741</t>
  </si>
  <si>
    <t>10.3390/jcm15051741</t>
  </si>
  <si>
    <t>http://dx.doi.org/10.3390/jcm15051741</t>
  </si>
  <si>
    <t>EZ8NN</t>
  </si>
  <si>
    <t>41827158</t>
  </si>
  <si>
    <t>WOS:001713676600001</t>
  </si>
  <si>
    <t>Ferrari, FA; Bogani, G; Pavone, M; D'Augè, TG; Bourdel, N; Majd, HS; Ferrari, F; Ceccaroni, M</t>
  </si>
  <si>
    <t>BackgroundHysteroscopy allows direct inspection of the uterine cavity for many conditions. Despite being widely adopted, its diagnostic accuracy largely depends on surgeon expertise, leading to potentially misleading diagnoses. Artificial intelligence (AI) has shown robust performance in many areas of medical imaging. The application of AI to hysteroscopy can improve diagnostic reliability and clinical decision-making.MethodsWe carried out a systematic review following PRISMA guidelines to summarize current evidence on the use of AI in hysteroscopy. Eligible studies involved human subjects undergoing hysteroscopy in which AI models were applied to image or video data for diagnostic, classification, or prognostic purposes. Literature searches were conducted in PubMed, Scopus, and Web of Science up to August 2025. We extracted details on design, patient population, AI architecture, dataset characteristics, validation approach, and performance outcomes. Study quality and risk of bias were assessed with the Newcastle-Ottawa Scale.ResultsFifteen studies published between 2021 and 2025 met the inclusion criteria. Applications of AI in hysteroscopy clustered around three major domains: intrauterine adhesions (IUAs), chronic endometritis (CE), and intracavitary lesions. For IUAs, predictive models demonstrated strong performance, with AUC values up to 0.99 for fertility and recurrence outcomes, highlighting the potential for AI to support tailored postoperative care. For CE, both Convolutional Neural Network-based methods and spectroscopy-assisted approaches achieved diagnostic concordance with histopathology exceeding 80-90%, suggesting that AI could potentially reduce the need for biopsy. In lesion classification, models achieved accuracies above 85% and, in some cases, outperformed gynecologists in distinguishing benign from malignant findings. Early work on real-time video analysis also demonstrated promise for intraoperative support. Overall, the quality of the studies included was moderate to high.ConclusionsAI applied to hysteroscopy shows considerable promise for enhancing diagnostic accuracy, consistency, and intraoperative decision-making. To enable translation into practice, future research should emphasize multicenter collaborations, standardized imaging protocols, external validation, and the development of explainable models that can be trusted in clinical settings.</t>
  </si>
  <si>
    <t>Ferrari, Filippo Alberto; Bogani, Giorgio; Pavone, Matteo; D'Auge, Tullio Golia; Bourdel, Nicolas; Majd, Hooman Soleymani; Ferrari, Federico; Ceccaroni, Marcello</t>
  </si>
  <si>
    <t>Ferrari, F (corresponding author), Univ Brescia, Dept Clin &amp; Expt Sci, Brescia, Italy.; Ferrari, F (corresponding author), Univ Brescia, Dept Clin &amp; Expt Sci, Piazzale Spedali Civili 1, I-25136 Brescia, Italy.</t>
  </si>
  <si>
    <t>federico.ferrari@unibs.it</t>
  </si>
  <si>
    <t>[Ferrari, Filippo Alberto; Ceccaroni, Marcello] Don Calabria Hosp, IRCCS Sacro Cuore, Int Sch Surg Anat, Dept Obstet &amp; Gynecol,Gynecol Oncol &amp; Minimally In, Negrar Di Valpolicella, Verona, Italy; [Bogani, Giorgio] Fdn IRCCS Ist Nazl Tumori, Gynecol Oncol Unit, Milan, Italy; [Pavone, Matteo] Fdn Policlin Univ A Gemelli, IRCCS, Dept Womens &amp; Childrens Hlth &amp; Publ Hlth, Gynecol Oncol Unit, Rome, Italy; [Pavone, Matteo] Inst Image Guided Surg, IHU Strasbourg, Strasbourg, France; [Pavone, Matteo] Res Inst Digest Canc IRCAD France, IRCAD, Strasbourg, France; [D'Auge, Tullio Golia] San Pietro Fatebenefratelli Hosp, Maternal &amp; Child Dept, Obstet &amp; Gynecol Unit, Rome, Italy; [D'Auge, Tullio Golia] Univ Ferrara, Dept Translat Med, Ferrara, Italy; [Bourdel, Nicolas] Univ Clermont Auvergne, Dept Surg Gynecol, Clermont Ferrand, France; [Majd, Hooman Soleymani] Oxford Univ Hosp NHS Fdn Trust, Churchill Canc Ctr, Dept Gynaecol Oncol, Oxford, England; [Ferrari, Federico] Univ Brescia, Dept Clin &amp; Expt Sci, Brescia, Italy</t>
  </si>
  <si>
    <t>IRCCS Sacro Cuore Don Calabria; Fondazione IRCCS Istituto Nazionale Tumori Milan; Catholic University of the Sacred Heart; IRCCS Policlinico Gemelli; Universites de Strasbourg Etablissements Associes; Universite de Strasbourg; University of Ferrara; Universite Clermont Auvergne (UCA); Oxford University Hospitals NHS Foundation Trust; University of Brescia</t>
  </si>
  <si>
    <t>Artificial intelligence as a diagnostic support tool in hysteroscopy: current evidence and clinical implications</t>
  </si>
  <si>
    <t>MINIMALLY INVASIVE THERAPY &amp; ALLIED TECHNOLOGIES</t>
  </si>
  <si>
    <t>Hysteroscopy; artificial intelligence; chronic endometritis; intrauterine adhesions; endometrial cancer</t>
  </si>
  <si>
    <t>Ferrari, Filippo Alberto/ABF-2047-2020; Ferrari, Federico/J-4485-2019; Golia D'Augè, Tullio/IYJ-2692-2023; Soleymani majd, Hooman/ABI-5841-2020; Bogani, Giorgio/AAB-3995-2019; Ceccaroni, Marcello/AAN-8395-2021</t>
  </si>
  <si>
    <t>Ferrari, Federico/0000-0001-7065-2432</t>
  </si>
  <si>
    <t>1364-5706</t>
  </si>
  <si>
    <t>1365-2931</t>
  </si>
  <si>
    <t>MINIM INVASIV THER</t>
  </si>
  <si>
    <t>Minim. Invasive Ther. Allied Technol.</t>
  </si>
  <si>
    <t>10.1080/13645706.2026.2635049</t>
  </si>
  <si>
    <t>http://dx.doi.org/10.1080/13645706.2026.2635049</t>
  </si>
  <si>
    <t>ED5SP</t>
  </si>
  <si>
    <t>41725376</t>
  </si>
  <si>
    <t>WOS:001698538800001</t>
  </si>
  <si>
    <t>Asaturova, A; Pinto, J; Polonia, A; Karpulevich, E; Mattias-Guiu, X; Eloy, C</t>
  </si>
  <si>
    <t>Background/Objectives: Accurate diagnosis, prognosis, and prediction of treatment response are essential in managing gynecologic cancers and maintaining patient quality of life. Computational pathology, powered by artificial intelligence (AI), offers a transformative opportunity for objective histopathological assessment. This review provides a comprehensive, user-oriented overview of existing AI tools for the characterization of gynecological cancers, critically evaluating their clinical applicability and identifying key challenges for future development. Methods: A systematic literature search was conducted in PubMed and Web of Science for studies published up to 2025. The search focused on AI tools developed for the diagnosis, prognosis, or treatment prediction of gynecologic cancers based on histopathological images. After applying selection criteria, 36 studies were included for in-depth analysis, covering ovarian, uterine, cervical, and other gynecological cancers. Studies on cytopathology and pure tumor detection were excluded. Results: Our analysis identified AI tools addressing critical clinical tasks, including histopathologic subtyping, grading, staging, molecular subtyping, and prediction of therapy response (e.g., to platinum-based chemotherapy or PARP inhibitors). The performance of these tools varied significantly. While some demonstrated high accuracy and promising results in internal validation, many were limited by a lack of external validation, potential biases from training data, and performance that is not yet sufficient for routine clinical use. Direct comparison between studies was often hindered by the use of non-standardized evaluation metrics and evolving disease classifications over the past decade. Conclusions: AI tools for gynecologic cancers represent a promising field with the potential to significantly support pathological practice. However, their current development is heterogeneous, and many tools lack the robustness and validation required for clinical integration. There is a pressing need to invest in the creation of clinically driven, interpretable, and accurate AI tools that are rigorously validated on large, multicenter cohorts. Future efforts should focus on standardizing evaluation metrics and addressing unmet diagnostic needs, such as the molecular subtyping of rare tumors, to ensure these technologies can reliably benefit patient care.</t>
  </si>
  <si>
    <t>Asaturova, Aleksandra; Pinto, Joao; Polonia, Antonio; Karpulevich, Evgeny; Mattias-Guiu, Xavier; Eloy, Catarina</t>
  </si>
  <si>
    <t>Asaturova, A (corresponding author), Minist Hlth Russian Federat, Pathol Dept 1, FSBI Natl Med Res Ctr Obstet Gynecol &amp; Perinatol, Akademika Oparina St 4, Moscow 117198, Russia.; Asaturova, A (corresponding author), Pirogov Russian Natl Res Med Univ, Inst Human Biol &amp; Pathol, Pathol &amp; Clin Pathol Dept, Ostrovityanova St 1, Moscow 117279, Russia.</t>
  </si>
  <si>
    <t>a.asaturova@gmail.com</t>
  </si>
  <si>
    <t>Ivannikov Institute for System Programming of the Russian Academy of Sciences [139-15-2025-011]; Ministry of Economic Development of the Russia [000000C313925P4G0002]</t>
  </si>
  <si>
    <t>Ivannikov Institute for System Programming of the Russian Academy of Sciences; Ministry of Economic Development of the Russia</t>
  </si>
  <si>
    <t>This work was supported by a grant provided by the Ministry of Economic Development of the Russian Federation in accordance with the subsidy agreement (agreement identifier 000000C313925P4G0002) and the agreement with the Ivannikov Institute for System Programming of the Russian Academy of Sciences, dated 20 June 2025, No. 139-15-2025-011.</t>
  </si>
  <si>
    <t>[Asaturova, Aleksandra] Minist Hlth Russian Federat, Pathol Dept 1, FSBI Natl Med Res Ctr Obstet Gynecol &amp; Perinatol, Akademika Oparina St 4, Moscow 117198, Russia; [Asaturova, Aleksandra] Pirogov Russian Natl Res Med Univ, Inst Human Biol &amp; Pathol, Pathol &amp; Clin Pathol Dept, Ostrovityanova St 1, Moscow 117279, Russia; [Pinto, Joao; Polonia, Antonio; Eloy, Catarina] Univ Porto IPATIMUP, Inst Mol Pathol &amp; Immunol, Pathol Lab, Rua Julio Amaral Carvalho 45, P-4200135 Porto, Portugal; [Polonia, Antonio] Univ Fernando Pessoa, Escola Med &amp; Ciencias Biomed, Praca 9 Abril 349, P-4249004 Porto, Portugal; [Karpulevich, Evgeny] Russian Acad Sci, Ivannikov Inst Syst Programming, Res Ctr Trusted Artificial Intelligence, Moscow 109004, Russia; [Mattias-Guiu, Xavier] Hosp U Arnau Vilanova, Dept Pathol, Barcelona 28029, Spain; [Mattias-Guiu, Xavier] Univ Lleida, Inst Recerca Biomed Lleida, Barcelona 28029, Spain; [Eloy, Catarina] Med Fac Univ Porto, Pathol Dept, Alameda Prof Hernani Monteiro, P-4200319 Porto, Portugal</t>
  </si>
  <si>
    <t>Ministry of Health of the Russian Federation; Pirogov Russian National Research Medical University; Universidade do Porto; Universidade Fernando Pessoa; Ivannikov Institute for System Programming of the RAS; Russian Academy of Sciences; Institut de Recerca Biomedica - IRB Lleida; Universitat de Lleida</t>
  </si>
  <si>
    <t>Artificial Intelligence Tools for Supporting Histopathologic and Molecular Characterization of Gynecological Cancers: A Review</t>
  </si>
  <si>
    <t>computational pathology; gynecological cancer; artificial intelligence; pathology diagnosis</t>
  </si>
  <si>
    <t>OVARIAN-CANCER; ENDOMETRIAL CANCER; CLASSIFICATION; STATISTICS; VALIDATION; DEFICIENCY; PATHOLOGY; PATTERNS; SUBTYPES; PREDICT</t>
  </si>
  <si>
    <t>Asaturova, Aleksandra/ABC-5250-2020; Matias-Guiu, Xavier/C-3039-2009; Polónia, António/IQU-3467-2023; Eloy, Catarina/J-8937-2013; Karpulevich, Evgeny/ABA-3680-2020</t>
  </si>
  <si>
    <t>Karpulevich, Evgeny/0000-0002-6771-2163; Matias-Guiu, Xavier/0000-0002-7201-6605; Polónia, António/0000-0001-8312-1681; Eloy, Catarina/0000-0001-7642-1280</t>
  </si>
  <si>
    <t>OCT 22 2025</t>
  </si>
  <si>
    <t>7465</t>
  </si>
  <si>
    <t>10.3390/jcm14217465</t>
  </si>
  <si>
    <t>http://dx.doi.org/10.3390/jcm14217465</t>
  </si>
  <si>
    <t>9QO8P</t>
  </si>
  <si>
    <t>41226862</t>
  </si>
  <si>
    <t>WOS:001612671500001</t>
  </si>
  <si>
    <t>Yimer, NB; Belsti, Y; Seifu, BL; Goldstein, R; Teede, H; Enticott, J</t>
  </si>
  <si>
    <t>Background Women with gestational diabetes (GDM) are at increased risk of developing type 2 diabetes (T2D). Prognostic models have been developed and evaluated, but their methodological quality and applicability remain inconclusive. Recent reviews with the latest search date of March 31, 2025, were conducted with major shortcomings, including failure to adhering best-practice guides and inappropriately pooling heterogeneous model performances. This systematic review aims to synthesise the methodological characteristics of existing prognostic models for T2D following GDM. Methods Five electronic databases were searched from inception to January 24, 2026. Prognostic models predicting T2D following GDM, regardless of study setting were included. Data extraction adhered to existing expert guidelines. Quality and applicability were assessed using the updated Prediction model Risk Of Bias ASsessment tool. Two reviewers independently screened and assessed quality, resolving disagreements through consensus and involvement of a third reviewer. Results Our updated review identified six more studies than the previous review. Our review identified 19 studies with 20 models, half from prospective cohorts (n = 18) mostly in hospital settings across North America, Europe, Australia, and Asia. Logistic regression model was most common (n = 9), followed by machine learning (n = 6), and Cox regression (n = 5). Internal and external validation were done in only 13 and 1 models, respectively. Discrimination was widely reported (Area Under the Curve (AUC) 0.67-0.92); while calibration, overall performance, and clinical utility measures were underreported. Only one study reported appropriate sample size determination. Maternal age, pregnancy fasting glucose, and BMI were common predictors. Risk of bias was generally low during development and evaluation phases, but applicability concerns were high in 60% of models. Conclusions While several models demonstrated acceptable performance and low concern in selected quality domains, generalizability and clinical utility remain limited due to high concerns in applicability and inconsistent reporting. Adherence to best practice guides such as TRIPOD + AI, external validation of models, and exploration of novel prediction modelling techniques are recommended to advance the reporting and application of risk tools for personalised medicine post GDM. This review is the first to apply the PROBAST + AI, enabling a comprehensive evaluation of quality and applicability compared to previous works in the field.</t>
  </si>
  <si>
    <t>Yimer, Nigus Bililign; Belsti, Yitayeh; Seifu, Beminate Lemma; Goldstein, Rebecca; Teede, Helena; Enticott, Joanne</t>
  </si>
  <si>
    <t>Belsti, Y (corresponding author), Monash Univ, Fac Med Nursing &amp; Hlth Sci, Monash Ctr Hlth Res &amp; Implementat, 43-51 Kanooka Grove, Melbourne, Vic 3168, Australia.</t>
  </si>
  <si>
    <t>Helena.teede@monash.edu; Nigus.yimer@monash.edu; Beminate.seifu@monash.edu; Joanne.enticott@monash.edu; Yitayeh.mengistu@monash.edu; Rebecca.goldstein@monash.edu</t>
  </si>
  <si>
    <t>[Yimer, Nigus Bililign; Belsti, Yitayeh; Seifu, Beminate Lemma; Goldstein, Rebecca; Teede, Helena; Enticott, Joanne] Monash Univ, Fac Med Nursing &amp; Hlth Sci, Monash Ctr Hlth Res &amp; Implementat, 43-51 Kanooka Grove, Melbourne, Vic 3168, Australia; [Goldstein, Rebecca; Teede, Helena] Monash Hlth, Diabet Unit, Melbourne, Australia; [Goldstein, Rebecca; Teede, Helena] Monash Hlth, Endocrine Unit, Melbourne, Australia</t>
  </si>
  <si>
    <t>Monash University; Monash Health; Monash Health</t>
  </si>
  <si>
    <t>Traditional statistics and artificial intelligence-based prognostic models for predicting type 2 diabetes mellitus after gestational diabetes: a systematic review</t>
  </si>
  <si>
    <t>DIAGNOSTIC AND PROGNOSTIC RESEARCH</t>
  </si>
  <si>
    <t>Artificial intelligence; Gestational diabetes mellitus; Machine learning; Risk prediction; Systematic review; Prognostic model; Type 2 diabetes mellitus</t>
  </si>
  <si>
    <t>LOGISTIC-REGRESSION; RISK; WOMEN; SIGNATURE</t>
  </si>
  <si>
    <t>Belsti, Yitayeh/AGY-1064-2022; enticott, joanne/I-1587-2014</t>
  </si>
  <si>
    <t>2397-7523</t>
  </si>
  <si>
    <t>DIAGN PROGN RES</t>
  </si>
  <si>
    <t>Diagn. Progn. Res.</t>
  </si>
  <si>
    <t>APR 20 2026</t>
  </si>
  <si>
    <t>10.1186/s41512-026-00229-8</t>
  </si>
  <si>
    <t>http://dx.doi.org/10.1186/s41512-026-00229-8</t>
  </si>
  <si>
    <t>GS9LP</t>
  </si>
  <si>
    <t>42010734</t>
  </si>
  <si>
    <t>WOS:001744294000001</t>
  </si>
  <si>
    <t>Goyal, A; Koutentakis, M; Park, J; Macias, CA; Ballard, I; Law, SH; Babu, A; Lau, ECA; Mendoza, M; Acosta, SVJ; Abou-Mrad, A; Marano, L; Oviedo, RJ</t>
  </si>
  <si>
    <t>Background: Hepatopancreatobiliary (HPB) surgery is among the most complex domains in oncologic care, where decisions entail significant risk-benefit considerations. Artificial intelligence (AI) has emerged as a promising tool for improving individualized decision-making through enhanced risk stratification, complication prediction, and survival modeling. However, its role in HPB oncologic surgery has not been comprehensively assessed. Methods: This systematic review was conducted in accordance with PRISMA guidelines and registered with PROSPERO ID: CRD420251114173. A comprehensive search across six databases was performed through 30 May 2025. Eligible studies evaluated AI applications in risk-benefit assessment in HPB cancer surgery. Inclusion criteria encompassed peer-reviewed, English-language studies involving human s ubjects. Two independent reviewers conducted study selection, data extraction, and quality appraisal. Results: Thirteen studies published between 2020 and 2024 met the inclusion criteria. Most studies employed retrospective designs with sample sizes ranging from small institutional cohorts to large national databases. AI models were developed for cancer risk prediction (n = 9), postoperative complication modeling (n = 4), and survival prediction (n = 3). Common algorithms included Random Forest, XGBoost, Decision Trees, Artificial Neural Networks, and Transformer-based models. While internal performance metrics were generally favorable, external validation was reported in only five studies, and calibration metrics were often lacking. Integration into clinical workflows was described in just two studies. No study addressed cost-effectiveness or patient perspectives. Overall risk of bias was moderate to high, primarily due to retrospective designs and incomplete reporting. Conclusions: AI demonstrates early promise in augmenting risk-benefit assessment for HPB oncologic surgery, particularly in predictive modeling. However, its clinical utility remains limited by methodological weaknesses and a lack of real-world integration. Future research should focus on prospective, multicenter validation, standardized reporting, clinical implementation, cost-effectiveness analysis, and the incorporation of patient-centered outcomes.</t>
  </si>
  <si>
    <t>Goyal, Aman; Koutentakis, Michail; Park, Jason; Macias, Christian A.; Ballard, Isaac; Law, Shen Hong; Babu, Abhirami; Lau, Ehlena Chien Ai; Mendoza, Mathew; Acosta, Susana V. J.; Abou-Mrad, Adel; Marano, Luigi; Oviedo, Rodolfo J.</t>
  </si>
  <si>
    <t>Oviedo, RJ (corresponding author), Sam Houston State Univ, Coll Osteopath Med, Dept Surg, Conroe, TX 77304 USA.; Oviedo, RJ (corresponding author), Univ Houston, Tilman J Fertitta Family Coll Med, Dept Surg, Houston, TX 77021 USA.; Oviedo, RJ (corresponding author), Nacogdoches Med Ctr, Dept Surg, Nacogdoches, TX 75965 USA.</t>
  </si>
  <si>
    <t>jjp064@shsu.edu; ababu0477val@student.fatima.edu.ph; l.marano@amisns.edu.pl; adel.abou-mrad@orange.fr; itb004@shsu.edu; cmacias3@hawkmail.hccfl.edu; s080772@student.wum.edu.pl; amangoyal@student.sbvu.ac.in; roviedo3@central.uh.edu; shenghonglaw9118@gmail.com; 231006021@scholar.manipal.edu.my; mmendo31@cougarnet.uh.edu; susanavictoriaacosta@gmail.com</t>
  </si>
  <si>
    <t>[Goyal, Aman] Sri Balaji Vidhyapeeth, Mahatma Gandhi Med Coll &amp; Res Inst, Dept Gen Surg, Pondicherry Cuddalore Rd, Pondicherry 607402, India; [Goyal, Aman] Adesh Inst Med Sci &amp; Res, Bathinda 151109, Punjab, India; [Koutentakis, Michail] Med Univ Warsaw, Dept Expt &amp; Clin Pharmacol, PL-02927 Warsaw, Poland; [Park, Jason; Ballard, Isaac; Oviedo, Rodolfo J.] Sam Houston State Univ, Coll Osteopath Med, Dept Surg, Conroe, TX 77304 USA; [Macias, Christian A.] Hillsborough Coll, Dept Hlth &amp; Sci, Tampa, FL 33614 USA; [Law, Shen Hong] Hosp Seri Manjung, Dept Internal Med, Seri Manjung 32040, Perak, Malaysia; [Babu, Abhirami] Our Lady Fatima Univ, Sch Med, Manila 1440, Philippines; [Lau, Ehlena Chien Ai] Manipal Univ, Fac Med, Coll Malaysia, Melaka 75150, Malaysia; [Mendoza, Mathew; Oviedo, Rodolfo J.] Univ Houston, Tilman J Fertitta Family Coll Med, Dept Surg, Houston, TX 77021 USA; [Acosta, Susana V. J.] Univ Cent Venezuela, Caracas 1051, Venezuela; [Abou-Mrad, Adel] Ctr Hosp Univ Orleans, Dept Surg, F-45100 Orleans, France; [Marano, Luigi] Acad Appl Med &amp; Social Sci, Dept Med, PL-82300 Elblag, Poland; [Marano, Luigi] St Wojciech Hosp, Nicolaus Copernicus Hlth Ctr, Dept Gen Surg &amp; Surg Oncol, PL-80462 Gdansk, Poland; [Oviedo, Rodolfo J.] Nacogdoches Med Ctr, Dept Surg, Nacogdoches, TX 75965 USA</t>
  </si>
  <si>
    <t>Mahatma Gandhi Medical College &amp; Research Institute; Adesh Institute of Medical Science &amp; Research (AIMSR); Medical University of Warsaw; Texas State University System; Sam Houston State University; Our Lady of Fatima University; Manipal Academy of Higher Education (MAHE); Manipal University College Malaysia; University of Houston System; University of Houston; University of Central Venezuela; Centre Hospitalier Universitaire d'Orleans</t>
  </si>
  <si>
    <t>Artificial Intelligence for Risk-Benefit Assessment in Hepatopancreatobiliary Oncologic Surgery: A Systematic Review of Current Applications and Future Directions on Behalf of TROGSS-The Robotic Global Surgical Society</t>
  </si>
  <si>
    <t>artificial intelligence; HPB surgery; risk assessment; machine learning; oncologic surgery; decision-making; postoperative complications; survival prediction</t>
  </si>
  <si>
    <t>MODEL</t>
  </si>
  <si>
    <t>Goyal, Aman/IQW-2489-2023; Park, Jason/QIT-3863-2026; abou-mrad, adel/JNE-1751-2023; Macias, Christian/QMR-1017-2026; Marano, Luigi/K-4944-2013; Oviedo, Rodolfo/LRT-1529-2024</t>
  </si>
  <si>
    <t>, Mathew Mendoza/0009-0001-8866-886X; Koutentakis,, Michail/0009-0005-2934-2041; Park, Jason/0009-0000-1291-1838; abou-mrad, adel/0000-0003-3408-4540; Marano, Luigi/0000-0002-9777-9588; Oviedo, Rodolfo/0000-0003-3784-6555; Law, Shen Hong/0000-0002-2913-8682; Macias Arguello, Christian/0000-0003-0481-8187</t>
  </si>
  <si>
    <t>OCT 11 2025</t>
  </si>
  <si>
    <t>3292</t>
  </si>
  <si>
    <t>10.3390/cancers17203292</t>
  </si>
  <si>
    <t>http://dx.doi.org/10.3390/cancers17203292</t>
  </si>
  <si>
    <t>9BN7E</t>
  </si>
  <si>
    <t>41154350</t>
  </si>
  <si>
    <t>WOS:001602419300001</t>
  </si>
  <si>
    <t>Dhingra, LS; Croon, PM; Batinica, B; Aminorroaya, A; Pedroso, AF; Khera, R</t>
  </si>
  <si>
    <t>Purpose of Review Heart failure (HF) remains a major public health challenge, often diagnosed only after symptom onset. This review describes how artificial intelligence-enhanced electrocardiography (AI-ECG) can support scalable HF screening and risk stratification across diverse settings. We also identify priorities for clinical implementation and future research.&lt;br /&gt; Recent Findings AI-ECG augments conventional ECG interpretation by detecting subtle structural and functional abnormalities not apparent on visual inspection. Across cohorts, models using 12-lead ECG waveforms, ECG images, and wearable single-lead recordings identify HF precursors and predict new-onset HF risk with performance comparable to established risk scores. AI-ECG-enabled strategies can be cost-effective, particularly when deployed opportunistically in routine care or targeted community programs.&lt;br /&gt; Summary AI-ECG leverages the ubiquity of ECG testing to provide a practical platform for HF risk assessment and to guide confirmatory imaging, risk factor surveillance, and therapy decisions. Realizing this potential will require interoperable ECG standards, prospective validation, regulatory oversight, and performance monitoring for safe, equitable integration into HF care pathways.</t>
  </si>
  <si>
    <t>Dhingra, Lovedeep S.; Croon, Philip M.; Batinica, Bruno; Aminorroaya, Arya; Pedroso, Aline F.; Khera, Rohan</t>
  </si>
  <si>
    <t>Khera, R (corresponding author), Yale Sch Med, Dept Internal Med, Sect Cardiovasc Med, New Haven, CT 06510 USA.; Khera, R (corresponding author), Yale Sch Med, Cardiovasc Data Sci CarDS Lab, New Haven, CT 06510 USA.; Khera, R (corresponding author), Yale New Haven Hosp, Ctr Outcomes Res &amp; Evaluat CORE, New Haven, CT 06510 USA.; Khera, R (corresponding author), Yale Sch Med, Dept Biomed Informat &amp; Data Sci, New Haven, CT 06510 USA.; Khera, R (corresponding author), Yale Sch Publ Hlth, Dept Biostat, Sect Hlth Informat, New Haven, CT 06510 USA.</t>
  </si>
  <si>
    <t>rohan.khera@yale.edu</t>
  </si>
  <si>
    <t>Doris Duke Charitable Foundation [2022060]; National Institutes of Health [R01AG089981]</t>
  </si>
  <si>
    <t>Doris Duke Charitable Foundation (Doris Duke Charitable Foundation (DDCF)); National Institutes of Health (United States Department of Health &amp; Human Services, National Institutes of Health (NIH) - USA)</t>
  </si>
  <si>
    <t>Dr. Khera was supported by the National Institutes of Health (under awards R01AG089981, R01HL167858, and K23HL153775) and the Doris Duke Charitable Foundation (under award 2022060).</t>
  </si>
  <si>
    <t>[Dhingra, Lovedeep S.; Croon, Philip M.; Batinica, Bruno; Aminorroaya, Arya; Pedroso, Aline F.; Khera, Rohan] Yale Sch Med, Dept Internal Med, Sect Cardiovasc Med, New Haven, CT 06510 USA; [Dhingra, Lovedeep S.; Croon, Philip M.; Batinica, Bruno; Aminorroaya, Arya; Pedroso, Aline F.; Khera, Rohan] Yale Sch Med, Cardiovasc Data Sci CarDS Lab, New Haven, CT 06510 USA; [Khera, Rohan] Yale New Haven Hosp, Ctr Outcomes Res &amp; Evaluat CORE, New Haven, CT 06510 USA; [Khera, Rohan] Yale Sch Med, Dept Biomed Informat &amp; Data Sci, New Haven, CT 06510 USA; [Khera, Rohan] Yale Sch Publ Hlth, Dept Biostat, Sect Hlth Informat, New Haven, CT 06510 USA</t>
  </si>
  <si>
    <t>Yale University; Yale University; Yale University; Yale University; Yale University</t>
  </si>
  <si>
    <t>Artificial Intelligence-enhanced Electrocardiography for Heart Failure Screening and Risk Stratification</t>
  </si>
  <si>
    <t>CURRENT HEART FAILURE REPORTS</t>
  </si>
  <si>
    <t>Heart Failure; Artificial Intelligence; Electrocardiography; Risk Stratification; Wearables; Deep Learning</t>
  </si>
  <si>
    <t>PHENOMAPPING-DERIVED TOOL; VENTRICULAR DYSFUNCTION; EJECTION FRACTION; CLINICAL-PRACTICE; GENERAL-PRACTICE; NT-PROBNP; PREDICTION; ECG; HYPERTENSION; PREVENTION</t>
  </si>
  <si>
    <t>Aminorroaya, Arya/G-8026-2019; Dhingra, Lovedeep/JTS-6964-2023; Khera, Rohan/P-2378-2019</t>
  </si>
  <si>
    <t>Croon, Philip Merio/0000-0003-4490-8857</t>
  </si>
  <si>
    <t>153</t>
  </si>
  <si>
    <t>1546-9530</t>
  </si>
  <si>
    <t>1546-9549</t>
  </si>
  <si>
    <t>CURR HEART FAIL REP</t>
  </si>
  <si>
    <t>Curr. Heart Fail. Rep.</t>
  </si>
  <si>
    <t>MAR 16 2026</t>
  </si>
  <si>
    <t>10.1007/s11897-026-00748-x</t>
  </si>
  <si>
    <t>http://dx.doi.org/10.1007/s11897-026-00748-x</t>
  </si>
  <si>
    <t>FD1VU</t>
  </si>
  <si>
    <t>41838300</t>
  </si>
  <si>
    <t>WOS:001715936500001</t>
  </si>
  <si>
    <t>Ortuño-Miquel, S; Roca, R; Alenda, C; Aranda, F; Martínez-Banaclocha, N; Amador, S; Gil, D</t>
  </si>
  <si>
    <t>Background/Objectives: Lung cancer (NSCLC), which accounts for approximately 85% of lung cancers, exhibits marked heterogeneity that complicates molecular characterization and treatment selection. Recent advances in deep learning (DL) have enabled the extraction of genomic-related morphological features directly from routine Hematoxylin and Eosin (H&amp;E) histopathology, offering a potential complement to Next-Generation Sequencing (NGS) for precision oncology. This review aimed to evaluate how DL models have been applied to predict molecular alterations in NSCLC using H&amp;E-stained slides. Methods: A systematic search following PRISMA 2020 guidelines was conducted across PubMed, Scopus, and Web of Science to identify studies published up to March 2025 that used DL models for mutation prediction in NSCLC. Eligible studies were screened, and data on model architectures, datasets, and performance metrics were extracted. Results: Sixteen studies met inclusion criteria. Most employed convolutional neural networks trained on publicly available datasets such as The Cancer Genome Atlas (TCGA) to infer key mutations including EGFR, KRAS, and TP53. Reported areas under the curve ranged from 0.65 to 0.95, demonstrating variable but promising predictive capability. Conclusions: DL-based histopathology shows strong potential for linking tissue morphology to molecular signatures in NSCLC. However, methodological heterogeneity, small sample sizes, and limited external validation constrain reproducibility and generalizability. Standardized protocols, larger multicenter cohorts, and transparent validation are needed before these models can be translated into clinical practice.</t>
  </si>
  <si>
    <t>Ortuno-Miquel, Samanta; Roca, Reyes; Alenda, Cristina; Aranda, Francisco; Martinez-Banaclocha, Natividad; Amador, Sandra; Gil, David</t>
  </si>
  <si>
    <t>Ortuño-Miquel, S (corresponding author), Alicante Inst Hlth &amp; Biomed Res ISABIAL, Alicante 03010, Spain.; Ortuño-Miquel, S (corresponding author), Univ Alicante, Dept Comp Sci Technol &amp; Computat, Alicante 03690, Spain.</t>
  </si>
  <si>
    <t>samanta.ortuno@gmail.com</t>
  </si>
  <si>
    <t>ISABIAL</t>
  </si>
  <si>
    <t>The publication of this article was funded by ISABIAL.</t>
  </si>
  <si>
    <t>[Ortuno-Miquel, Samanta; Roca, Reyes] Alicante Inst Hlth &amp; Biomed Res ISABIAL, Alicante 03010, Spain; [Ortuno-Miquel, Samanta; Amador, Sandra; Gil, David] Univ Alicante, Dept Comp Sci Technol &amp; Computat, Alicante 03690, Spain; [Alenda, Cristina; Aranda, Francisco] Dr Balmis Gen Univ Hosp, Alicante Inst Hlth &amp; Biomed Res ISABIAL, Dept Pathol, Alicante 03010, Spain; [Martinez-Banaclocha, Natividad] Dr Balmis Gen Univ Hosp, Alicante Inst Hlth &amp; Biomed Res ISABIAL, Dept Oncol, Alicante 03010, Spain</t>
  </si>
  <si>
    <t>Universidad Miguel Hernandez de Elche; Instituto de Investigacion Sanitaria y Biomedica de Alicante (ISABIAL); Universitat d'Alacant; Instituto de Investigacion Sanitaria y Biomedica de Alicante (ISABIAL); General University Hospital of Alicante; Instituto de Investigacion Sanitaria y Biomedica de Alicante (ISABIAL); Universitat d'Alacant; Universidad Miguel Hernandez de Elche; Instituto de Investigacion Sanitaria y Biomedica de Alicante (ISABIAL); Universitat d'Alacant; Instituto de Investigacion Sanitaria y Biomedica de Alicante (ISABIAL); General University Hospital of Alicante; Instituto de Investigacion Sanitaria y Biomedica de Alicante (ISABIAL); Universidad Miguel Hernandez de Elche; Instituto de Investigacion Sanitaria y Biomedica de Alicante (ISABIAL); Universitat d'Alacant; Instituto de Investigacion Sanitaria y Biomedica de Alicante (ISABIAL); General University Hospital of Alicante; Instituto de Investigacion Sanitaria y Biomedica de Alicante (ISABIAL)</t>
  </si>
  <si>
    <t>Deep Learning Model-Based Architectures for Lung Tumor Mutation Profiling: A Systematic Review</t>
  </si>
  <si>
    <t>deep learning; lung tumor; image classification; molecular profiling; explainability</t>
  </si>
  <si>
    <t>CANCER; EGFR</t>
  </si>
  <si>
    <t>ARANDA, FRANCISCO/L-5525-2015; Amador, Sana/AAH-8736-2021; GIL, DAVID/F-3185-2019; ARANDA, FRANCISCO/L-5525-2015</t>
  </si>
  <si>
    <t>ARANDA, FRANCISCO/0000-0003-2338-2286; Martínez-Banaclocha, Natividad/0000-0002-7515-5037; Alenda, Cristina/0000-0002-0560-1759; Amador, Sana/0000-0002-4604-3925; GIL, DAVID/0000-0003-0791-8298; Ortuño-Miquel, Samanta/0000-0003-0731-6975</t>
  </si>
  <si>
    <t>NOV 10 2025</t>
  </si>
  <si>
    <t>3619</t>
  </si>
  <si>
    <t>10.3390/cancers17223619</t>
  </si>
  <si>
    <t>http://dx.doi.org/10.3390/cancers17223619</t>
  </si>
  <si>
    <t>F4764</t>
  </si>
  <si>
    <t>41300986</t>
  </si>
  <si>
    <t>WOS:001623579900001</t>
  </si>
  <si>
    <t>Zhang, ZC; He, YX; Mo, ZH; Zhang, P; Tian, ZY; Huang, LF</t>
  </si>
  <si>
    <t>Osteoporosis (OP) is a chronic systemic skeletal disorder that predominantly affects the elderly. It is characterized by an imbalance in bone homeostasis, reduced bone mass, microarchitectural deterioration of bone tissue, and increased bone fragility, ultimately leading to a higher risk of fractures and related complications. With the progression of global population aging, the prevalence of OP continues to rise, underscoring the importance of early diagnosis and timely intervention. However, the diagnosis and management of OP-particularly its early detection-remain limited by material constraints such as diagnostic equipment and by subjective factors including clinician experience, which hinder widespread screening. In recent years, artificial intelligence (AI) has emerged as a transformative technology with advantages of efficiency, objectivity, and scalability, and has been increasingly integrated into various medical domains. For example, AI-assisted musculoskeletal measurements on leg and foot radiographs can reduce the measurement time from 166 seconds to 40 seconds, resulting in an overall efficiency improvement of approximately 70%. Applying AI to the diagnosis and treatment of OP can reduce human error, save labor costs, and improve diagnostic accuracy and clinical efficiency. Numerous studies have investigated AI-based approaches in OP-related research and clinical practice. Despite these promising developments, several important limitations should be acknowledged. Considerable heterogeneity exists among published studies regarding patient populations, AI algorithms, and evaluation metrics. Besides, consistent external validation remains insufficient in many studies. Challenges related to data imbalance and potential selection bias further highlight the need for standardized reporting frameworks and multicenter collaborative research to promote safe clinical adoption of AI technologies in osteoporosis management. This review summarizes current AI applications in OP diagnosis, risk prediction and therapy. We highlight key methodological limitations and emerging trends, aiming to guide future research and facilitate safe clinical implementation of AI in OP management.</t>
  </si>
  <si>
    <t>Zhang, Zhaochen; He, Yuxi; Mo, Zhanhao; Zhang, Peng; Tian, Zhenya; Huang, Lanfeng</t>
  </si>
  <si>
    <t>Huang, LF (corresponding author), Second Hosp Jilin Univ, Dept Orthoped, Changchun, Jilin, Peoples R China.</t>
  </si>
  <si>
    <t>hlf@jlu.edu.cn</t>
  </si>
  <si>
    <t>Jilin University [2022YX0207]</t>
  </si>
  <si>
    <t>The present study was supported by the external research project of Jilin University (2022YX0207).</t>
  </si>
  <si>
    <t>[Zhang, Zhaochen; Huang, Lanfeng] Second Hosp Jilin Univ, Dept Orthoped, Changchun, Jilin, Peoples R China; [He, Yuxi] Second Hosp Jilin Univ, Dept Ophthalmol, Changchun, Jilin, Peoples R China; [Mo, Zhanhao] Jilin Univ, China Japan Union Hosp, Dept Radiol, Changchun, Jilin, Peoples R China; [Zhang, Peng] Second Hosp Jilin Univ, Dept Radiol, Changchun, Jilin, Peoples R China; [Tian, Zhenya] Jilin Univ, Norman Bethune Clin Med Coll 1, Changchun, Jilin, Peoples R China</t>
  </si>
  <si>
    <t>Jilin University; Jilin University; Jilin University; Jilin University</t>
  </si>
  <si>
    <t>Artificial Intelligence for Osteoporosis Diagnosis, Risk Prediction and Therapy: Current Advances, Clinical Challenges, and Future Perspectives</t>
  </si>
  <si>
    <t>CLINICAL INTERVENTIONS IN AGING</t>
  </si>
  <si>
    <t>artificial intelligence; osteoporosis; image recognition; big data; bioinformatics</t>
  </si>
  <si>
    <t>BONE-MINERAL DENSITY; SUPPORT VECTOR MACHINE; X-RAY ABSORPTIOMETRY; NEURAL-NETWORKS; COMPUTED-TOMOGRAPHY; TEXTURE ANALYSIS; MODEL; RADIOGRAPHS; MASS; RADIOGRAMMETRY</t>
  </si>
  <si>
    <t>Zhang, Zhaochen/LBH-4050-2024</t>
  </si>
  <si>
    <t>254</t>
  </si>
  <si>
    <t>1178-1998</t>
  </si>
  <si>
    <t>CLIN INTERV AGING</t>
  </si>
  <si>
    <t>Clin. Interv. Aging</t>
  </si>
  <si>
    <t>607232</t>
  </si>
  <si>
    <t>10.2147/CIA.S607232</t>
  </si>
  <si>
    <t>http://dx.doi.org/10.2147/CIA.S607232</t>
  </si>
  <si>
    <t>Geriatrics &amp; Gerontology</t>
  </si>
  <si>
    <t>JV1OJ</t>
  </si>
  <si>
    <t>42339496</t>
  </si>
  <si>
    <t>WOS:001798711800001</t>
  </si>
  <si>
    <t>Perna, P; Claudi, A; Stasolla, F; Nappo, R</t>
  </si>
  <si>
    <t>Dementia represents a major healthcare challenge, as pathological changes often occur years before overt symptoms. Early manifestations such as mild cognitive impairment (MCI) and subjective cognitive decline (SCD) represent critical transitional stages between normal aging and dementia. Thus, distinguishing these conditions (i.e., MCI and SCD) and determining their potential evolution into dementia remains crucial. However, current clinical tools, mainly neuroimaging and neuropsychological assessments, are not always clearly interpretable and are often resource-intensive. In recent years, artificial intelligence (AI), including machine learning (ML) and deep learning (DL), has demonstrated promising potential in early detection, progression prediction, and differential diagnosis of neurocognitive disorders. This systematic review aims to synthesize current evidence on the application of AI-based approaches to improve diagnostic accuracy and prognostic assessments in dementia. A comprehensive literature search of studies published between 2015 and 2025 was conducted across PubMed/MEDLINE, Scopus, and Web of Science, following PRISMA 2020 guidelines. Studies were evaluated for data modality, methodological rigor, performance metrics, and clinical applicability. Seventeen (17) studies, of which twelve (12) are primary studies and five (5) are secondary studies, examining AI applications in detecting and diagnosing neurocognitive disorders (NCDs) in adults with dementia, MCI, or SCD were included. Results indicate that AI models, particularly DL applied to neuroimaging, electrophysiological data, speech and language features, biomarkers, and digital behavioral data, achieve high diagnostic accuracy in distinguishing MCI, Alzheimer's disease, and healthy aging. Predictive models also show potential in forecasting conversion from MCI to dementia and monitoring cognitive trajectories via wearable or smart-home technologies. Nonetheless, heterogeneity, limited external validation, and methodological inconsistencies hinder clinical translation. In conclusion, AI represents a rapidly evolving and promising tool for early detection and monitoring of neurocognitive disorders. Collectively, the reviewed studies underscore the need for standardized pipelines, larger multicenter datasets, and explainable AI frameworks to enable effective clinical implementation.</t>
  </si>
  <si>
    <t>Perna, Pasqualina; Claudi, Alessandra; Stasolla, Fabrizio; Nappo, Raffaele</t>
  </si>
  <si>
    <t>Stasolla, F (corresponding author), Giustino Fortunato Univ, I-82100 Benevento, Italy.</t>
  </si>
  <si>
    <t>raffaele.nappo@neapolisanit.net; pasqualinaperna2017@gmail.com; f.stasolla@unifortunato.eu; alessandraclaudi2010@gmail.com</t>
  </si>
  <si>
    <t>[Perna, Pasqualina; Claudi, Alessandra; Nappo, Raffaele] Neapolisanit SRL, Rehabil Ctr, I-80044 Ottaviano, Italy; [Stasolla, Fabrizio] Giustino Fortunato Univ, I-82100 Benevento, Italy</t>
  </si>
  <si>
    <t>Universita Telematica Giustino Fortunato</t>
  </si>
  <si>
    <t>The Role of Artificial Intelligence in the Detection and Diagnosis of Neurocognitive Disorders: A Systematic Review</t>
  </si>
  <si>
    <t>TECHNOLOGIES</t>
  </si>
  <si>
    <t>dementia; machine learning; mild cognitive impairment; artificial intelligence</t>
  </si>
  <si>
    <t>MILD COGNITIVE IMPAIRMENT; DECLINE; TECHNOLOGY; DEMENTIA</t>
  </si>
  <si>
    <t>Nappo, Raffaele/AGK-3811-2022; /I-5418-2019</t>
  </si>
  <si>
    <t>2227-7080</t>
  </si>
  <si>
    <t>Technologies</t>
  </si>
  <si>
    <t>10.3390/technologies14030183</t>
  </si>
  <si>
    <t>http://dx.doi.org/10.3390/technologies14030183</t>
  </si>
  <si>
    <t>Engineering, Multidisciplinary</t>
  </si>
  <si>
    <t>FQ9CF</t>
  </si>
  <si>
    <t>WOS:001725264200001</t>
  </si>
  <si>
    <t>Ahuja, P; Gangwani, MK; Ahuja, N; Kamal, F; Shah, Y; Ali, H; Aziz, M; Ali, MA; Inamdar, S</t>
  </si>
  <si>
    <t>Background and Objective: Barrett's esophagus (BE) is the principal precursor lesion for esophageal adenocarcinoma (EAC), a malignancy with rising incidence and poor survival when diagnosed at advanced stages. Current screening and surveillance strategies rely on endoscopy and random biopsies, which are invasive, resource-intensive, and prone to sampling error. Artificial intelligence (AI) has emerged as a promising tool to enhance early detection, risk stratification, and surveillance efficiency in BE. This narrative review summarizes contemporary AI applications in BE management, evaluates their diagnostic and predictive performance, and discusses barriers to clinical adoption. Methods: A narrative literature review was conducted using PubMed, Embase, Scopus, Web of Science, and Cochrane. ClinicalTrials.gov and World Health Organization International Clinical Trials Registry Platform (WHO ICTRP) were checked for ongoing trials and Good Scholar was used for citation chasing to identify peer-reviewed studies up to June 2025. Eligible studies evaluated AI-based approaches for BE screening, dysplasia detection, risk prediction, or surveillance optimization using vision-based or non-visionbased models. Key Content and Findings: Vision-aided AI systems, particularly convolutional neural networks applied to high-definition white-light endoscopy and image-enhanced endoscopy, demonstrate sensitivities approaching 90% for dysplasia and early EAC detection. Non-vision-based models leveraging electronic health records, biomarkers, and histopathology achieve area under the receiver operating characteristic curve (AUROC) values up to 0.84 for predicting BE or EAC risk. Multimodal approaches integrating clinical, endoscopic, and molecular data show promise for personalized surveillance strategies. However, challenges remain, including limited external validation, algorithm transparency, data bias, workflow integration, and cost considerations. Conclusions: AI has the potential to transform BE care by improving early detection and enabling riskadapted surveillance. Multicenter validation, explainable models, and cost-effectiveness analyses are essential before widespread clinical implementation.</t>
  </si>
  <si>
    <t>Ahuja, Priyanka; Gangwani, Manesh Kumar; Ahuja, Neha; Kamal, Faisal; Shah, Yash; Ali, Hassam; Aziz, Muhammad; Ali, Meer Akbar; Inamdar, Sumant</t>
  </si>
  <si>
    <t>Gangwani, MK (corresponding author), Univ Arkansas Med Sci, Dept Gastroenterol &amp; Hepatol, 4301 W Markham St, Little Rock, AR 72205 USA.</t>
  </si>
  <si>
    <t>Gangwani.manesh@gmail.com</t>
  </si>
  <si>
    <t>[Ahuja, Priyanka] Univ Toledo, Dept Internal Med, Toledo, OH USA; [Gangwani, Manesh Kumar; Shah, Yash; Ali, Meer Akbar; Inamdar, Sumant] Univ Arkansas Med Sci, Dept Gastroenterol &amp; Hepatol, 4301 W Markham St, Little Rock, AR 72205 USA; [Ahuja, Neha] Chandka Med Coll, Dept Internal Med, Larkana, Pakistan; [Kamal, Faisal] Thomas Jefferson Univ, Dept Gastroenterol &amp; Hepatol, Philadelphia, PA USA; [Ali, Hassam] East Carolina Univ, Dept Gastroenterol &amp; Hepatol, Greeneville, NC USA; [Aziz, Muhammad] Bon Secours Mercy Hlth, Dept Gastroenterol &amp; Hepatol, Toledo, OH USA</t>
  </si>
  <si>
    <t>University System of Ohio; University of Toledo; University of Arkansas System; University of Arkansas Medical Sciences; Thomas Jefferson University; University of North Carolina; East Carolina University</t>
  </si>
  <si>
    <t>Artificial intelligence-based prediction of esophageal adenocarcinoma risk in Barrett's esophagus patients: a literature review</t>
  </si>
  <si>
    <t>Artificial intelligence (AI); gastroenterology; machine learning (ML); Barrett's esophagus (BE)</t>
  </si>
  <si>
    <t>VALIDATION</t>
  </si>
  <si>
    <t>Kamal, Faisal/ABE-9573-2020; Ali, Hassam/AFT-4881-2022</t>
  </si>
  <si>
    <t>MAR 30 2026</t>
  </si>
  <si>
    <t>10.21037/tgh-25-92</t>
  </si>
  <si>
    <t>http://dx.doi.org/10.21037/tgh-25-92</t>
  </si>
  <si>
    <t>GO7UU</t>
  </si>
  <si>
    <t>41969554</t>
  </si>
  <si>
    <t>WOS:001741461800012</t>
  </si>
  <si>
    <t>Kipourgos, G; Tzenalis, A; Andrikopoulou-Gkila, E; Kounis, NG</t>
  </si>
  <si>
    <t>Kounis syndrome-acute coronary events triggered by allergic or hypersensitivity reactions-remains underrecognized across emergency and cardiology settings. Its heterogeneous presentation and overlapping mechanisms (vasospasm, plaque erosion/rupture, stent thrombosis) challenge timely diagnosis and tailored therapy.This review synthesizes contemporary evidence on pathophysiology, clinical spectrum, and management of Kounis syndrome (Types I-III), and map how artificial intelligence (AI) could enhance care pathways. We outline data streams relevant to AI (ECG, biomarkers, imaging, clinical narratives), modeling approaches (machine learning, sequence models), and decision-support scenarios (early detection, risk stratification, treatment selection, and monitoring). We also address implementation barriers, including dataset shift, bias, transparency, and governance.Kounis syndrome is a prime candidate for AI-enabled diagnostic support given its pattern-based signatures at the interface of allergy and acute coronary syndromes. Near-term priorities include curated multicenter datasets with harmonized phenotyping, prospective validation of models embedded in clinical workflows, and hybrid rules-plus-learning systems aligned with guideline-based care. Integrating allergy severity, hemodynamics, and ischemic burden into dynamic risk tools may reduce missed diagnoses and optimize anti-allergic and antithrombotic strategies while safeguarding patient safety.</t>
  </si>
  <si>
    <t>Kipourgos, George; Tzenalis, Anastasios; Andrikopoulou-Gkila, Efthymia; Kounis, Nicholas G.</t>
  </si>
  <si>
    <t>Kipourgos, G (corresponding author), Univ Patras, Nursing Dept, Cardiac Surg Intens Care Unit, Nikolaou Gyzi St, Patras 26334, Greece.</t>
  </si>
  <si>
    <t>gkipourgos@upatras.gr</t>
  </si>
  <si>
    <t>[Kipourgos, George] Univ Patras, Nursing Dept, Cardiac Surg Intens Care Unit, Nikolaou Gyzi St, Patras 26334, Greece; [Tzenalis, Anastasios; Andrikopoulou-Gkila, Efthymia] Univ Patras, Nursing Dept, Patras, Greece; [Kounis, Nicholas G.] Univ Patras, Med Sch, Dept Cardiol, Patras, Greece</t>
  </si>
  <si>
    <t>University of Patras; University of Patras; University of Patras</t>
  </si>
  <si>
    <t>Decoding Kounis syndrome with artificial intelligence: from diagnosis to precision medicine</t>
  </si>
  <si>
    <t>FUTURE CARDIOLOGY</t>
  </si>
  <si>
    <t>Kounis syndrome; artificial intelligence; clinical decision support; machine learning; coronary vasospasm; anaphylaxis; precision medicine</t>
  </si>
  <si>
    <t>EPIDEMIOLOGY; ANAPHYLAXIS; HEART</t>
  </si>
  <si>
    <t>Kipourgos, George/JVU-8706-2024</t>
  </si>
  <si>
    <t>1479-6678</t>
  </si>
  <si>
    <t>1744-8298</t>
  </si>
  <si>
    <t>FUTUR CARDIOL</t>
  </si>
  <si>
    <t>Futur. Cardiol.</t>
  </si>
  <si>
    <t>415</t>
  </si>
  <si>
    <t>10.1080/14796678.2026.2659086</t>
  </si>
  <si>
    <t>http://dx.doi.org/10.1080/14796678.2026.2659086</t>
  </si>
  <si>
    <t>IC7SQ</t>
  </si>
  <si>
    <t>42052969</t>
  </si>
  <si>
    <t>WOS:001753731800001</t>
  </si>
  <si>
    <t>Mjaess, G; Diamand, R; Dikete, N; Kwong, JCC; Pezzullo, M; Margue, G; Pasoglou, V; Michoux, N; Campi, R; Amparore, D; Aoun, F; Albisinni, S; Haroun, P; Van Damme, J; Peltier, A; Bernhard, JC; Zlotta, AR; Tombal, B; Quackels, T; Roumeguere, T</t>
  </si>
  <si>
    <t>Background and objective Radiomics and artificial intelligence (AI)-based imaging models offer a noninvasive approach to preoperative risk stratification in localized renal cell carcinoma (RCC), where existing prognostic tools remain limited. We conducted a systematic review and meta-analysis to evaluate their predictive performance and methodological quality for recurrence and survival outcomes. Methods A systematic review was conducted in PubMed and Scopus from inception through April 2025. Radiomics and AI models were assessed for prognostic accuracy regarding 5-yr fixed-time recurrence-free survival (RFS) and overall survival after surgery for localized RCC. The extracted data included model type, radiomic features, validation methods, and area under the curve (AUC). Methodological quality was assessed using the APPRAISE-AI framework. Pooled 5-yr AUCs were synthesized using a prespecified random-effect model; heterogeneity was quantified (Qand tau(2)) and explored using a prespecified analysis restricted to external validation-only cohorts and sensitivity analyses. Key findings and limitations Thirty studies (n = 17 639) were included, predominantly retrospective and computed tomography (CT) based. The most predictive and frequently retained radiomic features were from the gray-level co-occurrence matrix and shape families. A meta-analysis of 20 radiomic model cohorts showed a pooled AUC of 0.87 (95% confidence interval [CI]: 0.84-0.90) for 5-yr RFS (Q = 271.08;p &lt; 0.001; tau(2) = 0.0037). External validation cohorts showed a pooled AUC of 0.86 (95% CI: 0.83-0.88;Q = 12.81;p = 0.172; tau(2) = 0.0004). APPRAISE-AI revealed overall moderate methodological quality (median score: 54/100), with limited adherence to TRIPOD-AI and underuse of explainability tools. Conclusions and clinical implications Radiomic models for localized RCC built on standardized CT protocols and robust segmentation, and incorporating shape and texture features combined with clinical variables demonstrated high prognostic accuracy. Our meta-analysis confirms that such models predict recurrence and survival outcomes accurately.</t>
  </si>
  <si>
    <t>Mjaess, Georges; Diamand, Romain; Dikete, Nayoth; Kwong, Jethro C. C.; Pezzullo, Martina; Margue, Gaelle; Pasoglou, Vassiliki; Michoux, Nicolas; Campi, Riccardo; Amparore, Daniele; Aoun, Fouad; Albisinni, Simone; Haroun, Philippe; Van Damme, Julien; Peltier, Alexandre; Bernhard, Jean-Christophe; Zlotta, Alexandre R.; Tombal, Bertrand; Quackels, Thierry; Roumeguere, Thierry</t>
  </si>
  <si>
    <t>Mjaess, G (corresponding author), Hop Univ Bruxelles, Dept Urol, Route Lennik 808, B-1070 Brussels, Belgium.</t>
  </si>
  <si>
    <t>georges.mjaess@ulb.be</t>
  </si>
  <si>
    <t>[Mjaess, Georges; Diamand, Romain; Dikete, Nayoth; Peltier, Alexandre; Quackels, Thierry; Roumeguere, Thierry] Hop Univ Bruxelles, Dept Urol, Brussels, Belgium; [Kwong, Jethro C. C.; Zlotta, Alexandre R.] Univ Toronto, Dept Surg, Div Urol, Toronto, ON, Canada; [Pezzullo, Martina; Haroun, Philippe] Hop Univ Bruxelles, Dept Radiol, Brussels, Belgium; [Margue, Gaelle; Bernhard, Jean-Christophe] Univ Hosp, Dept Urol, Bordeaux, France; [Bernhard, Jean-Christophe] Bordeaux Univ, Bordeaux Inst Oncol, ICare Integrated Res &amp; innovat program kidney Canc, UMR1312,BRIC,Inserm, Bordeaux, France; [Pasoglou, Vassiliki; Michoux, Nicolas] Clin Univ St Luc, Dept Radiol, Brussels, Belgium; [Campi, Riccardo] Univ Florence, Careggi Hosp, Unit Urol Robot Surg &amp; Renal Transplantat, Florence, Italy; [Amparore, Daniele] Univ Turin, San Luigi Hosp, Dept Oncol, Div Urol,Sch Med, Orbassano, Italy; [Albisinni, Simone] Hotel Dieu France, Dept Urol, Beirut, Lebanon; [Van Damme, Julien; Tombal, Bertrand] Tor Vergata Univ, Policlin Tor Vergata, Dept Surg Sci, Urol Unit, Rome, Italy</t>
  </si>
  <si>
    <t>University of Toronto; Universite Libre de Bruxelles; CHU Bordeaux; Universite de Bordeaux; Institut National de la Sante et de la Recherche Medicale (Inserm); Universite de Bordeaux; Universite Libre de Bruxelles; Universite Catholique Louvain; Cliniques Universitaires Saint-Luc; University of Florence; Azienda Ospedaliero Universitaria Careggi; University of Turin; University of Rome Tor Vergata; Policlin Tor Vergata</t>
  </si>
  <si>
    <t>Radiomics and Image-based Artificial Intelligence for Predicting Recurrence and Survival After Surgery in Localized Renal Cell Carcinoma: An APPRAISE-AI Systematic Review and Meta-analysis</t>
  </si>
  <si>
    <t>EUROPEAN UROLOGY FOCUS</t>
  </si>
  <si>
    <t>Radiomics; Artificial intelligence; Renal cell carcinoma; Machine learning</t>
  </si>
  <si>
    <t>CLEAR; MULTICENTER; VALIDATION; FEATURES; OUTCOMES; MODEL; CT</t>
  </si>
  <si>
    <t>2405-4569</t>
  </si>
  <si>
    <t>EUR UROL FOCUS</t>
  </si>
  <si>
    <t>Eur. Urol. Focus</t>
  </si>
  <si>
    <t>510</t>
  </si>
  <si>
    <t>526</t>
  </si>
  <si>
    <t>10.1016/j.euf.2025.12.017</t>
  </si>
  <si>
    <t>http://dx.doi.org/10.1016/j.euf.2025.12.017</t>
  </si>
  <si>
    <t>ME8WV</t>
  </si>
  <si>
    <t>41530034</t>
  </si>
  <si>
    <t>WOS:001840587300001</t>
  </si>
  <si>
    <t>Nowroozi, MR; Madani, MH; Farzin, A; Mazdak, M; Niroomand, H; Hajiasadi, E; Torkamani, ZT; Sharifi, L; Aminsharifi, A</t>
  </si>
  <si>
    <t>Neoadjuvant chemotherapy (NAC) followed by radical cystectomy is the standard of care for muscle-invasive bladder cancer (MIBC), yet treatment response is highly variable and current clinical predictors are inadequate. Deep learning (DL) offers a data-driven approach for modeling complex medical data and may improve response prediction. The objective of this systematic review was to systematically evaluate the performance, methodological rigor, and clinical applicability of DL models for predicting treatment response to NAC in patients with MIBC. Following PRISMA 2020 guidelines, we systematically searched 14 databases and clinical trial registries for studies applying DL models to predict NAC response in MIBC. Eligible studies included those using imaging or omics data and reporting quantitative performance metrics. Methodological quality was assessed using Prediction model Of Bias Assessment Tool (PROBAST) and APPRAISE-AI framework. Twelve studies comprising at least 1,575 unique patients were included. Most employed convolutional neural networks (CNNs), with some integrating radiomics, transcriptomics, or large language models. Reported area under the receiver operating characteristic curves ranged from 0.69 to 0.89, with hybrid models consistently outperforming standard CNNs. While clinical relevance and data quality were generally strong, as assessed by APPRAISE-AI, reproducibility and external validation were frequently limited. Using PROBAST, risk of bias was low in several domains, but concerns persisted regarding outcome definition and analytical rigor. DL models, particularly those integrating imaging with radiomics or clinical features, demonstrate promising potential for predicting response to NAC in MIBC. However, methodological inconsistencies and limited external validation currently constrain their clinical translation. Future research should prioritize prospective, multi-center validation, and standardized multi-modal integration to enable safe and effective clinical deployment. (c) 2026 Elsevier Inc. All rights are reserved, including those for text and data mining, AI training, and similar technologies.</t>
  </si>
  <si>
    <t>Nowroozi, Mohammad Reza; Madani, Mohammad Hamidi; Farzin, Amirreza; Mazdak, Mehrdad; Niroomand, Hassan; Hajiasadi, Ehsan; Torkamani, Zahra Tahamtani; Sharifi, Laleh; Aminsharifi, Alireza</t>
  </si>
  <si>
    <t>Aminsharifi, A (corresponding author), Penn State Univ, Milton S Hershey Med Ctr, Dept Urol, Hershey, PA 17033 USA.</t>
  </si>
  <si>
    <t>aaminsharifi@pennstatehealth.psu.edu</t>
  </si>
  <si>
    <t>[Nowroozi, Mohammad Reza; Madani, Mohammad Hamidi; Farzin, Amirreza; Niroomand, Hassan; Hajiasadi, Ehsan; Torkamani, Zahra Tahamtani; Sharifi, Laleh] Univ Tehran Med Sci, Uro Oncol Res Ctr, Dept Urol, Tehran, Iran; [Mazdak, Mehrdad] St Bernward Hosp Hildesheim, Dept Urol, Hildesheim, Germany; [Hajiasadi, Ehsan] Qazvin Univ Med Sci, Student Res Comm, Qazvin, Iran; [Hajiasadi, Ehsan] Qazvin Univ Med Sci, Sch Med, Dept Urol, Qazvin, Iran; [Torkamani, Zahra Tahamtani] Univ Tehran Med Sci, Sch Med, Tehran, Iran; [Aminsharifi, Alireza] Penn State Univ, Milton S Hershey Med Ctr, Dept Urol, Hershey, PA 17033 USA</t>
  </si>
  <si>
    <t>Tehran University of Medical Sciences; Qazvin University of Medical Sciences (QUMS); Qazvin University of Medical Sciences (QUMS); Tehran University of Medical Sciences; Pennsylvania Commonwealth System of Higher Education (PCSHE); Pennsylvania State University; Penn State Health</t>
  </si>
  <si>
    <t>Deep learning approaches for predicting response to neoadjuvant chemotherapy in muscle invasive bladder cancer: A systematic review</t>
  </si>
  <si>
    <t>UROLOGIC ONCOLOGY-SEMINARS AND ORIGINAL INVESTIGATIONS</t>
  </si>
  <si>
    <t>Muscle invasive bladder cancer; Neoadjuvant chemotherapy; Deep learning; Treatment response prediction; Radiomics; Convolutional Neural Networks (CNNs); Machine learning; Artificial intelligence; Bladder cancer</t>
  </si>
  <si>
    <t>HETEROGENEITY; SURVIVAL; RISK; CT</t>
  </si>
  <si>
    <t>1078-1439</t>
  </si>
  <si>
    <t>1873-2496</t>
  </si>
  <si>
    <t>UROL ONCOL-SEMIN ORI</t>
  </si>
  <si>
    <t>Urol. Oncol.-Semin. Orig. Investig.</t>
  </si>
  <si>
    <t>10.1016/j.urolonc.2026.06.008</t>
  </si>
  <si>
    <t>http://dx.doi.org/10.1016/j.urolonc.2026.06.008</t>
  </si>
  <si>
    <t>Oncology; Urology &amp; Nephrology</t>
  </si>
  <si>
    <t>MZ0QZ</t>
  </si>
  <si>
    <t>42481282</t>
  </si>
  <si>
    <t>WOS:001854286400001</t>
  </si>
  <si>
    <t>Jiang, CQ; Li, XJ; Zhou, ZY; Xin, Q; Yu, L</t>
  </si>
  <si>
    <t>Purpose: This meta-analysis was conducted to assess the diagnostic performance of artificial intelligence (AI) based on imaging for detecting lymph node metastasis (LNM) among cervical cancer patients and to compare its performance with that of radiologists. Methods: A comprehensive literature search was conducted across PubMed, Embase, and Web of Science to identify relevant studies published up to October 2024. The search followed the Preferred Reporting Items for Systematic Reviews and Meta-Analyses of Diagnostic Test Accuracy (PRISMA-DTA) guidelines. Studies evaluating the accuracy of AI models in detecting LNM in cervical cancer through computed tomography (CT), magnetic resonance imaging (MRI), and positron emission tomography/computed tomography (PET/CT) were included. Pathology served as the reference standard for validation. A bivariate random-effects model was employed to estimate pooled sensitivity and specificity, both presented alongside 95% confidence intervals (CIs). Bias was assessed with the revised Quality Assessment of Diagnostic Accuracy Studies-2 (QUADAS-2) tool. Study heterogeneity was examined through the I-2 statistic. Meta-regression was conducted when significant heterogeneity (I-2 &gt; 50%) was observed. Results: A total of 23 studies were included in this meta-analysis. The quality and bias of the included studies were acceptable. However, substantial heterogeneity was observed among the included studies. Internal validation sets comprised 23 studies and 1,490 patients. The pooled sensitivity, specificity, and the area under the curve (AUC) for detecting LNM in cervical cancer were 0.83 (95% CI: 0.78-0.87), 0.78 (95% CI: 0.74-0.82) and 0.87 (95% CI: 0.84-0.90), respectively. External validation sets comprised six studies and 298 patients. The pooled sensitivity, specificity, and AUC for detecting LNM were 0.70 (95% CI: 0.56-0.81), 0.85 (95% CI: 0.66-0.95) and 0.76 (95% CI: 0.72-0.79), respectively. For radiologists, eight studies and 644 patients were included; the pooled sensitivity, specificity, and AUC for detecting LNM were 0.54 (95% CI: 0.42-0.66), 0.79 (95% CI: 0.59-0.91) and 0.65 (95% CI: 0.60-0.69), respectively. Conclusions: Imaging-based AI demonstrates higher diagnostic performance than radiologists. Prospective studies with rigorous standardization as well as further research with external validation datasets, are necessary to confirm the results and assess their practical clinical applicability. Systematic Review Registration: https://www.crd.york.ac.uk/PROSPERO, identifier CRD42024607074.</t>
  </si>
  <si>
    <t>Jiang, Chu-Qian; Li, Xiu-Juan; Zhou, Zhi-Yi; Xin, Qing; Yu, Lin</t>
  </si>
  <si>
    <t>Yu, L (corresponding author), Guangzhou Med Univ, Affiliated Hosp 3, Guangdong Prov Clin Res Ctr Obstet &amp; Gynecol, Guangdong Hong Kong Macao Greater Bay Area Higher, Guangzhou, Peoples R China.; Yu, L (corresponding author), Guangzhou Med Univ, Affiliated Hosp 3, Guangdong Prov Clin Res Ctr Obstet &amp; Gynecol, Dept Obstet &amp; Gynecol,Guangdong Hong Kong Macao Gr, Guangzhou, Peoples R China.</t>
  </si>
  <si>
    <t>yulin046@163.com</t>
  </si>
  <si>
    <t>[Jiang, Chu-Qian; Li, Xiu-Juan; Zhou, Zhi-Yi; Xin, Qing; Yu, Lin] Guangzhou Med Univ, Affiliated Hosp 3, Guangdong Prov Clin Res Ctr Obstet &amp; Gynecol, Guangdong Hong Kong Macao Greater Bay Area Higher, Guangzhou, Peoples R China; [Jiang, Chu-Qian; Li, Xiu-Juan; Zhou, Zhi-Yi; Xin, Qing; Yu, Lin] Guangzhou Med Univ, Affiliated Hosp 3, Guangdong Prov Clin Res Ctr Obstet &amp; Gynecol, Dept Obstet &amp; Gynecol,Guangdong Hong Kong Macao Gr, Guangzhou, Peoples R China; [Jiang, Chu-Qian; Li, Xiu-Juan; Zhou, Zhi-Yi; Xin, Qing] Guangzhou Med Univ, Clin Sch 3, Dept Clin Med, Guangzhou, Peoples R China</t>
  </si>
  <si>
    <t>Guangzhou Medical University; Guangzhou Medical University; Guangzhou Medical University</t>
  </si>
  <si>
    <t>Imaging based artificial intelligence for predicting lymph node metastasis in cervical cancer patients: a systematic review and meta-analysis</t>
  </si>
  <si>
    <t>cervical cancer; lymph node metastasis; artificial intelligence; radiomic; meta-analysis</t>
  </si>
  <si>
    <t>POSITRON-EMISSION-TOMOGRAPHY; DIAGNOSTIC-TEST ACCURACY; PERFORMANCE; RADIOMICS; BIAS; TOOL</t>
  </si>
  <si>
    <t>, Chu-Qian Jiang/0009-0000-5469-3103</t>
  </si>
  <si>
    <t>FEB 28 2025</t>
  </si>
  <si>
    <t>1532698</t>
  </si>
  <si>
    <t>10.3389/fonc.2025.1532698</t>
  </si>
  <si>
    <t>http://dx.doi.org/10.3389/fonc.2025.1532698</t>
  </si>
  <si>
    <t>0DL8J</t>
  </si>
  <si>
    <t>40094016</t>
  </si>
  <si>
    <t>WOS:001444756200001</t>
  </si>
  <si>
    <t>Mikhail, D; Gao, A; Farah, A; Mihalache, A; Milad, D; Antaki, F; Popovic, MM; Shor, R; Duval, R; Kertes, PJ; Kohly, RP; Muni, RH</t>
  </si>
  <si>
    <t>center dot TOPIC: Epiretinal membrane (ERM) can impair central vision by forming a pre-retinal fibrous layer on the inner retina. Artificial intelligence (AI)-based tools may streamline ERM diagnosis, but their overall performance and factors affecting accuracy require evaluation. center dot CLINICAL RELEVANCE: With an aging population, ERM prevalence is expected to rise, placing increased demands on clinical resources. Early detection via AI models could expedite diagnosis, reduce subjective errors, and guide timely surgical intervention. This systematic review and meta-analysis evaluates the pooled diagnostic performance of AI models for detecting ERM and identifies study-and model-level factors influencing their performance. center dot DESIGN: Systematic review and meta-analysis. center dot METHODS: Comprehensive searches were conducted in Medline, Embase, Cochrane Library, Web of Science, and preprint databases from inception to June 2024. Included studies evaluated AI models for ERM diagnosis. Study quality and risk of bias were assessed using the Quality Assessment for Diagnostic Accuracy Studies 2 (QUADAS-2) tool. A random-effects model was applied to pool diagnostic accuracy, sensitivity, specificity, and diagnostic odds ratio. Subgroup analyses explored factors affecting model performance. The study protocol was registered with the International Prospective Register of Systematic Reviews (PROSPERO-CRD42024563571). center dot RESULTS: Of 379 articles screened, 26 met inclusion criteria, and 19 contributed to the meta-analysis. Study settings were predominantly hospital-based (76.9%), with some studies from academic computer and biomedical science departments (15.4%) and community centers (7.7%). Quality assessments suggested low or unclear risk of bias and applicability concerns in 95% of studies. The pooled sensitivity was 90.1% (95% CI: 85.8-93.2), and the pooled specificity was 95.7% (95% CI: 88.8-95.2). Subgroup analysis showed higher specificity (97.1%, 95% CI: 96.0-97.9) in AI models using color fundus photographs than optical coherence tomography scans, which had a specificity of 92.6% (95% CI: 88.8-95.2). External validation was performed in 26.9% of studies. All included studies used expert human grading as the reference standard, of which 25 (96.2%) were based on the same imaging modality as the AI input. The proportion of ERM cases in development datasets varied across studies, particularly between single-disease and multiclass models. center dot CONCLUSIONS: AI models demonstrate high diagnostic performance for ERM. However, limited external validation and variability in AI development methodologies limits direct comparison between models and real-world applicability. Future work should standardize model development and reporting practices, improve data interoperability, and develop prediction models to track disease progression and determine optimal surgical timing. (Am J Ophthalmol 2025;277: 420-432. (c) 2025 The Author(s). Published by Elsevier Inc. This is an open access article under the CC BY-NC license (http://creativecommons.org/licenses/by-nc/4.0/))</t>
  </si>
  <si>
    <t>Mikhail, David; Gao, Angel; Farah, Andrew; Mihalache, Andrew; Milad, Daniel; Antaki, Fares; Popovic, Marko M.; Shor, Reut; Duval, Renaud; Kertes, Peter J.; Kohly, Radha P.; Muni, Rajeev H.</t>
  </si>
  <si>
    <t>Muni, RH (corresponding author), St Michaels Hosp, Unity Hlth Toronto, Dept Ophthalmol, Toronto, ON, Canada.</t>
  </si>
  <si>
    <t>rajeev.muni@utoronto.ca</t>
  </si>
  <si>
    <t>Silber TARGET Fund</t>
  </si>
  <si>
    <t>Dr. Rajeev H. Muni's research is supported by the Silber TARGET Fund .</t>
  </si>
  <si>
    <t>[Mikhail, David; Mihalache, Andrew] Univ Toronto, Temerty Fac Med, Toronto, ON, Canada; [Gao, Angel] Queens Univ, Fac Med, Kingston, ON, Canada; [Farah, Andrew] McGill Univ, Fac Med, Montreal, PQ, Canada; [Milad, Daniel; Antaki, Fares; Shor, Reut] Univ Montreal, Dept Ophthalmol, Montreal, PQ, Canada; [Milad, Daniel; Popovic, Marko M.; Kertes, Peter J.; Kohly, Radha P.; Muni, Rajeev H.] Univ Toronto, Dept Ophthalmol &amp; Vis Sci, Toronto, ON, Canada; [Kertes, Peter J.; Kohly, Radha P.] Sunnybrook Hlth Sci Ctr, John &amp; Liz Tory Eye Ctr, Toronto, ON, Canada; [Muni, Rajeev H.] St Michaels Hosp, Unity Hlth Toronto, Dept Ophthalmol, Toronto, ON, Canada</t>
  </si>
  <si>
    <t>University of Toronto; Queens University - Canada; McGill University; Universite de Montreal; University of Toronto; University of Toronto; Sunnybrook Health Science Center; Sunnybrook Research Institute; University of Toronto; Saint Michaels Hospital Toronto</t>
  </si>
  <si>
    <t>Performance of Artificial Intelligence-Based Models for Epiretinal Membrane Diagnosis: A Systematic Review and Meta-Analysis</t>
  </si>
  <si>
    <t>AMERICAN JOURNAL OF OPHTHALMOLOGY</t>
  </si>
  <si>
    <t>COHERENCE TOMOGRAPHY; VISUAL-ACUITY; TEST ACCURACY; IMAGES; PREDICTION; OUTCOMES; LAYERS</t>
  </si>
  <si>
    <t>Antaki, Fares/GSI-6622-2022; Mihalache, Andrew/IUQ-3061-2023</t>
  </si>
  <si>
    <t>Antaki, Fares/0000-0001-6679-7276; , Angel/0000-0002-1385-7906; Mikhail, David/0009-0009-0831-1915</t>
  </si>
  <si>
    <t>0002-9394</t>
  </si>
  <si>
    <t>1879-1891</t>
  </si>
  <si>
    <t>AM J OPHTHALMOL</t>
  </si>
  <si>
    <t>Am. J. Ophthalmol.</t>
  </si>
  <si>
    <t>277</t>
  </si>
  <si>
    <t>420</t>
  </si>
  <si>
    <t>10.1016/j.ajo.2025.05.041</t>
  </si>
  <si>
    <t>http://dx.doi.org/10.1016/j.ajo.2025.05.041</t>
  </si>
  <si>
    <t>4NR5I</t>
  </si>
  <si>
    <t>40456398</t>
  </si>
  <si>
    <t>WOS:001522346300004</t>
  </si>
  <si>
    <t>Almashni, SY; Fayek, FB; Javens, DC; Boulis, MT; Makary, MS</t>
  </si>
  <si>
    <t>Artificial intelligence (AI) is increasingly influencing clinical oncology, yet its role in interventional oncology (IO) has not advanced as rapidly, despite IO's heavy reliance on imaging, precision, and real-time decision-making. While AI has demonstrated utility in other medical disciplines such as diagnostic radiology and medical oncology, its adoption in IO is still emerging and varies across applications. This review provides a comprehensive overview of current and emerging applications of AI across the IO workflow, including procedural planning, real-time navigation and treatment delivery, and post-procedural evaluation. It also explores system-level innovations and patient-centered tools designed to enhance workflow efficiency, documentation, education, and follow-up. These technologies hold promise for improving consistency, personalizing treatment, and enhancing safety. Although existing applications demonstrate clear clinical value, broader adoption will depend on overcoming technical, ethical, and infrastructure barriers. Addressing these challenges will require prospective validation, infrastructure development, and sustained multidisciplinary collaboration. As AI tools evolve, their potential to connect fragmented stages of care and enable adaptive, data-driven interventions may redefine IO practice. This review clarifies the current landscape, identifies key implementation barriers, and outlines priorities for future research and clinical integration.</t>
  </si>
  <si>
    <t>Almashni, Sabrina Y.; Fayek, Fady Bassem; Javens, Dannah C.; Boulis, Michael T.; Makary, Mina S.</t>
  </si>
  <si>
    <t>Almashni, SY (corresponding author), Ohio State Univ, Wexner Med Ctr, Dept Radiol, 410 West 10th Ave, Columbus, OH 43210 USA.; Makary, MS (corresponding author), Ohio State Univ, Med Ctr, Dept Radiol, Div Vasc &amp; Intervent Radiol, Columbus, OH 43210 USA.</t>
  </si>
  <si>
    <t>sabrina.almashni@osumc.edu</t>
  </si>
  <si>
    <t>[Almashni, Sabrina Y.; Javens, Dannah C.] Ohio State Univ, Wexner Med Ctr, Dept Radiol, 410 West 10th Ave, Columbus, OH 43210 USA; [Fayek, Fady Bassem] Thomas Jefferson Univ, Sidney Kimmel Med Coll, Dept Radiol, Philadelphia, PA 19107 USA; [Boulis, Michael T.] Texas A&amp;M Univ, Coll Med, Dept Radiol, Bryan, TX 77807 USA; [Makary, Mina S.] Ohio State Univ, Med Ctr, Dept Radiol, Div Vasc &amp; Intervent Radiol, Columbus, OH 43210 USA</t>
  </si>
  <si>
    <t>Ohio State University; University System of Ohio; Ohio State University; Thomas Jefferson University; Texas A&amp;M University System; Texas A&amp;M University College Station; Ohio State University; University System of Ohio; Ohio State University</t>
  </si>
  <si>
    <t>Evolving and novel applications of artificial intelligence in interventional oncology</t>
  </si>
  <si>
    <t>WORLD JOURNAL OF CLINICAL ONCOLOGY</t>
  </si>
  <si>
    <t>Artificial intelligence; Interventional oncology; Image-guided therapy; Machine learning; Deep learning; Radiomics; Procedural planning; Real-time navigation; Neural network; Natural language processing</t>
  </si>
  <si>
    <t>MACHINE LEARNING-MODEL; RADIOFREQUENCY ABLATION; CT; RADIOLOGY; DECISION; CHEMOEMBOLIZATION; SEGMENTATION; PERFORMANCE; CHALLENGES; PREDICTION</t>
  </si>
  <si>
    <t>2218-4333</t>
  </si>
  <si>
    <t>WORLD J CLIN ONCOL</t>
  </si>
  <si>
    <t>World J. Clin. Oncol.</t>
  </si>
  <si>
    <t>113226</t>
  </si>
  <si>
    <t>10.5306/wjco.v17.i3.113226</t>
  </si>
  <si>
    <t>http://dx.doi.org/10.5306/wjco.v17.i3.113226</t>
  </si>
  <si>
    <t>GB6SW</t>
  </si>
  <si>
    <t>WOS:001732556400004</t>
  </si>
  <si>
    <t>Lo Bianco, G; Deer, TR; Occhigrossi, F; Diwan, S; Mercieri, M; D'Angelo, FP; Martinez, SM; Day, MR; Navani, A; Abd-Elsayed, A</t>
  </si>
  <si>
    <t>Purpose of ReviewNeuropathic pain remains challenging due to its heterogeneous mechanisms and variable treatment response. This narrative review evaluates recent advances in artificial intelligence (AI) and machine learning (ML) for patient phenotyping, treatment selection, outcome prediction, neuromodulation, and regenerative therapies.Recent FindingsML-based phenotyping integrates genomic, neuroimaging, sensory, and behavioral data. Multimodal automatic pain assessment is approaching clinical deployment, supported by recent expert consensus. Large language models have been benchmarked against multidisciplinary teams for spinal cord stimulation (SCS) candidate selection. Real-world cohort data confirm sustained 24-month SCS benefit. AI is increasingly applied to regenerative interventions, including pulsed radiofrequency, which is now linked to epigenetic remodeling of dorsal root ganglion pathways. Most studies remain single-center and retrospective.SummaryAI may enable mechanism-based stratification, individualized neuromodulation programming, and rational integration of regenerative therapies in the treatment of neuropathic pain. Robust prospective validation, transparent reporting, and ethical safeguards are required before approaching translational maturity in selected settings.</t>
  </si>
  <si>
    <t>Lo Bianco, Giuliano; Deer, Timothy R.; Occhigrossi, Felice; Diwan, Sudhir; Mercieri, Marco; D'Angelo, Francesco Paolo; Martinez, Sandra M.; Day, Miles R.; Navani, Annu; Abd-Elsayed, Alaa</t>
  </si>
  <si>
    <t>Lo Bianco, G (corresponding author), Fdn Ist G Giglio Cefalu, Anesthesiol &amp; Pain Dept, Palermo, Italy.; Lo Bianco, G (corresponding author), Fdn Ist G Giglio Cefalu, Anesthesiol &amp; Pain Dept, Via Pietrapollastra, I-90015 Cefalu, Palermo, Italy.</t>
  </si>
  <si>
    <t>doctdeer@aol.com; sudhir.diwan63@gmail.com; Miles.Day@ttuhsc.edu; marco.mercieri@uniroma1.it; giulianolobianco@gmail.com; focchigrossi@hsangiovanni.roma.it; sandramartinezdolor@gmail.com; anavani@lerevewellness.com; abdelsayed@wisc.edu</t>
  </si>
  <si>
    <t>[Lo Bianco, Giuliano; D'Angelo, Francesco Paolo] Fdn Ist G Giglio Cefalu, Anesthesiol &amp; Pain Dept, Palermo, Italy; [Deer, Timothy R.] Spine &amp; Nerve Ctr Virginias, Charleston, WV USA; [Occhigrossi, Felice] San Giovanni Addolorata Hosp, Pain Therapy Unit, I-00184 Rome, Italy; [Diwan, Sudhir] Albert Einstein Coll Med, Bronx, NY USA; [Mercieri, Marco] Sapienza Univ Rome, Dept Med &amp; Surg Sci &amp; Translat Med, I-00189 Rome, Italy; [Martinez, Sandra M.] Llanogrande Clin, Pain Med, Anesthesiol, Medellin, Colombia; [Day, Miles R.] Texas Tech Univ, Hlth Sci Ctr, Lubbock, TX USA; [Navani, Annu] Le Reve Regenerat Wellness, San Jose, CA USA; [Navani, Annu] Boomerang Hlth Care, Walnut Creek, CA USA; [Abd-Elsayed, Alaa] Univ Wisconsin, Sch Med &amp; Publ Hlth, Dept Anesthesiol, Madison, WI 53705 USA; [Lo Bianco, Giuliano] Fdn Ist G Giglio Cefalu, Anesthesiol &amp; Pain Dept, Via Pietrapollastra, I-90015 Cefalu, Palermo, Italy</t>
  </si>
  <si>
    <t>Azienda Ospedaliera San Giovanni Addolorata; Yeshiva University; Montefiore Medical Center; Albert Einstein College of Medicine; Sapienza University Rome; Texas Tech University System; Texas Tech University; Texas Tech University Health Sciences Center; University of Wisconsin System; University of Wisconsin Madison</t>
  </si>
  <si>
    <t>Artificial Intelligence in Neuropathic Pain: From Mechanisms to Neuromodulation and Regenerative Strategies</t>
  </si>
  <si>
    <t>CURRENT PAIN AND HEADACHE REPORTS</t>
  </si>
  <si>
    <t>Neuropathic pain; Artificial intelligence; Machine learning; Large language models; Spinal cord stimulation; Pulsed radiofrequency</t>
  </si>
  <si>
    <t>SPINAL-CORD STIMULATION; SENSORY PROFILES; DOUBLE-BLIND; MEDICINE; AI; NEUROSTIMULATION; PREDICTION; MANAGEMENT; DIAGNOSIS; SYSTEM</t>
  </si>
  <si>
    <t>Mercieri, Marco/KDP-2082-2024; Lo Bianco, Giuliano/AFU-2580-2022</t>
  </si>
  <si>
    <t>1531-3433</t>
  </si>
  <si>
    <t>1534-3081</t>
  </si>
  <si>
    <t>CURR PAIN HEADACHE R</t>
  </si>
  <si>
    <t>Curr. Pain Headache Rep.</t>
  </si>
  <si>
    <t>10.1007/s11916-026-01517-0</t>
  </si>
  <si>
    <t>http://dx.doi.org/10.1007/s11916-026-01517-0</t>
  </si>
  <si>
    <t>JJ6AP</t>
  </si>
  <si>
    <t>42277490</t>
  </si>
  <si>
    <t>WOS:001790873600002</t>
  </si>
  <si>
    <t>Achiron, A; Mandel-Benado, M; Warszawer, Y</t>
  </si>
  <si>
    <t>Artificial intelligence (AI) has emerged as a promising tool for quantitative analysis of optic disc imaging, transforming evaluation from a subjective clinical assessment into an objective framework capable of extracting innovative and meaningful structural biomarkers. A structured literature search was performed using PubMed/MEDLINE, Scopus, and Google Scholar for studies published through May 2026, supplemented by manual review of reference lists. This review describes the application of deep learning to optic disc segmentation and quantification of features such as disc edema and pallor from fundus photographs, enabling accurate classification of optic nerve abnormalities. Several AI models have demonstrated performance comparable to expert assessment in selected validation studies, supporting future clinical triage where direct ophthalmoscopy is performed inconsistently. In papilledema and optic neuritis, AI-assisted fundus image analysis may facilitate early diagnosis, particularly when access to magnetic resonance imaging (MRI) or expert neuroophthalmological assessment is delayed. However, clinical implementation in neurology remains at an early stage because of limited neurology-specific datasets, variability across imaging devices, and the lack of large-scale prospective validation linked to neurological outcomes. Future development needs to focus on multimodal integration with optical coherence tomography (OCT), MRI, and serum biomarkers, together with decentralized image acquisition using smartphone-based fundus imaging platforms.</t>
  </si>
  <si>
    <t>Achiron, Anat; Mandel-Benado, Mathilda; Warszawer, Yehuda</t>
  </si>
  <si>
    <t>Achiron, A (corresponding author), HawkVi Inc, R&amp;D, Wilmington, DE 19801 USA.</t>
  </si>
  <si>
    <t>anat@hawkvi.ai</t>
  </si>
  <si>
    <t>[Achiron, Anat; Mandel-Benado, Mathilda; Warszawer, Yehuda] HawkVi Inc, R&amp;D, Wilmington, DE 19801 USA; [Achiron, Anat] Tel Aviv Univ, Gray Fac Med &amp; Hlth Sci, Tel Aviv, Israel</t>
  </si>
  <si>
    <t>Artificial intelligence in optic disc imaging: implications for future neurology</t>
  </si>
  <si>
    <t>FUTURE NEUROLOGY</t>
  </si>
  <si>
    <t>Artificial intelligence; optic disc imaging; neurology; papilledema; optic neuritis; multiple sclerosis; deep learning; fundus photography</t>
  </si>
  <si>
    <t>OCULAR FUNDUS; MULTIPLE-SCLEROSIS; SEGMENTATION; PAPILLEDEMA</t>
  </si>
  <si>
    <t>1479-6708</t>
  </si>
  <si>
    <t>1748-6971</t>
  </si>
  <si>
    <t>FUTUR NEUROL</t>
  </si>
  <si>
    <t>Futur. Neurol.</t>
  </si>
  <si>
    <t>DEC 31 2026</t>
  </si>
  <si>
    <t>2716256</t>
  </si>
  <si>
    <t>10.1080/14796708.2026.2716256</t>
  </si>
  <si>
    <t>http://dx.doi.org/10.1080/14796708.2026.2716256</t>
  </si>
  <si>
    <t>MW2CV</t>
  </si>
  <si>
    <t>WOS:001852347300001</t>
  </si>
  <si>
    <t>Lowry, KP; Jeong, HE; Kim, KH; Hughes, KS; Lee, C; Yala, A; Kerlikowske, K; Vachon, CM</t>
  </si>
  <si>
    <t>Background There is growing interest in artificial intelligence (AI) models for predicting future breast cancer. We performed a systematic review of studies of mammography-based AI models for future breast cancer risk prediction to summarize current evidence, identify knowledge gaps, and inform future research directions.Methods We searched 6 databases for studies from January 1, 2012, to February 28, 2025, that evaluated mammography-based AI models for future breast cancer risk prediction. We extracted study design, participants' race and ethnicity, geographic origin, mammogram type, vendor, prediction time frame, breast cancer type predicted, external validation, and exclusion of cancers diagnosed on the index screening mammogram. Areas under the receiver operating curve (AUCs) were summarized overall and by study characteristics.Results A total of 41 studies met our inclusion criteria. All studies were retrospective, and most used 2D mammograms (n = 37 studies) acquired using Hologic equipment (n = 25) and performed in the United States (n = 17); White, non-Hispanic women were most represented. Nearly all (n = 40) studies assessed discrimination performance with a median AUC of 0.71 for no longer than 2-year risk prediction, 0.72 for 3-4 years, and 0.71 for 5 years or more prediction. Median AUC was 0.75 for studies including index cancers vs 0.68 when excluded. Six studies reported model calibration performance ranging from good to overestimation of risk.Conclusion Future studies should evaluate models using digital breast tomosynthesis, examine performance for aggressive or advanced breast cancer, include diverse populations, and evaluate both discrimination and model calibration. Prospective evaluations are needed to determine the clinical utility of mammography-based AI models for personalized risk-based breast cancer screening before implementation.</t>
  </si>
  <si>
    <t>Lowry, Kathryn P.; Jeong, Han Eol; Kim, Ki Hwan; Hughes, Kevin S.; Lee, Christoph, I; Yala, Adam; Kerlikowske, Karla; Vachon, Celine M.</t>
  </si>
  <si>
    <t>Vachon, CM (corresponding author), Mayo Clin, Dept Quantitat Sci, Div Epidemiol, 200 First St Sw,Biobusiness Bldg 5-81, Rochester, MN 55905 USA.</t>
  </si>
  <si>
    <t>Vachon.celine@mayo.edu</t>
  </si>
  <si>
    <t>American Cancer Society [21-078-01-CPSH]; Mayo Clinic Cancer Center</t>
  </si>
  <si>
    <t>American Cancer Society (American Cancer Society); Mayo Clinic Cancer Center (Mayo Clinic)</t>
  </si>
  <si>
    <t>K.P.L. is supported by a grant from the American Cancer Society (21-078-01-CPSH). C.V. was partially supported by Mayo Clinic Cancer Center.</t>
  </si>
  <si>
    <t>[Lowry, Kathryn P.] Univ Washington, Sch Med, Dept Radiol, Seattle, WA USA; [Lowry, Kathryn P.] Univ Washington, Northwest Screening &amp; Canc Outcomes Res Enterprise, Seattle, WA USA; [Jeong, Han Eol; Kim, Ki Hwan] Lunit, Seoul, South Korea; [Hughes, Kevin S.] Med Univ South Carolina, Dept Surg, Charleston, SC USA; [Lee, Christoph, I] Univ Wisconsin Madison, Sch Med &amp; Publ Hlth, Dept Radiol, Madison, WI USA; [Yala, Adam] Univ Calif Berkeley, Computat Precis Hlth, Berkeley, CA USA; [Yala, Adam] Univ Calif San Francisco, San Francisco, CA USA; [Kerlikowske, Karla] Univ Calif San Francisco, Dept Med, San Francisco, CA USA; [Kerlikowske, Karla] Univ Calif San Francisco, Dept Epidemiol &amp; Biostat, San Francisco, CA USA; [Vachon, Celine M.] Mayo Clin, Dept Quantitat Sci, Div Epidemiol, 200 First St Sw,Biobusiness Bldg 5-81, Rochester, MN 55905 USA</t>
  </si>
  <si>
    <t>University of Washington; University of Washington Seattle; University of Washington; University of Washington Seattle; Medical University of South Carolina; University of Wisconsin System; University of Wisconsin Madison; University of California System; University of California Berkeley; University of California System; University of California San Francisco; University of California System; University of California San Francisco; University of California System; University of California San Francisco; Mayo Clinic</t>
  </si>
  <si>
    <t>Current state of mammography-based artificial intelligence for future breast cancer risk prediction: a systematic review</t>
  </si>
  <si>
    <t>JNCI-JOURNAL OF THE NATIONAL CANCER INSTITUTE</t>
  </si>
  <si>
    <t>PERFORMANCE; MODELS</t>
  </si>
  <si>
    <t>Lee, Christoph/0000-0002-8185-7721; Kerlikowske, Karla/0000-0001-8793-8779</t>
  </si>
  <si>
    <t>0027-8874</t>
  </si>
  <si>
    <t>1460-2105</t>
  </si>
  <si>
    <t>JNCI-J NATL CANCER I</t>
  </si>
  <si>
    <t>JNCI-J. Natl. Cancer Inst.</t>
  </si>
  <si>
    <t>392</t>
  </si>
  <si>
    <t>403</t>
  </si>
  <si>
    <t>10.1093/jnci/djag002</t>
  </si>
  <si>
    <t>http://dx.doi.org/10.1093/jnci/djag002</t>
  </si>
  <si>
    <t>ES2PY</t>
  </si>
  <si>
    <t>41501990</t>
  </si>
  <si>
    <t>WOS:001689948900001</t>
  </si>
  <si>
    <t>Murshid, NM; Azman, AHA; Nasuruddin, DN</t>
  </si>
  <si>
    <t>Background: Serum protein electrophoresis (SPE) and immunofixation electrophoresis (IFE) are essential in diagnosing multiple myeloma (MM). Machine learning (ML) methods have emerged as a potential approach to the automation process of electrophoresis interpretation to improve diagnostic efficiency and improve turnaround time. This scoping review mapped current applications of ML in the diagnosis and classification of MM, with emphasis on automated SPE and IFE interpretation. Methods: PubMed, Web of Science, and Scopus databases were searched following PRISMA-ScR guidance. Articles published between January 2015 and April 2025 applying ML to MM diagnosis were included, and findings were synthesised descriptively and thematically. Results: Thirteen studies were included, identifying two dominant application domains: ML-based analysis of IFE images and SPE patterns. Deep learning models, particularly convolutional neural networks, achieved expert-level performance in IFE analysis, with peak accuracies reaching 99.82% and F1-scores frequently exceeding 0.90. For SPE interpretation, both deep learning and classical tree-based models demonstrated robust diagnostic yields, achieving Areas Under the Curve (AUC) between 0.90 and 0.99 and overall accuracies ranging from 82.8% to 99.1%. Notably, top-performing models recorded F1-scores up to 0.98, and in some instances, they surpassed the precision of human expert panels. Conclusions: Explainable AI methods were increasingly incorporated, though external validation, multimodal integration, explainability, and real-world deployment were limited. ML demonstrates potential to augment SPE and IFE interpretation in MM diagnostics. Future work should focus on multicentre validation, explainability, and clinical integration to support safe implementation.</t>
  </si>
  <si>
    <t>Mohd Murshid, Nuraqila; Ahmad Azman, Ahmad Hathim; Nasuruddin, Dian Nasriana</t>
  </si>
  <si>
    <t>Nasuruddin, DN (corresponding author), Natl Univ Malaysia, Fac Med, Dept Pathol, Jalan Yaacob Latif, Kuala Lumpur 56000, Malaysia.</t>
  </si>
  <si>
    <t>nuraqilamohdmurshid@ukm.edu.my; drdian@hctm.ukm.edu.my; hathimazman@ukm.edu.my</t>
  </si>
  <si>
    <t>[Mohd Murshid, Nuraqila] Natl Univ Malaysia, Fac Med, Dept Biochem, Jalan Yaacob Latif, Kuala Lumpur 56000, Malaysia; [Ahmad Azman, Ahmad Hathim] Natl Univ Malaysia, Fac Med, Dept Med Educ, Jalan Yaacob Latif, Kuala Lumpur 56000, Malaysia; [Nasuruddin, Dian Nasriana] Natl Univ Malaysia, Fac Med, Dept Pathol, Jalan Yaacob Latif, Kuala Lumpur 56000, Malaysia</t>
  </si>
  <si>
    <t>Universiti Kebangsaan Malaysia; Universiti Kebangsaan Malaysia; Universiti Kebangsaan Malaysia</t>
  </si>
  <si>
    <t>Machine Learning for the Interpretation of Serum Protein and Immunofixation Electrophoresis in Multiple Myeloma: A Scoping Review</t>
  </si>
  <si>
    <t>multiple myeloma; IFE; electrophoresis; machine learning; diagnosis</t>
  </si>
  <si>
    <t>MohdMurshid, Nuraqila/KMA-1464-2024; Nasuruddin, Dian/AAY-2914-2020</t>
  </si>
  <si>
    <t>2201</t>
  </si>
  <si>
    <t>10.3390/diagnostics16142201</t>
  </si>
  <si>
    <t>http://dx.doi.org/10.3390/diagnostics16142201</t>
  </si>
  <si>
    <t>LU2LM</t>
  </si>
  <si>
    <t>42510065</t>
  </si>
  <si>
    <t>WOS:001833355500001</t>
  </si>
  <si>
    <t>Teo, JT; Eshaghi, A; Richardson, MP; Jehi, L; Beniczky, S</t>
  </si>
  <si>
    <t>Artificial intelligence (AI) applications in neurology have reached an inflection point. Despite US Food and Drug Administration approval of numerous algorithms in neuroimaging, neurophysiology, genetics and chatbots, their real-world impact remains limited. This disconnect between research promise and clinical reality represents a gap in understanding how to translate AI algorithms into clinical benefit for patients globally. In this Perspective, we examine the challenges that prevent clinical AI use in neurology moving beyond pilot studies towards meaningful clinical impact. We consider the steps required in the process of translation, including research, validation of AI models, regulatory approval pathways and clinical implementation. We discuss implementation of AI models as stand-alone products versus embedded platforms, and the requirements for sustainable deployment. Beyond traditional clinical decision support tools, we examine paraclinical applications of AI, including chatbots and ambient voice documentation. We recommend expanding capacity for prospective validation and scaling by implementing and validating technologies across multiple sites and countries, which requires infrastructure from long-term partnerships. Neurology must shift from asking whether AI can work to understanding how to use it safely at scale.</t>
  </si>
  <si>
    <t>Teo, James T.; Eshaghi, Arman; Richardson, Mark P.; Jehi, Lara; Beniczky, Sandor</t>
  </si>
  <si>
    <t>Teo, JT (corresponding author), Kings Coll Hosp London, London, England.; Teo, JT (corresponding author), Kings Coll London, Inst Psychiat Psychol &amp; Neurosci, Div Neurosci, London, England.; Teo, JT (corresponding author), Cleveland Clin London, Neurosci Inst, London, England.</t>
  </si>
  <si>
    <t>jamesteo@nhs.net</t>
  </si>
  <si>
    <t>[Teo, James T.; Richardson, Mark P.] Kings Coll Hosp London, London, England; [Teo, James T.; Richardson, Mark P.] Kings Coll London, Inst Psychiat Psychol &amp; Neurosci, Div Neurosci, London, England; [Teo, James T.] Cleveland Clin London, Neurosci Inst, London, England; [Eshaghi, Arman] UCL, Fac Brain Sci, Queen Sq Multiple Sclerosis Ctr, Dept Neuroinflammat, London, England; [Jehi, Lara] Cleveland Clin, Epilepsy Ctr, Cleveland Clin Res, Neurol Inst, Cleveland, OH USA; [Jehi, Lara] Cleveland Clin, Dept Computat Life Sci, Cleveland Clin Res, Cleveland, OH USA; [Beniczky, Sandor] Danish Epilepsy Ctr, Dept Clin Neurophysiol, Dianalund, Denmark; [Beniczky, Sandor] Copenhagen Univ Hosp Rigshosp, Dept Clin Neurophysiol, Copenhagen, Denmark; [Beniczky, Sandor] Univ Copenhagen, Dept Clin Med, Copenhagen, Denmark</t>
  </si>
  <si>
    <t>King's College Hospital NHS Foundation Trust; King's College Hospital; University of Copenhagen</t>
  </si>
  <si>
    <t>Moving artificial intelligence from research to real-world clinical use in neurology</t>
  </si>
  <si>
    <t>NATURE REVIEWS NEUROLOGY</t>
  </si>
  <si>
    <t>Richardson, Mark/E-5385-2010; Teo, James/D-9696-2011</t>
  </si>
  <si>
    <t>Teo, James/0000-0002-6899-8319</t>
  </si>
  <si>
    <t>1759-4758</t>
  </si>
  <si>
    <t>1759-4766</t>
  </si>
  <si>
    <t>NAT REV NEUROL</t>
  </si>
  <si>
    <t>Nat. Rev. Neurol.</t>
  </si>
  <si>
    <t>498</t>
  </si>
  <si>
    <t>506</t>
  </si>
  <si>
    <t>10.1038/s41582-026-01225-8</t>
  </si>
  <si>
    <t>http://dx.doi.org/10.1038/s41582-026-01225-8</t>
  </si>
  <si>
    <t>LY9WE</t>
  </si>
  <si>
    <t>42373953</t>
  </si>
  <si>
    <t>WOS:001806240500001</t>
  </si>
  <si>
    <t>Elhaie, M; Koozari, A; Sheikh, M; Abedi, I</t>
  </si>
  <si>
    <t>Breast cancer, a heterogeneous malignancy, complicates predicting neoadjuvant chemotherapy (NAC) response, crucial for personalized treatment. Multiparametric magnetic resonance imaging (mpMRI)-based radiomics, combined with machine learning (ML), uses quantitative imaging features to enhance prediction accuracy non-invasively. This systematic review and meta-analysis evaluates mpMRI-based radiomics and ML for predicting NAC response in breast cancer, focusing on predictive performance, radiomic features, ML algorithms, and methodological limitations. Registered on PROSPERO (CRD420251109403) and following PRISMA guidelines, we searched PubMed, Embase, Cochrane Library, Scopus, Web of Science, and IEEE Xplore for studies using mpMRI-based radiomics and ML to predict NAC response in adult breast cancer patients. Eligible studies included mpMRI sequences (e.g., T1-weighted, T2-weighted, DWI, DCE) and ML techniques. We extracted data on study characteristics, radiomic features, ML algorithms, and predictive performance (e.g., AUC, sensitivity, specificity). Quality was assessed using QUADAS-2 and Radiomics Quality Score. A random-effects meta-analysis pooled AUCs for pathological complete response (pCR) prediction. Eight studies (six retrospective, two prospective, n = 22-328) were included. mpMRI sequences involved DCE, DWI, and T2-weighted imaging, with radiomic features like texture (entropy, kurtosis), ADC, and morphological parameters. ML algorithms, from logistic regression to deep neural networks, yielded AUCs of 0.609-0.94. The pooled AUC was 0.803 (95% CI: 0.682-0.925). Limitations included small sample sizes, lack of external validation, and variable imaging protocols. mpMRI-based radiomics with ML shows potential for predicting NAC response, but methodological inconsistencies necessitate standardized, multicenter studies for clinical translation.</t>
  </si>
  <si>
    <t>Elhaie, Mohammadreza; Koozari, Abolfazl; Sheikh, Marzieh; Abedi, Iraj</t>
  </si>
  <si>
    <t>Elhaie, M; Abedi, I (corresponding author), Isfahan Univ Med Sci, Sch Med, Dept Med Phys, Esfahan, Iran.</t>
  </si>
  <si>
    <t>iraj_abedi@yahoo.com; mrelhaie@gmail.com</t>
  </si>
  <si>
    <t>[Elhaie, Mohammadreza; Abedi, Iraj] Isfahan Univ Med Sci, Sch Med, Dept Med Phys, Esfahan, Iran; [Koozari, Abolfazl] Ahvaz Jundishapur Univ Med Sci, Sch Med, Dept Med Phys, Ahvaz, Iran; [Sheikh, Marzieh] Univ Tehran Med Sci, Radiat Oncol Dept, Tehran, Iran</t>
  </si>
  <si>
    <t>Isfahan University of Medical Sciences; Ahvaz Jundishapur University of Medical Sciences (AJUMS); Tehran University of Medical Sciences</t>
  </si>
  <si>
    <t>Predicting Neoadjuvant Chemotherapy Response in Breast Cancer Using Multiparametric MRI-Based Radiomics and Machine Learning: A Systematic Review and Meta-Analysis of 1,469 Patients</t>
  </si>
  <si>
    <t>INDIAN JOURNAL OF SURGICAL ONCOLOGY</t>
  </si>
  <si>
    <t>Breast neoplasms; Magnetic resonance imaging; Radiomics; Machine learning; Neoadjuvant therapy</t>
  </si>
  <si>
    <t>koozari, abolfazl/HKV-7307-2023</t>
  </si>
  <si>
    <t>SPRINGER INDIA</t>
  </si>
  <si>
    <t>NEW DELHI</t>
  </si>
  <si>
    <t>7TH FLOOR, VIJAYA BUILDING, 17, BARAKHAMBA ROAD, NEW DELHI, 110 001, INDIA</t>
  </si>
  <si>
    <t>0975-7651</t>
  </si>
  <si>
    <t>0976-6952</t>
  </si>
  <si>
    <t>INDIA J SURG ONCOL</t>
  </si>
  <si>
    <t>India J. Surg. Oncol.</t>
  </si>
  <si>
    <t>1474</t>
  </si>
  <si>
    <t>1490</t>
  </si>
  <si>
    <t>10.1007/s13193-025-02469-4</t>
  </si>
  <si>
    <t>http://dx.doi.org/10.1007/s13193-025-02469-4</t>
  </si>
  <si>
    <t>ME3ZF</t>
  </si>
  <si>
    <t>WOS:001602359000001</t>
  </si>
  <si>
    <t>Dhaliwal, S; Chen, SC; Papas, C; Hughes, I; Cavalucci, D; O'Rourke, N</t>
  </si>
  <si>
    <t>Introduction Accurate prediction of peri-operative cardiac complications is critical to optimise pre-operative decision-making. Traditional risk prediction scores, such as the Revised Cardiac Risk Index, show only modest discrimination. Machine learning can model complex, non-linear relationships but their predictive performance compared with traditional scores remains unclear.Methods We performed a systematic review and Bayesian network meta-analysis. The primary outcome was postoperative adverse cardiac events following non-cardiac surgery. Prediction models were assessed relative to the Revised Cardiac Risk Index. As many studies evaluated multiple versions of each model type, the highest performing ('best version') and lowest performing ('worst version') results were analysed. Models were ranked using the surface under the cumulative ranking curve (SUCRA).Results Thirteen studies evaluating 54 models and 927,113 patients were included. Machine learning approaches generally outperformed traditional risk scores. Automated machine learning ranked highest (SUCRA 96.6) showed the greatest improvement in the best version analysis (mean difference (MD) 0.28 (95%CrI 0.16-0.40)) and remained superior in the sensitivity analysis (MD 0.30 (95%CrI 0.14-0.45)). Gradient boosting models showed superior performance over the Revised Cardiac Risk Index across analysis (best version: MD 0.20 (95%CrI 0.14-0.26), worst version: MD 0.18 (95%CrI 0.12-0.25), SUCRA 82.4). The Gupta Perioperative Risk for Myocardial Infarction or Cardiac Arrest score outperformed the Revised Cardiac Risk Index in the best version analysis (MD 0.16 (95%CrI 0.01-0.32)). Between-study heterogeneity was low. None of the included studies externally validated their machine learning models and only six were judged to be at low risk of bias.Discussion Most machine learning models showed better discrimination than traditional risk scores, with automated machine learning and gradient boosting models ranking highest. However, study quality, calibration reporting and absence of external validation limit immediate clinical adoption. Prospective, multicentre evaluation is required before integration of these models into peri-operative practice.</t>
  </si>
  <si>
    <t>Dhaliwal, Saavan; Chen, Shichao; Papas, Chris; Hughes, Ian; Cavalucci, David; O'Rourke, Nicholas</t>
  </si>
  <si>
    <t>Dhaliwal, S (corresponding author), Gold Coast Hosp &amp; Hlth Serv, Southport, Qld, Australia.</t>
  </si>
  <si>
    <t>saavan.dhaliwal@health.qld.gov.au</t>
  </si>
  <si>
    <t>Gold Coast Health Library Service [CRD420251090023]</t>
  </si>
  <si>
    <t>Gold Coast Health Library Service</t>
  </si>
  <si>
    <t>The study was registered on PROSPERO (CRD420251090023). We would like to thank Stan Earnshaw from the Gold Coast Health Library Service for his contribution to the construction of our search strategy. Extracted data used in the statistical analysis is available from the corresponding author upon reasonable request. No statistical code was generated. No external funding or competing interests declared.</t>
  </si>
  <si>
    <t>[Dhaliwal, Saavan; Hughes, Ian] Gold Coast Hosp &amp; Hlth Serv, Southport, Qld, Australia; [Chen, Shichao; Papas, Chris] Goulburn Valley Hlth, Shepparton, Vic, Australia; [Cavalucci, David; O'Rourke, Nicholas] Wesley Hosp, Auchenflower, Qld, Australia</t>
  </si>
  <si>
    <t>Gold Coast University Hospital; Goulburn Valley Health; Wesley Hospital</t>
  </si>
  <si>
    <t>Machine learning vs. traditional methods for predicting postoperative cardiac complications after non-cardiac surgery: a systematic review and Bayesian network meta-analysis</t>
  </si>
  <si>
    <t>ANAESTHESIA</t>
  </si>
  <si>
    <t>artificial intelligence; cardiac complications; machine learning; non-cardiac surgery; systematic review</t>
  </si>
  <si>
    <t>RISK CALCULATOR; MODELS; VALIDATION; EVENTS; AID</t>
  </si>
  <si>
    <t>Dhaliwal, Saavan/0009-0001-1422-3737</t>
  </si>
  <si>
    <t>0003-2409</t>
  </si>
  <si>
    <t>1365-2044</t>
  </si>
  <si>
    <t>Anaesthesia</t>
  </si>
  <si>
    <t>10.1111/anae.70237</t>
  </si>
  <si>
    <t>http://dx.doi.org/10.1111/anae.70237</t>
  </si>
  <si>
    <t>JU8NP</t>
  </si>
  <si>
    <t>42325156</t>
  </si>
  <si>
    <t>WOS:001798505700001</t>
  </si>
  <si>
    <t>Alabdulkareem, M; Atieh, M; Abumostafa, A; Aldalaan, K; Alturki, N</t>
  </si>
  <si>
    <t>Objectives: This systematic review and meta-analysis aimed to synthesize the available evidence on the use of AI in dental diagnostic decision-making and treatment planning, evaluating both diagnostic accuracy and its influence on clinical decision-making across different dental specialties and imaging modalities. Methods: A comprehensive search of MEDLINE, Embase, Cochrane CENTRAL, Web of Science, and Scopus was conducted from database inception to December 2025. Eligible studies evaluated AI algorithms used for dental diagnostic tasks or treatment planning and reported quantitative performance metrics or measurable decision-making outcomes. Random-effects meta-analyses were conducted to pool diagnostic performance measures. Results: Twenty-seven studies involving 60,857 radiographic images were included. AI systems demonstrated a pooled sensitivity of 0.85 (95% CI: 0.76-0.91) and specificity of 0.94 (95% CI: 0.86-0.97). The pooled F1-score was 0.90 (95% CI: 0.77-0.96), and pooled precision was 0.88 (95% CI: 0.71-0.96). For segmentation tasks, the pooled Dice Similarity Coefficient was 0.89 (95% CI: 0.13-1.00). Substantial heterogeneity was observed across studies (I &amp; sup2; &gt; 95%). YOLO-based architectures achieved the highest performance for tooth detection and segmentation, with sensitivities approaching 99% and mean average precision exceeding 0.96. AI assistance also improved diagnostic efficiency and interobserver agreement while reducing diagnostic interpretation time. Conclusions: AI systems demonstrate strong diagnostic performance in dental imaging and decision support, particularly for tooth detection, segmentation, and pathology identification. However, substantial heterogeneity, retrospective study designs, and limited external validation highlight the need for rigorous prospective evaluation before widespread clinical implementation.</t>
  </si>
  <si>
    <t>Alabdulkareem, Mohammad; Atieh, Momen; Abumostafa, Ammar; Aldalaan, Khaled; Alturki, Nada</t>
  </si>
  <si>
    <t>Alabdulkareem, M (corresponding author), Riyadh Elm Univ, Coll Med &amp; Dent, Dept Restorat Dent, Riyadh, Saudi Arabia.</t>
  </si>
  <si>
    <t>mohammad.alabdulkareem@riyadh.edu.sa</t>
  </si>
  <si>
    <t>[Alabdulkareem, Mohammad; Abumostafa, Ammar] Riyadh Elm Univ, Coll Med &amp; Dent, Dept Restorat Dent, Riyadh, Saudi Arabia; [Atieh, Momen] Mohammed Bin Rashid Univ Med &amp; Hlth Sci, Hamdan Bin Mohammed Coll Dent Med, Dubai, U Arab Emirates; [Atieh, Momen] Univ Otago, Sir John Walsh Res Inst, Fac Dent, Dunedin, New Zealand; [Atieh, Momen] Univ Jordan, Sch Dent, Amman, Jordan; [Aldalaan, Khaled] King Abdullah Specialized Hosp, Natl Guard, Qasim, Saudi Arabia</t>
  </si>
  <si>
    <t>Riyadh Elm University; Mohammed Bin Rashid University of Medicine &amp; Health Sciences, UAE; University of Otago; University of Jordan</t>
  </si>
  <si>
    <t>Artificial Intelligence in Dental Treatment Planning and Diagnostic Decision-Making: A Systematic Review and Meta-Analysis</t>
  </si>
  <si>
    <t>CLINICAL AND EXPERIMENTAL DENTAL RESEARCH</t>
  </si>
  <si>
    <t>artificial intelligence; clinical decision-making; deep learning; dental diagnostics; dental imaging; diagnostic accuracy; machine learning; treatment planning</t>
  </si>
  <si>
    <t>RADIOGRAPHS</t>
  </si>
  <si>
    <t>Atieh, Momen/AEO-1653-2022; AbuMostafa, Ammar/HJI-0919-2023; Alabdulkareem, Mohammad/PHO-8474-2026</t>
  </si>
  <si>
    <t>2057-4347</t>
  </si>
  <si>
    <t>CLIN EXP DENT RES</t>
  </si>
  <si>
    <t>CLIN. EXP. DENT. RES.</t>
  </si>
  <si>
    <t>e70343</t>
  </si>
  <si>
    <t>10.1002/cre2.70343</t>
  </si>
  <si>
    <t>http://dx.doi.org/10.1002/cre2.70343</t>
  </si>
  <si>
    <t>FX1PD</t>
  </si>
  <si>
    <t>41914450</t>
  </si>
  <si>
    <t>WOS:001729498400001</t>
  </si>
  <si>
    <t>Manivasagam, SS; Manivasagam, S; Aminsharifi, A</t>
  </si>
  <si>
    <t>IntroductionBladder cancer is a prevalent and costly malignancy, with persistent challenges in early detection, accurate staging, and personalized treatment planning. Artificial intelligence (AI) has emerged as a transformative tool with the potential to address these limitations across the bladder cancer continuum.Areas coveredThis review synthesizes findings from 49 studies selected through a comprehensive literature search of PubMed, MEDLINE, Embase, Scopus, and Google Scholar spanning 2005 to 2025. The included studies explore AI applications in cystoscopic lesion detection, radiologic staging using CT and MRI, histopathologic grading, molecular biomarker profiling, treatment response prediction, and survival prognostication.Expert opinionAI has demonstrated significant promise in enhancing diagnostic precision, reducing interobserver variability, and enabling individualized treatment strategies. However, widespread clinical adoption remains limited due to challenges in data quality, lack of multicenter validation, integration into electronic health records, and regulatory hurdles. Future research should prioritize explainable AI models, prospective validation, and demonstration of cost-effectiveness and survival benefits. With continued innovation and standardization, AI is poised to become an integral component of precision oncology in bladder cancer care.</t>
  </si>
  <si>
    <t>Manivasagam, Sri Saran; Raman, Jay D.; Aminsharifi, Alireza</t>
  </si>
  <si>
    <t>Aminsharifi, A (corresponding author), Penn State Univ, Dept Urol, 500 Univ Dr, Hershey, PA 17033 USA.</t>
  </si>
  <si>
    <t>Penn State Department of Urology No Shave November Education and Research Fund</t>
  </si>
  <si>
    <t>This manuscript was funded by Penn State Department of Urology No Shave November Education and Research Fund.</t>
  </si>
  <si>
    <t>[Raman, Jay D.; Aminsharifi, Alireza] Penn State Univ, Penn State Hlth Milton S Hershey Med Ctr, Dept Urol, Hershey, PA USA</t>
  </si>
  <si>
    <t>Pennsylvania Commonwealth System of Higher Education (PCSHE); Pennsylvania State University; Penn State Health</t>
  </si>
  <si>
    <t>Integrating artificial intelligence across the bladder cancer continuum: progress, promise, and pitfalls</t>
  </si>
  <si>
    <t>Bladder cancer; artificial intelligence; machine learning; deep learning; radiomics</t>
  </si>
  <si>
    <t>EFFICACY</t>
  </si>
  <si>
    <t>, Alireza/0000-0002-7982-9617</t>
  </si>
  <si>
    <t>567</t>
  </si>
  <si>
    <t>10.1080/14737140.2025.2604617</t>
  </si>
  <si>
    <t>http://dx.doi.org/10.1080/14737140.2025.2604617</t>
  </si>
  <si>
    <t>HK8TW</t>
  </si>
  <si>
    <t>41390951</t>
  </si>
  <si>
    <t>WOS:001644637000001</t>
  </si>
  <si>
    <t>Kritsotaki, N; Diamantidis, D; Koutlaki, N; Machairiotis, N; Tsikouras, P</t>
  </si>
  <si>
    <t>Background/Objectives: Artificial intelligence (AI) models are increasingly applied across the assisted reproductive technology (ART) workflow, including male-factor assessment, ovarian stimulation, endometrial receptivity evaluation, embryo selection and prediction of pregnancy outcomes. However, many systems remain difficult to interpret, raising concerns regarding transparency, clinical integration and patient communication. Explainable artificial intelligence (XAI) aims to address these limitations by making model behavior more accessible to clinicians and embryologists. This review aimed to provide a narrative, concept-driven synthesis of how XAI has been implemented in ART, to critically examine methodological quality and clinical relevance and to outline priorities for responsible translation into practice. Methods: A structured narrative review was conducted using PubMed/MEDLINE as the primary database, supplemented by targeted reference-list screening of key primary studies and recent cross-disciplinary reviews relevant to AI in ART. Studies were curated and classified according to stage of the ART workflow, data modality, model family, explanation technique and validation strategy. Methodological features, performance reporting and implementation considerations were qualitatively appraised. Results: Most XAI applications in ART fall into two dominant categories: (i) feature-attribution methods such as SHAP and LIME applied to tabular clinical and laboratory data and (ii) saliency-based approaches, including Grad-CAM and related techniques, applied to embryo and ultrasound imaging. These methods can improve transparency and support counselling by clarifying which variables or image regions influence predictions. However, the majority of studies are retrospective and single centre, with limited external validation and heterogeneous outcome definitions, often prioritising clinical pregnancy over live birth. Calibration, decision-analytic evaluation and prospective assessment remain uncommon. XAI outputs are frequently interpreted as biologically causal despite being derived from observational data, highlighting the need for cautious clinical framing. Conclusions: XAI in ART has progressed from proof-of-concept demonstrations to early clinically oriented tools, but robust validation, standardised reporting and thoughtful workflow integration are still needed. Explanations can enhance auditability and communication, yet they do not compensate for methodological weakness. Future progress will depend on higher-quality multi-centre data, evaluation beyond discrimination metrics and governance frameworks that ensure transparency, fairness and sustained performance in real-world practice.</t>
  </si>
  <si>
    <t>Kritsotaki, Nektaria; Diamantidis, Dimitrios; Koutlaki, Nikoleta; Machairiotis, Nikolaos; Tsikouras, Panagiotis</t>
  </si>
  <si>
    <t>Kritsotaki, N (corresponding author), Democritus Univ Thrace, Dept Obstet &amp; Gynecol, Alexandroupolis 68100, Greece.</t>
  </si>
  <si>
    <t>nkritsot@med.duth.gr; nikolaosmachairiotis@gmail.com; ptsikour@med.duth</t>
  </si>
  <si>
    <t>[Kritsotaki, Nektaria; Koutlaki, Nikoleta; Tsikouras, Panagiotis] Democritus Univ Thrace, Dept Obstet &amp; Gynecol, Alexandroupolis 68100, Greece; [Diamantidis, Dimitrios] Democritus Univ Thrace, Dept Urol, Alexandroupolis 68100, Greece; [Machairiotis, Nikolaos] Natl &amp; Kapodistrian Univ Athens, Univ Gen Hosp ATTIKON, Med Sch, Dept Obstet &amp; Gynecol 3, Athens 12462, Greece</t>
  </si>
  <si>
    <t>Democritus University of Thrace; Democritus University of Thrace; National &amp; Kapodistrian University of Athens; University Hospital Attikon</t>
  </si>
  <si>
    <t>Explainable Artificial Intelligence in Assisted Reproductive Technology: Bridging Prediction and Clinical Judgment</t>
  </si>
  <si>
    <t>explainable artificial intelligence; assisted reproductive technology; in vitro fertilization; embryo selection; machine learning; deep learning; SHAP; LIME; Grad-CAM; clinical decision support</t>
  </si>
  <si>
    <t>MODELS</t>
  </si>
  <si>
    <t>Diamantidis, Dimitrios/PBV-0135-2025; Tsiamis, Nikolaos/PSM-2268-2026</t>
  </si>
  <si>
    <t>1024</t>
  </si>
  <si>
    <t>10.3390/biomedicines14051024</t>
  </si>
  <si>
    <t>http://dx.doi.org/10.3390/biomedicines14051024</t>
  </si>
  <si>
    <t>IM0ZR</t>
  </si>
  <si>
    <t>42193351</t>
  </si>
  <si>
    <t>WOS:001774921600001</t>
  </si>
  <si>
    <t>Corines, MJ; Christianson, B; Comstock, C; Drotman, M; Dodelzon, K</t>
  </si>
  <si>
    <t>Artificial intelligence (AI), particularly deep learning (DL), is transforming the field of medical imaging and holds substantial promise for advancing breast cancer screening. This narrative review explores current and emerging AI applications in mammography screening, including image-based cancer detection, risk prediction, and workflow optimization, with attention to technical foundations, performance metrics, and clinical utility. Evidence indicates that AI may enhance diagnostic accuracy, enable more personalized risk assessment and screening strategies, and reduce radiologist workload, which has implications for accessibility, especially in resource-limited settings with radiologist shortages. However, real-world implementation of these tools remains challenging due to limitations in algorithm generalizability to diverse populations, calibration and reader response behaviour concerns, as well as regulatory, ethical and legal obstacles. While the potential impact is considerable, broader adoption will depend on prospective validation, transparent performance reporting, and strong governance mechanisms to maintain safety, equity, and public trust.</t>
  </si>
  <si>
    <t>Corines, Marina J.; Christianson, Blake; Comstock, Christopher; Drotman, Michele; Dodelzon, Katerina</t>
  </si>
  <si>
    <t>Corines, MJ (corresponding author), Weill Cornell Med, Dept Radiol, Breast Imaging Div, 425 East 61st St,9th Floor, New York, NY 10065 USA.</t>
  </si>
  <si>
    <t>mjc9030@med.cornell.edu</t>
  </si>
  <si>
    <t>[Corines, Marina J.; Christianson, Blake; Comstock, Christopher; Drotman, Michele; Dodelzon, Katerina] Weill Cornell Med, Dept Radiol, New York, NY 10065 USA</t>
  </si>
  <si>
    <t>Cornell University; Weill Cornell Medicine</t>
  </si>
  <si>
    <t>Artificial intelligence in mammography screening: a narrative review of progress, pitfalls, and potential</t>
  </si>
  <si>
    <t>BRITISH JOURNAL OF RADIOLOGY</t>
  </si>
  <si>
    <t>artificial intelligence; screening mammography; machine learning; deep learning; breast cancer; risk prediction; diagnostic accuracy</t>
  </si>
  <si>
    <t>BREAST-CANCER RISK; PERFORMANCE; CARCINOMA; BENEFITS; DENSITY; WOMEN; MRI</t>
  </si>
  <si>
    <t>0007-1285</t>
  </si>
  <si>
    <t>1748-880X</t>
  </si>
  <si>
    <t>BRIT J RADIOL</t>
  </si>
  <si>
    <t>Br. J. Radiol.</t>
  </si>
  <si>
    <t>1180</t>
  </si>
  <si>
    <t>609</t>
  </si>
  <si>
    <t>627</t>
  </si>
  <si>
    <t>10.1093/bjr/tqag053</t>
  </si>
  <si>
    <t>http://dx.doi.org/10.1093/bjr/tqag053</t>
  </si>
  <si>
    <t>GJ8PI</t>
  </si>
  <si>
    <t>41782331</t>
  </si>
  <si>
    <t>WOS:001723500800001</t>
  </si>
  <si>
    <t>Wang, XD; Wang, QQ; Ding, GP; Wang, JJ; Tang, YX; Feng, YQ</t>
  </si>
  <si>
    <t>Multidisciplinary tumor boards (MDTs) coordinate complex oncology decisions across imaging, pathology, genomics, and patient factors. Here we synthesize how artificial intelligence (AI)-including machine learning, natural language processing, deep learning, and large language models-supports MDT preparation and deliberation. Across cancers, reported agreement between AI recommendations and MDT decisions commonly ranges from 70% to 90%, and task-focused tools achieve high diagnostic performance in screening and staging. Benefits include faster information synthesis, more consistent guideline alignment, and clearer documentation of options, while human review remains central. Key limitations-data bias, uneven generalizability, privacy and governance concerns, and limited prospective validation- temper adoption. We outline implementation priorities: prospective multicenter evaluation, integration with electronic records, clinician training, and transparent oversight. Overall, AI can augment MDT decision-making and help personalize care and workflow efficiency when deployed with rigorous evaluation and safeguards.</t>
  </si>
  <si>
    <t>Wang, Xiaodong; Wang, Qianqian; Ding, Gouping; Wang, Junjie; Tang, Yixuan; Feng, Yeqian</t>
  </si>
  <si>
    <t>Feng, YQ (corresponding author), Cent South Univ, Xiangya Hosp 2, Dept Oncol, Changsha 410011, Hunan, Peoples R China.</t>
  </si>
  <si>
    <t>fengyeqian@csu.edu.cn</t>
  </si>
  <si>
    <t>Identification of Personalized Follow-up Features for Cervical Cancer Based on Multi-Agent Collaboration, Horizontal Project, Beijing Life Oasis Public Welfare Service Center [BH004506]</t>
  </si>
  <si>
    <t>Identification of Personalized Follow-up Features for Cervical Cancer Based on Multi-Agent Collaboration, Horizontal Project, Beijing Life Oasis Public Welfare Service Center</t>
  </si>
  <si>
    <t>The authors acknowledge the following grants: Research on Intelligent Medical Cervical Cancer Popular Science Content Generation Based on Large Language Models and Retrieval-Augmented Generation, Horizontal Project, Beijing Huakang Public Welfare Foundation, EXZL-GX-040; Research on the Molecular Mechanism of Long Non-Coding RNA CASC2 Regulating Cisplatin Resistance in Cervical Cancer via miR-21, Beijing Kechuang Medical Development Foundation, KC2023-JX-0186-RQ059; Research on Intelligent Recommendation System for Cervical Cancer Treatment Plans Based on Similar Case Retrieval from Multimodal Data, Horizontal Project, Beijing Hua-kang Public Welfare Foundation, EXZL-GX-060; Research on Intelligent Identification of Personalized Follow-up Features for Cervical Cancer Based on Multi-Agent Collaboration, Horizontal Project, Beijing Life Oasis Public Welfare Service Center, BH004506.</t>
  </si>
  <si>
    <t>[Wang, Xiaodong; Ding, Gouping; Wang, Junjie; Feng, Yeqian] Cent South Univ, Xiangya Hosp 2, Dept Oncol, Changsha 410011, Hunan, Peoples R China; [Wang, Qianqian; Tang, Yixuan] Cent South Univ, Zhuzhou Hosp, Xiangya Sch Med, Dept Oncol, Zhuzhou, Peoples R China</t>
  </si>
  <si>
    <t>Central South University; Central South University</t>
  </si>
  <si>
    <t>Artificial intelligence in multidisciplinary tumor boards enhancing decision making and clinical outcomes in oncology</t>
  </si>
  <si>
    <t>CANCER; HEALTH; AI; PATHOLOGY; CLASSIFICATION</t>
  </si>
  <si>
    <t>Wang, Xiaodong/PJB-8542-2026</t>
  </si>
  <si>
    <t>Wang, Qianqian/0009-0007-8033-0294; Wang, Xiaodong/0009-0006-8115-8193</t>
  </si>
  <si>
    <t>DEC 19 2025</t>
  </si>
  <si>
    <t>114082</t>
  </si>
  <si>
    <t>10.1016/j.isci.2025.114082</t>
  </si>
  <si>
    <t>http://dx.doi.org/10.1016/j.isci.2025.114082</t>
  </si>
  <si>
    <t>P1688</t>
  </si>
  <si>
    <t>41438031</t>
  </si>
  <si>
    <t>WOS:001633313200001</t>
  </si>
  <si>
    <t>Ninan, J; Nikravangolsefid, N; Truong, HH; Charkviani, M; Prokop, LJ; Murugan, R; Clermont, G; Kashani, KB; Garces, JPD</t>
  </si>
  <si>
    <t>BackgroundIntradialytic hypotension is associated with increased morbidity, and mortality. Several machine learning (ML) algorithms have been recently developed to predict intradialytic hypotension. We systematically reviewed ML models employed to predict intradialytic hypotension, their performance, methodological integrity, and clinical applicability.MethodsWe conducted this systematic review with a pre-established protocol registered at the International Prospective Register of Systematic Reviews (PROSPERO ID: CRD42022362194). Six databases, from their inception to July 20, 2023, were comprehensively searched. Two independent investigators reviewed the articles, extracted data, and evaluated the risk of bias using the Prediction model Risk of Bias Assessment Tool (PROBAST).ResultsOut of 84 screened articles, 16 studies with 14,500 adult patients on hemodialysis were included in the review. Fourteen studies (87.5%) were found to have a high risk of bias. The intradialytic hypotension prevalence in the population investigated was between 1.2 and 51%. A diverse range of predictive ML tools were used to predict intradialytic hypotension, with various neural networking models being the most frequent, appearing in 13 studies (AUROC ranges: 0.684-0.978). One study performed both internal and external validation.ConclusionsResearchers have made a concerted effort to develop ML tools to predict intradialytic hypotension. Despite their significant efforts, the lack of thorough external and clinical validation, and heterogeneity among the models and settings have resulted in a substantial challenge to offering ML tools as a global intradialytic hypotension prevention and management solution. Future studies should focus on external and clinical validation of these models to enhance the chances of clinically relevant changes in clinical practices.</t>
  </si>
  <si>
    <t>Ninan, Jacob; Nikravangolsefid, Nasrin; Truong, Hong Hieu; Charkviani, Mariam; Prokop, Larry J.; Murugan, Raghavan; Clermont, Gilles; Kashani, Kianoush B.; Garces, Juan Pablo Domecq</t>
  </si>
  <si>
    <t>Ninan, J (corresponding author), MultiCare Capital Med Ctr, Dept Nephrol &amp; Crit Care Med, Olympia, WA 98502 USA.</t>
  </si>
  <si>
    <t>jacob.ninan@multicare.org</t>
  </si>
  <si>
    <t>United States National Institute of Diabetes and Digestive and Kidney Diseases (NIDDK) [R01DK131586]</t>
  </si>
  <si>
    <t>United States National Institute of Diabetes and Digestive and Kidney Diseases (NIDDK)</t>
  </si>
  <si>
    <t>Research reported in this publication is being sponsored by the United States National Institute of Diabetes and Digestive and Kidney Diseases (NIDDK) under Award Number R01DK131586 (Co-Principal Investigators: R. Murugan, K. Kashani and G. Clermont)</t>
  </si>
  <si>
    <t>[Ninan, Jacob] MultiCare Capital Med Ctr, Dept Nephrol &amp; Crit Care Med, Olympia, WA 98502 USA; [Nikravangolsefid, Nasrin; Truong, Hong Hieu; Charkviani, Mariam; Kashani, Kianoush B.; Garces, Juan Pablo Domecq] Mayo Clin, Dept Med, Div Nephrol &amp; Hypertens, Rochester, MN USA; [Truong, Hong Hieu] St Francis Hosp, Dept Med, Evanston, IL USA; [Prokop, Larry J.] Mayo Clin, Mayo Clin Lib, Rochester, MN USA; [Murugan, Raghavan; Clermont, Gilles] Univ Pittsburgh, Sch Med, Dept Crit Care Med, Pittsburgh, PA USA; [Garces, Juan Pablo Domecq] Mayo Clin Hlth Syst, Dept Crit Care Med, Mankato, MN USA</t>
  </si>
  <si>
    <t>Mayo Clinic; Mayo Clinic; Pennsylvania Commonwealth System of Higher Education (PCSHE); University of Pittsburgh</t>
  </si>
  <si>
    <t>Prediction of intradialytic hypotension by machine learning: A systematic review</t>
  </si>
  <si>
    <t>JOURNAL OF NEPHROLOGY</t>
  </si>
  <si>
    <t>Artificial Intelligence; Machine learning models; Hypotension; Kidney replacement therapy</t>
  </si>
  <si>
    <t>BLOOD-PRESSURE; HEMODIALYSIS; RISK; MODEL; PREVALENCE</t>
  </si>
  <si>
    <t>Kashani, Kianoush/AFW-1473-2022; Domecq, Juan Pablo/IWE-1613-2023; Ninan, Jacob/AAC-7219-2021; Murugan, Raghavan/HMD-9267-2023; Truong, Hong Hieu/JNE-9520-2023</t>
  </si>
  <si>
    <t>Domecq, Juan Pablo/0009-0008-7536-5801</t>
  </si>
  <si>
    <t>1121-8428</t>
  </si>
  <si>
    <t>1724-6059</t>
  </si>
  <si>
    <t>J NEPHROL</t>
  </si>
  <si>
    <t>J. Nephrol.</t>
  </si>
  <si>
    <t>2077</t>
  </si>
  <si>
    <t>2094</t>
  </si>
  <si>
    <t>10.1007/s40620-025-02288-4</t>
  </si>
  <si>
    <t>http://dx.doi.org/10.1007/s40620-025-02288-4</t>
  </si>
  <si>
    <t>9ZL2D</t>
  </si>
  <si>
    <t>40317447</t>
  </si>
  <si>
    <t>WOS:001480456000001</t>
  </si>
  <si>
    <t>Wilkinson, J; Gogna, K; Gallagher, M; Richardson, A; Devall, A; Sephton, V; Campbell, A; Dhillon-Smith, R; Bamford, T; Coomarasamy, A</t>
  </si>
  <si>
    <t>Accurately predicting oocyte yield is key to individualizing gonadotrophin dosing in assisted reproduction, where excessive responses carry significant risks and inadequate responses may compromise treatment success. Machine learning models are being developed to support this. This review evaluates the accuracy and clinical readiness of such models for predicting oocyte yield at transvaginal oocyte retrieval. A literature search of OVID MEDLINE, OVID EMBASE and the Cochrane Database identified nine relevant studies, eight retrospective and one prospective cohort, and encompassing 62,354 cycles. Study quality was assessed using the TRIPOD checklist and risk of bias was assessed with PROBAST. Accuracy was variably reported; the most frequent measure was mean absolute error, ranging from 0.62 to 4.13. A meta-analysis was not possible due to heterogeneity. Neural network models generally performed best. None of the studies were externally validated, limiting the generalizability. Most lacked transparency around data pre-processing, including handling missing data and variable transformation, reducing reproducibility. Although several models demonstrated promising internal performance, they remain at high risk of bias. Clinicians should be cautious in applying these models to practice until independently validated. Overall, machine learning-based prediction of oocyte yield remains in the early phase, and future development should prioritize external validation and transparent reporting.</t>
  </si>
  <si>
    <t>Wilkinson, Jessica; Gogna, Kanishka; Gallagher, Meurig; Richardson, Alison; Devall, Adam; Sephton, Victoria; Campbell, Alison; Dhillon-Smith, Rima; Bamford, Tom; Coomarasamy, Arri</t>
  </si>
  <si>
    <t>Wilkinson, J (corresponding author), Univ Birmingham, Dept Metab &amp; Syst Sci, Birmingham, England.</t>
  </si>
  <si>
    <t>jessicawilkinson@doctors.org.uk</t>
  </si>
  <si>
    <t>CARE Fertility</t>
  </si>
  <si>
    <t>JW and KG received FUNDING obtained by CARE Fertility for PhD tuition fees and stipend at the University of Birmingham.</t>
  </si>
  <si>
    <t>[Wilkinson, Jessica; Gogna, Kanishka; Devall, Adam; Dhillon-Smith, Rima; Coomarasamy, Arri] Univ Birmingham, Dept Metab &amp; Syst Sci, Birmingham, England; [Gallagher, Meurig] Univ Birmingham, Coll Med &amp; Hlth, Ctr Human Reprod Sci Metab &amp; Syst Res, Birmingham, England; [Richardson, Alison; Sephton, Victoria; Campbell, Alison; Bamford, Tom] Care Fertil Ltd, Nottingham, England</t>
  </si>
  <si>
    <t>University of Birmingham; University of Birmingham</t>
  </si>
  <si>
    <t>Can machine learning models predict oocyte yield during assisted conception?: a systematic review</t>
  </si>
  <si>
    <t>REPRODUCTIVE BIOMEDICINE ONLINE</t>
  </si>
  <si>
    <t>Artificial intelligence; Gonadotrophin dosing; Machine learning; Model; Oocyte retrieval; Prediction model</t>
  </si>
  <si>
    <t>ARTIFICIAL-INTELLIGENCE; OVARIAN HYPERSTIMULATION; INDIVIDUAL PROGNOSIS; DIAGNOSIS TRIPOD; EXPLANATION</t>
  </si>
  <si>
    <t>Devall, Adam/AAC-9646-2022</t>
  </si>
  <si>
    <t>1472-6483</t>
  </si>
  <si>
    <t>1472-6491</t>
  </si>
  <si>
    <t>REPROD BIOMED ONLINE</t>
  </si>
  <si>
    <t>Reprod. Biomed. Online</t>
  </si>
  <si>
    <t>105362</t>
  </si>
  <si>
    <t>10.1016/j.rbmo.2025.105362</t>
  </si>
  <si>
    <t>http://dx.doi.org/10.1016/j.rbmo.2025.105362</t>
  </si>
  <si>
    <t>Obstetrics &amp; Gynecology; Reproductive Biology</t>
  </si>
  <si>
    <t>ET4TK</t>
  </si>
  <si>
    <t>41780078</t>
  </si>
  <si>
    <t>WOS:001709339400001</t>
  </si>
  <si>
    <t>Chen, KX; Lai, JL; Luo, YJ; Li, CH; Wang, GH</t>
  </si>
  <si>
    <t>Background Heart transplantation remains the definitive therapy for end-stage heart failure, yet long-term outcomes are limited by three core clinical bottlenecks in immune rejection management: imprecise preoperative donor-recipient matching, overreliance on invasive endomyocardial biopsy (EMB) for postoperative rejection surveillance, and high inter-observer variability in manual pathological diagnosis of rejection. Artificial intelligence (AI) has emerged as a promising tool to address these gaps, but the methodological quality and clinical translation readiness of supporting evidence have not been comprehensively synthesized.Methods This structured narrative review synthesized original research published between October 1, 2020, and October 1, 2025, identified via a targeted PubMed search and manual reference screening. Two independent reviewers performed study selection and data extraction, with discrepancies resolved by consensus. Common methodological limitations across included studies were synthesized qualitatively.Results A total of 42 studies were included in the final qualitative synthesis. Preoperatively, 3D-Convolutional Neural Networks (3D-CNNs) enabled automated, accurate total cardiac volume (TCV) measurement for anatomical matching, while machine learning models identified non-linear synergistic risk factors for postoperative adverse events, outperforming traditional regression models. Postoperatively, AI models integrating non-invasive biomarkers (gene expression profiles, extracellular vesicles, donor-derived cell-free DNA) showed high diagnostic accuracy for rejection, with one single-center retrospective study estimating a 56.8% reduction in unnecessary EMB procedures (prospective clinical validation is still required). For pathological diagnosis, AI models improved the sensitivity of high-grade acute cellular rejection (ACR) detection from 39.5% to 74.4% compared with manual assessment, generative adversarial networks (GANs) addressed rare rejection sample scarcity with a rejection region detection AUROC of 98.84%, and explainable AI tools aligned model decisions with pathologists' judgment. The overall methodological quality of included studies was suboptimal, with most studies limited by single-center retrospective design, small sample size, and lack of independent external validation.Conclusions AI has demonstrated promising potential to optimize donor-recipient matching, enable non-invasive rejection surveillance, and standardize pathological diagnosis in heart transplantation. However, most current evidence comes from exploratory, single-center retrospective studies with important methodological limitations that restrict their immediate clinical translation. Future research should prioritize prospective, multi-center clinical validation, standardized biomarker and model reporting, and federated learning data ecosystems to translate AI innovations into routine clinical practice.</t>
  </si>
  <si>
    <t>Chen, Kaixin; Lai, Junlin; Luo, Yijie; Li, Chenghao; Wang, Guohua</t>
  </si>
  <si>
    <t>Wang, GH (corresponding author), Huazhong Univ Sci &amp; Technol, Union Hosp, Tongji Med Coll, Dept Cardiovasc Surg, Wuhan, Peoples R China.</t>
  </si>
  <si>
    <t>guohua_wang@hust.edu.cn</t>
  </si>
  <si>
    <t>National Natural Science Foundation of China [82570472, 82271808]</t>
  </si>
  <si>
    <t>The author(s) declared that financial support was received for this work and/or its publication. This research was supported by the National Natural Science Foundation of China (Grant No. 82570472 and No. 82271808). The Fundamental Research Funds for the Central Universities (HUST: No. YCJJ20252429). The funders had no role in the design of the review, data collection, analysis, interpretation of data, writing of the manuscript, or decision to submit the article for publication.</t>
  </si>
  <si>
    <t>[Chen, Kaixin; Lai, Junlin; Luo, Yijie; Wang, Guohua] Huazhong Univ Sci &amp; Technol, Union Hosp, Tongji Med Coll, Dept Cardiovasc Surg, Wuhan, Peoples R China; [Li, Chenghao] Wuhan Univ, Zhongnan Hosp, Dept Cardiovasc Surg, Wuhan, Hubei, Peoples R China</t>
  </si>
  <si>
    <t>Huazhong University of Science &amp; Technology; Wuhan University</t>
  </si>
  <si>
    <t>Artificial intelligence optimizes immune rejection prediction and management in heart transplantation: a structured narrative review</t>
  </si>
  <si>
    <t>artificial intelligence; deep learning; donor-recipient matching; heart transplantation; immune rejection; machine learning; non-invasive monitoring; pathological diagnosis</t>
  </si>
  <si>
    <t>1790244</t>
  </si>
  <si>
    <t>10.3389/fcvm.2026.1790244</t>
  </si>
  <si>
    <t>http://dx.doi.org/10.3389/fcvm.2026.1790244</t>
  </si>
  <si>
    <t>IO9YM</t>
  </si>
  <si>
    <t>42222122</t>
  </si>
  <si>
    <t>WOS:001776891600001</t>
  </si>
  <si>
    <t>Miziara, ID; Miziara, CSMG</t>
  </si>
  <si>
    <t>Background: Autopsy pathology remains the reference standard for determining the cause of death, reconstructing disease and injury mechanisms, ensuring diagnostic quality, and supporting medical education and forensic investigations. However, declining autopsy rates, workforce shortages, biosafety concerns, increasing diagnostic complexity, and the rapid evolution of digital technologies have stimulated the development of complementary investigative approaches. This review critically examines whether artificial intelligence (AI) and emerging technologies are driving a genuine paradigm shift toward digitally integrated death investigation. Methods: A structured narrative review informed by a systematic literature search was conducted in PubMed/MEDLINE, Embase, Scopus, and Web of Science, covering publications from January 2000 through June 2026. Evidence addressing postmortem imaging, virtopsy, digital pathology, computational pathology, molecular autopsy, robotics, artificial intelligence, machine learning, and emerging omics technologies was critically appraised. Owing to the methodological heterogeneity of the available literature, findings were synthesized qualitatively according to technological maturity, forensic applicability, validation status, and implementation readiness. Results: The reviewed evidence demonstrates substantial progress in postmortem computed tomography, postmortem CT angiography, postmortem magnetic resonance imaging, whole-slide imaging, molecular autopsy, robotic-assisted postmortem procedures, three-dimensional reconstruction, and AI-assisted forensic analysis. These technologies enhance trauma evaluation, vascular imaging, ballistic reconstruction, digital documentation, remote consultation, diagnostic reproducibility, and multimodal integration of forensic evidence. Nevertheless, the level of evidence varies considerably across technological domains. Postmortem imaging represents the most mature and extensively validated technology, whereas most AI applications remain supported predominantly by retrospective proof-of-concept studies with limited multicenter external validation. Current systematic evidence further indicates that AI should presently be regarded as an assistive technology that augments expert forensic interpretation rather than replacing conventional autopsy or autonomous medicolegal decision-making. Conclusions: Contemporary autopsy pathology is evolving toward a hybrid model of digitally integrated death investigation in which conventional autopsy, imaging, digital pathology, molecular diagnostics, robotics, and AI function as complementary components of a unified forensic workflow. Current evidence supports a conceptual paradigm shift characterized by transformation of evidence acquisition, preservation, interpretation, and integration, while reaffirming that conventional autopsy remains the indispensable biological reference standard for the development, validation, and medicolegal interpretation of all emerging technologies. Future implementation should prioritize multicenter validation, standardized forensic datasets, explainable AI, digital chain-of-custody procedures, and robust regulatory governance to ensure safe and scientifically reliable integration into forensic practice.</t>
  </si>
  <si>
    <t>Miziara, Ivan Dieb; Miziara, Carmen Silvia Molleis Galego</t>
  </si>
  <si>
    <t>Miziara, ID (corresponding author), Univ Sao Paulo, Fac Med, Dept Legal Med Bioeth Occupat Med &amp; Phys Med &amp; Reh, BR-05405000 Sao Paulo, Brazil.</t>
  </si>
  <si>
    <t>ivan.miziara@usp.br</t>
  </si>
  <si>
    <t>[Miziara, Ivan Dieb; Miziara, Carmen Silvia Molleis Galego] Univ Sao Paulo, Fac Med, Dept Legal Med Bioeth Occupat Med &amp; Phys Med &amp; Reh, BR-05405000 Sao Paulo, Brazil</t>
  </si>
  <si>
    <t>Universidade de Sao Paulo</t>
  </si>
  <si>
    <t>Autopsy Pathology's Paradigm Shift: Artificial Intelligence and Emerging Technologies in the Era of Digitally Integrated Death Investigation</t>
  </si>
  <si>
    <t>artificial intelligence; forensic pathology; autopsy; virtopsy; postmortem imaging; digital pathology; computational pathology; molecular autopsy; precision forensic medicine; forensic radiology</t>
  </si>
  <si>
    <t>POSTMORTEM; DIAGNOSIS; MEDICINE; VIRTOPSY; VICTIMS; MODELS</t>
  </si>
  <si>
    <t>2405</t>
  </si>
  <si>
    <t>10.3390/diagnostics16152405</t>
  </si>
  <si>
    <t>http://dx.doi.org/10.3390/diagnostics16152405</t>
  </si>
  <si>
    <t>MO7CC</t>
  </si>
  <si>
    <t>WOS:001847250500001</t>
  </si>
  <si>
    <t>Naseri, A; Antikchi, MH; Alijanpour, A; Najdsepas, H; Negahban, H; Negahi, A; Khosravi-Mashizi, M; Rahmani, A; Shahbazi, A; Massoudi, A; Aghili, K; Neamatzadeh, H</t>
  </si>
  <si>
    <t>BackgroundPelvic autonomic nerve preservation (ANP) during total mesorectal excision (TME) is technically demanding. Despite nerve-sparing techniques, urinary dysfunction affects 0-33% and sexual dysfunction 11-75% of patients. Conventional nerve identification relies heavily on surgeon experience and subtle anatomical landmarks. Artificial intelligence (AI)-based computer vision offers standardized, real-time recognition of autonomic nerves and fascial planes independent of individual expertise.MethodsThis narrative review comprehensively searched PubMed, PubMed Central, Embase, Web of Science, Scopus, and Google Scholar through May 15, 2026, using all relevant keywords. Peer-reviewed studies reporting AI-based neural or fascial plane recognition applicable to pelvic nerve protection during rectal cancer surgery were included. The manuscript is a narrative review; no protocol was registered, as systematic review methodology was not employed.ResultsThe AI Neurorecognition System (AINS) achieved a mean intersection-over-union (mIoU) of 0.75 and 96.09% overall accuracy, reducing nerve recognition time from 25 to 3 min. The Eureka navigation system improved trainee recognition in 20.7-90.6% of missed scenarios without increasing complications. Fascial plane models achieved Dice coefficients of 90.4-90.6%. Robotic micro-space dissection demonstrated acceptable oncologic efficacy with reduced dysfunction. The NEUROS multicenter randomized controlled trial demonstrated that intraoperative neuromonitoring (IONM) significantly reduced urinary and sexual dysfunction compared with standard TME at 12 months - the highest-quality evidence currently available for any nerve-preservation adjunct, providing a validation benchmark for future AI trials.ConclusionAI-guided neural recognition has progressed to clinically deployed systems demonstrating high technical accuracy and significant educational benefits. However, no randomized trial has yet demonstrated that AI guidance reduces patient-level functional dysfunction. The transition to standard practice requires multicenter randomized controlled trials measuring validated functional outcomes, head-to-head comparisons with existing nerve-preservation strategies (particularly IONM), rigorous external validation, formal cost-effectiveness analyses, and clear regulatory frameworks.</t>
  </si>
  <si>
    <t>Naseri, Amirhosein; Antikchi, Mohammad Hossein; Alijanpour, Abolhasan; Najdsepas, Hossein; Negahban, Hossein; Negahi, Alireza; Khosravi-Mashizi, Mehdi; Rahmani, Amirhossein; Shahbazi, Amirhossein; Massoudi, Ali; Aghili, Kazem; Neamatzadeh, Hossein</t>
  </si>
  <si>
    <t>Antikchi, MH (corresponding author), Islamic Azad Univ, Dept Internal Med, Yazd Branch, Yazd, Iran.</t>
  </si>
  <si>
    <t>mhantikchi.gastro@gmail.com</t>
  </si>
  <si>
    <t>[Naseri, Amirhosein] Aja Univ Med Sci, Imam Reza Hosp, Dept Colorectal Surg, Tehran, Iran; [Antikchi, Mohammad Hossein] Islamic Azad Univ, Dept Internal Med, Yazd Branch, Yazd, Iran; [Alijanpour, Abolhasan] Babol Univ Med Sci, Dept Gen Surg, Babol, Iran; [Najdsepas, Hossein; Negahban, Hossein; Negahi, Alireza; Khosravi-Mashizi, Mehdi] Iran Univ Med Sci, Breast Hlth &amp; Canc Res Ctr, Tehran, Iran; [Khosravi-Mashizi, Mehdi] Iran Univ Med Sci, Hazrat E Rasool Gen Hosp, Dept Gen Surg, Tehran, Iran; [Rahmani, Amirhossein] Iranshahr Univ Med Sci, Sch Med, Dept Plast Surg, Iranshahr, Iran; [Shahbazi, Amirhossein] Ilam Univ Med Sci, Sch Med, Dept Orthoped, Ilam, Iran; [Massoudi, Ali; Neamatzadeh, Hossein] Shahid Sadoughi Univ Med Sci, Noncommunicable Dis Res Inst, Hematol &amp; Oncol Res Ctr, Yazd, Iran; [Aghili, Kazem] Shahid Sadoughi Univ Med Sci, Dept Radiol, Yazd, Iran</t>
  </si>
  <si>
    <t>Aja University of Medical Sciences In Iran; Islamic Azad University; Babol University of Medical Sciences; Iran University of Medical Sciences; Iran University of Medical Sciences; Shahid Sadoughi University of Medical Sciences; Shahid Sadoughi University of Medical Sciences</t>
  </si>
  <si>
    <t>Artificial Intelligence-Guided Pelvic Autonomic Nerve Preservation in Rectal Cancer Surgery: Technical Performance, Clinical Translation, and Critical Re-evaluation of the Field</t>
  </si>
  <si>
    <t>Artificial intelligence; Deep learning; Rectal cancer; Pelvic autonomic nerves; Total mesorectal excision; Neural recognition; Intraoperative neuromonitoring; Hyperspectral imaging; Surgical training; Nerve-sparing surgery</t>
  </si>
  <si>
    <t>TOTAL MESORECTAL EXCISION; SEXUAL FUNCTION; RESECTION; BLADDER</t>
  </si>
  <si>
    <t>Rahmani, Amirhossein/LMP-1526-2024; /L-5393-2013</t>
  </si>
  <si>
    <t>10.1007/s13193-026-02639-y</t>
  </si>
  <si>
    <t>http://dx.doi.org/10.1007/s13193-026-02639-y</t>
  </si>
  <si>
    <t>JO5IZ</t>
  </si>
  <si>
    <t>WOS:001794221500001</t>
  </si>
  <si>
    <t>Handra, J; James, H; Mbilinyi, A; Moller-Hansen, A; O'Riley, C; Andrade, J; Deyell, M; Hague, C; Hawkins, N; Ho, K; Hu, R; Leipsic, J; Tam, R</t>
  </si>
  <si>
    <t>Background: Cardiovascular disease remains the leading cause of mortality worldwide. Cardiac fibrosis impacts the underlying pathophysiology of many cardiovascular diseases by altering structural integrity and impairing electrical conduction. Identifying cardiac fibrosis is essential for the prognosis and management of cardiovascular disease; however, current diagnostic methods face challenges due to invasiveness, cost, and inaccessibility. Electrocardiograms (ECGs) are widely available and cost-effective for monitoring cardiac electrical activity. While ECG-based methods for inferring fibrosis exist, they are not commonly used due to accuracy limitations and the need for cardiac expertise. However, the ECG shows promise as a target for machine learning (ML) applications in fibrosis detection.Objective: This study aims to synthesize and critically evaluate the current state of ECG-based ML approaches for cardiac fibrosis detection.Methods: We conducted a scoping review of research in ECG-based ML applications to identify cardiac fibrosis. Comprehensive searches were performed in PubMed, IEEE Xplore, Scopus, Web of Science, and DBLP databases, including publications up to October 2024. Studies were included if they applied ML techniques to detect cardiac fibrosis using ECG or vectorcardiogram data and provided sufficient methodological details and outcome metrics. Two reviewers independently assessed eligibility and extracted data on the ML models used, their performance metrics, study designs, and limitations.Results: We identified 11 studies evaluating ML approaches for detecting cardiac fibrosis using ECG data. These studies used various ML techniques, including classical (8/11, 73%), ensemble (3/11, 27%), and deep learning models (4/11, 36%). Support vector machines were the most used classical model (6/11, 55%), with the best-performing models of each study achieving accuracies of 77% to 93%. Among deep learning approaches, convolutional neural networks showed promising results, with one study reporting an area under the receiver operating characteristic curve (AUC) of 0.89 when combined with clinical features. Notably, a large-scale convolutional neural network study (n=14,052) achieved an AUC of 0.84 for detecting cardiac fibrosis, outperforming cardiologists (AUC 0.63-0.66). However, many studies had limited sample sizes and lacked external validation, potentially impacting the generalizability of the findings. Variability in reporting methods may affect the reproducibility and applicability of these ML-based approaches.Conclusions: ML-augmented ECG analysis shows promise for accessible and cost-effective detection of cardiac fibrosis. However, there are common limitations with respect to study design and insufficient external validation, raising concerns about the generalizability and clinical applicability of the findings. Inconsistencies in methodologies and incomplete reporting further impede cross-study comparisons. Future work may benefit from using prospective study designs, larger and more clinically and demographically diverse datasets, advanced ML models, and rigorous external validation. Addressing these challenges could pave the way for the clinical implementation of ML-based ECG detection of cardiac fibrosis to improve patient outcomes and health care resource allocation.</t>
  </si>
  <si>
    <t>Handra, Julia; James, Hannah; Mbilinyi, Ashery; Moller-Hansen, Ashley; O'Riley, Callum; Andrade, Jason; Deyell, Marc; Hague, Cameron; Hawkins, Nathaniel; Ho, Kendall; Hu, Ricky; Leipsic, Jonathon; Tam, Roger</t>
  </si>
  <si>
    <t>Handra, J (corresponding author), Univ British Columbia, Fac Med, 2194 Hlth Sci Mall, Vancouver, BC V6T 1Z3, Canada.</t>
  </si>
  <si>
    <t>jhandra@student.ubc.ca</t>
  </si>
  <si>
    <t>University of British Columbia Office of the Vice President of Research; Natural Sciences and Engineering Research Council of Canada; University of British Columbia Faculty of Medicine Summer Studentship Program</t>
  </si>
  <si>
    <t>University of British Columbia Office of the Vice President of Research; Natural Sciences and Engineering Research Council of Canada (Natural Sciences and Engineering Research Council of Canada (NSERC)); University of British Columbia Faculty of Medicine Summer Studentship Program</t>
  </si>
  <si>
    <t>This project was funded by the University of British Columbia Office of the Vice President of Research and the Innovation and Natural Sciences and Engineering Research Council of Canada, with additional support from the University of British Columbia Faculty of Medicine Summer Studentship Program.</t>
  </si>
  <si>
    <t>[Handra, Julia; James, Hannah; Hu, Ricky] Univ British Columbia, Fac Med, 2194 Hlth Sci Mall, Vancouver, BC V6T 1Z3, Canada; [Handra, Julia; James, Hannah; Mbilinyi, Ashery; Moller-Hansen, Ashley; O'Riley, Callum; Tam, Roger] Univ British Columbia, Sch Biomed Engn, Vancouver, BC, Canada; [Andrade, Jason; Deyell, Marc; Hawkins, Nathaniel] Univ British Columbia, Div Cardiol, Fac Med, Vancouver, BC, Canada; [Hague, Cameron; Leipsic, Jonathon] Univ British Columbia, Dept Radiol, Fac Med, Vancouver, BC, Canada; [Ho, Kendall] Univ British Columbia, Dept Emergency Med, Fac Med, Vancouver, BC, Canada</t>
  </si>
  <si>
    <t>University of British Columbia; University of British Columbia; University of British Columbia; University of British Columbia; University of British Columbia</t>
  </si>
  <si>
    <t>The Role of Machine Learning in the Detection of Cardiac Fibrosis in Electrocardiograms: Scoping Review</t>
  </si>
  <si>
    <t>JMIR CARDIO</t>
  </si>
  <si>
    <t>machine learning; cardiac fibrosis; electrocardiogram; ECG; detection; ML; cardiovascular disease; review</t>
  </si>
  <si>
    <t>FRAGMENTED QRS COMPLEX; BUNDLE-BRANCH BLOCK; MYOCARDIAL SCAR; SCORING SYSTEM; ATRIAL-FIBRILLATION; CLASSIFICATION; DISEASE; SIZE</t>
  </si>
  <si>
    <t>Andrade, Jason G/HHY-9218-2022; Mbilinyi, Ashery/KVI-5892-2024; Deyell, Marc/JAO-5084-2023; Hawkins, Nathaniel/AAW-5093-2020; Leipsic, Jonathon/ABE-6194-2020</t>
  </si>
  <si>
    <t>James, Hannah/0000-0001-5832-708X; Hu, Ricky/0000-0002-2843-3532; O'Riley, Callum/0009-0002-3854-0187; Andrade, Jason G/0000-0002-8493-5123; Ho, Kendall/0000-0002-4936-9031; Mbilinyi, Ashery/0009-0009-1372-9072; Moller-Hansen, Ashley/0000-0002-1997-7845; Deyell, Marc/0000-0001-8434-7076; Hawkins, Nathaniel/0000-0003-1286-2014</t>
  </si>
  <si>
    <t>2561-1011</t>
  </si>
  <si>
    <t>JMIR Cardio</t>
  </si>
  <si>
    <t>e60697</t>
  </si>
  <si>
    <t>10.2196/60697</t>
  </si>
  <si>
    <t>http://dx.doi.org/10.2196/60697</t>
  </si>
  <si>
    <t>U5O1Y</t>
  </si>
  <si>
    <t>39753213</t>
  </si>
  <si>
    <t>WOS:001412277000001</t>
  </si>
  <si>
    <t>Katukuri, GR; Kalapala, R</t>
  </si>
  <si>
    <t>Artificial intelligence (AI) is gaining momentum in the field of endo-hepatology, offering potential improvements in diagnosis, risk stratification, and procedural outcome prediction. This review outlines AI applications across endoscopic domains including variceal screening, endoscopic retrograde cholangiopancreatography (ERCP), cholangioscopy, and metabolic interventions, with particular promise seen in image-based models and radiomics. While early studies-mostly retrospective and pilot in nature-demonstrate improved accuracy and efficiency over conventional methods, only a few have progressed to prospective validation or real-world clinical integration. Notably, AI has shown the capability to reduce unnecessary endoscopies for variceal screening, predicting post-ERCP complications, and augmenting endoscopic ultrasound (EUS) training. However, the integration of AI into EUS-guided interventions, which are the core interventions in endo-hepatology, remains underdeveloped due to challenges like inconsistent data and difficulties with real-time image interpretation. While the outlook is encouraging, the current evidence calls for cautious optimism. Broad clinical adoption will depend on further prospective studies, validation across diverse settings, and stronger collaboration between clinicians and data scientists to ensure AI tools are reliable, interpretable, and clinically meaningful. ( J CLIN EXP HEPATOL 2026;16:103544)</t>
  </si>
  <si>
    <t>Katukuri, Goutham Reddy; Kalapala, Rakesh</t>
  </si>
  <si>
    <t>Katukuri, GR (corresponding author), AIG Hosp, Hyderabad, India.</t>
  </si>
  <si>
    <t>goutham.mge@gmail.com</t>
  </si>
  <si>
    <t>[Katukuri, Goutham Reddy; Kalapala, Rakesh] AIG Hosp, Hyderabad, India</t>
  </si>
  <si>
    <t>Endo-Hepatology and Artificial Intelligence: New Avenues for Diagnosis and Intervention</t>
  </si>
  <si>
    <t>JOURNAL OF CLINICAL AND EXPERIMENTAL HEPATOLOGY</t>
  </si>
  <si>
    <t>endohepatology; artificial intelligence; EUS; high risk varices; endoscopy</t>
  </si>
  <si>
    <t>CONVOLUTIONAL NEURAL-NETWORK; COMPENSATED CIRRHOSIS; PORTAL-HYPERTENSION; BILIARY STRICTURE; VARICES; RISK; MODEL; VALIDATION; PREDICTION; CONSENSUS</t>
  </si>
  <si>
    <t>ELSEVIER - DIVISION REED ELSEVIER INDIA PVT LTD</t>
  </si>
  <si>
    <t>17-A/1 MAIN RING ROAD, LAJPAT NAGAR IV, NEW DELHI, 110024, INDIA</t>
  </si>
  <si>
    <t>0973-6883</t>
  </si>
  <si>
    <t>2213-3453</t>
  </si>
  <si>
    <t>J CLIN EXP HEPATOL</t>
  </si>
  <si>
    <t>J. Clin. Exp. Hepatol.</t>
  </si>
  <si>
    <t>JUL-AUG 2026</t>
  </si>
  <si>
    <t>103544</t>
  </si>
  <si>
    <t>10.1016/j.jceh.2026.103544</t>
  </si>
  <si>
    <t>http://dx.doi.org/10.1016/j.jceh.2026.103544</t>
  </si>
  <si>
    <t>HP3MX</t>
  </si>
  <si>
    <t>42093741</t>
  </si>
  <si>
    <t>WOS:001759499500001</t>
  </si>
  <si>
    <t>Sait, ARW; Shaikh, MA</t>
  </si>
  <si>
    <t>Chronic obstructive pulmonary disease (COPD) is a progressive respiratory condition, contributing significantly to global morbidity and mortality. Traditional diagnostic tools are effective in diagnosing COPD. However, these tools demand specialized equipment and expertise. Advances in artificial intelligence (AI) provide a platform for enhancing COPD diagnosis by leveraging diverse data modalities. The existing reviews primarily focus on single modalities and lack information on interpretability and explainability. Thus, this review intends to synthesize the AI-powered frameworks for COPD identification, focusing on data modalities, methodological innovation, evaluation strategies, and reporting limitations and potential biases. By adhering to Preferred Reporting Items for Systematic Reviews and Meta-Analyses (PRISMA) guidelines, a systematic search was conducted across multiple repositories. From an initial pool of 1978 records, 22 studies were included in this review. The included studies demonstrated exceptional performance in specific settings. Most studies were retrospective and limited in diversity, lacking generalizability and external or prospective validation. This review presents a roadmap for advancing AI-assisted COPD detection. By highlighting the strengths and limitations of existing studies, it supports the development of future research. Future studies can utilize the findings to build models using prospective, multicenter, and multi-ethnic validations, ensuring generalizability and fairness.</t>
  </si>
  <si>
    <t>Sait, Abdul Rahaman Wahab; Shaikh, Mujeeb Ahmed</t>
  </si>
  <si>
    <t>Sait, ARW (corresponding author), King Faisal Univ, Ctr Documentat &amp; Adm Commun, Dept Arch &amp; Commun, POB 400, Al Hufuf 31982, Saudi Arabia.; Sait, ARW (corresponding author), King Salman Ctr Disabil Res, Riyadh 11614, Saudi Arabia.</t>
  </si>
  <si>
    <t>smujeeb@um.edu.sa; asait@kfu.edu.sa</t>
  </si>
  <si>
    <t>King Salman Center for Disability Research [KSRG-2024-353]</t>
  </si>
  <si>
    <t>King Salman Center for Disability Research (King Salman Centre for Disability Research)</t>
  </si>
  <si>
    <t>The authors extend their appreciation to the King Salman Center for Disability Research for funding this work through Research Group No. KSRG-2024-353.</t>
  </si>
  <si>
    <t>[Sait, Abdul Rahaman Wahab] King Faisal Univ, Ctr Documentat &amp; Adm Commun, Dept Arch &amp; Commun, POB 400, Al Hufuf 31982, Saudi Arabia; [Sait, Abdul Rahaman Wahab; Shaikh, Mujeeb Ahmed] King Salman Ctr Disabil Res, Riyadh 11614, Saudi Arabia; [Shaikh, Mujeeb Ahmed] Almaarefa Univ, Coll Med, Dept Basic Med Sci, Diriyah 13713, Saudi Arabia</t>
  </si>
  <si>
    <t>King Faisal University; King Salman Centre for Disability Research</t>
  </si>
  <si>
    <t>Artificial Intelligence-Powered Chronic Obstructive Pulmonary Disease Detection Techniques-A Review</t>
  </si>
  <si>
    <t>chronic obstructive pulmonary disease; artificial intelligence; lung disease; medical imaging; computed tomography; chest radiography; spirogram</t>
  </si>
  <si>
    <t>COPD; ASTHMA</t>
  </si>
  <si>
    <t>SHAIKH, MUJEEB AHMED/D-3929-2018; Wahab Sait, Abdul Rahaman/AFT-9562-2022</t>
  </si>
  <si>
    <t>SHAIKH, MUJEEB AHMED/0000-0001-7843-2784; Wahab Sait, Abdul Rahaman/0000-0001-5445-7899</t>
  </si>
  <si>
    <t>2562</t>
  </si>
  <si>
    <t>10.3390/diagnostics15202562</t>
  </si>
  <si>
    <t>http://dx.doi.org/10.3390/diagnostics15202562</t>
  </si>
  <si>
    <t>9BS7U</t>
  </si>
  <si>
    <t>41153235</t>
  </si>
  <si>
    <t>WOS:001602550900001</t>
  </si>
  <si>
    <t>Samdani, AH; Khan, SJ; Farhan, M; Yusuf, KQ; Bari, A; Siddiqui, MF; Nasir, U; Ahmed, N; Alqahtani, SA; Alshahrani, YMS</t>
  </si>
  <si>
    <t>Background Falls among older adults are a leading cause of morbidity and loss of independence. Wearable sensors combined with machine learning (ML) offer opportunities for objective fall risk evaluation, but low model transparency limits clinical adoption. Interpretable and explainable artificial intelligence (XAI) methods can address this constraint, yet their application in wearable sensor-based fall risk assessment has not been systematically examined. Methods A PRISMA 2020-compliant systematic review was conducted across PubMed, Scopus, Web of Science, and IEEE Xplore. Studies were eligible if they included older adults, employed wearable sensors, hybrid sensor systems, or structured clinical assessment instruments, applied AI/ML for fall risk assessment (not detection), and incorporated intrinsic interpretability or post-hoc XAI. Data were extracted on population characteristics, sensor modalities, outcome definitions, ML algorithms, explainability strategies, validation methods, and predictive performance. Results Eleven studies (2019-2025, total n = 5,484) met inclusion criteria. Inertial Measurement Units predominated. Fall risk definitions were heterogeneous, spanning retrospective fall history, clinical balance scales, and prospective diaries. Explainability was implemented almost exclusively at the global level, with only two studies providing both global and local explanations. On comparable tasks, interpretable models achieved accuracy of 0.65-0.92 and AUC of 0.70-0.92, suggesting interpretability carried no consistent performance penalty over more complex designs. All studies relied on internal validation only; none performed external validation or real-time deployment. None recruited P&amp;O users or incorporated device-specific predictors. Conclusion Current models favour interpretable architectures and achieve moderate-to-high performance, but are constrained by heterogeneous outcome definitions, absence of external validation, and global-only explainability that limits individual-level clinical utility. The evidence base does not yet support clinical deployment. Extending these findings to prosthetics and orthotics users, a clinically important downstream application, will require device-specific datasets, asymmetry-adjusted thresholds, and instance-level explanations. These represent the priority directions for the next stage of this research agenda.</t>
  </si>
  <si>
    <t>Samdani, Adeel Hussain; Khan, Saad Jawaid; Farhan, Muhannad; Yusuf, Kehinde Quasim; Bari, Abu Zeeshan; Siddiqui, Muhammad Faisal; Nasir, Usaimah; Ahmed, Naveed; Alqahtani, Saleh Ahmed; Alshahrani, Yousef Mohammed Saad</t>
  </si>
  <si>
    <t>Khan, SJ (corresponding author), Taibah Univ, Coll Med Rehabil Sci, Dept Prosthet &amp; Orthot, Al Madinah Al Munawwarah, Saudi Arabia.; Siddiqui, MF (corresponding author), King Faisal Univ, Coll Comp Sci &amp; Informat Technol, Dept Comp Engn, Al Ahsa, Saudi Arabia.</t>
  </si>
  <si>
    <t>msiddiqui@kfu.edu.sa; sjkhan@taibahu.edu.sa</t>
  </si>
  <si>
    <t>Deanship of Scientific Research, Vice Presidency for Graduate Studies and Scientific Research, King Faisal University, Saudi Arabia [KFU263184]</t>
  </si>
  <si>
    <t>Deanship of Scientific Research, Vice Presidency for Graduate Studies and Scientific Research, King Faisal University, Saudi Arabia</t>
  </si>
  <si>
    <t>The author(s) declared that financial support was received for this work and/or its publication. This work was supported by the Deanship of Scientific Research, Vice Presidency for Graduate Studies and Scientific Research, King Faisal University, Saudi Arabia (grant no. KFU263184).</t>
  </si>
  <si>
    <t>[Samdani, Adeel Hussain] Sir Syed Univ Engn &amp; Technol, Dept Comp Engn, Karachi, Pakistan; [Khan, Saad Jawaid; Farhan, Muhannad; Yusuf, Kehinde Quasim; Alqahtani, Saleh Ahmed; Alshahrani, Yousef Mohammed Saad] Taibah Univ, Coll Med Rehabil Sci, Dept Prosthet &amp; Orthot, Al Madinah Al Munawwarah, Saudi Arabia; [Bari, Abu Zeeshan] Sam Houston State Univ, Dept Engn Technol, Huntsville, TX 77340 USA; [Siddiqui, Muhammad Faisal] King Faisal Univ, Coll Comp Sci &amp; Informat Technol, Dept Comp Engn, Al Ahsa, Saudi Arabia; [Nasir, Usaimah] Univ Oulu, Fac Informat Technol &amp; Elect Engn, Oulu, Finland; [Ahmed, Naveed] Keele Univ, Sch Allied Hlth Profess &amp; Pharm, Keele, England</t>
  </si>
  <si>
    <t>Sir Syed University of Engineering &amp; Technology; Taibah University; Texas State University System; Sam Houston State University; King Faisal University; University of Oulu; Keele University</t>
  </si>
  <si>
    <t>Interpretable and explainable artificial intelligence for wearable sensor-based fall risk assessment in older adults: a systematic review with considerations for prosthetics and orthotics</t>
  </si>
  <si>
    <t>FRONTIERS IN COMPUTATIONAL NEUROSCIENCE</t>
  </si>
  <si>
    <t>explainable artificial intelligence; fall risk assessment; interpretable machine learning; older adults; prosthetics and orthotics; translational research; wearable sensors</t>
  </si>
  <si>
    <t>INERTIAL SENSORS; PEOPLE; GAIT</t>
  </si>
  <si>
    <t>Samdani, Adeel/OQJ-8713-2025</t>
  </si>
  <si>
    <t>1662-5188</t>
  </si>
  <si>
    <t>FRONT COMPUT NEUROSC</t>
  </si>
  <si>
    <t>Front. Comput. Neurosci.</t>
  </si>
  <si>
    <t>1860978</t>
  </si>
  <si>
    <t>10.3389/fncom.2026.1860978</t>
  </si>
  <si>
    <t>http://dx.doi.org/10.3389/fncom.2026.1860978</t>
  </si>
  <si>
    <t>Mathematical &amp; Computational Biology; Neurosciences</t>
  </si>
  <si>
    <t>Mathematical &amp; Computational Biology; Neurosciences &amp; Neurology</t>
  </si>
  <si>
    <t>LV1KX</t>
  </si>
  <si>
    <t>42523935</t>
  </si>
  <si>
    <t>WOS:001833964700001</t>
  </si>
  <si>
    <t>Mougios, V; Peretzke, R; Ertl, A; Dugas, M; Hein, KM; Neher, P; Ille, S; Krieg, S; Lenga, P</t>
  </si>
  <si>
    <t>Introduction: Cervical central spinal stenosis (CCSS) is a leading cause of adult spinal cord dysfunction. Magnetic resonance imaging (MRI) is the reference standard, but reporting is time-consuming and subject to inter-observer variability. Artificial intelligence (AI)-especially deep-learning-may enable automated, consistent assessment. Research question: Evaluation of performance metrics of AI models for diagnosing CCSS. Material and methods: Following PRISMA 2020, we searched PubMed, Cochrane, Embase, IEEE Xplore, and Web of Science (2015-July 2025) for studies training and evaluating AI models using MRI to diagnose or grade CCSS. We excluded studies limited to foraminal stenosis, non-MRI modalities, thoracic/lumbar levels, segmentationonly or image-enhancement tools without diagnostic output, and studies focused solely on non-stenotic cervical pathologies. Data were extracted on MRI protocol, model type, data splits and external validation, stenosis classification, and diagnostic performance. Results: Ten studies (2019-2025) met inclusion criteria, predominantly single-centre and retrospective. Most models used T2-weighted axial and/or sagittal MRI; CNNs (e.g., ResNet-50, EfficientNet) and Transformer-based architectures were common. Sensitivities ranged roughly 0.67-1.00 and specificities 0.42-0.97 across models, with many reporting AUCs &gt;= 0.90 and accuracies &gt;= 0.85. Only one study reported true external test performance. Reporting of confidence intervals, processing time, and explainability (e.g., Grad-CAM) was inconsistent. Discussion and conclusion: Deep-learning shows promising diagnostic performance for automated CCSS assessment on MRI and could reduce variability and reporting time. However, generalisability remains uncertain due to small, retrospective, largely single-centre cohorts and scarce external validation. Standardized reporting (e.g., CLAIM) and prospective, multi-centre validation is needed before routine clinical deployment.</t>
  </si>
  <si>
    <t>Mougios, Vasileios; Peretzke, Robin; Ertl, Alexandra; Dugas, Martin; Hein, Klaus Maier; Neher, Peter; Ille, Sebastian; Krieg, Sandro; Lenga, Pavlina</t>
  </si>
  <si>
    <t>Lenga, P (corresponding author), Heidelberg Univ Hosp, Dept Neurosurg, Heidelberg, Germany.; Lenga, P (corresponding author), Heidelberg Univ Hosp, Inst Med Informat, Heidelberg, Germany.</t>
  </si>
  <si>
    <t>pavlina.lenga@med.uni-heidelberg.de</t>
  </si>
  <si>
    <t>[Mougios, Vasileios; Ille, Sebastian; Krieg, Sandro; Lenga, Pavlina] Heidelberg Univ Hosp, Dept Neurosurg, Heidelberg, Germany; [Peretzke, Robin; Ertl, Alexandra; Hein, Klaus Maier; Neher, Peter] German Canc Res Ctr, Div Med Image Comp, Heidelberg, Germany; [Peretzke, Robin; Ertl, Alexandra; Hein, Klaus Maier; Neher, Peter] Heidelberg Univ Hosp, Dept Radiat Oncol, Pattern Anal &amp; Learning Grp, Heidelberg, Germany; [Dugas, Martin; Lenga, Pavlina] Heidelberg Univ Hosp, Inst Med Informat, Heidelberg, Germany</t>
  </si>
  <si>
    <t>Ruprecht Karls University Heidelberg; Helmholtz Association; German Cancer Research Center (DKFZ); Ruprecht Karls University Heidelberg; Ruprecht Karls University Heidelberg</t>
  </si>
  <si>
    <t>Application and performance of deep learning models for the automated diagnosis of cervical central spinal stenosis on MRI: a systematic review</t>
  </si>
  <si>
    <t>BRAIN AND SPINE</t>
  </si>
  <si>
    <t>AI; Deep-learning; Convolutional neural network; MRI; Cervical central canal stenosis</t>
  </si>
  <si>
    <t>Dugas, Martin/HLQ-6447-2023; Krieg, Sandro M/L-8902-2016; Ille, Sebastian/JFK-5170-2023</t>
  </si>
  <si>
    <t>Krieg, Sandro M/0000-0003-4050-1531; Ertl, Alexana/0009-0000-4572-9565</t>
  </si>
  <si>
    <t>2772-5294</t>
  </si>
  <si>
    <t>BRAIN SPINE</t>
  </si>
  <si>
    <t>Brain Spine</t>
  </si>
  <si>
    <t>105902</t>
  </si>
  <si>
    <t>10.1016/j.bas.2025.105902</t>
  </si>
  <si>
    <t>http://dx.doi.org/10.1016/j.bas.2025.105902</t>
  </si>
  <si>
    <t>AT8UP</t>
  </si>
  <si>
    <t>41536514</t>
  </si>
  <si>
    <t>WOS:001656643200001</t>
  </si>
  <si>
    <t>Banerjee, S; Goyal, S; Mishra, S; Gupta, D; Bisht, SS; Venketesan, K; Narang, K; Kataria, T</t>
  </si>
  <si>
    <t>Artificial intelligence (AI) applications, in the form of machine learning and deep learning, are being incorporated into practice in various aspects of medicine, including radiation oncology. Ample evidence from recent publications explores its utility and future use in external beam radiotherapy. However, the discussion on its role in brachytherapy is sparse. This article summarizes available current literature and discusses potential uses of AI in brachytherapy, including future directions. AI has been applied for brachytherapy procedures during almost all steps, starting from decision-making till treatment completion. AI use has led to improvement in efficiency and accuracy by reducing the human errors and saving time in certain aspects. Apart from direct use in brachytherapy, AI also contributes to contemporary advancements in radiology and associated sciences that can affect brachytherapy decisions and treatment. There is a renewal of interest in brachytherapy as a technique in recent years, contributed largely by the understanding that contemporary advances such as intensity modulated radiotherapy and stereotactic external beam radiotherapy cannot match the geometric gains and conformality of brachytherapy, and the integrated efforts of international brachytherapy societies to promote brachytherapy training and awareness. Use of AI technologies may consolidate it further by reducing human effort and time. Prospective validation over larger studies and incorporation of AI technologies for a larger patient population would help improve the efficiency and acceptance of brachytherapy. The enthusiasm favoring AI needs to be balanced against the short duration and quantum of experience with AI in limited patient subsets, need for constant learning and re-learning to train the AI algorithms, and the inevitability of humans having to take responsibility for the correctness and safety of treatments.</t>
  </si>
  <si>
    <t>Banerjee, Susovan; Goyal, Shikha; Mishra, Saumyaranjan; Gupta, Deepak; Bisht, Shyam Singh; Venketesan, K.; Narang, Kushal; Kataria, Tejinder</t>
  </si>
  <si>
    <t>Gupta, D (corresponding author), Medanta Med, Div Radiat Oncol, Gurgaon, Haryana, India.</t>
  </si>
  <si>
    <t>deepakonco@gmail.com</t>
  </si>
  <si>
    <t>[Banerjee, Susovan; Mishra, Saumyaranjan; Gupta, Deepak; Bisht, Shyam Singh; Venketesan, K.; Narang, Kushal; Kataria, Tejinder] Medanta Med, Div Radiat Oncol, Gurgaon, Haryana, India; [Goyal, Shikha] Post Grad Inst Med Educ &amp; Res, Dept Radiotherapy, Chandigarh, India</t>
  </si>
  <si>
    <t>Post Graduate Institute of Medical Education &amp; Research (PGIMER), Chandigarh</t>
  </si>
  <si>
    <t>Artificial intelligence in brachytherapy: a summary of recent developments</t>
  </si>
  <si>
    <t>CERVICAL-CANCER; NEURAL-NETWORK; WORKING GROUP; RECOMMENDATIONS; SEGMENTATION; RADIOTHERAPY; PREDICTION; DIAGNOSIS; TOXICITY; ORGANS</t>
  </si>
  <si>
    <t>Goyal, Shikha/AAV-2973-2020; banerjee, susovan/AAL-4989-2020</t>
  </si>
  <si>
    <t>Goyal, Shikha/0000-0002-9972-6682; banerjee, susovan/0000-0001-7029-9464</t>
  </si>
  <si>
    <t>1122</t>
  </si>
  <si>
    <t>20200842</t>
  </si>
  <si>
    <t>10.1259/bjr.20200842</t>
  </si>
  <si>
    <t>http://dx.doi.org/10.1259/bjr.20200842</t>
  </si>
  <si>
    <t>SH8LI</t>
  </si>
  <si>
    <t>33914614</t>
  </si>
  <si>
    <t>WOS:000654382900004</t>
  </si>
  <si>
    <t>Fu, D; Sritharan, DV; D'Souza, R; Chadha, S; Hager, T; Aneja, S</t>
  </si>
  <si>
    <t>Purpose of Review This review highlights recent advances in the use of artificial intelligence (AI) for lung cancer screening, risk stratification, prognosis, and treatment selection, with a focus on emerging multimodal machine learning approaches. Recent Findings AI models, particularly deep learning algorithms, have exhibited high accuracy in interpreting imaging and liquid biopsy data for the early detection of lung cancer. Multimodal approaches integrating imaging, clinical, and molecular features have improved lung nodule classification and treatment response prediction. In retrospective studies, AI can outperform subjective decision-making thresholds and aid in providing patient-centered care. However, real-world deployment remains limited, and early clinical evaluations show performance degradation outside of retrospective settings. Summary AI is poised to improve lung cancer care through enhanced detection, individualized prognostication, and personalized treatment. Multimodal models are especially promising but face challenges in generalizability, interpretability, and implementation. Clinical decision support systems that incorporate provider input may offer a feasible path to clinical integration. Prospective validation studies, system integration, and equitable data access are necessary to ensure AI can safely and effectively enhance lung cancer care.</t>
  </si>
  <si>
    <t>Fu, Daniel; Sritharan, Durga V.; D'Souza, Rahul; Chadha, Saahil; Hager, Tommy; Aneja, Sanjay</t>
  </si>
  <si>
    <t>Aneja, S (corresponding author), Yale Sch Med, Dept Therapeut Radiol, New Haven, CT 06510 USA.; Aneja, S (corresponding author), Yale New Haven Hosp, Ctr Outcomes Res &amp; Evaluat, New Haven, CT 06510 USA.; Aneja, S (corresponding author), Yale Sch Med, Dept Biomed Informat &amp; Data Sci, New Haven, CT 06510 USA.; Aneja, S (corresponding author), Yale Univ, Dept Biomed Engn, New Haven, CT 06510 USA.; Aneja, S (corresponding author), Yale Canc Ctr, New Haven, CT 06510 USA.; Aneja, S (corresponding author), Yale Sch Med, 330 Cedar St, New Haven, CT 06519 USA.</t>
  </si>
  <si>
    <t>sanjay.aneja@yale.edu</t>
  </si>
  <si>
    <t>[Fu, Daniel; Sritharan, Durga V.; D'Souza, Rahul; Chadha, Saahil; Hager, Tommy; Aneja, Sanjay] Yale Sch Med, Dept Therapeut Radiol, New Haven, CT 06510 USA; [Fu, Daniel; Sritharan, Durga V.; Chadha, Saahil; Hager, Tommy; Aneja, Sanjay] Yale New Haven Hosp, Ctr Outcomes Res &amp; Evaluat, New Haven, CT 06510 USA; [Aneja, Sanjay] Yale Sch Med, Dept Biomed Informat &amp; Data Sci, New Haven, CT 06510 USA; [Aneja, Sanjay] Yale Univ, Dept Biomed Engn, New Haven, CT 06510 USA; [Aneja, Sanjay] Yale Canc Ctr, New Haven, CT 06510 USA; [Aneja, Sanjay] Yale Sch Med, 330 Cedar St, New Haven, CT 06519 USA</t>
  </si>
  <si>
    <t>Yale University; Yale University; Yale University; Yale University; Yale University; Yale New Haven Hospital; Yale University</t>
  </si>
  <si>
    <t>Artificial Intelligence in Lung Cancer: From Early Detection to Personalized Therapy</t>
  </si>
  <si>
    <t>Lung cancer; Artificial intelligence (AI); Machine learning (ML); Deep learning (DL); Clinical decision support; Risk stratification; Multimodal data; Medical imaging; Liquid biopsy; Precision oncology</t>
  </si>
  <si>
    <t>AI; SELECTION; MODEL</t>
  </si>
  <si>
    <t>APR 29 2026</t>
  </si>
  <si>
    <t>10.1007/s11912-026-01782-7</t>
  </si>
  <si>
    <t>http://dx.doi.org/10.1007/s11912-026-01782-7</t>
  </si>
  <si>
    <t>HF3GS</t>
  </si>
  <si>
    <t>42050113</t>
  </si>
  <si>
    <t>WOS:001752692800001</t>
  </si>
  <si>
    <t>El Arab, RA; Al Moosa, OA; Albahrani, Z; Alkhalil, I; Somerville, J; Abuadas, F</t>
  </si>
  <si>
    <t>Background: Artificial intelligence (AI) and machine learning (ML) have been reshaping maternal, fetal, neonatal, and reproductive healthcare by enhancing risk prediction, diagnostic accuracy, and operational efficiency across the perinatal continuum. However, no comprehensive synthesis has yet been published. Objective: To conduct a scoping review of reviews of AI/ML applications spanning reproductive, prenatal, postpartum, neonatal, and early child-development care. Methods: We searched PubMed, Embase, the Cochrane Library, Web of Science, and Scopus through April 2025. Two reviewers independently screened records, extracted data, and assessed methodological quality using AMSTAR 2 for systematic reviews, ROBIS for bias assessment, SANRA for narrative reviews, and JBI guidance for scoping reviews. Results: Thirty-nine reviews met our inclusion criteria. In preconception and fertility treatment, convolutional neural network-based platforms can identify viable embryos and key sperm parameters with over 90 percent accuracy, and machine-learning models can personalize follicle-stimulating hormone regimens to boost mature oocyte yield while reducing overall medication use. Digital sexual-health chatbots have enhanced patient education, pre-exposure prophylaxis adherence, and safer sexual behaviors, although data-privacy safeguards and bias mitigation remain priorities. During pregnancy, advanced deep-learning models can segment fetal anatomy on ultrasound images with more than 90 percent overlap compared to expert annotations and can detect anomalies with sensitivity exceeding 93 percent. Predictive biometric tools can estimate gestational age within one week with accuracy and fetal weight within approximately 190 g. In the postpartum period, AI-driven decision-support systems and conversational agents can facilitate early screening for depression and can guide follow-up care. Wearable sensors enable remote monitoring of maternal blood pressure and heart rate to support timely clinical intervention. Within neonatal care, the Heart Rate Observation (HeRO) system has reduced mortality among very low-birth-weight infants by roughly 20 percent, and additional AI models can predict neonatal sepsis, retinopathy of prematurity, and necrotizing enterocolitis with area-under-the-curve values above 0.80. From an operational standpoint, automated ultrasound workflows deliver biometric measurements at about 14 milliseconds per frame, and dynamic scheduling in IVF laboratories lowers staff workload and per-cycle costs. Home-monitoring platforms for pregnant women are associated with 7-11 percent reductions in maternal mortality and preeclampsia incidence. Despite these advances, most evidence derives from retrospective, single-center studies with limited external validation. Low-resource settings, especially in Sub-Saharan Africa, remain under-represented, and few AI solutions are fully embedded in electronic health records. 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</si>
  <si>
    <t>El Arab, Rabie Adel; Al Moosa, Omayma Abdulaziz; Albahrani, Zahraa; Alkhalil, Israa; Somerville, Joel; Abuadas, Fuad</t>
  </si>
  <si>
    <t>fhabuadas@ju.edu.sa; r.adel@almoosacollege.edu.sa; joel.somerville@uhi.ac.uk</t>
  </si>
  <si>
    <t>Almoosa College of Health Sciences</t>
  </si>
  <si>
    <t>This research was funded by Almoosa College of Health Sciences, which covered the article processing charges (APC). The funder had no role in the study's design, data collection, analyses, manuscript preparation, or decision to publish.</t>
  </si>
  <si>
    <t>[El Arab, Rabie Adel; Al Moosa, Omayma Abdulaziz; Albahrani, Zahraa; Alkhalil, Israa] Almoosa Coll Hlth Sci, Alhsa 36422, Saudi Arabia; [Albahrani, Zahraa; Alkhalil, Israa] Almoosa Specialist Hosp, Alhsa 36342, Saudi Arabia; [Somerville, Joel] Univ Highlands &amp; Isl, Inverness Coll, Inverness IV2 3JH, Scotland; [Abuadas, Fuad] Jouf Univ, Coll Nursing, Dept Community Hlth Nursing, Sakaka 72388, Saudi Arabia</t>
  </si>
  <si>
    <t>Almoosa College of Health Science; University of the Highlands &amp; Islands; Al Jouf University</t>
  </si>
  <si>
    <t>Integrating Artificial Intelligence into Perinatal Care Pathways: A Scoping Review of Reviews of Applications, Outcomes, and Equity</t>
  </si>
  <si>
    <t>NURSING REPORTS</t>
  </si>
  <si>
    <t>artificial intelligence; machine learning; nursing; perinatal care; maternal health; neonatal care; reproductive health; health equity</t>
  </si>
  <si>
    <t>HEALTH; RISK</t>
  </si>
  <si>
    <t>Abuadas, Fuad/AAD-3016-2022; El Arab, Rabie Adel/AEC-8068-2022</t>
  </si>
  <si>
    <t>Abuadas, Fuad/0000-0002-4880-0862; Somerville, Joel/0000-0002-8728-0687; El Arab, Rabie Adel/0000-0002-3822-9236</t>
  </si>
  <si>
    <t>2039-439X</t>
  </si>
  <si>
    <t>2039-4403</t>
  </si>
  <si>
    <t>NURS REP</t>
  </si>
  <si>
    <t>Nurs. Rep.</t>
  </si>
  <si>
    <t>JUL 31 2025</t>
  </si>
  <si>
    <t>281</t>
  </si>
  <si>
    <t>10.3390/nursrep15080281</t>
  </si>
  <si>
    <t>http://dx.doi.org/10.3390/nursrep15080281</t>
  </si>
  <si>
    <t>6OF7U</t>
  </si>
  <si>
    <t>40863668</t>
  </si>
  <si>
    <t>WOS:001558062300001</t>
  </si>
  <si>
    <t>Qin, CT; Zeng, L; Zhang, JB; Zhang, J; Tao, M; Zhou, JM</t>
  </si>
  <si>
    <t>Background Delirium is a common complication following cardiac surgery and significantly affects patient prognosis and quality of life. Recently, the application of artificial intelligence (AI) has gained prominence in predicting and assessing the risk of postoperative delirium, showing considerable potential in clinical settings.Objective This scoping review summarises existing research on AI-based prediction models for post-cardiac surgery delirium and provides insights and recommendations for clinical practice and future research.Methods Following the PRISMA-ScR (Preferred Reporting Items for Systematic Reviews and Meta-Analyses extension for Scoping Reviews) guidelines, eight databases were searched: China National Knowledge Infrastructure, Wanfang Database, China Biomedical Literature Database, Virtual Information Platform, PubMed, Web of Science, Medline, and Embase. Studies meeting the inclusion criteria were screened, and data were extracted on surgery type, delirium assessment tools, predictive factors, and AI-based prediction models. The search covered database inception through January 12, 2025. Two researchers independently conducted the literature review and data analysis.Results Ten studies from China, Canada, and Germany involving 11,702 participants were included. The reported incidence of postoperative delirium ranged from 5.56% to 34%. The most commonly used assessment tools were Confusion Assessment Method for the Intensive Care Unit, Diagnostic and Statistical Manual of Mental Disorders-5, and Intensive Care Delirium Screening Checklist. Key predictive factors included age, cardiopulmonary bypass time, cerebrovascular disease, and pain scores. AI-based prediction models were primarily developed using R (6/10, 60%) and Python (4/10, 40%). Model performance, as measured by the area under the curve, ranged from 0.544 to 0.92. Among these models, Random Forest (RF) was the most effective (5/10, 50%), followed by XGBoost (3/10, 30%) and Artificial Neural Networks (2/10, 20%).Conclusion AI-based models show promise for predicting postoperative delirium in cardiac surgery patients. Future studies should prioritise integrating these models into clinical workflows, conducting rigorous multicenter external validation, and incorporating dynamic, time-varying perioperative variables to enhance generalizability and clinical utility.Reporting Method This review followed the PRISMA-ScR (Preferred Reporting Items for Systematic Reviews and Meta-Analyses extension for Scoping Reviews) guidelines.Patient or Public Contribution This study did not include patient or public involvement in its design, conduct, or reporting.</t>
  </si>
  <si>
    <t>Qin, Centao; Zeng, Lu; Zhang, Jinbo; Zhang, Juan; Tao, Ming; Zhou, Jiamei</t>
  </si>
  <si>
    <t>Zhou, JM (corresponding author), Zunyi Med Univ, Affiliated Hosp, Nursing Dept, Zunyi, Peoples R China.; Zhou, JM (corresponding author), Zunyi Med Univ, Nursing Coll, Zunyi, Peoples R China.</t>
  </si>
  <si>
    <t>zhoujiamei666@163.com</t>
  </si>
  <si>
    <t>[Qin, Centao; Zeng, Lu; Zhang, Jinbo; Zhang, Juan; Tao, Ming; Zhou, Jiamei] Zunyi Med Univ, Affiliated Hosp, Nursing Dept, Zunyi, Peoples R China; [Qin, Centao; Zeng, Lu; Zhang, Jinbo; Zhang, Juan; Zhou, Jiamei] Zunyi Med Univ, Nursing Coll, Zunyi, Peoples R China</t>
  </si>
  <si>
    <t>Zunyi Medical University; Zunyi Medical University</t>
  </si>
  <si>
    <t>Artificial Intelligence-Based Delirium Prediction Model for Post-Cardiac Surgery Patients: A Scoping Review</t>
  </si>
  <si>
    <t>JOURNAL OF ADVANCED NURSING</t>
  </si>
  <si>
    <t>artificial intelligence; delirium; post-cardiac surgery; predictive model; scoping review</t>
  </si>
  <si>
    <t>VALIDATION; RISK</t>
  </si>
  <si>
    <t>Zhang, Jinbo/0009-0004-3123-8668</t>
  </si>
  <si>
    <t>0309-2402</t>
  </si>
  <si>
    <t>1365-2648</t>
  </si>
  <si>
    <t>J ADV NURS</t>
  </si>
  <si>
    <t>J. Adv. Nurs.</t>
  </si>
  <si>
    <t>7735</t>
  </si>
  <si>
    <t>7747</t>
  </si>
  <si>
    <t>10.1111/jan.70456</t>
  </si>
  <si>
    <t>http://dx.doi.org/10.1111/jan.70456</t>
  </si>
  <si>
    <t>KV6FJ</t>
  </si>
  <si>
    <t>41410092</t>
  </si>
  <si>
    <t>WOS:001641187700001</t>
  </si>
  <si>
    <t>Rios-Garcia, W; Via-y-Rada-Torres, AD; Salinas-Díaz, L; Vidal-Vidal, Y; Quintana-Garcia, LA; Morales, YC; Rios-Garcia, AA; Paredes, NOC</t>
  </si>
  <si>
    <t>Background Stroke remains a leading cause of mortality and long-term disability worldwide, while currently used clinical risk prediction tools demonstrate only moderate accuracy. Retinal imaging combined with artificial intelligence has emerged as a promising non-invasive approach for improving stroke risk stratification by capturing microvascular changes that reflect cerebrovascular health.Methods This scoping review was conducted in accordance with Joanna Briggs Institute methodology and reported following the Preferred Reporting Items for Systematic Reviews and Meta-Analyses Extension for Scoping Reviews guidelines. Electronic searches were performed in PubMed/MEDLINE, Scopus, and Web of Science to identify studies applying artificial intelligence techniques to retinal imaging for stroke risk prediction. Quantitative human studies reporting predictive performance metrics were eligible for inclusion. Eleven studies were included. Most investigations applied deep learning models to fundus photography or optical coherence tomography angiography.Results Reported predictive performance varied substantially, with area under the receiver operating characteristic curve values ranging from 0.719 to 0.987. Retinal vascular geometry, morphology, and network complexity were the most consistently identified predictors of stroke risk. Models integrating retinal imaging with clinical variables generally demonstrated improved discrimination compared with image-only approaches. However, the majority of studies relied on internal validation, and more than two-thirds were judged to have a high risk of bias. Several studies were based on large shared datasets, particularly the UK Biobank, which may limit interpretation of the overall sample size.Conclusion Overall, artificial intelligence-based retinal imaging shows considerable potential as a complementary tool for stroke risk prediction, but the current evidence is limited by methodological heterogeneity, insufficient external validation, and concerns regarding generalizability. Robust prospective and externally validated studies are required before routine clinical implementation can be recommended.</t>
  </si>
  <si>
    <t>Rios-Garcia, Wagner; Via-y-Rada-Torres, Abigail D.; Salinas-Diaz, Linda; Vidal-Vidal, Yosy; Quintana-Garcia, Lynn A.; Morales, Yoshimi Caceres; Rios-Garcia, Alondra A.; Paredes, Nathaly Olga Chinchihualpa</t>
  </si>
  <si>
    <t>Rios-Garcia, W (corresponding author), Res Network Digital Hlth Artificial Intelligence &amp;, Lima, Peru.; Rios-Garcia, W (corresponding author), Univ Cient, Fac Ciencias Salud, CHANGE Res Working Grp, Carrera Med Humana, Lima, Peru.</t>
  </si>
  <si>
    <t>[Rios-Garcia, Wagner; Rios-Garcia, Alondra A.] Res Network Digital Hlth Artificial Intelligence &amp;, Lima, Peru; [Rios-Garcia, Wagner] Univ Cient, Fac Ciencias Salud, CHANGE Res Working Grp, Carrera Med Humana, Lima, Peru; [Via-y-Rada-Torres, Abigail D.] Univ Cient Sur, Fac Med, Lima, Peru; [Salinas-Diaz, Linda] Univ Peruana Cayetano Heredia, Fac Med Alberto Hurtado, Lima, Peru; [Vidal-Vidal, Yosy] Univ Nacl Trujillo, Fac Med, Trujillo, Peru; [Quintana-Garcia, Lynn A.] Univ Ricardo Palma, Inst Invest Ciencias Biomed, Lima, Peru; [Morales, Yoshimi Caceres] Univ Nacl Santa, Fac Med, Huaraz, Ancash, Peru; [Paredes, Nathaly Olga Chinchihualpa] Univ Cincinnati, Dept Neurol &amp; Rehabil Med, Cincinnati, OH USA</t>
  </si>
  <si>
    <t>Universidad Cientifica del Sur (CIENTIFICA); Universidad Cientifica del Sur (CIENTIFICA); Universidad Peruana Cayetano Heredia; Universidad Nacional de Trujillo; Universidad Ricardo Palma; University System of Ohio; University of Cincinnati</t>
  </si>
  <si>
    <t>Predicting stroke risk using retinal imaging with artificial intelligence: a scoping review of current evidence</t>
  </si>
  <si>
    <t>Stroke; Risk assessment; Artificial intelligence; Deep learning; Retina (MeSH)</t>
  </si>
  <si>
    <t>PHOTOGRAPHS; VALIDATION; MODELS; TOOL</t>
  </si>
  <si>
    <t>10.1007/s00417-026-07422-x</t>
  </si>
  <si>
    <t>http://dx.doi.org/10.1007/s00417-026-07422-x</t>
  </si>
  <si>
    <t>MB2TB</t>
  </si>
  <si>
    <t>42536191</t>
  </si>
  <si>
    <t>WOS:001838130800001</t>
  </si>
  <si>
    <t>Gupta, A; Agrawal, A; Sammer, M; Saxena, AK</t>
  </si>
  <si>
    <t>Artificial intelligence (AI) is reshaping healthcare, and radiology is at the forefront for adoption. Increasing demand for imaging, complex protocols, quantitative image analysis, and workforce shortages drive AI development. However, clinical translation in pediatric imaging still lags its use in general radiology. Only a small number of approved tools carry explicit pediatric indications, and these focus on narrow tasks. In chest imaging, deep learning models can detect pneumonia, tuberculosis, and misplaced lines or tubes, though performance depends on pediatric-specific training and local validation. Automated bone age assessment is among the earliest and most widely adopted applications. Neuroimaging benefits include reduced acquisition times, lower contrast doses, and rapid triage of critical findings. Cardiovascular applications support congenital heart disease detection and functional assessment, while oncology applications are being explored for tumor characterization and segmentation for therapy planning. Beyond interpretation, AI can enhance workflow triage, structured reporting, and patient communication. Despite these advances, barriers remain for AI adoption. These include scarcity of pediatric datasets, limited prospective validation, workflow integration challenges, interpretability concerns, and complex ethical and legal issues unique to children. Integration with hospital systems is uneven, and routine monitoring and support are often missing. Pediatricians and surgeons should work with radiologists and data scientists to define use cases, curate datasets, validate performance, and set ethical guardrails. Future progress will depend on collaborative data sharing, robust validation, clinician engagement, child-centred guidelines, and human-centred design to ensure safe, equitable, and meaningful adoption.</t>
  </si>
  <si>
    <t>Gupta, Amit; Agrawal, Anjali; Sammer, Marla; Saxena, Akshay Kumar</t>
  </si>
  <si>
    <t>Agrawal, A (corresponding author), Teleradiol Solut, 12 B Sriram Rd,Civil Lines, Delhi 110054, India.</t>
  </si>
  <si>
    <t>anjali.agrawal@telradsol.com</t>
  </si>
  <si>
    <t>[Gupta, Amit] AIIMS, Dept Pediat &amp; Onco Radiol, New Delhi 110029, India; [Agrawal, Anjali] Teleradiol Solut, 12 B Sriram Rd,Civil Lines, Delhi 110054, India; [Sammer, Marla] Baylor Coll Med, Texas Childrens Dept Radiol AI &amp; Innovat, Houston, TX USA; [Saxena, Akshay Kumar] Post Grad Inst Med Educ &amp; Res, Dept Radio Diag &amp; Imaging, Sect 12, Chandigarh 160012, India</t>
  </si>
  <si>
    <t>All India Institute of Medical Sciences (AIIMS) New Delhi; Baylor College of Medicine; Post Graduate Institute of Medical Education &amp; Research (PGIMER), Chandigarh</t>
  </si>
  <si>
    <t>Artificial Intelligence in Pediatric Imaging: A Primer for Pediatric Clinicians</t>
  </si>
  <si>
    <t>INDIAN JOURNAL OF PEDIATRICS</t>
  </si>
  <si>
    <t>Artificial intelligence; Pediatric imaging; Pediatric AI; Clinical decision support; Data sharing</t>
  </si>
  <si>
    <t>0019-5456</t>
  </si>
  <si>
    <t>0973-7693</t>
  </si>
  <si>
    <t>INDIAN J PEDIATR</t>
  </si>
  <si>
    <t>Indian J. Pediatr.</t>
  </si>
  <si>
    <t>831</t>
  </si>
  <si>
    <t>839</t>
  </si>
  <si>
    <t>10.1007/s12098-026-06289-4</t>
  </si>
  <si>
    <t>http://dx.doi.org/10.1007/s12098-026-06289-4</t>
  </si>
  <si>
    <t>LO7QV</t>
  </si>
  <si>
    <t>42319740</t>
  </si>
  <si>
    <t>WOS:001797312000001</t>
  </si>
  <si>
    <t>Pegorini, C; Cattaneo, D; Meotti, M; Baglio, F; Mannini, A; Cordani, C; Gervasoni, E</t>
  </si>
  <si>
    <t>BackgroundArtificial intelligence (AI) has rapidly emerged within healthcare systems and neurological rehabilitation with the potential to revolutionize clinical decision-making and therapeutic strategies. However, a comprehensive understanding of how AI is currently applied to gait and balance rehabilitation in stroke, Parkinson's disease (PD), and multiple sclerosis (MS) is still lacking.ObjectiveTo map the current use of AI in neurological rehabilitation, focusing on clinical purposes, geographical distribution, and applied technologies for gait and balance rehabilitation.MethodsFollowing the PRISMA-ScR statement, we conducted a literature search through MEDLINE, Cochrane CENTRAL, EMBASE, and Google Scholar up to July 2025 to identify studies applying AI-based methods to gait and balance outcomes in adults with stroke, PD, or MS. Study characteristics, AI methods, validation strategies, clinical purpose, and motor outcomes were extracted and synthesized narratively.ResultsEighteen studies published from 2009 to 2025 were included. Most studies were conducted in Asia (50%) and involved people with stroke (77.8%). AI was predominantly used for prognostic purposes (72.22%), such as predicting falls, gait recovery, or treatment response and diagnostic applications (33.3%). Machine learning was the most common approach (88.9%) with Random Forest, Support Vector Machine, logistic regression, and eXtreme Gradient Boosting being the most frequently applied algorithms. None of the included studies performed prospective or external validation on independent datasets.ConclusionsThis scoping review provides a comprehensive overview of current AI applications, highlighting promising but still immature approaches in the neurological rehabilitation of gait and balance. However, substantial methodological limitations remain major barriers to clinical translation.</t>
  </si>
  <si>
    <t>Pegorini, C.; Cattaneo, D.; Meotti, M.; Baglio, F.; Mannini, A.; Cordani, C.; Gervasoni, E.</t>
  </si>
  <si>
    <t>Cattaneo, D (corresponding author), IRCCS Fdn Don Carlo Gnocchi ETS, Via Capecelatro 66, I-20148 Milan, Italy.; Cattaneo, D (corresponding author), Univ Milan, Dept Physiopathol &amp; Transplants, I-20100 Milan, Italy.</t>
  </si>
  <si>
    <t>dcattaneo@dongnocchi.it</t>
  </si>
  <si>
    <t>Ministero della Salute [RC 2026, PNC0000007]</t>
  </si>
  <si>
    <t>The study was funded by the Italian Ministry of Health under the "Ricerca Corrente" Program 2026 (Davide Cattaneo, Francesca Baglio, Elisa Gervasoni, Claudio Cordani) and the study was also funded by the Italian Ministry of Research, under the complementary actions to the NRRP "Fit4MedRob-Fit for Medical Robotics" Grant (#PNC0000007) (Andrea Mannini).</t>
  </si>
  <si>
    <t>[Pegorini, C.; Cattaneo, D.; Meotti, M.; Baglio, F.; Gervasoni, E.] IRCCS Fdn Don Carlo Gnocchi ETS, Via Capecelatro 66, I-20148 Milan, Italy; [Cattaneo, D.] Univ Milan, Dept Physiopathol &amp; Transplants, I-20100 Milan, Italy; [Cordani, C.] IRCCS Galeazzi Sant Ambrogio Hosp, Milan, Italy; [Mannini, A.] IRCCS Fdn Don Carlo Gnocchi ETS, Florence, Italy</t>
  </si>
  <si>
    <t>University of Milan</t>
  </si>
  <si>
    <t>Artificial intelligence for gait and balance in neurological disorders: a scoping review of clinical applications and technologies</t>
  </si>
  <si>
    <t>JOURNAL OF NEUROLOGY</t>
  </si>
  <si>
    <t>Artificial intelligence; Gait; Postural balance; Rehabilitation; Nervous system diseases</t>
  </si>
  <si>
    <t>FUNCTIONAL-CAPACITY; REHABILITATION; AI; TELEREHABILITATION; STRENGTH; WALKING; IMPACT</t>
  </si>
  <si>
    <t>Pegorini, Chiara/0009-0001-0662-0388</t>
  </si>
  <si>
    <t>0340-5354</t>
  </si>
  <si>
    <t>1432-1459</t>
  </si>
  <si>
    <t>J NEUROL</t>
  </si>
  <si>
    <t>J. Neurol.</t>
  </si>
  <si>
    <t>273</t>
  </si>
  <si>
    <t>346</t>
  </si>
  <si>
    <t>10.1007/s00415-026-13828-8</t>
  </si>
  <si>
    <t>http://dx.doi.org/10.1007/s00415-026-13828-8</t>
  </si>
  <si>
    <t>IP9PH</t>
  </si>
  <si>
    <t>42209881</t>
  </si>
  <si>
    <t>WOS:001777545600001</t>
  </si>
  <si>
    <t>Abu-Mahfouz, MS; Alfehaid, S; Burqan, HM; El Arab, RA</t>
  </si>
  <si>
    <t>Background: Artificial intelligence (AI) is rapidly entering mental health care, but most models remain proof-of-concept, with limited external validation and substantial risk of overfitting. Methods: This scoping review of reviews adhered to the PRISMA-ScR checklist and Joanna Briggs Institute guidance. We searched MEDLINE, Embase, PsycINFO, and IEEE Xplore. Eligible publications encompassed systematic, scoping, narrative, integrative, meta-analytic, and patent reviews. Findings were synthesised thematically. Results: Thirty-one reviews were included. Evidence concentrated on depression and anxiety; schizophrenia, bipolar disorder, perinatal mental health, autism spectrum conditions, older adults, nurses, and allied professionals were under-represented. Across screening, diagnosis/classification, and risk prediction, high accuracy was frequently reported under internal validation; in prior syntheses, typical internal AUCs clustered around approximate to 0.80-0.88 whereas externally or prospectively validated performance was scarce and typically attenuated. Signals were strongest for narrow, feedback-rich tasks, with greater decay for general-purpose models and longer prediction horizons. Conversational agents produced small-to-moderate short-term improvements in depressive symptoms (SMD approximate to 0.2-0.6); effects for anxiety and stress were smaller or inconsistent and varied with comparator stringency, follow-up (&lt;= 8-12 weeks vs longer), and the degree of human guidance. Most chatbot evaluations were short and small-scale, with few randomized or pragmatic trials and limited data on durability beyond 12 weeks. Real-world implementation was limited; several reviews identified usability and electronic health-record integration as prerequisites for adoption, and explainability alone rarely conferred actionability without clinician training. Ethical readiness was incomplete: privacy and bias were commonly discussed, but accountability, post-deployment monitoring, and crisis-escalation protocols were inconsistently specified. Economic evaluations were uncommon and rarely accounted for integration, maintenance, or re-training costs. Workforce outcomes (literacy, confidence, readiness) were infrequently measured. Internal and external metrics were not pooled. Conclusions: AI applications span the mental-health care continuum but remain early in translation. Performance that appears strong under internal validation often attenuates on external or prospective testing; symptomatic gains are concentrated in depression/anxiety and may diminish over longer follow-up; and adoption is constrained by usability, EHR integration, and incomplete governance. The cross-review signal highlights consistent gaps in accountability, post-deployment monitoring and crisis escalation, equity reporting, workforce readiness, and life-cycle economics (including integration, monitoring, and re-training). Addressing these gaps through externally validated and monitored deployments, routine content/guardrail audits for chatbots with human escalation, predefined subgroup performance and bias auditing, and implementation strategies that pair explainability with clinician training and measure workforce endpoints would better align the evidence base with safe, effective, and sustainable clinical use.</t>
  </si>
  <si>
    <t>Abu-Mahfouz, Mohammad S.; Alfehaid, Sarah; Burqan, Hala M.; El Arab, Rabie Adel</t>
  </si>
  <si>
    <t>El Arab, RA (corresponding author), Almoosa Coll Hlth Sci, Al Hasa, Saudi Arabia.</t>
  </si>
  <si>
    <t>rabeeadel2011@yahoo.com</t>
  </si>
  <si>
    <t>[Abu-Mahfouz, Mohammad S.; Alfehaid, Sarah; Burqan, Hala M.; El Arab, Rabie Adel] Almoosa Coll Hlth Sci, Al Hasa, Saudi Arabia</t>
  </si>
  <si>
    <t>Almoosa College of Health Science</t>
  </si>
  <si>
    <t>Artificial intelligence in mental health care: a scoping review of reviews</t>
  </si>
  <si>
    <t>FRONTIERS IN PSYCHIATRY</t>
  </si>
  <si>
    <t>anxiety disorders; artificial intelligence; diagnosis; digital therapeutics; mental health; mood disorders; predictive modelling; screening</t>
  </si>
  <si>
    <t>El Arab, Rabie Adel/AEC-8068-2022</t>
  </si>
  <si>
    <t>El Arab, Rabie Adel/0000-0002-3822-9236</t>
  </si>
  <si>
    <t>1664-0640</t>
  </si>
  <si>
    <t>FRONT PSYCHIATRY</t>
  </si>
  <si>
    <t>Front. Psychiatry</t>
  </si>
  <si>
    <t>1688043</t>
  </si>
  <si>
    <t>10.3389/fpsyt.2026.1688043</t>
  </si>
  <si>
    <t>http://dx.doi.org/10.3389/fpsyt.2026.1688043</t>
  </si>
  <si>
    <t>FD6YY</t>
  </si>
  <si>
    <t>41853071</t>
  </si>
  <si>
    <t>WOS:001716284400001</t>
  </si>
  <si>
    <t>Khanagar, SB; Alfaifi, A; Singh, OG; Alayyash, A; Ul Haq, F; Alsomaie, B; Bhat, S; Khinda, V; Vishwanathaiah, S; Iyer, K</t>
  </si>
  <si>
    <t>Background: Oro-Facial Pain (OFP) disorders are a group of diseases characterized by overlapping clinical features leading to diagnostic and therapeutic challenges. Recent advances in artificial intelligence (AI) such as machine learning (ML) and deep learning (DL) have shown potential to improve the accuracy of diagnosis, prediction of pain and decision making in the clinic. The objective of this systematic review is to assess the use, diagnostic accuracy, and clinical utility of AI models in the diagnosis and prediction of OFP conditions. Methods: This systematic review was performed following the PRISMA-DTA guidelines and registered at PROSPERO (CRD420261322606). A comprehensive electronic search was conducted for studies published from January 1, 2000 to February 1, 2026 in PubMed, Scopus, Embase, Cochrane Library, Web of Science and Google Scholar. Eligible studies examined AI-based methods for the diagnosis, classification, localization or prediction of OFP conditions. Independent reviewers performed study selection, data extraction, and quality assessment. Methodological quality was assessed using the QUADAS-2 tool and the certainty of the evidence was assessed using GRADE approach. Qualitative synthesis was performed due to substantial heterogeneity in study design, datasets, AI architectures and outcome measures. Results: Twenty studies were included. These studies assessed AI applications for general diagnosis of orofacial pain, temporomandibular disorders, trigeminal neuralgia and facial pain syndromes, prediction of postoperative odontogenic pain, and localization of dental pain. The AI models were trained on heterogeneous data modalities including clinical records, questionnaires, thermography, radiographic imaging, MRI, neuroimaging and electronic health records. ML algorithms and artificial neural network (ANN) models demonstrated diagnostic accuracies ranging from 75% to 99%, demonstrating a potential for better performance on imaging-based and structured clinical datasets. Thermography-based ML models achieved the highest reported accuracy (99%) over other modalities, and MRI-based predictive models for temporomandibular disorders exhibited high discriminatory ability (AUC up to 0.899). Most studies were classified as low risk of bias in the patient selection and index test domains, but there were major concerns with regard to applicability and limited external validation in the reference standard domain. Overall certainty of evidence was rated as moderate. Conclusion: AI-based systems have great potential as adjunctive tools for the diagnosis, classification and prediction of OFP conditions, especially when using structured clinical and imaging datasets. However, the current evidence is limited by methodological heterogeneity, retrospective study design, and lack of external validation. Future research should focus on prospective multi-center studies, standardized datasets, explainable AI frameworks, and the integration of multimodal AI approaches into clinically applicable decision support systems.</t>
  </si>
  <si>
    <t>Khanagar, Sanjeev B.; Alfaifi, Areej; Singh, Oinam Gokulchandra; Alayyash, Afnan; Ul Haq, Fayaz; Alsomaie, Barrak; Bhat, Sudarshan; Khinda, Vineet; Vishwanathaiah, Satish; Iyer, Kiran</t>
  </si>
  <si>
    <t>Khanagar, SB (corresponding author), King Saud Bin Abdulaziz Univ Hlth Sci, Coll Dent, Prevent Dent Sci Dept, Riyadh, Saudi Arabia.; Khanagar, SB (corresponding author), King Abdullah Int Med Res Ctr, Riyadh, Saudi Arabia.; Khanagar, SB (corresponding author), Minist Natl Guard Hlth Affairs, Riyadh, Saudi Arabia.</t>
  </si>
  <si>
    <t>[Khanagar, Sanjeev B.; Khinda, Vineet; Iyer, Kiran] King Saud Bin Abdulaziz Univ Hlth Sci, Coll Dent, Prevent Dent Sci Dept, Riyadh, Saudi Arabia; [Khanagar, Sanjeev B.; Alfaifi, Areej; Singh, Oinam Gokulchandra; Ul Haq, Fayaz; Alsomaie, Barrak; Khinda, Vineet; Iyer, Kiran] King Abdullah Int Med Res Ctr, Riyadh, Saudi Arabia; [Khanagar, Sanjeev B.; Alfaifi, Areej; Singh, Oinam Gokulchandra; Ul Haq, Fayaz; Alsomaie, Barrak; Khinda, Vineet; Iyer, Kiran] Minist Natl Guard Hlth Affairs, Riyadh, Saudi Arabia; [Alfaifi, Areej] King Saud Bin Abdulaziz Univ Hlth Sci, Coll Dent, Dept Restorat &amp; Prosthet Dent Sci, Riyadh, Saudi Arabia; [Singh, Oinam Gokulchandra; Ul Haq, Fayaz; Alsomaie, Barrak] King Saud Bin Abdulaziz Univ Hlth Sci, Coll Appl Med Sci, Radiol Sci Program, Riyadh, Saudi Arabia; [Alayyash, Afnan] Taif Univ, Coll Dent, Dept Prevent Dent, Taif, Saudi Arabia; [Bhat, Sudarshan] Armed Forces Med Coll, Dept Oral Aand Maxillofacial Surg, Pune, Maharashtra, India; [Vishwanathaiah, Satish] Jazan Univ, Coll Dent, Dept Prevent Dent Sci, Div Pedodont, Jazan, Saudi Arabia</t>
  </si>
  <si>
    <t>King Saud Bin Abdulaziz University for Health Sciences; King Saud Bin Abdulaziz University for Health Sciences; King Abdullah International Medical Research Center (KAIMRC); King Saud Bin Abdulaziz University for Health Sciences; Ministry of National Guard - Health Affairs; King Saud Bin Abdulaziz University for Health Sciences; King Saud Bin Abdulaziz University for Health Sciences; Jazan University</t>
  </si>
  <si>
    <t>Application, performance and limitations of artificial intelligence for the diagnosis and prediction of oro-facial pain: a systematic review</t>
  </si>
  <si>
    <t>FRONTIERS IN ORAL HEALTH</t>
  </si>
  <si>
    <t>artificial intelligence; deep learning; diagnostic accuracy; machine learning; neural networks; orofacial pain; pain prediction; temporomandibular disorders</t>
  </si>
  <si>
    <t>NEURAL-NETWORK; DISEASES; PATIENT</t>
  </si>
  <si>
    <t>2673-4842</t>
  </si>
  <si>
    <t>FRONT ORAL HEALTH</t>
  </si>
  <si>
    <t>Front. Oral Health</t>
  </si>
  <si>
    <t>1895438</t>
  </si>
  <si>
    <t>10.3389/froh.2026.1895438</t>
  </si>
  <si>
    <t>http://dx.doi.org/10.3389/froh.2026.1895438</t>
  </si>
  <si>
    <t>MV9QU</t>
  </si>
  <si>
    <t>WOS:001852179000001</t>
  </si>
  <si>
    <t>Mrak, Z; Naji, FH; Dinevski, D</t>
  </si>
  <si>
    <t>Background and Objectives: Subclinical paroxysmal atrial fibrillation (AF) is often undetected by conventional screening strategies, until complications emerge. Artificial intelligence (AI) applied to sinus rhythm electrocardiograms has emerged as a promising tool to identify individuals with occult AF and to predict the risk of future incident AF. This scoping review synthesizes evidence from original studies evaluating AI models trained on sinus rhythm ECGs for AF detection or AF prediction. Materials and Methods: A comprehensive search of MEDLINE, Embase, Web of Science, Scopus, and IEEE Xplore was conducted to identify peer-reviewed studies from inception to November 2025. Eligible studies included original investigations in which the model input was a sinus rhythm ECG and the outcome was either paroxysmal AF or new-onset AF. Extracted variables included cohort characteristics, ECG acquisition parameters, AI architecture, model predictive performance, AF prediction horizon, clinical outcomes, and validation strategy. Risk of bias was assessed using PROBAST. Results: Nineteen studies met the inclusion criteria. Retrospective datasets ranging from several thousand to over one million ECGs and convolutional or deep neural network AI architectures were used in most studies. AI-ECG models demonstrated high diagnostic accuracy for detecting subclinical AF (ten studies; AUROC 0.75-0.90) and for predicting long-term new-onset AF (six studies; AUROC 0.69-0.85) from a single sinus rhythm ECG. Robust external validation was reported in eleven studies. Combining AI-ECG models with clinical risk factors improved AF predictive performance in several reports. Key limitations across studies included retrospective design, patient selection, limited calibration reporting, and sparse prospective impact data. Conclusions: AI-based analysis of sinus rhythm ECGs can detect occult AF and stratify future AF risk with moderate-to-high accuracy across multiple populations and healthcare systems. However, rigorous prospective trials, evaluating clinical benefit, cost-effectiveness, calibration across demographic groups, and real-world implementation, are required before broad adoption in clinical practice.</t>
  </si>
  <si>
    <t>Mrak, Ziga; Naji, Franjo Husam; Dinevski, Dejan</t>
  </si>
  <si>
    <t>Mrak, Z (corresponding author), Univ Clin Ctr Maribor, Dept Cardiol, Ljubljanska Ul 5, Maribor 2000, Slovenia.; Mrak, Z (corresponding author), Univ Maribor, Fac Med, Taborska Ul 8, Maribor 2000, Slovenia.</t>
  </si>
  <si>
    <t>husamfranjo.naji@ukc-mb.si; ziga.mrak@ukc-mb.si; dejan.dinevski@um.si</t>
  </si>
  <si>
    <t>Slovenian Research and Innovation Agency [P3-0036]</t>
  </si>
  <si>
    <t>Slovenian Research and Innovation Agency</t>
  </si>
  <si>
    <t>This research was partially funded by Slovenian Research and Innovation Agency, grant number P3-0036.</t>
  </si>
  <si>
    <t>[Mrak, Ziga; Naji, Franjo Husam] Univ Clin Ctr Maribor, Dept Cardiol, Ljubljanska Ul 5, Maribor 2000, Slovenia; [Mrak, Ziga; Naji, Franjo Husam; Dinevski, Dejan] Univ Maribor, Fac Med, Taborska Ul 8, Maribor 2000, Slovenia</t>
  </si>
  <si>
    <t>University of Maribor; University of Maribor</t>
  </si>
  <si>
    <t>Artificial Intelligence Applied to Electrocardiograms Recorded in Sinus Rhythm for Detection and Prediction of Atrial Fibrillation: A Scoping Review</t>
  </si>
  <si>
    <t>atrial fibrillation; ECG; artificial intelligence; deep learning; scoping review</t>
  </si>
  <si>
    <t>PR INTERVAL; RISK; MECHANISMS; STROKE</t>
  </si>
  <si>
    <t>Dinevski, Dejan/CAG-3973-2022; Mrak, Ziga/LIF-5732-2024</t>
  </si>
  <si>
    <t>JAN 17 2026</t>
  </si>
  <si>
    <t>10.3390/medicina62010199</t>
  </si>
  <si>
    <t>http://dx.doi.org/10.3390/medicina62010199</t>
  </si>
  <si>
    <t>CO9NA</t>
  </si>
  <si>
    <t>41597485</t>
  </si>
  <si>
    <t>WOS:001670963200001</t>
  </si>
  <si>
    <t>Ren, H; Jing, FS; Fang, Y; Cheng, WB</t>
  </si>
  <si>
    <t>Purpose To systematically evaluate the application of artificial intelligence (AI) techniques in X-ray sensor-based coronary angiography for cardiovascular disease (CVD) diagnosis, mapping publication trends, geographic and topical hotspots via bibliometric analysis, and critically reviewing disease-specific AI methodologies and performance to inform future research and clinical integration. Non-angiographic inputs were considered only when angiography served as the reference standard or when the algorithm was explicitly integrated into an angiography-based workflow. Methods A two-part approach was undertaken. In Part I, we performed a bibliometric analysis of English-language original research and reviews published between 1 June 2010 and 1 June 2025, retrieved from Web of Science, Scopus, and PubMed. Records (n = 123) were screened using a PRISMA flowchart and analyzed with CiteSpace v6.3.R1 to identify annual publication trends, country contributions, co-authorship networks, and keyword clusters. In Part II, we conducted a structured literature review of the AI methods reported in these studies, organizing findings by three major clinical categories-acute myocardial infarction, ischemic cardiomyopathy, and unstable angina-and extracting model architectures, data sources, and diagnostic performance metrics (accuracy, sensitivity, specificity, and AUC). Results Bibliometric analysis revealed three publication phases: a formative period (2010-2017) with &lt;3 papers/year; rapid growth (2018-2021) culminating in a peak of 28 papers in 2022; and sustained interest into 2025. The United States (n = 39) and China (n = 34) led contributions, and keyword clustering highlighted central themes around "artificial intelligence," "coronary artery disease," and "computed tomography angiography." In disease-specific review, convolutional neural networks (CNNs) and CNN-LSTM hybrids predominated, achieving AUCs from 0.724 to 0.997: for acute myocardial infarction detection, accuracies of 90%-95% and AUCs up to 0.99; for ischemic cardiomyopathy differentiation, accuracies of 75%-98% and AUCs up to 0.93; and for unstable angina prediction, overall accuracies of 89%-95%. Classical machine-learning models (XGBoost and random forest) also showed robust performance (AUC 0.77-0.94). Key challenges include dataset heterogeneity, limited multicenter validation, and model interpretability. Conclusion AI, particularly deep-learning frameworks, substantially enhances the accuracy and efficiency of CVD diagnosis via X-ray coronary angiography. However, current evidence is constrained by small single-center datasets, limited external validation, inconsistent leakage safeguards, and scarce calibration/decision-curve reporting. To advance clinical adoption, future efforts should emphasize large-scale, multicenter validation studies, development of explainable AI models, and seamless integration into cardiology workflows.</t>
  </si>
  <si>
    <t>Ren, Hao; Jing, Fengshi; Fang, Yan; Cheng, Weibin</t>
  </si>
  <si>
    <t>Jing, FS (corresponding author), City Univ Macau, Fac Data Sci, Taipa 999078, Macao, Peoples R China.; Cheng, WB (corresponding author), Jinan Univ, Affiliated Guangdong Prov Gen Hosp 2, Inst Healthcare Artificial Intelligence Applicat, 466 Xingangzhong Rd, Guangzhou 510317, Peoples R China.</t>
  </si>
  <si>
    <t>chwb817@gmail.com; fsjing@cityu.edu.mo</t>
  </si>
  <si>
    <t>Guangzhou Municipal Science and Technology Project [2023A03J0286, 2024A03J0927, 2024A03J1067, 2024A03J1074]; Guangdong Provincial Medical Science Research Fund [B2024030]; Science and Technology Development Fund (FDCT) of the Macao Special Administrative Region [0064/2024/RIB2]</t>
  </si>
  <si>
    <t>Guangzhou Municipal Science and Technology Project; Guangdong Provincial Medical Science Research Fund; Science and Technology Development Fund (FDCT) of the Macao Special Administrative Region</t>
  </si>
  <si>
    <t>The authors disclosed receipt of the following financial support for the research, authorship, and/or publication of this article: This work was funded by the Guangzhou Municipal Science and Technology Project (Grant Nos. 2024A03J1074, 2023A03J0286, 2024A03J0927, and 2024A03J1067, 2025B03J0110), the Science and Technology Development Fund (FDCT) of the Macao Special Administrative Region (Grant No. 0064/2024/RIB2), the Guangdong Provincial Key Laboratory of Integrated Communication, Sensing and Computation for Ubiquitous Internet of Things (Grant No. 2023B1212010007), the Guangdong Provincial Medical Science Research Fund (Grant No. B2024030), and the Science and Technology Development Fund (FDCT) of the Macao Special Administrative Region (No. 0004/2025/AKP).</t>
  </si>
  <si>
    <t>[Ren, Hao; Jing, Fengshi; Fang, Yan] City Univ Macau, Fac Data Sci, Taipa 999078, Macao, Peoples R China; [Ren, Hao; Cheng, Weibin] Jinan Univ, Affiliated Guangdong Prov Gen Hosp 2, Inst Healthcare Artificial Intelligence Applicat, 466 Xingangzhong Rd, Guangzhou 510317, Peoples R China</t>
  </si>
  <si>
    <t>City University of Macau; Jinan University</t>
  </si>
  <si>
    <t>Artificial intelligence techniques for cardiovascular disease diagnosis via X-ray sensor-based coronary angiography: A bibliometric and systematic review</t>
  </si>
  <si>
    <t>Artificial intelligence; deep learning; coronary angiography; cardiovascular disease diagnosis; bibliometric analysis</t>
  </si>
  <si>
    <t>FREQUENCY; ALGORITHM; SEVERITY; LESIONS; IMPACT</t>
  </si>
  <si>
    <t>Jing, Fengshi/KHD-2106-2024</t>
  </si>
  <si>
    <t>20552076261417142</t>
  </si>
  <si>
    <t>10.1177/20552076261417142</t>
  </si>
  <si>
    <t>http://dx.doi.org/10.1177/20552076261417142</t>
  </si>
  <si>
    <t>CL9OV</t>
  </si>
  <si>
    <t>41602946</t>
  </si>
  <si>
    <t>WOS:001668934700001</t>
  </si>
  <si>
    <t>Maekitie, AA; Alabi, RO; Ng, SP; Takes, RP; Robbins, KT; Ronen, O; Shaha, AR; Bradley, PJ; Saba, NF; Nuyts, S; Triantafyllou, A; Piazza, C; Rinaldo, A; Ferlito, A</t>
  </si>
  <si>
    <t>IntroductionSeveral studies have emphasized the potential of artificial intelligence (AI) and its subfields, such as machine learning (ML), as emerging and feasible approaches to optimize patient care in oncology. As a result, clinicians and decision-makers are faced with a plethora of reviews regarding the state of the art of applications of AI for head and neck cancer (HNC) management. This article provides an analysis of systematic reviews on the current status, and of the limitations of the application of AI/ML as adjunctive decision-making tools in HNC management.MethodsElectronic databases (PubMed, Medline via Ovid, Scopus, and Web of Science) were searched from inception until November 30, 2022. The study selection, searching and screening processes, inclusion, and exclusion criteria followed the Preferred Reporting Items for Systematic Review and Meta-Analysis (PRISMA) guidelines. A risk of bias assessment was conducted using a tailored and modified version of the Assessment of Systematic Review (AMSTAR-2) tool and quality assessment using the Risk of Bias in Systematic Reviews (ROBIS) guidelines.ResultsOf the 137 search hits retrieved, 17 fulfilled the inclusion criteria. This analysis of systematic reviews revealed that the application of AI/ML as a decision aid in HNC management can be thematized as follows: (1) detection of precancerous and cancerous lesions within histopathologic slides; (2) prediction of the histopathologic nature of a given lesion from various sources of medical imaging; (3) prognostication; (4) extraction of pathological findings from imaging; and (5) different applications in radiation oncology. In addition, the challenges in implementation of AI/ML models for clinical evaluations include the lack of standardized methodological guidelines for the collection of clinical images, development of these models, reporting of their performance, external validation procedures, and regulatory frameworks.ConclusionAt present, there is a paucity of evidence to suggest the adoption of these models in clinical practice due to the aforementioned limitations. Therefore, this manuscript highlights the need for development of standardized guidelines to facilitate the adoption and implementation of these models in the daily clinical practice. In addition, adequately powered, prospective, randomized controlled trials are urgently needed to further assess the potential of AI/ML models in real-world clinical settings for the management of HNC.</t>
  </si>
  <si>
    <t>Maekitie, Antti A. A.; Alabi, Rasheed Omobolaji; Ng, Sweet Ping; Takes, Robert P. P.; Robbins, K. Thomas; Ronen, Ohad; Shaha, Ashok R. R.; Bradley, Patrick J. J.; Saba, Nabil F. F.; Nuyts, Sandra; Triantafyllou, Asterios; Piazza, Cesare; Rinaldo, Alessandra; Ferlito, Alfio</t>
  </si>
  <si>
    <t>Maekitie, AA (corresponding author), Univ Helsinki, Helsinki Univ Hosp, Dept Otorhinolaryngol Head &amp; Neck Surg, POB 263, Helsinki 00029, Finland.</t>
  </si>
  <si>
    <t>antti.makitie@helsinki.fi</t>
  </si>
  <si>
    <t>University of Helsinki; University of Helsinki including Helsinki University Central Hospital; Juselius Foundation; Finska Laekaresallskapet; Helsinki University Hospital; Turku University Hospital; National Cancer Institute [P30CA008748] Funding Source: NIH RePORTER</t>
  </si>
  <si>
    <t>University of Helsinki (University of Helsinki); University of Helsinki including Helsinki University Central Hospital (University of Helsinki); Juselius Foundation; Finska Laekaresallskapet; Helsinki University Hospital; Turku University Hospital; National Cancer Institute (United States Department of Health &amp; Human Services, National Institutes of Health (NIH) - USA, NIH National Cancer Institute (NCI))</t>
  </si>
  <si>
    <t>Open Access funding provided by University of Helsinki including Helsinki University Central Hospital. Sigrid Juselius Foundation, Finska Laekaresallskapet, State Research Funding for the Helsinki University Hospital and for the Turku University Hospital funded this review. No funding or sponsorship was received for the publication of this article</t>
  </si>
  <si>
    <t>[Maekitie, Antti A. A.] Univ Helsinki, Helsinki Univ Hosp, Dept Otorhinolaryngol Head &amp; Neck Surg, POB 263, Helsinki 00029, Finland; [Maekitie, Antti A. A.; Alabi, Rasheed Omobolaji] Univ Helsinki, Fac Med, Res Program Syst Oncol, Helsinki, Finland; [Maekitie, Antti A. A.] Karolinska Inst, Karolinska Univ Hosp, Dept Clin Sci Intervent &amp; Technol, Div Ear Nose &amp; Throat Dis, Stockholm, Sweden; [Alabi, Rasheed Omobolaji] Univ Vaasa, Sch Technol &amp; Innovat, Dept Ind Digitalizat, Vaasa, Finland; [Ng, Sweet Ping] Austin Hlth, Olivia Newton John Canc Wellness &amp; Res Ctr, Dept Radiat Oncol, Melbourne, Australia; [Ng, Sweet Ping] Univ Melbourne, Dept Surg, Melbourne, Australia; [Ng, Sweet Ping] La Trobe Univ, Sch Canc Med, Melbourne, Australia; [Ng, Sweet Ping] Monash Univ, Sch Imaging &amp; Radiat Sci, Melbourne, Australia; [Takes, Robert P. P.] Radboud Univ Nijmegen Med Ctr, Dept Otolaryngol &amp; Head &amp; Neck Surg, Nijmegen, Netherlands; [Robbins, K. Thomas] Southern Illinois Univ, SIU Sch Med, Dept Otolaryngol Head Neck Surg, Springfield, IL USA; [Ronen, Ohad] Bar Ilan Univ, Galilee Med Ctr, Dept Otolaryngol Head &amp; Neck Surg, Azrieil Fac Med, Safed, Israel; [Shaha, Ashok R. R.] Mem Sloan Kettering Canc Ctr, Dept Surg, Head &amp; Neck Serv, New York, NY USA; [Bradley, Patrick J. J.] Univ Nottingham, Nottingham Univ Hosp, Dept ORLHNS, Queens Med Ctr Campus,Derby Rd, Nottingham NG7 2UH, England; [Saba, Nabil F. F.] Emory Univ, Winship Canc Inst, Dept Hematol &amp; Med Oncol, Atlanta, GA USA; [Nuyts, Sandra] Katholieke Univ Leuven, Dept Oncol, Lab Expt Radiotherapy, B-3000 Leuven, Belgium; [Nuyts, Sandra] Univ Hosp Leuven, Leuven Canc Inst, Dept Radiat Oncol, B-3000 Leuven, Belgium; [Triantafyllou, Asterios] Univ Liverpool, Sch Dent, Dept Pathol, Liverpool Clin Labs, Liverpool, England; [Piazza, Cesare] ASST Spedali Civili Brescia, Unit Otorhinolaryngol Head &amp; Neck Surg, Brescia, Italy; [Piazza, Cesare] Univ Brescia, Sch Med, Dept Med &amp; Surg Specialties Radiol Sci &amp; Publ Hlth, Brescia, Italy; [Rinaldo, Alessandra] Policlin Citta Udine, ENT Unit, I-33100 Udine, Italy; [Ferlito, Alfio] Int Head &amp; Neck Sci Grp, Padua, Italy</t>
  </si>
  <si>
    <t>University of Helsinki; Helsinki University Central Hospital; University of Helsinki; Karolinska Institutet; Karolinska University Hospital; University of Vaasa; Florey Institute of Neuroscience &amp; Mental Health; Austin Research Institute; Olivia Newton-John Cancer &amp; Wellness Centre; Howard Florey Institute Affiliates; University of Melbourne; La Trobe University; Monash University; Radboud University Nijmegen; Southern Illinois University System; Southern Illinois University; Bar Ilan University; Western Galilee Hospital; Memorial Sloan Kettering Cancer Center; University of Nottingham; Nottingham University Hospital NHS Trust; Emory University; KU Leuven; KU Leuven; University Hospital Leuven; University of Liverpool; Hospital Spedali Civili Brescia; University of Brescia</t>
  </si>
  <si>
    <t>Artificial Intelligence in Head and Neck Cancer: A Systematic Review of Systematic Reviews</t>
  </si>
  <si>
    <t>ADVANCES IN THERAPY</t>
  </si>
  <si>
    <t>Head and neck cancer; Artificial intelligence; Machine learning; Systematic review</t>
  </si>
  <si>
    <t>PROGNOSIS; QUALITY</t>
  </si>
  <si>
    <t>PIAZZA, Cesare/H-5925-2018; nuyts, sandra/U-8254-2019; Takes, R.P./L-4680-2015; Ronen, Ohad/AFH-1020-2022; Bradley, Patrick/ITT-0745-2023; Ng, Sweet Ping/L-5289-2019</t>
  </si>
  <si>
    <t>PIAZZA, Cesare/0000-0002-2391-9357; Mäkitie, Antti/0000-0002-0451-2404; nuyts, sandra/0000-0002-5540-4796; Ng, Sweet Ping/0000-0003-1721-0680; Triantafyllou, Asterios/0000-0001-8752-5595</t>
  </si>
  <si>
    <t>0741-238X</t>
  </si>
  <si>
    <t>1865-8652</t>
  </si>
  <si>
    <t>ADV THER</t>
  </si>
  <si>
    <t>Adv. Ther.</t>
  </si>
  <si>
    <t>3360</t>
  </si>
  <si>
    <t>3380</t>
  </si>
  <si>
    <t>10.1007/s12325-023-02527-9</t>
  </si>
  <si>
    <t>http://dx.doi.org/10.1007/s12325-023-02527-9</t>
  </si>
  <si>
    <t>JUN 2023</t>
  </si>
  <si>
    <t>Medicine, Research &amp; Experimental; Pharmacology &amp; Pharmacy</t>
  </si>
  <si>
    <t>Research &amp; Experimental Medicine; Pharmacology &amp; Pharmacy</t>
  </si>
  <si>
    <t>L1NM6</t>
  </si>
  <si>
    <t>37291378</t>
  </si>
  <si>
    <t>WOS:001003233800001</t>
  </si>
  <si>
    <t>hybrid; Green Submitted; Green Accepted</t>
  </si>
  <si>
    <t>Yang, JX; Zeng, SY; Cui, SP; Zheng, JB; Wang, HL</t>
  </si>
  <si>
    <t>Background: Acute respiratory distress syndrome (ARDS) is a critical condition commonly encountered in the intensive care unit (ICU), characterized by a high incidenceand substantial mortality rate. Early detection and accurate prediction of ARDS can significantly improve patient outcomes. While machine learning (ML) models are increasingly being used for ARDS prediction, there is a lack of consensus on the most effective model or methodology. This study is the first to systematically evaluate the performance of ARDS prediction models based on multiple quantitative data sources. We compare the effectiveness of ML models via a meta-analysis, revealing factors affecting performance and suggesting strategies to enhance generalization and prediction accuracy. Objective: This study aims to evaluate the performance of existing ARDS prediction models through a systematic review and meta-analysis, using metrics such as area under the receiver operating characteristic curve, sensitivity, specificity, and other relevant indicators. The findings will provide evidence-based insights to support the development of more accurate and effective ARDS prediction tools. Methods: We performed a search across 6 electronic databases for studies developing ML predictive models for ARDS, with a cutoff date of December 29, 2024. The risk of bias in these models was evaluated using the Prediction model Risk of Bias Assessment Tool. Meta-analyses and investigations into heterogeneity were carried out using Meta-DiSc software (version 1.4), developed by the Ram &amp; oacute;n y Cajal Hospital's Clinical Biostatistics team in Madrid, Spain. Furthermore, sensitivity, subgroup, and meta-regression analyses were used to explore the sources of heterogeneity more comprehensively. Results: ML models achieved a pooled area under the receiver operating characteristic curve of 0.7407 for ARDS. The additional metrics were as follows: sensitivity was 0.67 (95% CI 0.66-0.67; P&lt;.001; I-2=97.1%), specificity was 0.68 (95% CI 0.67-0.68; P&lt;.001; I-2=98.5%), the diagnostic odds ratio was 6.26 (95% CI 4.93-7.94; P&lt;.001; I-2=95.3%), the positive likelihood ratio was 2.80 (95% CI 2.46-3.19; P&lt;.001; I-2=97.3%), and the negative likelihood ratio was 0.51 (95% CI 0.46-0.57; P&lt;.001; I-2=93.6%). Conclusions:This study evaluates prediction models constructed using various ML algorithms, with results showing that ML demonstrates high performance in ARDS prediction. However, many of the existing models still have limitations. During model development, it is essentialto focus on model quality, including reducing bias risk, designing appropriate sample sizes, conducting external validation, and ensuring model interpretability. Additionally, challenges such as physician trust and the need for prospective validation must also be addressed. Future research should standardize model development, optimize model performance, and explore how to better integrate predictive models into clinical practice to improve ARDS diagnosis and risk stratification.</t>
  </si>
  <si>
    <t>Yang, Jinxi; Zeng, Siyao; Cui, Shanpeng; Zheng, Junbo; Wang, Hongliang</t>
  </si>
  <si>
    <t>Wang, HL (corresponding author), Harbin Med Univ, Affiliated Hosp 2, Dept Crit Care Med, 246 Xuefu Rd, Harbin 150086, Heilongjiang, Peoples R China.</t>
  </si>
  <si>
    <t>icuwanghongliang@163.com</t>
  </si>
  <si>
    <t>National Natural Science Foundation of China [82472184]; National Key Research and Development Program of China [2021YFC2501800]; Heilongjiang Provincial Postdoctoral Science Foundation of China [LBH-Q19137]; Heilongjiang Province Science Fund for Distinguished Young Scholars [JQ2021H002]</t>
  </si>
  <si>
    <t>National Natural Science Foundation of China (National Natural Science Foundation of China (NSFC)); National Key Research and Development Program of China (National Key Research &amp; Development Program of China); Heilongjiang Provincial Postdoctoral Science Foundation of China (China Postdoctoral Science Foundation); Heilongjiang Province Science Fund for Distinguished Young Scholars</t>
  </si>
  <si>
    <t>This study was supported by the National Natural Science Foundation of China (82472184) , the National Key Research and Development Program of China (2021YFC2501800) , the Heilongjiang Provincial Postdoctoral Science Foundation of China (LBH-Q19137) , and the Heilongjiang Province Science Fund for Distinguished Young Scholars (JQ2021H002) . This manuscript did not use generative artificial intelligence (AI; such as ChatGPT or other language models) for content creation, data analysis, or research design. The manuscript underwent language polishing before submission, using AI tools (such as ChatGPT) to optimize grammar, spelling, sentence structure, and language fluency. We assure that the use of AI was limited to language refinement and did not modify or influence the research content, analysis results, or conclusions of the manuscript.</t>
  </si>
  <si>
    <t>[Yang, Jinxi; Zeng, Siyao; Cui, Shanpeng] Harbin Med Univ, Clin Med Coll 2, Harbin, Heilongjiang, Peoples R China; [Zheng, Junbo; Wang, Hongliang] Harbin Med Univ, Affiliated Hosp 2, Dept Crit Care Med, 246 Xuefu Rd, Harbin 150086, Heilongjiang, Peoples R China</t>
  </si>
  <si>
    <t>Harbin Medical University; Harbin Medical University</t>
  </si>
  <si>
    <t>Predictive Modeling of Acute Respiratory Distress Syndrome Using Machine Learning: Systematic Review and Meta-Analysis</t>
  </si>
  <si>
    <t>acute respiratory distress syndrome; machine learning; predictive modeling; systematic evaluation; ICU; detection; prediction models; effectiveness; patient outcomes; PRISMA</t>
  </si>
  <si>
    <t>ACUTE LUNG INJURY; VALIDATION; RISK; IDENTIFICATION; EXPLANATION; SCORE; CARE; TOOL</t>
  </si>
  <si>
    <t>Zeng, Siyao/JKI-9413-2023</t>
  </si>
  <si>
    <t>Zeng, Siyao/0000-0003-3179-2728</t>
  </si>
  <si>
    <t>MAY 13 2025</t>
  </si>
  <si>
    <t>e66615</t>
  </si>
  <si>
    <t>10.2196/66615</t>
  </si>
  <si>
    <t>http://dx.doi.org/10.2196/66615</t>
  </si>
  <si>
    <t>2ZW9T</t>
  </si>
  <si>
    <t>40359510</t>
  </si>
  <si>
    <t>WOS:001495294000005</t>
  </si>
  <si>
    <t>gold; Green Submitted; Green Published</t>
  </si>
  <si>
    <t>Yadav, R; Banerjee, D</t>
  </si>
  <si>
    <t>Background Male infertility accounts for approximately 40-50% of all infertility cases worldwide, with semen analysis remaining the cornerstone of diagnosis. Manual semen evaluation is limited by substantial inter-and intraobserver variability, particularly for sperm morphology assessment, which has motivated the development of artificial intelligence (AI)-based automated systems. Objective To systematically evaluate the technical performance of AI-based automated semen analysis systems, specifically for sperm morphology classification and motility assessment compared to manual expert evaluation, and to appraise the quality of evidence and identify critical gaps in clinical validation. DNA fragmentation prediction and zona pellucida (ZP) binding capability prediction is additionally examined as emerging, non-standard applications. Methods A systematic search of PubMed, Scopus, and Web of Science (January 2015-November 2025) was conducted following PRISMA 2020 guidelines. Studies comparing deep learning or machine learning methods to manual expert assessment or conventional CASA systems for human semen analysis were included. Risk of bias was assessed using QUADAS-2, RoB 2, and ROBINS-I; evidence certainty was graded using GRADE methodology. It should be noted that manual WHO semen analysis, used as the reference standard across most included studies, carries well-documented reproducibility limitations, particularly for morphology, which constrains the interpretability of AI performance metrics. Results Eighteen eligible studies (15 observational, 3 validation) were identified. Deep learning models, particularly ResNet-50 variants with attention mechanisms (CBAM) and ensemble strategies, achieved morphology classification accuracy of 55-96.77% (mean: 82.4%). CNN-based motility assessment demonstrated strong correlation with manual WHO classification (Pearson r = 0.88-0.89). Emerging AI applications for DNA fragmentation prediction (MAE: 0.05-0.10) and ZP binding capability (accuracy: 96.7%) showed technical feasibility but limited clinical outcome validation. One multi-centre study demonstrated model performance consistency across laboratory sites; however, robust external validation across diverse settings remains limited. GRADE certainty of evidence ranged from low to moderate across outcomes. Conclusion AI-based automated semen analysis demonstrates promising technical performance for sperm morphology and motility assessment; however, the current evidence base does not establish AI-based semen analysis as a validated diagnostic or prognostic tool for male infertility. In the absence of prospective, outcome-driven validation studies, these systems should be considered investigational. High technical accuracy relative to a manual reference standard, itself subject to reproducibility limitations, does not confirm clinical validity or improvement in patient outcomes. Future research must prioritise prospective multi-centre validation, standardised training datasets, and randomised controlled trials evaluating the effect of AI-guided sperm selection on clinically meaningful endpoints, including fertilisation rates, implantation success, and live birth outcomes.</t>
  </si>
  <si>
    <t>Yadav, Ravi; Banerjee, Debasrita</t>
  </si>
  <si>
    <t>Yadav, R (corresponding author), Medhavi Skills Univ, Sch Hlth Sci &amp; Technol, Singtam, Sikkim, India.</t>
  </si>
  <si>
    <t>deb22banerjee@gmail.com; Yravi6945@gmail.com</t>
  </si>
  <si>
    <t>[Yadav, Ravi; Banerjee, Debasrita] Medhavi Skills Univ, Sch Hlth Sci &amp; Technol, Singtam, Sikkim, India</t>
  </si>
  <si>
    <t>Artificial intelligence in automated semen analysis: a systematic review of technical performance and clinical validity</t>
  </si>
  <si>
    <t>MIDDLE EAST FERTILITY SOCIETY JOURNAL</t>
  </si>
  <si>
    <t>Artificial intelligence; Deep learning; Semen analysis; Male infertility; Sperm morphology; Automated diagnosis; Clinical validity; Systematic review</t>
  </si>
  <si>
    <t>Yadav, Ravi/PAU-8031-2025</t>
  </si>
  <si>
    <t>1110-5690</t>
  </si>
  <si>
    <t>2090-3251</t>
  </si>
  <si>
    <t>MIDDLE EAST FERTIL S</t>
  </si>
  <si>
    <t>Middle East Fertil. Soc. J.</t>
  </si>
  <si>
    <t>APR 23 2026</t>
  </si>
  <si>
    <t>10.1186/s43043-026-00322-4</t>
  </si>
  <si>
    <t>http://dx.doi.org/10.1186/s43043-026-00322-4</t>
  </si>
  <si>
    <t>GX4ZJ</t>
  </si>
  <si>
    <t>WOS:001747388100001</t>
  </si>
  <si>
    <t>Aslani, M; Zarei, M; Yaghoubitajani, Z; Malekahmadi, A</t>
  </si>
  <si>
    <t>Objective Football is associated with a high incidence of musculoskeletal injuries because of its dynamic, high-intensity, and contact nature. Machine learning methods offer the potential to capture nonlinear relationships among diverse risk factors. This systematic review aimed to evaluate the application, accuracy, and practical utility of machine learning models for predicting injuries in football players.Methods This systematic review was conducted according to the Preferred Reporting Items for Systematic Reviews and Meta-Analyses 2020 guidelines. A systematic search was performed in Web of Science, PubMed, and Scopus, along with manual searches, through October 2025. Cohort and cross-sectional studies applying machine learning methods for injury prediction in football players were included (n = 22). Study quality and risk of bias were assessed using the Prediction model Risk of Bias Assessment Tool.Results We performed a narrative synthesis because of substantial heterogeneity in study design, machine learning models, injury definitions, and predictor variables. Common predictors included training load metrics, previous injury history, biomechanical and neuromuscular characteristics, anthropometric variables, and psychological and biological indicators. Most studies reported moderate-to-high discriminative performance based on area under the curve, sensitivity, specificity, and precision metrics. Reported accuracy values ranged from approximately 55% to 96%. However, several studies relied only on accuracy as the primary metric, which is susceptible to misinterpretation in the presence of class imbalance between injury and noninjury observations; metrics such as sensitivity, specificity, F1-score, or area under the curve-ROC would provide a more balanced evaluation. Models generally demonstrated better performance for noncontact and soft tissue injuries than for contact injuries.Conclusions Machine learning models may have exploratory value for injury risk stratification in football. However, the current evidence remains heterogeneous and methodologically limited. Further studies with large-scale designs, standardized methodologies, external validation, appropriate calibration, and clinical interpretability are required before these models can be recommended for routine injury-prevention practice. Review protocol was registered in the International Prospective Register of Systematic Reviews database (ID: 1279575).Conclusions Machine learning models may have exploratory value for injury risk stratification in football. However, the current evidence remains heterogeneous and methodologically limited. Further studies with large-scale designs, standardized methodologies, external validation, appropriate calibration, and clinical interpretability are required before these models can be recommended for routine injury-prevention practice. Review protocol was registered in the International Prospective Register of Systematic Reviews database (ID: 1279575).</t>
  </si>
  <si>
    <t>Aslani, Mehdi; Zarei, Mostafa; Yaghoubitajani, Zohreh; Malekahmadi, Abolfazl</t>
  </si>
  <si>
    <t>Zarei, M (corresponding author), Shahid Beheshti Univ, Fac Sport Sci &amp; Hlth, Dept Sport Rehabil &amp; Hlth, Tehran 1983969411, Iran.</t>
  </si>
  <si>
    <t>m_zareei@sbu.ac.ir</t>
  </si>
  <si>
    <t>[Aslani, Mehdi; Zarei, Mostafa; Yaghoubitajani, Zohreh] Shahid Beheshti Univ, Fac Sport Sci &amp; Hlth, Dept Sport Rehabil &amp; Hlth, Tehran 1983969411, Iran; [Malekahmadi, Abolfazl] Sharif Univ Technol, Dept Comp Engn, Tehran, Iran</t>
  </si>
  <si>
    <t>Shahid Beheshti University; Sharif University of Technology</t>
  </si>
  <si>
    <t>Machine learning models for injury risk prediction in football players: A systematic review of predictors, performance, practical applications, and limitations</t>
  </si>
  <si>
    <t>JOURNAL OF INTERNATIONAL MEDICAL RESEARCH</t>
  </si>
  <si>
    <t>Injury prediction; football (soccer); musculoskeletal injuries; training load monitoring; sports analytics</t>
  </si>
  <si>
    <t>SOCCER PLAYERS; STRENGTH</t>
  </si>
  <si>
    <t>Zarei, Mostafa/F-1109-2011; aslani, mehdi/OOK-1854-2025; Yaghoubitajani, Zohreh/KFT-3311-2024; malekahmadi, abolfazl/JAX-8666-2023</t>
  </si>
  <si>
    <t>Malekahmadi, Abolfazl/0009-0003-3814-0834</t>
  </si>
  <si>
    <t>0300-0605</t>
  </si>
  <si>
    <t>1473-2300</t>
  </si>
  <si>
    <t>J INT MED RES</t>
  </si>
  <si>
    <t>J. Int. Med. Res.</t>
  </si>
  <si>
    <t>03000605261469442</t>
  </si>
  <si>
    <t>10.1177/03000605261469442</t>
  </si>
  <si>
    <t>http://dx.doi.org/10.1177/03000605261469442</t>
  </si>
  <si>
    <t>LK0LG</t>
  </si>
  <si>
    <t>42478081</t>
  </si>
  <si>
    <t>WOS:001826434800001</t>
  </si>
  <si>
    <t>Ayhan, C; Mekhaeil, M; Channawi, R; Ozcan, AE; Akargul, E; Deger, A; Cayan, I; Abdalla, A; Chan, C; Mahon, R; Ayhan, D; Wijns, W; Sultan, S; Soliman, O</t>
  </si>
  <si>
    <t>Acute Aortic Syndromes (AAS) and Thoracic Aortic Aneurysm (TAA) remain among the most fatal cardiovascular emergencies, with mortality rising by the hour if diagnosis and treatment are delayed. Despite advances in imaging and surgical techniques, current clinical decision-making still relies heavily on population-based parameters such as maximum aortic diameter, which fail to capture the biological and biomechanical complexity underlying these conditions. In today's data-rich era, where vast clinical, imaging, and biomarker datasets are available, artificial intelligence (AI) has emerged as a powerful tool to process this complexity and enable precision risk prediction. To date, AI has been applied across multiple aspects of aortic disease management, with mortality prediction being the most widely investigated. Machine learning (ML) and deep learning (DL) models-particularly ensemble algorithms and biomarker-integrated approaches-have frequently outperformed traditional clinical tools such as EuroSCORE II and GERAADA. These models provide superior discrimination and interpretability, identifying key drivers of adverse outcomes. However, many studies remain limited by small sample sizes, single-center design, and lack of external validation, all of which constrain their generalizability. Despite these challenges, the consistently strong results highlight AI's growing potential to complement and enhance existing prognostic frameworks. Beyond mortality, AI has expanded the scope of analysis to the structural and biomechanical behavior of the aorta itself. Through integration of imaging, radiomic, and computational modeling data, AI now allows virtual representation of aortic mechanics-enabling prediction of aneurysm growth rate, remodeling after repair, and even rupture risk and location. Such models bridge data-driven learning with mechanistic understanding, creating an opportunity to simulate disease progression in a virtual environment. In addition to mortality and growth-related outcomes, morbidity prediction has become another area of rapid development. AI models have been used to assess a wide range of postoperative complications, including stroke, gastrointestinal bleeding, prolonged hospitalization, reintubation, and paraplegia-showing that predictive applications are limited only by clinical imagination. Among these, acute kidney injury (AKI) has received particular attention, with several robust studies demonstrating high accuracy in early identification of patients at risk for severe renal complications. To translate these promising results into real-world clinical use, future work must focus on large multicenter collaborations, external validation, and adherence to transparent reporting standards such as TRIPOD-AI. Integration of explainable AI frameworks and dynamic, patient-specific modeling-potentially through the development of digital twins-will be essential for achieving real-time clinical applicability. Ultimately, AI holds the potential not only to refine risk prediction but to fundamentally transform how we understand, monitor, and manage patients with AAS and TAA.</t>
  </si>
  <si>
    <t>Ayhan, Cagri; Mekhaeil, Marina; Channawi, Rita; Ozcan, Alp Eren; Akargul, Elif; Deger, Atakan; Cayan, Incilay; Abdalla, Amr; Chan, Christopher; Mahon, Ronan; Ayhan, Dilara; Wijns, William; Sultan, Sherif; Soliman, Osama</t>
  </si>
  <si>
    <t>Soliman, O (corresponding author), Univ Med &amp; Hlth Sci, Royal Coll Surg Ireland RCSI, Dublin D02Y N77, Ireland.; Soliman, O (corresponding author), Mater Private Network, Cardiovasc Res Inst Dublin CVRI, Precis Cardiovasc Med &amp; Innovat Inst PCMI, Dublin D07K WR1, Ireland.; Soliman, O (corresponding author), Euro Heart Fdn, NL-3071 EG Rotterdam, Netherlands.</t>
  </si>
  <si>
    <t>incilayzcayan@gmail.com; atkdgr@gmail.com; cagri.ayhan@materprivate.ie; osoliman@eurohf.org; amr.g.abdalla@gmail.com</t>
  </si>
  <si>
    <t>[Ayhan, Cagri; Soliman, Osama] Univ Med &amp; Hlth Sci, Royal Coll Surg Ireland RCSI, Dublin D02Y N77, Ireland; [Ayhan, Cagri; Soliman, Osama] Mater Private Network, Cardiovasc Res Inst Dublin CVRI, Precis Cardiovasc Med &amp; Innovat Inst PCMI, Dublin D07K WR1, Ireland; [Mekhaeil, Marina; Channawi, Rita; Abdalla, Amr; Chan, Christopher; Mahon, Ronan] Univ Galway, Sch Med, Galway H91 TK33, Ireland; [Ozcan, Alp Eren] Univ Duzce, Sch Med, TR-81620 Duzce, Turkiye; [Akargul, Elif] Saglik Bilimleri Univ, Gulhane Fac Med, Dept Aerosp Med, TR-34480 Istanbul, Turkiye; [Deger, Atakan; Cayan, Incilay] Atilim Univ, Sch Med, TR-06830 Ankara, Turkiye; [Ayhan, Dilara] Univ Hosp Limerick, Limerick V94F 858, Ireland; [Wijns, William] Natl Univ Ireland Galway, Lambe Inst Translat Med, Galway H91T K33, Ireland; [Wijns, William] Natl Univ Ireland Galway, CURAM, Galway H91T K33, Ireland; [Sultan, Sherif] Univ Galway, Univ Hosp Galway, Western Vasc Inst, Dept Vasc &amp; Endovasc Surg, Galway H91 TK33, Ireland; [Soliman, Osama] Euro Heart Fdn, NL-3071 EG Rotterdam, Netherlands</t>
  </si>
  <si>
    <t>Royal College of Surgeons in Ireland - RCSI; Ollscoil na Gaillimhe-University of Galway; Duzce University; University of Health Sciences Turkey; Atilim University; University of Limerick</t>
  </si>
  <si>
    <t>Applications of Artificial Intelligence as a Prognostic Tool in the Management of Acute Aortic Syndrome and Aneurysm: A Comprehensive Review</t>
  </si>
  <si>
    <t>acute aortic syndromes; aortic dissection; intramural hematoma; aortic aneurysm; machine learning; artificial intelligence; risk assessment; prognosis</t>
  </si>
  <si>
    <t>MACHINE LEARNING APPROACH; NEURAL-NETWORKS; LOGISTIC-REGRESSION; PREDICTION MODEL; 30-DAY MORTALITY; DISSECTION; RISK; SURGERY; REPAIR</t>
  </si>
  <si>
    <t>Sultan, Sherif/J-2993-2019; Soliman, Osama/AEV-3530-2022</t>
  </si>
  <si>
    <t>Abdalla, Amr/0009-0007-4557-0372; Cayan, Incilay/0009-0003-2967-1668; Deger, Atakan/0009-0007-4995-6379; Soliman, Osama/0000-0003-0758-3539</t>
  </si>
  <si>
    <t>NOV 27 2025</t>
  </si>
  <si>
    <t>8420</t>
  </si>
  <si>
    <t>10.3390/jcm14238420</t>
  </si>
  <si>
    <t>http://dx.doi.org/10.3390/jcm14238420</t>
  </si>
  <si>
    <t>Q7820</t>
  </si>
  <si>
    <t>41375721</t>
  </si>
  <si>
    <t>WOS:001634933600001</t>
  </si>
  <si>
    <t>van Hal, ST; van der Jagt, M; van Genderen, ME; Gommers, D; Veenland, JF</t>
  </si>
  <si>
    <t>Intracranial hypertension (IH) is a key driver of secondary brain injury in patients with traumatic brain injury. Lowering intracranial pressure (ICP) as soon as IH occurs is important, but a preemptive approach would be more beneficial. We systematically reviewed the artificial intelligence (AI) models, variables, performances, risks of bias, and clinical machine learning (ML) readiness levels of IH prediction models using AI. We conducted a systematic search until 12-03-2023 in three databases. Only studies predicting IH or ICP in patients with traumatic brain injury with a validation of the AI model were included. We extracted type of AI model, prediction variables, model performance, validation type, and prediction window length. Risk of bias was assessed with the Prediction Model Risk of Bias Assessment Tool, and we determined the clinical ML readiness level. Eleven out of 399 nonduplicate publications were included. A gaussian processes model using ICP and mean arterial pressure was most common. The maximum reported area under the receiver operating characteristic curve was 0.94. Four studies conducted external validation, and one study a prospective clinical validation. The prediction window length preceding IH varied between 30 and 60 min. Most studies (73%) had high risk of bias. The highest clinical ML readiness level was 6 of 9, indicating "real-time model testing" stage in one study. Several IH prediction models using AI performed well, were externally validated, and appeared ready to be tested in the clinical workflow (clinical ML readiness level 5 of 9). A Gaussian processes model was most used, and ICP and mean arterial pressure were frequently used variables. However, most studies showed a high risk of bias. Our findings may help position AI for IH prediction on the path to ultimate clinical integration and thereby guide researchers plan and design future studies.</t>
  </si>
  <si>
    <t>van Hal, S. T.; van der Jagt, M.; van Genderen, M. E.; Gommers, D.; Veenland, J. F.</t>
  </si>
  <si>
    <t>van Hal, ST (corresponding author), Erasmus MC Univ, Dept Adult Intens Care, Med Ctr, Room Ne 413,Doctor Molewaterpl 40, NL-3015 GD Rotterdam, Netherlands.</t>
  </si>
  <si>
    <t>s.vanhal@erasmusmc.nl</t>
  </si>
  <si>
    <t>[van Hal, S. T.; van der Jagt, M.; van Genderen, M. E.; Gommers, D.] Erasmus MC Univ, Dept Adult Intens Care, Med Ctr, Room Ne 413,Doctor Molewaterpl 40, NL-3015 GD Rotterdam, Netherlands; [Veenland, J. F.] Erasmus MC Univ, Dept Med Informat, Med Ctr, Rotterdam, Netherlands; [Veenland, J. F.] Erasmus MC Univ, Med Ctr, Dept Radiol, Rotterdam, Netherlands</t>
  </si>
  <si>
    <t>Erasmus University Rotterdam; Erasmus MC; Erasmus University Rotterdam; Erasmus MC; Erasmus University Rotterdam; Erasmus MC; Erasmus MC Cancer Institute</t>
  </si>
  <si>
    <t>Using Artificial Intelligence to Predict Intracranial Hypertension in Patients After Traumatic Brain Injury: A Systematic Review</t>
  </si>
  <si>
    <t>NEUROCRITICAL CARE</t>
  </si>
  <si>
    <t>Traumatic brain injury; Artificial intelligence; Intracranial hypertension; Prediction</t>
  </si>
  <si>
    <t>PRESSURE; MODEL</t>
  </si>
  <si>
    <t>van Genderen, Michel E/AEM-7473-2022</t>
  </si>
  <si>
    <t>van Hal, Sybren/0000-0002-8842-1322; van Genderen, Michel E/0000-0001-5668-3435</t>
  </si>
  <si>
    <t>HUMANA PRESS INC</t>
  </si>
  <si>
    <t>TOTOWA</t>
  </si>
  <si>
    <t>999 RIVERVIEW DRIVE SUITE 208, TOTOWA, NJ 07512 USA</t>
  </si>
  <si>
    <t>1541-6933</t>
  </si>
  <si>
    <t>1556-0961</t>
  </si>
  <si>
    <t>NEUROCRIT CARE</t>
  </si>
  <si>
    <t>Neurocrit. Care</t>
  </si>
  <si>
    <t>AUG 2024</t>
  </si>
  <si>
    <t>285</t>
  </si>
  <si>
    <t>10.1007/s12028-023-01910-2</t>
  </si>
  <si>
    <t>http://dx.doi.org/10.1007/s12028-023-01910-2</t>
  </si>
  <si>
    <t>Critical Care Medicine; Clinical Neurology</t>
  </si>
  <si>
    <t>General &amp; Internal Medicine; Neurosciences &amp; Neurology</t>
  </si>
  <si>
    <t>D3E8I</t>
  </si>
  <si>
    <t>38212559</t>
  </si>
  <si>
    <t>WOS:001139842600001</t>
  </si>
  <si>
    <t>Aljobeh, A; Parthasarathy, P; Liao, J; Kartsonis, W; Saltz, M; Saltz, J; Tassiopoulos, A</t>
  </si>
  <si>
    <t>Background: Abdominal aortic aneurysm (AAA) rupture remains a major cause of mortality, and diameter-based surveillance is an imperfect predictor of risk. Some aneurysms rupture below operative thresholds, whereas others remain stable despite exceeding them. Machine learning (ML) may improve risk stratification by integrating geometric, hemodynamic, radiomic, and clinical data. We performed a systematic review to evaluate ML models predicting AAA growth and rupture, characterize their performance, and assess readiness for clinical translation. Methods: A Preferred Reporting Items for Systematic Reviews and Meta-Analyses-compliant search of PubMed/MEDLINE, Embase, and Web of Science (through March 2025) identified studies developing preoperative ML models for AAA growth or rupture. Data extraction followed the CHecklist for Critical Appraisal and data extraction for systematic Reviews of prediction Modelling Studies checklist. Risk of bias and applicability were assessed using the Prediction model Risk of Bias ASsessment Artificial Intelligence Tool, and reporting quality was assessed using Transparent Reporting of a multivariable prediction model for Individual Prognosis Artificial Intelligence. Results: Eighteen studies met inclusion criteria: 13 addressed growth (n = 745 patients) and five rupture (n = 1,394). Growth models commonly employed support vector machines, convolutional neural networks, and gradient boosting, incorporating diameter, intraluminal thrombus thickness, tortuosity, wall shear stress, radiomics, and clinical variables. The area under the curve for growth prediction ranged from 0.79 to 0.93, with root mean square errorof 0.94-2.4 mm. Rupture models used diverse classifiers with similar multimodal inputs and area under the curve from 0.75 to 0.91. Although internal performance was promising, external validation was uncommon. PROBAST + AI demonstrated low risk of bias in 61% of studies but frequent applicability concerns. Transparent Reporting of a multivariable prediction model for Individual Prognosis Artificial Intelligence revealed inconsistent reporting, particularly regarding transparency and fairness. Conclusion: ML models show promise for improving AAA risk prediction. Clinical implementation will require standardized feature definitions, robust external validation, and prospective evaluation of impact on decision-making.</t>
  </si>
  <si>
    <t>Aljobeh, Ahmad; Parthasarathy, Praveen; Liao, Jonathan; Kartsonis, William; Saltz, Mary; Saltz, Joel; Tassiopoulos, Apostolos</t>
  </si>
  <si>
    <t>Tassiopoulos, A (corresponding author), Stony Brook Med 17 Hlth Sci Ctr, Dept Surg, Div Vasc &amp; Endovasc Surg, T-19,Room 020, Stony Brook, NY 11794 USA.</t>
  </si>
  <si>
    <t>apostolos.tassiopoulos@stonybrookmedicine.edu</t>
  </si>
  <si>
    <t>[Aljobeh, Ahmad; Tassiopoulos, Apostolos] Stony Brook Univ Hosp, Dept Surg, Stony Brook, NY USA; [Aljobeh, Ahmad; Saltz, Mary; Saltz, Joel] Stony Brook Univ Hosp, Dept Biomed Informat, Stony Brook, NY USA; [Parthasarathy, Praveen; Liao, Jonathan; Kartsonis, William] SUNY Stony Brook, Renaissance Sch Med, Stony Brook, NY USA; [Tassiopoulos, Apostolos] Stony Brook Univ Hosp, Dept Surg, Div Vasc Surg, Stony Brook, NY USA; [Tassiopoulos, Apostolos] Stony Brook Med 17 Hlth Sci Ctr, Dept Surg, Div Vasc &amp; Endovasc Surg, T-19,Room 020, Stony Brook, NY 11794 USA</t>
  </si>
  <si>
    <t>State University of New York (SUNY) System; Stony Brook University; Stony Brook University Hospital; Stony Brook University Hospital; State University of New York (SUNY) System; Stony Brook University; Stony Brook University Hospital; State University of New York (SUNY) System; Stony Brook University; Stony Brook University Hospital; State University of New York (SUNY) System; Stony Brook University; Stony Brook University Hospital; Stony Brook University Hospital</t>
  </si>
  <si>
    <t>Machine Learning Models Used to Predict Abdominal Aortic Aneurysm Growth and Rupture: A Systematic Review and Critical Appraisal</t>
  </si>
  <si>
    <t>ANNALS OF VASCULAR SURGERY</t>
  </si>
  <si>
    <t>ARTIFICIAL-INTELLIGENCE; REPAIR</t>
  </si>
  <si>
    <t>Aljobeh, Ahmad/PXX-9194-2026</t>
  </si>
  <si>
    <t>Aljobeh, Ahmad/0000-0003-3606-2214</t>
  </si>
  <si>
    <t>0890-5096</t>
  </si>
  <si>
    <t>1615-5947</t>
  </si>
  <si>
    <t>ANN VASC SURG</t>
  </si>
  <si>
    <t>Ann. Vasc. Surg.</t>
  </si>
  <si>
    <t>10.1016/j.avsg.2026.03.026</t>
  </si>
  <si>
    <t>http://dx.doi.org/10.1016/j.avsg.2026.03.026</t>
  </si>
  <si>
    <t>Surgery; Peripheral Vascular Disease</t>
  </si>
  <si>
    <t>Surgery; Cardiovascular System &amp; Cardiology</t>
  </si>
  <si>
    <t>HG0YR</t>
  </si>
  <si>
    <t>41895595</t>
  </si>
  <si>
    <t>WOS:001753215500001</t>
  </si>
  <si>
    <t>Barroso, VM; Quaas, A; Büttner, R; Tolkach, Y</t>
  </si>
  <si>
    <t>Background: Artificial intelligence (AI) is increasingly being implemented in digital pathology to support the tissue classification, cell detection, biomarker quantification, the grading and prediction of clinically relevant molecular alterations. Objective: Current applications of AI in the pathology of internal and oncological diseases are summarized with a focus on the most important algorithm approaches, representative cases of diagnostic applications and current limits of clinical implementation. Material and methods: This narrative overview of the most recent advances describes the essential model forms, including tissue segmentation systems, algorithms for recognition of individual cells, unsupervised learning and foundation models, tools for the evaluation of immunohistochemistry and multimodal or language-based applications. Representative studies on renal, liver, pulmonary, gastrointestinal, hematological and thyroid gland pathologies are discussed. Results: In many situations AI improves the reproducibility, objectiveness and efficiency. Some systems achieve an accuracy that is comparable to that of experts. Most AI tools are still in the validation stage and only a few have been transferred to routine clinical use. Discussion: Artificial intelligence could further optimize the diagnostic and predictive histopathology. Their role remains assistive. A broad implementation is limited due to various hurdles and bottlenecks. The future progress depends on prospective validation and the integration into routine digital workflows.</t>
  </si>
  <si>
    <t>Mitchell Barroso, Vincenzo; Quaas, Alexander; Buttner, Reinhard; Tolkach, Yuri</t>
  </si>
  <si>
    <t>Tolkach, Y (corresponding author), Univ Klinikum Koln, Inst Pathol, Kerpener Str 62, D-50937 Cologne, Germany.</t>
  </si>
  <si>
    <t>yuri.tolkach@gmail.com</t>
  </si>
  <si>
    <t>[Mitchell Barroso, Vincenzo; Quaas, Alexander; Buttner, Reinhard; Tolkach, Yuri] Univ Klinikum Koln, Inst Pathol, Kerpener Str 62, D-50937 Cologne, Germany</t>
  </si>
  <si>
    <t>University of Cologne</t>
  </si>
  <si>
    <t>Artificial intelligence-assisted diagnostics in the pathology of internal and oncological diseases</t>
  </si>
  <si>
    <t>INNERE MEDIZIN</t>
  </si>
  <si>
    <t>German</t>
  </si>
  <si>
    <t>Histopathology; Algorithms; Reliability and validity; Efficiency; Objectivity; Histopathology; Algorithms; Reliability and validity; Efficiency; Objectivity</t>
  </si>
  <si>
    <t>Tolkach, Yuri/0000-0001-5239-2841</t>
  </si>
  <si>
    <t>SPRINGER MEDIZIN VERLAG GmBH</t>
  </si>
  <si>
    <t>Berlin</t>
  </si>
  <si>
    <t>Heidelbergerplatz 3, Berlin, GERMANY</t>
  </si>
  <si>
    <t>2731-7080</t>
  </si>
  <si>
    <t>2731-7099</t>
  </si>
  <si>
    <t>INNERE MED</t>
  </si>
  <si>
    <t>Innere Med.</t>
  </si>
  <si>
    <t>10.1007/s00108-026-02120-6</t>
  </si>
  <si>
    <t>http://dx.doi.org/10.1007/s00108-026-02120-6</t>
  </si>
  <si>
    <t>JC8QF</t>
  </si>
  <si>
    <t>42053617</t>
  </si>
  <si>
    <t>WOS:001753490500001</t>
  </si>
  <si>
    <t>Gracia, M; Espias-Alonso, M; Zapardiel, I</t>
  </si>
  <si>
    <t>Purpose of review Artificial intelligence (AI) is increasingly integrated into robotic-assisted surgery, transforming digital surgical platforms into data-driven environments capable of supporting intraoperative decision-making. In gynecologic oncology, where procedures require high precision and follow relatively standardized workflows, AI technologies may improve surgical quality, reduce variability, and enable safer surgical treatment strategies. This review summarizes recent advances in AI-augmented robotic-assisted surgery, focusing on intraoperative guidance, surgical analytics, and predictive decision support.Recent findings Recent literature demonstrates rapid progress in computer vision models capable of recognizing surgical phases, anatomical landmarks, and procedural steps in real time. Integration of augmented reality, fluorescence imaging, and multimodal imaging platforms is enhancing intraoperative visualization and anatomical orientation. Surgical data science approaches enable objective assessment of technical performance through video-based metrics and machine learning algorithms. Predictive analytics models integrating clinical and imaging data show promising results for risk stratification and outcome prediction, although most applications remain in early stages of validation.Summary AI-augmented robotic surgery has the potential to improve precision, standardization, and decision-making in gynecologic oncology. However, clinical implementation requires prospective validation, standardized datasets, and integration into routine workflows. Future developments will likely focus on multimodal data integration and context-aware decision support systems.</t>
  </si>
  <si>
    <t>Gracia, Myriam; Espias-Alonso, Maria; Zapardiel, Ignacio</t>
  </si>
  <si>
    <t>Espias-Alonso, M (corresponding author), Paseo Castellana 261, Madrid 28046, Spain.</t>
  </si>
  <si>
    <t>mariaalonsoespias@gmail.com</t>
  </si>
  <si>
    <t>[Gracia, Myriam; Espias-Alonso, Maria; Zapardiel, Ignacio] La Paz Univ Hosp, Gynecol Oncol Dept, Madrid, Spain</t>
  </si>
  <si>
    <t>Artificial intelligence-augmented robotic surgery in gynecologic oncology: intraoperative assistance and analytics</t>
  </si>
  <si>
    <t>artificial intelligence; gynecologic cancer; image-guided surgery; robotic-assisted surgery</t>
  </si>
  <si>
    <t>COMPETENCE; SKILL</t>
  </si>
  <si>
    <t>412</t>
  </si>
  <si>
    <t>10.1097/CCO.0000000000001256</t>
  </si>
  <si>
    <t>http://dx.doi.org/10.1097/CCO.0000000000001256</t>
  </si>
  <si>
    <t>42348711</t>
  </si>
  <si>
    <t>WOS:001844274700003</t>
  </si>
  <si>
    <t>Torres-Costa, S; Machado, S; Barbosa, G; Carvalho, E; Guerra, A; Ramiao, N; Penas, S; Parente, M; Falcao, M</t>
  </si>
  <si>
    <t>Retinal vein occlusion (RVO) is a leading cause of visual impairment worldwide, underscoring the need for earlier detection, objective risk stratification and more personalized management. Recent advances in artificial intelligence (AI), particularly deep learning, have enabled automated analysis of retinal imaging modalities routinely used in RVO, including color fundus photography, optical coherence tomography (OCT), OCT angiography, and fluorescein angiography. We critically examine current AI applications in RVO, with a focus on disease detection, subtype classification, ischemia assessment, prognostic modeling and treatment-related decision support. Using a synthesis-oriented framework, we identify unifying methodological trends across studies and evaluate their clinical relevance and translational maturity. AI models demonstrate strong performance in experimental settings, particularly when leveraging lesion-centric representations and multimodal inputs, although most evidence remains limited to retrospective research environments. We further highlight key barriers to clinical adoption, including small and predominantly single-center datasets, limited external and prospective validation, inconsistent annotation and reporting standards. Ethical, regulatory and workflow integration challenges are also discussed. Finally, we outline future directions for RVO-specific AI development, emphasizing the need for multicenter validation, interpretability and clinically deployable tools that support, rather than replace, clinical decision-making.</t>
  </si>
  <si>
    <t>Torres-Costa, Sonia; Machado, Sofia; Barbosa, Guilherme; Carvalho, Eduardo; Guerra, Ana; Ramiao, Nilza; Penas, Susana; Parente, Marco; Falcao, Manuel</t>
  </si>
  <si>
    <t>Torres-Costa, S (corresponding author), Unidade Local Saude Saude Joao, Alameda Prof Hernani Monteiro, P-4200319 Porto, Portugal.</t>
  </si>
  <si>
    <t>sonia.costa@ulssaojoao.min-saude.pt</t>
  </si>
  <si>
    <t>Portuguese Ophthalmology Society</t>
  </si>
  <si>
    <t>This work was supported by a grant from the Portuguese Ophthalmology Society (Sociedade Portuguesa de Oftalmologia, SPO) , awarded to S.T.C. for her PhD research.</t>
  </si>
  <si>
    <t>[Torres-Costa, Sonia; Machado, Sofia; Penas, Susana; Falcao, Manuel] Unidade Saude Local Sao Joao, Ophthalmol Dept, Porto, Portugal; [Torres-Costa, Sonia; Penas, Susana; Falcao, Manuel] Univ Porto, Fac Med, Dept Surg &amp; Physiol, Porto, Portugal; [Barbosa, Guilherme; Carvalho, Eduardo; Guerra, Ana; Ramiao, Nilza; Parente, Marco] Inst Ciencia &amp; Inovacao Engn Mecan &amp; Engn Ind INEG, Porto, Portugal; [Parente, Marco] Univ Porto, Fac Engn, Dept Mech Engn, Porto, Portugal</t>
  </si>
  <si>
    <t>Universidade do Porto; Universidade do Porto</t>
  </si>
  <si>
    <t>Artificial intelligence in retinal vein occlusion: Current applications, challenges, and future directions</t>
  </si>
  <si>
    <t>Artificial intelligence; Deep learning; Retinal vein occlusion; Fundus color photography; OCT; Screening</t>
  </si>
  <si>
    <t>COHERENCE TOMOGRAPHY ANGIOGRAPHY; RISK-FACTORS; POPULATION; EPIDEMIOLOGY; PREVALENCE; THERAPIES</t>
  </si>
  <si>
    <t>Falcao, Manuel/AAQ-8509-2020; Carvalho, Eduardo/PTF-9130-2026; /ABI-7856-2022</t>
  </si>
  <si>
    <t>Machado, Sofia/0009-0004-9802-9975; Carvalho, Eduardo/0009-0005-0729-7008</t>
  </si>
  <si>
    <t>108</t>
  </si>
  <si>
    <t>SEP-OCT 2026</t>
  </si>
  <si>
    <t>1287</t>
  </si>
  <si>
    <t>1299</t>
  </si>
  <si>
    <t>10.1016/j.survophthal.2026.03.016</t>
  </si>
  <si>
    <t>http://dx.doi.org/10.1016/j.survophthal.2026.03.016</t>
  </si>
  <si>
    <t>LL2MF</t>
  </si>
  <si>
    <t>41921862</t>
  </si>
  <si>
    <t>WOS:001827249800001</t>
  </si>
  <si>
    <t>Fan, YN; Li, J; Ren, Y; Liu, C; Zhang, WM</t>
  </si>
  <si>
    <t>Adsorption behavior of emerging contaminants (ECs) plays a central role in their environmental fate and the efficiency of artificial removal systems. Machine learning (ML) has been extensively leveraged for adsorption prediction. However, most existing research focuses primarily on model construction and application, with limited attention to systematic challenges and corresponding solutions across the modeling workflow, thereby constraining model reliability and transferability. This review systematically summarizes key challenges in model construction, including data scarcity and bias, a low sample-to-feature ratio (SFR), inadequate feature representativeness, and inadequate model applicability and credibility. To address these challenges, this work consolidates a set of targeted improvement strategies, encompassing rigorous data quality assessment, automated feature extraction, cross-system modeling approaches, and the incorporation of external validation. Furthermore, we explore future development directions such as generative data augmentation, physics-informed machine learning (PIML), and automated literature data extraction via large language models. This work provides guidance for prospective ML model developers to build more robust and reliable models, laying the foundation for transformative advances in EC adsorption prediction research and applications.</t>
  </si>
  <si>
    <t>Fan, Yina; Li, Jun; Ren, Yi; Liu, Chao; Zhang, Weiming</t>
  </si>
  <si>
    <t>Li, J (corresponding author), Sichuan Univ, Coll Water Resources &amp; Hydropower, State Key Lab Hydraul &amp; Mt River Engn, Chengdu 610065, Peoples R China.</t>
  </si>
  <si>
    <t>drlijun@scu.edu.cn</t>
  </si>
  <si>
    <t>Fundamental Research Funds for the Central Universities [YJ202244]; National Natural Science Foundation of China (NSFC) [22306131]; Department of Science and Technology of Sichuan Province [2025ZNSFSC0106]</t>
  </si>
  <si>
    <t>Fundamental Research Funds for the Central Universities (Fundamental Research Funds for the Central Universities); National Natural Science Foundation of China (NSFC) (National Natural Science Foundation of China (NSFC)); Department of Science and Technology of Sichuan Province</t>
  </si>
  <si>
    <t>The work was supported by the National Natural Science Foundation of China (No. 42577441, 22306131), Sichuan Science and Technology Program (No. 2025ZNSFSC0106, 2025ZNSFSC0955), and Fundamental Research Funds for the Central Universities (No. YJ202244).</t>
  </si>
  <si>
    <t>[Fan, Yina; Li, Jun; Ren, Yi; Liu, Chao] Sichuan Univ, Coll Water Resources &amp; Hydropower, State Key Lab Hydraul &amp; Mt River Engn, Chengdu 610065, Peoples R China; [Zhang, Weiming] Nanjing Univ, Sch Environm, State Key Lab Pollut Control &amp; Resource Reuse, Nanjing 210023, Peoples R China</t>
  </si>
  <si>
    <t>Sichuan University; Nanjing University</t>
  </si>
  <si>
    <t>Where Machine Learning Fails in Predicting Emerging Contaminant Adsorption: A Decision-Oriented Framework for Model Credibility and Transferability</t>
  </si>
  <si>
    <t>ENVIRONMENTAL SCIENCE &amp; TECHNOLOGY</t>
  </si>
  <si>
    <t>machine learning; emerging contaminants; adsorptionprediction; data bias; model construction; model reliability</t>
  </si>
  <si>
    <t>WATER; SORPTION</t>
  </si>
  <si>
    <t>131</t>
  </si>
  <si>
    <t>AMER CHEMICAL SOC</t>
  </si>
  <si>
    <t>1155 16TH ST, NW, WASHINGTON, DC 20036 USA</t>
  </si>
  <si>
    <t>0013-936X</t>
  </si>
  <si>
    <t>1520-5851</t>
  </si>
  <si>
    <t>ENVIRON SCI TECHNOL</t>
  </si>
  <si>
    <t>Environ. Sci. Technol.</t>
  </si>
  <si>
    <t>18954</t>
  </si>
  <si>
    <t>18974</t>
  </si>
  <si>
    <t>10.1021/acs.est.6c00882</t>
  </si>
  <si>
    <t>http://dx.doi.org/10.1021/acs.est.6c00882</t>
  </si>
  <si>
    <t>Engineering, Environmental; Environmental Sciences</t>
  </si>
  <si>
    <t>Engineering; Environmental Sciences &amp; Ecology</t>
  </si>
  <si>
    <t>LA3PT</t>
  </si>
  <si>
    <t>42376762</t>
  </si>
  <si>
    <t>WOS:001807982100001</t>
  </si>
  <si>
    <t>Kotochinsky, M; Fonseca, PEO; Lopera, VR; Mora, L; Amador, WFO; Sirena, ECT; Guimaraes, FBD; Herlyn, DL; Sherpa, NN; Lezana, AG; Fagundes, TP</t>
  </si>
  <si>
    <t>Introduction: Timely diagnosis of schizophrenia is essential to ensure prompt treatment initiation and adherence. Structural magnetic resonance imaging (sMRI), when combined with artificial intelligence (AI), offers a promising avenue to enhance diagnostic accuracy. However, its performance and clinical use is a matter of debate. Methods: PubMed, Embase, and Cochrane databases were searched for studies using AI models with sMRI to diagnose schizophrenia in adults. Eligible models encompass traditional machine learning methods and deep learning (DL) architectures, utilizing diverse neuroanatomical inputs, including gray matter (GM) features and whole-brain (WB) structural data. The outcomes of interest were diagnostic performance metrics as: sensitivity (SE), specificity (SP), area under the curve (AUC). Results: A total of 16 studies were included, comprising 3601 participants. Overall pooled SE and SP were 0.76 (95 % CI: 0.71-0.80) and 0.78 (95 % CI: 0.73-0.82), respectively. When compared, DL models outperformed Support Vector Machine (SVM), achieving higher SP of 0.83 (95 % CI: 0.80-0.86) vs. 0.78 (95 % CI: 0.72-0.83), and AUC of 0.892 (95 % CI: 0.81-0.90) vs. 0.782 (95 % CI: 0.70-0.82). WB input models also outperformed GM performance, with SP of 0.86 (95 % CI: 0.78-0.92) vs. 0.80 (95 % CI: 0.73-0.85), and AUC of 0.89 (95 % CI: 0.70-0.93) vs. 0.816 (95 % CI: 0.71-0.84). Conclusion: AI models using sMRI show promising but provisional diagnostic performance for schizophrenia. Across studies, DL architectures and WB inputs generally achieved higher specificity and AUC than SVM and GM features. Prospective, multi-site external validation cohorts are needed before routine clinical implementation.</t>
  </si>
  <si>
    <t>Kotochinsky, Martin; Fonseca, Pandora Eloa Oliveira; Lopera, Veronica Ramirez; Mora, Laura; Amador, Wellgner Fernandes Oliveira; Sirena, Eduardo Cesar Teixeira; Guimaraes, Felipe Bandeira De Melo; Herlyn, Delfina Lahitou; Sherpa, Nima Norbu; Lezana, Andrea Gonzalez; Fagundes, Thales Pardini</t>
  </si>
  <si>
    <t>Sherpa, NN (corresponding author), Kings Coll London, Inst Psychiat Psychol &amp; Neurosci, London, England.</t>
  </si>
  <si>
    <t>nima.sherpa@kcl.ac.uk</t>
  </si>
  <si>
    <t>[Kotochinsky, Martin] Natl Univ Cuyo, Dept Med, Mendoza, Argentina; [Fonseca, Pandora Eloa Oliveira] Univ Fed Campina Grande, Dept Med, Campina Grande, Brazil; [Lopera, Veronica Ramirez; Mora, Laura] Metropolitan Univ Barranquilla, Dept Med, Barranquilla, Colombia; [Amador, Wellgner Fernandes Oliveira] Univ Fed Paraiba, Dept Med, Joao Pessoa, Brazil; [Sirena, Eduardo Cesar Teixeira] Univ Fortaleza, Dept Med, Fortaleza, Brazil; Univ Fed Rio de Janeiro, Inst Psychiat, Rio de Janeiro, Brazil; [Herlyn, Delfina Lahitou] Consejo Nacl Invest Cient &amp; Tecn, Inst Neurosci, Res Grp Neurosci Appl Behav Disorders, INAAC Grp,FLENI,INEU, Buenos Aires, Argentina; [Herlyn, Delfina Lahitou] Consejo Nacl Invest Cient &amp; Tecn, Natl Sci &amp; Tech Res Council, Buenos Aires, Argentina; [Sherpa, Nima Norbu] Kings Coll London, Inst Psychiat Psychol &amp; Neurosci, London, England; [Sherpa, Nima Norbu] Univ Plymouth, Brain Res &amp; Imaging Ctr, Plymouth, England; [Lezana, Andrea Gonzalez] Inst Clin Res Mar Plata, Buenos Aires, Argentina; [Fagundes, Thales Pardini] Barretos Canc Hosp, Dept Head &amp; Neck Surg, Barretos, Brazil</t>
  </si>
  <si>
    <t>University Nacional Cuyo Mendoza; Universidade Federal de Campina Grande; Universidade Federal da Paraiba; Universidade Fortaleza; Universidade Federal do Rio de Janeiro; Universidade Federal Rural do Rio de Janeiro (UFRRJ); Consejo Nacional de Investigaciones Cientificas y Tecnicas (CONICET); Consejo Nacional de Investigaciones Cientificas y Tecnicas (CONICET); University of London; King's College London; University of Plymouth; Hospital de Cancer de Barretos</t>
  </si>
  <si>
    <t>Comparative diagnostic performance of artificial intelligence models in structural MRI for schizophrenia: A systematic review and meta-analysis</t>
  </si>
  <si>
    <t>ASIAN JOURNAL OF PSYCHIATRY</t>
  </si>
  <si>
    <t>Artificial Intelligence; Schizophrenia; Neuroimaging; Diagnostic Accuracy</t>
  </si>
  <si>
    <t>BIPOLAR DISORDER; DEPRESSION</t>
  </si>
  <si>
    <t>Sherpa, Nima Norbu/KYP-2902-2024; Sirena, Eduardo/MFI-3356-2025</t>
  </si>
  <si>
    <t>Sherpa, Nima Norbu/0000-0002-5037-7792; Kotochinsky, Jose Martin/0009-0008-9550-2308; Gonzalez Lezana, Andrea/0009-0002-3301-9368; Mora, Laura/0000-0002-2505-2486</t>
  </si>
  <si>
    <t>1876-2018</t>
  </si>
  <si>
    <t>1876-2026</t>
  </si>
  <si>
    <t>ASIAN J PSYCHIATR</t>
  </si>
  <si>
    <t>Asian J. Psychiatr.</t>
  </si>
  <si>
    <t>104759</t>
  </si>
  <si>
    <t>10.1016/j.ajp.2025.104759</t>
  </si>
  <si>
    <t>http://dx.doi.org/10.1016/j.ajp.2025.104759</t>
  </si>
  <si>
    <t>9WK1V</t>
  </si>
  <si>
    <t>41202773</t>
  </si>
  <si>
    <t>WOS:001616628300003</t>
  </si>
  <si>
    <t>Park, JS; Park, SY; Moon, JW; Kim, K; Suh, DI</t>
  </si>
  <si>
    <t>Background: Pediatric respiratory diseases, including asthma and pneumonia, are major causes of morbidity and mortality in children. Auscultation of lung sounds is a key diagnostic tool but is prone to subjective variability. The integration of artificial intelligence (AI) and machine learning (ML) with electronic stethoscopes offers a promising approach for automated and objective lung sound. Objective: This systematic review and meta-analysis assess the performance of ML models in pediatric lung sound analysis. The study evaluates the methodologies, model performance, and database characteristics while identifying limitations and future directions for clinical implementation. Methods: A systematic search was conducted in Medline via PubMed, Embase, Web of Science, OVID, and IEEE Xplore for studies published between January 1, 1990, and December 16, 2024. Inclusion criteria are as follows: studies developing ML models for pediatric lung sound classification with a defined database, physician-labeled reference standard, and reported performance metrics. Exclusion criteria are as follows: studies focusing on adults, cardiac auscultation, validation of existing models, or lacking performance metrics. Risk of bias was assessed using a modified Quality Assessment of Diagnostic Accuracy Studies (version 2) framework. Data wereextracted on study design, dataset, ML methods, featureextraction, and classification tasks. Bivariate meta-analysis was performed for binary classification tasks, including wheezing and abnormal lung sound detection. Results: A total of 41 studies met the inclusion criteria. The most common classification task was binary detection of abnormal lung sounds, particularly wheezing. Pooled sensitivity and specificity for wheeze detection were 0.902 (95% CI 0.726-0.970) and 0.955 (95% CI 0.762-0.993), respectively. For abnormal lung sound detection, pooled sensitivity was 0.907 (95% CI 0.816-0.956) and specificity 0.877 (95% CI 0.813-0.921). The most frequently used feature extraction methods were Mel-spectrogram, Mel-frequency cepstral coefficients, and short-time Fourier transform. Convolutional neural networks were the predominant ML model, often combined with recurrent neural networks or residual network architectures. However, high heterogeneity in dataset size, annotation methods, and evaluation criteria were observed. Most studies relied on small, single-center datasets, limiting generalizability. Conclusions: ML models show high accuracy in pediatric lung sound analysis, but face limitations due to dataset heterogeneity, lack of standard guidelines, and limited external validation. Future research should focus on standardized protocols and the development of large-scale, multicenter datasets to improve model robustness and clinical implementation.</t>
  </si>
  <si>
    <t>Park, Ji Soo; Park, Sa-Yoon; Moon, Jae Won; Kim, Kwangsoo; Suh, Dong In</t>
  </si>
  <si>
    <t>Suh, DI (corresponding author), Seoul Natl Univ, Coll Med, Dept Pediat, 101 Daehak Ro, Seoul 03080, South Korea.</t>
  </si>
  <si>
    <t>dongins0@snu.ac.kr</t>
  </si>
  <si>
    <t>National Research Foundation of Korea (NRF) - Korean government (MSIT) [RS-2024-00343860]</t>
  </si>
  <si>
    <t>National Research Foundation of Korea (NRF) - Korean government (MSIT) (National Research Foundation of Korea)</t>
  </si>
  <si>
    <t>Acknowledgments JSP and SYP contributed equally as co-first authors. KK and DIS contributed equally as co-corresponding authors. We would like to thank Bo-Kyeong Kim, medical librarian at the Medical Library of Seoul National University, for her invaluable assistance in conducting the systematic literature search. This work was supported by the National Research Foundation of Korea (NRF) grant funded by the Korean government (MSIT) (number RS-2024-00343860) . No generative AI tools were used in the writing or data extraction of this manuscript.</t>
  </si>
  <si>
    <t>[Park, Ji Soo; Moon, Jae Won; Suh, Dong In] Seoul Natl Univ, Coll Med, Dept Pediat, 101 Daehak Ro, Seoul 03080, South Korea; [Park, Sa-Yoon; Kim, Kwangsoo] Seoul Natl Univ Hosp, Inst Convergence Med Innovat Technol, Seoul, South Korea; [Park, Sa-Yoon] Wonkwang Univ, Coll Korean Med, Dept Physiol, Iksan, South Korea; [Kim, Kwangsoo] Seoul Natl Univ, Dept Med, Coll Med, Seoul, South Korea</t>
  </si>
  <si>
    <t>Seoul National University (SNU); Seoul National University (SNU); Seoul National University Hospital; Wonkwang University; Seoul National University (SNU)</t>
  </si>
  <si>
    <t>Artificial Intelligence Models for Pediatric Lung Sound Analysis: Systematic Review and Meta-Analysis</t>
  </si>
  <si>
    <t>machine learning; respiratory disease classification; wheeze detection; auscultation; mel-spectrogram; abnormal lung sound detection; artificial intelligence; pediatric; lung sound analysis; systematic review; asthma; pneumonia; children; morbidity; mortality; diagnostic; respiratory pathology</t>
  </si>
  <si>
    <t>CLASSIFICATION; CHILDREN; RECOGNITION; ALGORITHM; NETWORK</t>
  </si>
  <si>
    <t>Park, Sa-Yoon/AFH-3513-2022; Park, Ji Soo/JMR-4351-2023</t>
  </si>
  <si>
    <t>Suh, Dong In/0000-0002-7817-8728; Park, Sa-Yoon/0000-0003-4058-9457; Park, Ji Soo/0000-0002-0522-7736; kim, kwangsoo/0000-0002-4586-5062; Moon, Jae Won/0000-0003-4534-7342</t>
  </si>
  <si>
    <t>APR 18 2025</t>
  </si>
  <si>
    <t>e66491</t>
  </si>
  <si>
    <t>10.2196/66491</t>
  </si>
  <si>
    <t>http://dx.doi.org/10.2196/66491</t>
  </si>
  <si>
    <t>2BA4D</t>
  </si>
  <si>
    <t>40249944</t>
  </si>
  <si>
    <t>WOS:001478382700002</t>
  </si>
  <si>
    <t>Huang, WJ; Ye, MM; Wang, B; Li, QQ; Luo, J; Wen, M; Chen, YQ; Jing, WB; Fan, L</t>
  </si>
  <si>
    <t>Background and Objective: Lung cancer is a leading cause of cancer-related mortality worldwide, and dynamic computed tomography (CT) monitoring of pulmonary nodules is central to early detection. However, frequent follow-up scans increase radiation exposure and strain medical resources. This narrative review aims to summarize current artificial intelligence (AI)-based approaches for predicting pulmonary nodule growth on CT, compare model performance, and discuss key challenges and future directions for clinical translation. Methods: We synthesized peer-reviewed evidence on CT-based volumetric, radiomics, radiogenomics, and machine learning (ML) models related to pulmonary nodule growth or growth-related endpoints. Articles were identified through database searches, reference list screening, and guideline consultation. Eligible publications included human original studies, reviews, and meta-analyses. Conference abstracts, editorials, letters, animal or phantom studies were excluded. No language restrictions were applied. Key Content and Findings: Existing AI-based growth prediction studies generally follow three workflows: baseline CT models estimating future growth risk, longitudinal CT models modeling voxelor pixel-wise growth, and models based growth-related surrogates [such as volume or mass doubling time (MDT), invasiveness, or stage shift]. Across these workflows, AI-driven volumetric and radiomic features detect nodule growth earlier and more consistently than simple diameter measurements and better discriminate fast-growing from indolent nodules. At the same time, emerging explainable AI frameworks help identify influential features, potentially improving trust and adoption. However, practical challenges remain, including picture archiving and communication systems (PACS) integration and balancing sensitivity with specificity, overdiagnosis, and false progression. Most models are retrospective and single-center, use heterogeneous protocols and non-standardized growth definitions, and lack external or prospective validation, limiting generalizability. Conclusions: AI, particularly deep learning (DL) combined with quantitative radiomics and radiogenomics, shows promise for noninvasive prediction of pulmonary nodule growth. Future work should focus on multicenter prospective validation, standardized growth endpoints, low-dose protocols, multimodal data integration, and explainable, federated, generative AI to improve robustness, transparency, and data privacy. In addition, seamless PACS integration and explicit balancing of sensitivity, specificity and overdiagnosis are essential. Ultimately, validated AI models may enable more accurate, personalized surveillance while reducing radiation exposure and resource burden.</t>
  </si>
  <si>
    <t>Huang, Wenjun; Ye, Mengmeng; Wang, Bin; Li, Qiaoqiao; Luo, Jiang; Wen, Mo; Chen, Yongqian; Jing, Wenbin; Fan, Li</t>
  </si>
  <si>
    <t>Jing, WB (corresponding author), Second Peoples Hosp Deyang City, Dept Radiol, Minjiang West Rd,Sect 1, Deyang 618000, Peoples R China.; Fan, L (corresponding author), Naval Med Univ, Affiliated Hosp 2, Dept Radiol, 415 Fengyang Rd, Shanghai 200003, Peoples R China.</t>
  </si>
  <si>
    <t>fanli0930@163.com; scdyjwbin@163.com</t>
  </si>
  <si>
    <t>Beijing Medical Reward Foundation [YXJL-2024-0350-0183]</t>
  </si>
  <si>
    <t>Beijing Medical Reward Foundation</t>
  </si>
  <si>
    <t>Funding: This work was supported by the National Natural Science Foundation of China (No. 82430065) , Excellent Health Sector Program of Shanghai Municipal Health Commission (No. 20254Z0003) , Shanghai "Rising Stars of Medical Talent" Youth Development Program for Outstanding Youth Medical Talents (No. SHWSRS 2025-71) , Key R&amp;D Guidance Project in Social Development Field of Deyang Science and Technology Bureau (No. 2024SZY115) , and Ruiying Scientific Research Fund ofr Beijing Medical Reward Foundation (No. YXJL-2024-0350-0183) .</t>
  </si>
  <si>
    <t>[Huang, Wenjun; Wang, Bin; Li, Qiaoqiao; Luo, Jiang; Wen, Mo; Chen, Yongqian; Jing, Wenbin] Second Peoples Hosp Deyang City, Dept Radiol, Minjiang West Rd,Sect 1, Deyang 618000, Peoples R China; [Ye, Mengmeng; Fan, Li] Naval Med Univ, Affiliated Hosp 2, Dept Radiol, 415 Fengyang Rd, Shanghai 200003, Peoples R China; [Ye, Mengmeng] Shandong Second Med Univ, Sch Med Imaging, Weifang, Peoples R China</t>
  </si>
  <si>
    <t>Naval Medical University; Shandong Second Medical University</t>
  </si>
  <si>
    <t>Narrative review: the research advances of artificial intelligence in the prediction of pulmonary nodule growth</t>
  </si>
  <si>
    <t>Artificial intelligence (AI); pulmonary nodules; radiomics; deep learning (DL); volume doubling time (VDT)</t>
  </si>
  <si>
    <t>DOSE COMPUTED-TOMOGRAPHY; LUNG ADENOCARCINOMA</t>
  </si>
  <si>
    <t>FEB 28 2026</t>
  </si>
  <si>
    <t>10.21037/jtd-2025-1580</t>
  </si>
  <si>
    <t>http://dx.doi.org/10.21037/jtd-2025-1580</t>
  </si>
  <si>
    <t>FC0EF</t>
  </si>
  <si>
    <t>41816407</t>
  </si>
  <si>
    <t>WOS:001715144700022</t>
  </si>
  <si>
    <t>Isaac, A; Klontzas, ME; Amoretti, N; Grewal, J; Bauones, S; Matkovic, A; Drobny, D; Filippiadis, D; Dali, D</t>
  </si>
  <si>
    <t>Musculoskeletal image-guided interventions are integral to modern radiologic practices, offering precise, minimally invasive solutions for a range of diagnostic and therapeutic needs. Despite their clinical utility, these interventions are often limited by operator dependency, procedural variability, and a lack of workflow standardization. As artificial intelligence technologies continue to evolve, they offer a significant opportunity to enhance the precision, safety, and efficiency of musculoskeletal interventions. This review explores the current and emerging applications of artificial intelligence across the procedural continuum of musculoskeletal image-guided interventions. We examine its role in preprocedural planning-including lesion detection, segmentation, and personalized risk stratification-through to intraprocedural guidance with artificial intelligence-assisted navigation, needle trajectory optimization, and robotics, and finally postprocedural evaluation using radiomics, complication prediction, and natural language processing for structured reporting. We address the critical challenges that limit clinical translation, including the need for external validation, generalizability across diverse patient populations, regulatory clearance, along with ethical considerations such as bias, data governance, and equitable access. We highlight the absence of multicenter trials and open-access datasets tailored to interventional practice. Particular attention is given to the role of artificial intelligence as a decision-support tool rather than a replacement for operator expertise, with emphasis on its potential to enhance training, standardize practice, and expand access to high-quality care. By highlighting both the practical applications and limitations of current technologies and with health care increasingly shaped by digital innovation, radiologists must engage critically with artificial intelligence technologies to ensure safe, effective, and inclusive deployment. This review synthesizes the current state of artificial intelligence in musculoskeletal interventions and outlines future directions, including the need for interventional artificial intelligence registries, foundation model development, and collaborative translational research. By focusing on practical integration, we aim to support radiologists in leveraging artificial intelligence to enhance procedural accuracy, consistency, and patient outcomes.</t>
  </si>
  <si>
    <t>Isaac, Amanda; Klontzas, Michail E.; Amoretti, Nicolas; Grewal, Jaspreet; Bauones, Salem; Matkovic, Andro; Drobny, David; Filippiadis, Dimitrios; Dali, Danoob</t>
  </si>
  <si>
    <t>Isaac, A (corresponding author), Kings Coll London, Sch Biomed Engn &amp; Imaging Sci, 100 Lambeth Palace Rd, London SE1 7AR, England.</t>
  </si>
  <si>
    <t>dr.amandaisaac@gmail.com</t>
  </si>
  <si>
    <t>[Isaac, Amanda; Drobny, David] Kings Coll London, Sch Biomed Engn &amp; Imaging Sci, 100 Lambeth Palace Rd, London SE1 7AR, England; [Isaac, Amanda; Grewal, Jaspreet] Kings Coll London, London Inst Healthcare Engn LIHE, London, England; [Klontzas, Michail E.] Univ Crete, Sch Med, Dept Radiol, Artificial Intelligence &amp; Translat Imaging ATI Lab, Iraklion, Crete, Greece; [Amoretti, Nicolas] CHU Nice Pasteur 2, Radiol Dept, Nice, France; [Bauones, Salem] King Fahad Med City, Intervent Radiol, Riyadh, Saudi Arabia; [Matkovic, Andro] Univ Hosp Merkur, Clin Dept Diagnost &amp; Intervent Radiol, Zagreb, Croatia; [Filippiadis, Dimitrios] Natl &amp; Kapodistrian Univ Athens, Univ Gen Hosp ATTIKON, Med Sch, Dept Radiol 2, Athens, Greece; [Dali, Danoob] Epsom Hosp, Southwest London Elective Orthopaed Ctr, London, England; [Dali, Danoob] St Helier Hosp, Southwest London Elective Orthopaed Ctr, London, England</t>
  </si>
  <si>
    <t>University of London; King's College London; University of London; King's College London; University of Crete; CHU Nice; King Fahad Medical City; University Hospital Attikon; National &amp; Kapodistrian University of Athens; St Helier Hospital</t>
  </si>
  <si>
    <t>Strategic Integration of Artificial Intelligence in Musculoskeletal Interventions: Scope, Success, and Pursuit of Personalized Precision Care Models</t>
  </si>
  <si>
    <t>SEMINARS IN MUSCULOSKELETAL RADIOLOGY</t>
  </si>
  <si>
    <t>artificial intelligence; interventions; robotic; personalized medicine; patient safety</t>
  </si>
  <si>
    <t>TUMORS CURRENT PRACTICES; ETHICS FRAMEWORK; BIG DATA; FUTURE-DIRECTIONS; DECISION-MAKING; HEALTH; BONE; IMPACT; DEPLOYMENT; MEDICINE</t>
  </si>
  <si>
    <t>Klontzas, Michail/I-5671-2019; Isaac, Amanda/AAF-2563-2020</t>
  </si>
  <si>
    <t>Bauones, Salem/0000-0002-9756-4691; Klontzas, Michail/0000-0003-2731-933X; Filippiadis, Dimitrios/0000-0002-1424-7464</t>
  </si>
  <si>
    <t>1089-7860</t>
  </si>
  <si>
    <t>1098-898X</t>
  </si>
  <si>
    <t>SEMIN MUSCULOSKEL R</t>
  </si>
  <si>
    <t>Semin. Musculoskelet. Radiol.</t>
  </si>
  <si>
    <t>01</t>
  </si>
  <si>
    <t>10.1055/a-2736-1861</t>
  </si>
  <si>
    <t>http://dx.doi.org/10.1055/a-2736-1861</t>
  </si>
  <si>
    <t>EA7FO</t>
  </si>
  <si>
    <t>41720113</t>
  </si>
  <si>
    <t>WOS:001696599400001</t>
  </si>
  <si>
    <t>Votto, M; De Silvestri, A; Postiglione, L; De Filippo, M; Manti, S; La Grutta, S; Marseglia, GL; Licari, A</t>
  </si>
  <si>
    <t>Background Asthma exacerbations in children pose a significant burden on healthcare systems and families. While traditional risk assessment tools exist, artificial intelligence (AI) offers the potential for enhanced prediction models. Objective This study aims to systematically evaluate and quantify the performance of machine learning (ML) algorithms in predicting the risk of hospitalisation and emergency department (ED) admission for acute asthma exacerbations in children. Methods We performed a systematic review with meta-analysis, following the Preferred Reporting Items for Systematic Reviews and Meta-Analyses (PRISMA) guidelines. The risk of bias and applicability for eligible studies was assessed according to the prediction model study risk of bias assessment tool (PROBAST). The protocol of our systematic review was registered in the International Prospective Register of Systematic Reviews. Results Our meta-analysis included seven articles encompassing a total of 17 ML-based prediction models. We found a pooled area under the curve (AUC) of 0.67 (95% CI 0.61-0.73; I-2=99%; p&lt;0.0001 for heterogeneity) for models predicting ED admission, indicating moderate accuracy. Notably, models predicting child hospitalisation demonstrated a higher pooled AUC of 0.79 (95% CI 0.76-0.82; I-2=95%; p&lt;0.0001 for heterogeneity), suggesting good discriminatory power. Conclusion This study provides the most comprehensive assessment of AI-based algorithms in predicting paediatric asthma exacerbations to date. While these models show promise and ML-based hospitalisation prediction models, in particular, demonstrate good accuracy, further external validation is needed before these models can be reliably implemented in real-life clinical practice.</t>
  </si>
  <si>
    <t>Votto, Martina; De Silvestri, Annalisa; Postiglione, Lorenzo; De Filippo, Maria; Manti, Sara; La Grutta, Stefania; Marseglia, Gian Luigi; Licari, Amelia</t>
  </si>
  <si>
    <t>De Filippo, M (corresponding author), Univ Pavia, Dept Clin Surg Diagnost &amp; Pediat Sci, Pediat Unit, Pavia, Italy.; De Filippo, M (corresponding author), Fdn IRCCS Policlin San Matteo, Pediat Clin, Pavia, Italy.</t>
  </si>
  <si>
    <t>maria.defilippo01@universitadipavia.it</t>
  </si>
  <si>
    <t>Fondazione IRCCS Policlinico San Matteo [0003233/22]</t>
  </si>
  <si>
    <t>Fondazione IRCCS Policlinico San Matteo (Mohammed First University of Oujda, Mohammed V University in Rabat)</t>
  </si>
  <si>
    <t>This work represents a collaborative effort, drawing upon the expertise within the following research projects: 1) " Integrating deep learning CT-scan model, biological, and clinical variables to predict severity of asthma in children " (BREATHE, protocol number 0003233/22) supported by the 5 x 1000 Ricerca Corrente funding, Fondazione IRCCS Policlinico San Matteo; and 2) " Data -driven forecasting of pediatric asthma endotypes " (DREAMS) promoted under the National Operative Program (NOP) on Research and Innovation 2014 - 2020 of Italian Ministry of University and Research. The authors wish to acknowledge the essential contributions of the " BREATHE " study group, including Andrea Albarelli and Giuseppe Roberto Marseglia (Department of Environmental Sciences, Informatics and Statistics, Ca' Foscari University, Venice, Italy) , for their valuable contributions.</t>
  </si>
  <si>
    <t>[Votto, Martina; Postiglione, Lorenzo; De Filippo, Maria; Marseglia, Gian Luigi; Licari, Amelia] Univ Pavia, Dept Clin Surg Diagnost &amp; Pediat Sci, Pediat Unit, Pavia, Italy; [Votto, Martina; De Filippo, Maria; Marseglia, Gian Luigi; Licari, Amelia] Fdn IRCCS Policlin San Matteo, Pediat Clin, Pavia, Italy; [De Silvestri, Annalisa] Fdn IRCCS Policlin San Matteo, Biometry &amp; Clin Epidemiol, Sci Direct, Pavia, Italy; [Manti, Sara] Univ Messina, Dept Human Pathol Adult &amp; Dev Age Gaetano Barresi, Pediat Unit, Messina, Italy; [La Grutta, Stefania] Natl Res Council Italy CNR, Inst Translat Pharmacol IFT, Palermo, Italy</t>
  </si>
  <si>
    <t>University of Pavia; IRCCS Fondazione San Matteo; IRCCS Fondazione San Matteo; University of Messina; Consiglio Nazionale delle Ricerche (CNR); Istituto di Farmacologia Traslazionale (IFT-CNR)</t>
  </si>
  <si>
    <t>Predicting paediatric asthma exacerbations with machine learning: a systematic review with meta-analysis</t>
  </si>
  <si>
    <t>EUROPEAN RESPIRATORY REVIEW</t>
  </si>
  <si>
    <t>Votto, Martina/ABP-8046-2022; MARSEGLIA, GIAN/HPF-5225-2023; De Silvestri, Annalisa/I-6024-2014; Licari, Amelia/J-5898-2016</t>
  </si>
  <si>
    <t>La Grutta, Stefania/0000-0001-8026-0715; Manti, Sara/0000-0002-7664-3083; De Silvestri, Annalisa/0000-0003-3128-8441</t>
  </si>
  <si>
    <t>0905-9180</t>
  </si>
  <si>
    <t>1600-0617</t>
  </si>
  <si>
    <t>EUR RESPIR REV</t>
  </si>
  <si>
    <t>Eur. Respir. Rev.</t>
  </si>
  <si>
    <t>240118</t>
  </si>
  <si>
    <t>10.1183/16000617.0118-2024</t>
  </si>
  <si>
    <t>http://dx.doi.org/10.1183/16000617.0118-2024</t>
  </si>
  <si>
    <t>U8F1P</t>
  </si>
  <si>
    <t>39537241</t>
  </si>
  <si>
    <t>WOS:001414075500002</t>
  </si>
  <si>
    <t>Lai, J; Guo, SS; Wang, K; Li, XL; Yu, X; Wang, XM</t>
  </si>
  <si>
    <t>Objectives Artificial intelligence (AI) has shown increasing potential in dental diagnostics, yet its accuracy for binary classification of dental caries across different imaging modalities remains unclear. This study aimed to systematically evaluate the diagnostic performance of AI models using clinical intraoral images and dental radiographs. Methods Following the PRISMA-DTA guidelines, PubMed, Embase, Scopus, Web of Science, and IEEE Xplore were systematically searched for studies published between January 2015 and June 2025. Eligible studies applied AI models for caries diagnosis with extractable sensitivity and specificity. Data on dentition, dataset, analysis unit, caries prevalence in test dataset, and preprocessing methods were extracted. Reporting quality and risk of bias were assessed using CLAIM and QUADAS-2. Pooled estimates were calculated with a bivariate random-effects model, with subgroup analyses by image type and analytical unit. Results 25 studies met the criteria, and 13 were included in the meta-analysis. Pooled sensitivity, specificity, and the area under the curve (AUC) were 0.86, 0.91 and 0.94, respectively. Intraoral image-based models achieved higher sensitivity (0.88) and AUC (0.95), while radiograph-based models showed higher specificity (0.92). Tooth-level analyses yielded stable, clinically relevant performance (0.87/0.91). High heterogeneity (I &amp; sup2; &gt; 90%) was partly explained by image type, model architecture, reference standard variation, and test set caries prevalence. Conclusion AI models showed good diagnostic accuracy for caries detection across imaging modalities and analytical units. However, given the substantial heterogeneity and limitations in study quality and reference standards, these summary estimates should be interpreted with caution. AI-based systems may serve as complementary decision-support tools in clinical practice, but further standardization, external validation, and high-quality multicenter studies are required before broad clinical implementation.</t>
  </si>
  <si>
    <t>Lai, Jing; Guo, Shanshan; Wang, Ke; Li, Xulan; Yu, Xin; Wang, Xueman</t>
  </si>
  <si>
    <t>Wang, XM (corresponding author), Chongqing Dent Hosp, 345 Minsheng Rd, Chongqing 400010, Peoples R China.</t>
  </si>
  <si>
    <t>771478334@qq.com</t>
  </si>
  <si>
    <t>Chongqing Dental Hospital</t>
  </si>
  <si>
    <t>This research was supported by the internal scientific research funding of Chongqing Dental Hospital.</t>
  </si>
  <si>
    <t>[Lai, Jing; Guo, Shanshan; Wang, Ke; Li, Xulan; Yu, Xin; Wang, Xueman] Chongqing Dent Hosp, 345 Minsheng Rd, Chongqing 400010, Peoples R China</t>
  </si>
  <si>
    <t>Artificial intelligence for binary dental caries diagnosis using intraoral images and dental radiographs: a systematic review and meta-analysis</t>
  </si>
  <si>
    <t>BMC ORAL HEALTH</t>
  </si>
  <si>
    <t>Artificial intelligence; Deep learning; Dental caries; Diagnostic accuracy; Systematic review; Meta-analysis</t>
  </si>
  <si>
    <t>IMPACT</t>
  </si>
  <si>
    <t>Wang, Xueman/0009-0002-0768-8883; LAI, JING/0009-0001-3243-7632</t>
  </si>
  <si>
    <t>1472-6831</t>
  </si>
  <si>
    <t>BMC Oral Health</t>
  </si>
  <si>
    <t>FEB 3 2026</t>
  </si>
  <si>
    <t>437</t>
  </si>
  <si>
    <t>10.1186/s12903-026-07770-4</t>
  </si>
  <si>
    <t>http://dx.doi.org/10.1186/s12903-026-07770-4</t>
  </si>
  <si>
    <t>EZ0VD</t>
  </si>
  <si>
    <t>41634741</t>
  </si>
  <si>
    <t>WOS:001713155100002</t>
  </si>
  <si>
    <t>Li, LY; Isaksen, AA; Lebiecka-Johansen, B; Funck, K; Thambawita, V; Byberg, S; Andersen, TH; Norgaard, O; Hulman, A</t>
  </si>
  <si>
    <t>Rapid development in deep learning for image analysis inspired studies to focus on predicting cardiovascular risk using retinal fundus images. This scoping review aimed to identify and describe studies using retinal fundus images and deep learning to predict cardiovascular risk markers and diseases. We searched MEDLINE and Embase on 17 November 2023. Abstracts and relevant full-text articles were independently screened by two reviewers. We included studies that used deep learning for the analysis of retinal fundus images to predict cardiovascular risk markers or cardiovascular diseases (CVDs) and excluded studies only using predefined characteristics of retinal fundus images. Study characteristics were presented using descriptive statistics. We included 24 articles published between 2018 and 2023. Among these, 23 (96%) were cross-sectional studies and eight (33%) were follow-up studies with clinical CVD outcomes. Seven studies included a combination of both designs. Most studies (96%) used convolutional neural networks to process images. We found nine (38%) studies that incorporated clinical risk factors in the prediction and four (17%) that compared the results to commonly used clinical risk scores in a prospective setting. Three of these reported improved discriminative performance. External validation of models was rare (21%). There is increasing interest in using retinal fundus images in cardiovascular risk assessment with some studies demonstrating some improvements in prediction. However, more prospective studies, comparisons of results to clinical risk scores, and models augmented with traditional risk factors can strengthen further research in the field.Graphical Abstract</t>
  </si>
  <si>
    <t>Li, Livie Yumeng; Isaksen, Anders Aasted; Lebiecka-Johansen, Benjamin; Funck, Kristian; Thambawita, Vajira; Byberg, Stine; Andersen, Tue Helms; Norgaard, Ole; Hulman, Adam</t>
  </si>
  <si>
    <t>Li, LY (corresponding author), Aarhus Univ, Dept Publ Hlth, Bartholins 2, DK-8000 Aarhus, Denmark.; Li, LY (corresponding author), Aarhus Univ Hosp, Steno Diabet Ctr Aarhus, Palle Juul Jensens Blvd 11, DK-8200 Aarhus, Denmark.</t>
  </si>
  <si>
    <t>livie.ymli@ph.au.dk</t>
  </si>
  <si>
    <t>Novo Nordisk Foundation [NNF17SA0031230]; Data Science Emerging Investigator grant by the Novo Nordisk Foundation [NNF22OC0076725]; Steno Diabetes Center Aarhus (SDCA) [401] Funding Source: researchfish; Steno Diabetes Center Copenhagen (SDCC) [SDCC 3.A Complications] Funding Source: researchfish</t>
  </si>
  <si>
    <t>Novo Nordisk Foundation (Novo Nordisk Foundation); Data Science Emerging Investigator grant by the Novo Nordisk Foundation; Steno Diabetes Center Aarhus (SDCA) (Steno Diabetes Center); Steno Diabetes Center Copenhagen (SDCC) (Steno Diabetes Center)</t>
  </si>
  <si>
    <t>L.Y.L., A.A.I., B.L.J., K.F., and A.H. are employed at Steno Diabetes Center Aarhus which is partly funded by a donation from the Novo Nordisk Foundation (NNF17SA0031230). L.Y.L., B.L.J., and A.H. are supported by a Data Science Emerging Investigator grant (NNF22OC0076725) by the Novo Nordisk Foundation. S.B., T.H.A. and O.N. are employed at the Steno Diabetes Center Copenhagen, a public hospital and research institution under the Capital Region of Denmark, which is partly funded by the Novo Nordisk Foundation. The funders had no role in the design of the study.</t>
  </si>
  <si>
    <t>[Li, Livie Yumeng; Hulman, Adam] Aarhus Univ, Dept Publ Hlth, Bartholins 2, DK-8000 Aarhus, Denmark; [Li, Livie Yumeng; Isaksen, Anders Aasted; Lebiecka-Johansen, Benjamin; Funck, Kristian; Hulman, Adam] Aarhus Univ Hosp, Steno Diabet Ctr Aarhus, Palle Juul Jensens Blvd 11, DK-8200 Aarhus, Denmark; [Thambawita, Vajira] SimulaMet, Dept Holist Syst, Stensberggata 27, N-0170 Oslo, Norway; [Byberg, Stine] Copenhagen Univ Hosp, Steno Diabet Ctr Copenhagen, Clin Epidemiol Res, Borgmester Ib Juuls Vej 83, DK-2730 Herlev, Denmark; [Andersen, Tue Helms; Norgaard, Ole] Copenhagen Univ Hosp, Danish Diabet Knowledge Ctr, Steno Diabet Ctr Copenhagen, Dept Educ, Borgmester Ib Juuls Vej 83, DK-2730 Herlev, Denmark</t>
  </si>
  <si>
    <t>Aarhus University; Aarhus University; Steno Diabetes Center; University of Copenhagen; Copenhagen University Hospital; Steno Diabetes Center; University of Copenhagen; Copenhagen University Hospital</t>
  </si>
  <si>
    <t>Prediction of cardiovascular markers and diseases using retinal fundus images and deep learning: a systematic scoping review</t>
  </si>
  <si>
    <t>EUROPEAN HEART JOURNAL - DIGITAL HEALTH</t>
  </si>
  <si>
    <t>Cardiovascular disease; Cardiovascular risk; Retinal fundus image; Deep learning; Clinical prediction; Systematic scoping review</t>
  </si>
  <si>
    <t>RISK SCORE; ASSOCIATION; PHOTOGRAPHS; VALIDATION; MORTALITY</t>
  </si>
  <si>
    <t>Hulman, Adam/LCO-0882-2024; Nørgaard, Ole/B-2607-2013; Thambawita, Vajira/R-8469-2017</t>
  </si>
  <si>
    <t>Li, Livie Yumeng/0009-0000-8579-6228; Byberg, Stine/0000-0002-3626-3609; Isaksen, Anders Aasted/0000-0001-8457-5466; Lebiecka-Johansen, Benjamin/0000-0002-6516-4757; Hulman, Adam/0000-0002-3969-1000; Funck, Kristian Løkke/0000-0003-0213-5550; Nørgaard, Ole/0000-0002-1681-4338; Thambawita, Vajira/0000-0001-6026-0929</t>
  </si>
  <si>
    <t>2634-3916</t>
  </si>
  <si>
    <t>EUR HEART J-DIGIT HL</t>
  </si>
  <si>
    <t>Eur. Heart. J.-Digit. Health</t>
  </si>
  <si>
    <t>SEP 25 2024</t>
  </si>
  <si>
    <t>660</t>
  </si>
  <si>
    <t>669</t>
  </si>
  <si>
    <t>10.1093/ehjdh/ztae068</t>
  </si>
  <si>
    <t>http://dx.doi.org/10.1093/ehjdh/ztae068</t>
  </si>
  <si>
    <t>M3D1G</t>
  </si>
  <si>
    <t>39563905</t>
  </si>
  <si>
    <t>WOS:001320934800001</t>
  </si>
  <si>
    <t>Dong, N; Li, ZW; Cong, ZJ; Ba, XR; Qin, J; Lin, ZX; Wang, XL; Liang, P</t>
  </si>
  <si>
    <t>Background: Accurate preoperative stratification of ground-glass nodules (GGNs) into invasive versus non-invasive adenocarcinomas is essential for optimizing surgical management and preventing overtreatment. Radiomics, deep learning, and hybrid models have shown potential for noninvasive histopathologic prediction, but their comparative diagnostic performance and generalizability remain unclear. This study systematically compares the diagnostic accuracy, methodological quality, and clinical applicability of radiomics, deep learning, and hybrid AI approaches for differentiating invasive from non-invasive lung adenocarcinomas manifesting as GGNs. Methods: A comprehensive search of PubMed, Embase, Cochrane Library, and Web of Science was conducted through 24 September 2025 (PROSPERO CRD42025115051). Twenty-two studies (9,768 nodules) met inclusion criteria, evaluating AI models with exact segmentation or embedded nodule localization and histopathologic confirmation. Results: Hybrid models demonstrated higher pooled diagnostic performance (AUC 0.94, sensitivity 0.91 [95% CI 0.88-0.93], specificity 0.87 [0.83-0.90]) than deep learning (AUC 0.92) and radiomics (AUC 0.89). At a 20% pre-test probability, a positive hybrid AI result increased post-test probability of invasiveness to approximately 59%, while a negative result decreased it to approximately 5% (approximate pooled LR + 6.0; LR- 0.22). However, effect estimates showed substantial heterogeneity (I &amp; sup2; &gt; 60%) and publication bias suggested sensitivity inflation (3-5%). Most studies were single-center and retrospective, with 82% conducted in East Asia and limited external validation. Conclusion: Hybrid AI showed higher pooled accuracy compared with radiomics or deep learning alone, but the certainty of evidence is low-moderate due to inconsistency, publication bias, and restricted population diversity. AI-based GGN risk stratification should currently complement, rather than replace, multidisciplinary clinical decision-making until validated in prospective multicenter trials.</t>
  </si>
  <si>
    <t>Dong, Ning; Li, Zhongwei; Cong, Zhenjie; Ba, Xinru; Qin, Jing; Lin, Zhuxiao; Wang, Xiaolin; Liang, Peng</t>
  </si>
  <si>
    <t>Liang, P (corresponding author), Yantaishan Hosp, Dept Radiol, Yantai, Peoples R China.</t>
  </si>
  <si>
    <t>liangpeng1122@126.com</t>
  </si>
  <si>
    <t>Yantai Science and Technology Bureau</t>
  </si>
  <si>
    <t>The author(s) declared that financial support was received for this work and/or its publication. This study was supported by the Yantai Science and Technology Innovation Development Plan (No. 2024YD018).</t>
  </si>
  <si>
    <t>[Dong, Ning; Li, Zhongwei; Cong, Zhenjie; Ba, Xinru; Qin, Jing; Lin, Zhuxiao; Wang, Xiaolin; Liang, Peng] Yantaishan Hosp, Dept Radiol, Yantai, Peoples R China</t>
  </si>
  <si>
    <t>Comparative diagnostic accuracy of radiomics, deep learning, and hybrid AI for invasiveness stratification of pulmonary ground-glass nodules: a systematic review and meta-analysis</t>
  </si>
  <si>
    <t>deep learning; diagnostic accuracy; ground-glass nodule; hybrid artificial intelligence; lung adenocarcinoma; radiomics; systematic review</t>
  </si>
  <si>
    <t>TEXTURE ANALYSIS; LUNG; ADENOCARCINOMA; CT; INVASION; RISK</t>
  </si>
  <si>
    <t>JUL 24 2026</t>
  </si>
  <si>
    <t>1752652</t>
  </si>
  <si>
    <t>10.3389/fonc.2026.1752652</t>
  </si>
  <si>
    <t>http://dx.doi.org/10.3389/fonc.2026.1752652</t>
  </si>
  <si>
    <t>MH6ON</t>
  </si>
  <si>
    <t>WOS:001842469100001</t>
  </si>
  <si>
    <t>Strating, T; Hanjani, LS; Tornvall, I; Hubbard, R; Scott, IA</t>
  </si>
  <si>
    <t>ObjectivesEarly identification of inpatients at risk of developing delirium and implementing preventive measures could avoid up to 40% of delirium cases. Machine learning (ML)-based prediction models may enable risk stratification and targeted intervention, but establishing their current evolutionary status requires a scoping review of recent literature. MethodsWe searched ten databases up to June 2022 for studies of ML-based delirium prediction models. Eligible criteria comprised: use of at least one ML prediction method in an adult hospital inpatient population; published in English; reporting at least one performance measure (area under receiver-operator curve (AUROC), sensitivity, specificity, positive or negative predictive value). Included models were categorised by their stage of maturation and assessed for performance, utility and user acceptance in clinical practice. ResultsAmong 921 screened studies, 39 met eligibility criteria. In-silico performance was consistently high (median AUROC: 0.85); however, only six articles (15.4%) reported external validation, revealing degraded performance (median AUROC: 0.75). Three studies (7.7%) of models deployed within clinical workflows reported high accuracy (median AUROC: 0.92) and high user acceptance. DiscussionML models have potential to identify inpatients at risk of developing delirium before symptom onset. However, few models were externally validated and even fewer underwent prospective evaluation in clinical settings. ConclusionThis review confirms a rapidly growing body of research into using ML for predicting delirium risk in hospital settings. Our findings offer insights for both developers and clinicians into strengths and limitations of current ML delirium prediction applications aiming to support but not usurp clinician decision-making.</t>
  </si>
  <si>
    <t>Strating, Tom; Hanjani, Leila Shafiee; Tornvall, Ida; Hubbard, Ruth; Scott, Ian A.</t>
  </si>
  <si>
    <t>Scott, IA (corresponding author), Univ Queensland, Ctr Hlth Serv Res, Fac Med, Brisbane, QLD, Australia.; Scott, IA (corresponding author), Princess Alexandra Hosp, Internal Med &amp; Clin Epidemiol, Woolloongabba, QLD, Australia.</t>
  </si>
  <si>
    <t>ian.scott@health.qld.gov.au</t>
  </si>
  <si>
    <t>[Strating, Tom; Hanjani, Leila Shafiee; Tornvall, Ida; Hubbard, Ruth; Scott, Ian A.] Univ Queensland, Ctr Hlth Serv Res, Fac Med, Brisbane, QLD, Australia; [Scott, Ian A.] Princess Alexandra Hosp, Internal Med &amp; Clin Epidemiol, Woolloongabba, QLD, Australia</t>
  </si>
  <si>
    <t>University of Queensland; Princess Alexandra Hospital</t>
  </si>
  <si>
    <t>Navigating the machine learning pipeline: a scoping review of inpatient delirium prediction models</t>
  </si>
  <si>
    <t>BMJ HEALTH &amp; CARE INFORMATICS</t>
  </si>
  <si>
    <t>artificial intelligence; decision making; computer-assisted; machine learning</t>
  </si>
  <si>
    <t>VALIDATION; CLASSIFICATION</t>
  </si>
  <si>
    <t>Scott, Ian/F-1482-2011; Hubbard, Ruth/G-5414-2010; Hanjani, Leila/Y-9406-2018</t>
  </si>
  <si>
    <t>Strating, Tom/0000-0001-9641-0781</t>
  </si>
  <si>
    <t>2632-1009</t>
  </si>
  <si>
    <t>BMJ HEALTH CARE INFO</t>
  </si>
  <si>
    <t>BMJ Health Care Inform.</t>
  </si>
  <si>
    <t>JUL 2023</t>
  </si>
  <si>
    <t>e100767</t>
  </si>
  <si>
    <t>10.1136/bmjhci-2023-100767</t>
  </si>
  <si>
    <t>http://dx.doi.org/10.1136/bmjhci-2023-100767</t>
  </si>
  <si>
    <t>M1OZ7</t>
  </si>
  <si>
    <t>37407226</t>
  </si>
  <si>
    <t>WOS:001027940500001</t>
  </si>
  <si>
    <t>Kim, S; Shin, MJ; Choi, BK; Obradovic, Z; Rubin, DJ; Park, JH</t>
  </si>
  <si>
    <t>Highlights What are the main findings? ML-based frailty models show task-dependent discrimination: classification of current frailty status (n = 7) yielded AUROCs of 0.70-0.98 (top performers: CatBoost at 0.97-0.98 and logistic regression at 0.96-0.97 under same-cohort temporal validation), whereas incident prediction (n = 6) yielded internal AUROCs of 0.70-0.81 and external (same-cohort temporal) AUROCs of 0.58-0.85, and a single trajectory-prediction study reported an internal AUROC of 0.70 without external validation, indicating that the field has not yet achieved consistent generalization in prognostic tasks. Key predictors consistently include age, functional status (ADL/IADL), multimorbidity, cognitive function, and social or behavioral factors, reflecting the multidimensional nature of frailty. What are the implications of the main findings? Current ML-based frailty models remain at an early translational stage (Technology Readiness Level 4-6); under PROBAST, only 2 of 14 studies (14.3%) met both low risk of bias and low applicability concern, and no study documented evidence for the Implementation or Maintenance domains of RE-AIM, indicating that prospective implementation evaluation is required before routine real-world use. Integration with public health systems requires explainability, low-burden inputs, and governance frameworks addressing fairness, usability, and workflow integration.Highlights What are the main findings? ML-based frailty models show task-dependent discrimination: classification of current frailty status (n = 7) yielded AUROCs of 0.70-0.98 (top performers: CatBoost at 0.97-0.98 and logistic regression at 0.96-0.97 under same-cohort temporal validation), whereas incident prediction (n = 6) yielded internal AUROCs of 0.70-0.81 and external (same-cohort temporal) AUROCs of 0.58-0.85, and a single trajectory-prediction study reported an internal AUROC of 0.70 without external validation, indicating that the field has not yet achieved consistent generalization in prognostic tasks. Key predictors consistently include age, functional status (ADL/IADL), multimorbidity, cognitive function, and social or behavioral factors, reflecting the multidimensional nature of frailty. What are the implications of the main findings? Current ML-based frailty models remain at an early translational stage (Technology Readiness Level 4-6); under PROBAST, only 2 of 14 studies (14.3%) met both low risk of bias and low applicability concern, and no study documented evidence for the Implementation or Maintenance domains of RE-AIM, indicating that prospective implementation evaluation is required before routine real-world use. Integration with public health systems requires explainability, low-burden inputs, and governance frameworks addressing fairness, usability, and workflow integration.Abstract Background and Objectives: Frailty is a multidimensional vulnerability in older adults; the Fried phenotype and Frailty Index are clinically informative but labor-intensive, limiting scalability for community screening. Machine learning (ML) can model heterogeneous, high-dimensional data, but real-world adoption is constrained by heterogeneity in definitions, predictors, validation strategies, and explainability. We systematically synthesized ML-based studies of frailty prediction and classification in community-dwelling older adults, examining validation rigor, explainability, and implementation readiness. Methods: This systematic review followed PRISMA 2020 and was registered in PROSPERO (CRD420251081555).PubMed, Embase, Web of Science, and Scopus were searched on 4 July 2025, with a supplementary IEEE Xplore and ACM Digital Library search conducted on 12 May 2026. Eligible studies included community-dwelling adults aged &gt;= 60 years, ML-based frailty prediction or classification, sample &gt;= 1000, and publication in a peer-reviewed journal indexed in the Web of Science Core Collection; hospital-based studies were excluded. Risk of bias and reporting quality were assessed with PROBAST (Prediction Model Risk of Bias Assessment Tool) and TRIPOD (Transparent Reporting of a Multivariable Prediction Model for Individual Prognosis or Diagnosis); implementation readiness was assessed with the RE-AIM (Reach, Effectiveness, Adoption, Implementation, Maintenance) framework and a Technology Readiness Level (TRL)-style rubric. Findings were synthesized narratively. Results: Fourteen studies (development cohorts 1230-86,133 participants) were included; the supplementary IEEE/ACM search identified 42 records but yielded no additional eligible studies. Classification of current frailty status (n = 7) yielded AUROCs (area under the receiver operating characteristic curve) of 0.70-0.98, with the highest values likely reflecting partial label overlap with frailty components; incident prediction (n = 6) yielded internal AUROCs of 0.70-0.81 and same-cohort temporal AUROCs of 0.58-0.85; independent external validation was uncommon. Only 2 of 14 studies had both low overall risk of bias and low applicability concern (PROBAST); the field is concentrated at TRL 4-6, with no study at TRL 7 or higher and none documenting Implementation or Maintenance domains of RE-AIM. Conclusions: ML-based frailty models show heterogeneous discrimination and limited readiness for routine community use. Priorities include standardized task-type-specific definitions, independent external validation, calibration and decision-curve reporting, transparent predictor disclosure, and prospective implementation evaluation.</t>
  </si>
  <si>
    <t>Kim, Seungmi; Shin, Myung-Jun; Choi, Byung Kwan; Obradovic, Zoran; Rubin, Daniel J.; Park, Jong-Hwan</t>
  </si>
  <si>
    <t>Park, JH (corresponding author), Pusan Natl Univ, Grad Sch Convergence Biomed Sci, Sch Med, Dept Clin Bioconvergence, Yangsan 50612, South Korea.; Park, JH (corresponding author), Pusan Natl Univ Hosp, Convergence Med Inst Technol, Pusan 49241, South Korea.</t>
  </si>
  <si>
    <t>zoran.obradovic@temple.edu; spine@pusan.ac.kr; daniel.rubin@tuhs.temple.edu; parkj@pusan.ac.kr; delos1758@gmail.com; drshinmj@gmail.com</t>
  </si>
  <si>
    <t>National Research Foundation of Korea (NRF) [RS-2022-NR070846]; Korea Health Industry Development Institute (KHIDI) [HI19C1085]</t>
  </si>
  <si>
    <t>National Research Foundation of Korea (NRF); Korea Health Industry Development Institute (KHIDI) (Korea Health Industry Development Institute (KHIDI))</t>
  </si>
  <si>
    <t>This research was supported by a grant of the Korea Health Technology R&amp;D Project through the Korea Health Industry Development Institute (KHIDI), funded by the Ministry of Health &amp; Welfare, Republic of Korea (grant number: HI19C1085). This work was also supported by the National Research Foundation of Korea (NRF) grant funded by the Korea government (MSIT) (No. RS-2022-NR070846).</t>
  </si>
  <si>
    <t>[Kim, Seungmi] Pusan Natl Univ, Sch Med, Dept Convergence Med, Yangsan 50612, South Korea; [Shin, Myung-Jun; Choi, Byung Kwan] Pusan Natl Univ Hosp, Biomed Res Inst, Pusan 49241, South Korea; [Shin, Myung-Jun] Pusan Natl Univ, Sch Med, Dept Rehabil Med, Yangsan 50612, South Korea; [Shin, Myung-Jun] Pusan Natl Univ, Yangsan Hosp, Dept Rehabil Med, Yangsan 50612, South Korea; [Choi, Byung Kwan] Pusan Natl Univ, Sch Med, Dept Neurosurg, Yangsan 50612, South Korea; [Choi, Byung Kwan] Pusan Natl Univ Hosp, Dept Neurosurg, Pusan 49241, South Korea; [Obradovic, Zoran] Temple Univ, Ctr Data Analyt &amp; Biomed Informat, Philadelphia, PA 19122 USA; [Obradovic, Zoran] Temple Univ, Dept Comp &amp; Informat Sci, Philadelphia, PA 19122 USA; [Rubin, Daniel J.] Temple Univ, Lewis Katz Sch Med, Philadelphia, PA 19140 USA; [Park, Jong-Hwan] Pusan Natl Univ, Grad Sch Convergence Biomed Sci, Sch Med, Dept Clin Bioconvergence, Yangsan 50612, South Korea; [Park, Jong-Hwan] Pusan Natl Univ Hosp, Convergence Med Inst Technol, Pusan 49241, South Korea</t>
  </si>
  <si>
    <t>Pusan National University; Pusan National University Hospital; Pusan National University; Pusan National University Hospital; Pusan National University; Pusan National University Hospital; Pusan National University; Pusan National University Hospital; Pusan National University; Pusan National University Hospital; Pusan National University; Pusan National University Hospital; Pennsylvania Commonwealth System of Higher Education (PCSHE); Temple University; Pennsylvania Commonwealth System of Higher Education (PCSHE); Temple University; Pennsylvania Commonwealth System of Higher Education (PCSHE); Temple University; Pusan National University; Pusan National University Hospital; Pusan National University; Pusan National University Hospital</t>
  </si>
  <si>
    <t>Machine Learning-Based Frailty Prediction and Classification in Community-Dwelling Older Adults: A Systematic Review of Validation, Explainability, and Implementation Readiness</t>
  </si>
  <si>
    <t>frailty; machine learning; prediction model; explainable artificial intelligence; public health</t>
  </si>
  <si>
    <t>PREVALENCE</t>
  </si>
  <si>
    <t>Rubin, Daniel/AAW-2601-2021</t>
  </si>
  <si>
    <t>JUN 1 2026</t>
  </si>
  <si>
    <t>1543</t>
  </si>
  <si>
    <t>10.3390/healthcare14111543</t>
  </si>
  <si>
    <t>http://dx.doi.org/10.3390/healthcare14111543</t>
  </si>
  <si>
    <t>JI1UA</t>
  </si>
  <si>
    <t>42278796</t>
  </si>
  <si>
    <t>WOS:001789909800001</t>
  </si>
  <si>
    <t>Apostolou, V; Papageorgiou, G; Tjortjis, C</t>
  </si>
  <si>
    <t>Pancreatic Ductal Adenocarcinoma (PDAC) is highly lethal, yet outcomes improve markedly when the disease is detected at its earliest stages. This systematic review synthesizes recent applications of Artificial Intelligence (AI) and Machine Learning (ML) for clinically actionable early detection across three data streams: medical imaging, Electronic Health Records (EHRs), and liquid-biopsy biomarkers. We surveyed studies published between 2020 and mid-2025, emphasizing task design, validation strategies, and the authors' description of model reliability and deployment. Across modalities, retrospective evidence indicates that AI can surface weak, distributed signals, preceding overt radiologic findings, support challenging differential diagnoses, and aid procedure-level verification. EHR-based population pre-filtering (triage via routine data to select patients for imaging) shows promise, and biomarker-driven approaches typically outperform single-analyte baselines. Taken together, the current literature supports the possibility of a pragmatic, tiered workflow, in which EHR/biomarker triage directs confirmatory Computed Tomography (CT) and Magnetic Resonance Imaging (MRI) and where indicated, Endoscopic Ultrasound (EUS)-guided verification. Clinical implementation remains constrained by limited external validation, variability in imaging protocols and biomarker assays, lack of clinical-utility analysis (decision-curve net benefit), and sparse reporting of subgroup outcomes. Across modalities, studies frequently report good Area Under the Receiver Operating Characteristic Curve (AUROC)-based discrimination, high negative predictive value at conservative thresholds in EHR- and biomarker-based triage, and, in some studies, AI models detected PDAC on pre-diagnostic CT scans, providing a meaningful lead time before clinical diagnosis. These findings underscore the promise, but also the need for prospective, pathway-aware evaluation.</t>
  </si>
  <si>
    <t>Apostolou, Vaia; Papageorgiou, George; Tjortjis, Christos</t>
  </si>
  <si>
    <t>Tjortjis, C (corresponding author), Int Hellenic Univ, Sch Sci &amp; Technol, Data Min &amp; Analyt Res Grp, 14th Km N Moudania, Thessaloniki 57001, Greece.</t>
  </si>
  <si>
    <t>gpapageorgiou2@ihu.edu.gr; v.apostolou@ihu.edu.gr; c.tjortjis@ihu.edu.gr</t>
  </si>
  <si>
    <t>International Hellenic University</t>
  </si>
  <si>
    <t>Open access funding provided by HEAL-Link Greece.</t>
  </si>
  <si>
    <t>[Apostolou, Vaia; Papageorgiou, George; Tjortjis, Christos] Int Hellenic Univ, Sch Sci &amp; Technol, Data Min &amp; Analyt Res Grp, 14th Km N Moudania, Thessaloniki 57001, Greece</t>
  </si>
  <si>
    <t>Artificial intelligence for early detection of pancreatic cancer: pre-diagnostic detection across imaging, biomarkers, and EHRs: a systematic review</t>
  </si>
  <si>
    <t>EVOLUTIONARY INTELLIGENCE</t>
  </si>
  <si>
    <t>Pancreatic cancer; Early detection; Artificial intelligence; Machine learning; Electronic health records; Systematic Review</t>
  </si>
  <si>
    <t>DUCTAL ADENOCARCINOMA; MASS-SPECTROMETRY; NEURAL-NETWORK; DIAGNOSIS; RISK; VALIDATION; MODEL; SEGMENTATION</t>
  </si>
  <si>
    <t>Tjortjis, Christos/I-4112-2017</t>
  </si>
  <si>
    <t>TIERGARTENSTRASSE 17, D-69121 HEIDELBERG, GERMANY</t>
  </si>
  <si>
    <t>1864-5909</t>
  </si>
  <si>
    <t>1864-5917</t>
  </si>
  <si>
    <t>EVOL INTELL</t>
  </si>
  <si>
    <t>Evol. Intell.</t>
  </si>
  <si>
    <t>89</t>
  </si>
  <si>
    <t>10.1007/s12065-026-01202-6</t>
  </si>
  <si>
    <t>http://dx.doi.org/10.1007/s12065-026-01202-6</t>
  </si>
  <si>
    <t>Computer Science, Artificial Intelligence</t>
  </si>
  <si>
    <t>IQ9LA</t>
  </si>
  <si>
    <t>WOS:001778213900001</t>
  </si>
  <si>
    <t>Alanazi, SK; Alkharisi, MM; Alshalhoob, HB; Alduraywish, WA; Almulla, SA; Alnajim, LA; Alanazi, LN; Almulla, AA; Alanazi, SL; Alfuraih, I</t>
  </si>
  <si>
    <t>Background Artificial intelligence (AI) methods are increasingly used to assess hair and scalp disorders. However, the range of clinical tasks addressed, model performance, and methodological robustness across indications remains unclear.Methods We conducted a systematic review following PRISMA guidance. PubMed/MEDLINE, Web of Science, Scopus, and Cochrane CENTRAL were searched from inception to December 2025, with additional reference screening. We included interventional or observational studies that developed, validated, or clinically evaluated AI and machine learning (ML) models using scalp photography, dermoscopy/trichoscopy, or related imaging modalities and reported extractable performance or agreement outcomes. Risk of bias was assessed using QUADAS-2 for diagnostic studies, PROBAST+AI for prediction models, and the NIH/NHLBI tool for the single before-after trial. Due to methodological heterogeneity, findings were synthesized narratively.Results From 2,256 records, 15 studies published between 2020 and 2026 met the inclusion criteria, with seven published in 2025 or 2026. Thirteen were retrospective image analysis or model development studies, and two were prospective investigations. Seven studies addressed diagnostic classification, and six focused on severity scoring or quantitative assessment; prognosis and treatment response were each evaluated in one study. Deep learning approaches, predominantly transfer-learned convolutional neural networks, were most common, alongside segmentation frameworks and occasional traditional ML algorithms. Reported performance was generally high in controlled datasets and structured tasks, including strong agreement for automated Severity of Alopecia Tool (SALT) estimation and robust discrimination between psoriasis and seborrheic dermatitis.Conclusions AI demonstrates promising potential for scalp disease diagnosis and objective severity quantification, particularly for automated SALT estimation and patterned hair-loss assessment. However, the current evidence base is dominated by retrospective single-source datasets with limited external validation, restricting confidence in generalizability and clinical implementation.</t>
  </si>
  <si>
    <t>Alanazi, Shada Khalid; Alkharisi, Maha Mohammed; Alshalhoob, Hind Bader; Alduraywish, Waad Abdulelah; Almulla, Sarah Anwar; Alnajim, Lubna Abdullatif; Alanazi, Lama Nawaf; Almulla, Ahmed Anwar; Alanazi, Sadeem Lafi; Alfuraih, Ibrahim</t>
  </si>
  <si>
    <t>Alanazi, SK (corresponding author), King Faisal Univ, Coll Med, Al Ahsa 36427, Saudi Arabia.</t>
  </si>
  <si>
    <t>shatha19an@gmail.com</t>
  </si>
  <si>
    <t>[Alanazi, Shada Khalid; Alduraywish, Waad Abdulelah; Almulla, Sarah Anwar; Alnajim, Lubna Abdullatif; Alanazi, Lama Nawaf; Almulla, Ahmed Anwar] King Faisal Univ, Coll Med, Al Ahsa 36427, Saudi Arabia; [Alkharisi, Maha Mohammed] Imam Mohammad Ibn Saud Islamic Univ IMSIU, Coll Med, Riyadh, Saudi Arabia; [Alshalhoob, Hind Bader] Majmaah Univ, Coll Med, Al Majmaah, Saudi Arabia; [Alanazi, Sadeem Lafi] Northern Border Univ, Coll Med, Ar Ar, Saudi Arabia; [Alfuraih, Ibrahim] King Fahad Med City, Dept Dermatol, Riyadh, Saudi Arabia</t>
  </si>
  <si>
    <t>King Faisal University; Imam Mohammad Ibn Saud Islamic University (IMSIU); Majmaah University; King Fahad Medical City</t>
  </si>
  <si>
    <t>Artificial intelligence in trichology: A systematic review of current applications in diagnosis, severity assessment, and treatment monitoring</t>
  </si>
  <si>
    <t>artificial intelligence; trichology; diagnosis; prediction; systematic review; trichoscopy AI; deep learning; hair loss disorders; scalp imaging</t>
  </si>
  <si>
    <t>HAIR LOSS; CLASSIFICATION</t>
  </si>
  <si>
    <t>20552076261478204</t>
  </si>
  <si>
    <t>10.1177/20552076261478204</t>
  </si>
  <si>
    <t>http://dx.doi.org/10.1177/20552076261478204</t>
  </si>
  <si>
    <t>MK5YU</t>
  </si>
  <si>
    <t>WOS:001844464700001</t>
  </si>
  <si>
    <t>Croon, PM; Selder, JL; Allaart, CP; Bleijendaal, H; Chamuleau, SAJ; Hofstra, L; Isgum, I; Ziesemer, KA; Winter, MM</t>
  </si>
  <si>
    <t>Aims Patients with congestive heart failure (HF) are prone to clinical deterioration leading to hospital admissions, burdening both patients and the healthcare system. Predicting hospital admission in this patient group could enable timely intervention, with subsequent reduction of these admissions. To date, hospital admission prediction remains challenging. Increasing amounts of acquired data and development of artificial intelligence (AI) technology allow for the creation of reliable hospital prediction algorithms for HF patients. This scoping review describes the current literature on strategies and performance of AI-based algorithms for prediction of hospital admission in patients with HF.Methods and results PubMed, EMBASE, and the Web of Science were used to search for articles using machine learning (ML) and deep learning methods to predict hospitalization in patients with HF. After eligibility screening, 23 articles were included. Sixteen articles predicted 30-day hospital (re-)admission resulting in an area under the curve (AUC) ranging from 0.61 to 0.79. Six studies predicted hospital admission over longer time periods ranging from 6 months to 3 years, with AUC's ranging from 0.65 to 0.78. One study prospectively evaluated performance of a disposable sensory patch at home after hospitalization which resulted in an AUC of 0.89 for unplanned hospital admission prediction.Conclusion AI has the potential to enable prediction of hospital admission in HF patients. Improvement of data management, adding new data sources such as telemonitoring data and ML models and prospective and external validation of current models must be performed before clinical applicability is possible.[GRAPHICS].</t>
  </si>
  <si>
    <t>Croon, P. M.; Selder, J. L.; Allaart, C. P.; Bleijendaal, H.; Chamuleau, S. A. J.; Hofstra, L.; Isgum, I.; Ziesemer, K. A.; Winter, M. M.</t>
  </si>
  <si>
    <t>Croon, PM (corresponding author), Univ Amsterdam, Heart Ctr, Dept Clin &amp; Expt Cardiol, Amsterdam Cardiovasc Sci,Amsterdam UMC, Amsterdam, Netherlands.</t>
  </si>
  <si>
    <t>p.croon@amsterdamumc.nl</t>
  </si>
  <si>
    <t>University of Amsterdam Research Priority Agenda Program AI for Heath Decision-Making</t>
  </si>
  <si>
    <t>University of Amsterdam Research Priority Agenda Program AI for Heath Decision-Making.</t>
  </si>
  <si>
    <t>[Croon, P. M.; Selder, J. L.; Allaart, C. P.; Bleijendaal, H.; Chamuleau, S. A. J.; Hofstra, L.; Winter, M. M.] Univ Amsterdam, Heart Ctr, Dept Clin &amp; Expt Cardiol, Amsterdam Cardiovasc Sci,Amsterdam UMC, Amsterdam, Netherlands; [Bleijendaal, H.] Univ Amsterdam, Amsterdam UMC, Dept Clin Epidemiol Biostat &amp; Bioinformat, Meibergdreef 9, Amsterdam, Netherlands; [Isgum, I.] Univ Amsterdam, Amsterdam Univ Med Ctr Locat AMC, Dept Biomed Engn &amp; Phys, Amsterdam, Netherlands; [Isgum, I.] Univ Amsterdam, Amsterdam Univ Med Ctr Locat AMC, Dept Radiol &amp; Nucl Med, Amsterdam, Netherlands; [Ziesemer, K. A.] Vrije Univ, Med Lib, Amsterdam, Netherlands</t>
  </si>
  <si>
    <t>University of Amsterdam; University of Amsterdam; University of Amsterdam; University of Amsterdam; Vrije Universiteit Amsterdam</t>
  </si>
  <si>
    <t>Current state of artificial intelligence-based algorithms for hospital admission prediction in patients with heart failure: a scoping review</t>
  </si>
  <si>
    <t>Hospital admission prediction; Artificial intelligence; Machine learning; Heart failure; eHealth; Preventive health</t>
  </si>
  <si>
    <t>READMISSION; RISK; PRESSURE</t>
  </si>
  <si>
    <t>Isgum, Ivana/H-8659-2014</t>
  </si>
  <si>
    <t>Croon, Philip Merio/0000-0003-4490-8857; Allaart, Cornelis/0000-0002-0506-9512</t>
  </si>
  <si>
    <t>OCT 3 2022</t>
  </si>
  <si>
    <t>10.1093/ehjdh/ztac035</t>
  </si>
  <si>
    <t>http://dx.doi.org/10.1093/ehjdh/ztac035</t>
  </si>
  <si>
    <t>JUL 2022</t>
  </si>
  <si>
    <t>DB5B1</t>
  </si>
  <si>
    <t>36712159</t>
  </si>
  <si>
    <t>WOS:001129574400013</t>
  </si>
  <si>
    <t>van Kempen, EJ; Post, M; Mannil, M; Kusters, B; ter Laan, M; Meijer, FJA; Henssen, DJHA</t>
  </si>
  <si>
    <t>Simple SummaryGlioma prognosis and treatment are based on histopathological characteristics and molecular profile. Following the World Health Organization (WHO) guidelines (2016), the most important molecular diagnostic markers include IDH1/2-genotype and 1p/19q codeletion status, although more recent publications also include ARTX genotype and TERT- and MGMT promoter methylation. Machine learning algorithms (MLAs), however, were described to successfully determine these molecular characteristics non-invasively by using magnetic resonance imaging (MRI) data. The aim of this review and meta-analysis was to define the diagnostic accuracy of MLAs with regard to these different molecular markers. We found high accuracies of MLAs to predict each individual molecular marker, with IDH1/2-genotype being the most investigated and the most accurate. Radiogenomics could therefore be a promising tool for discriminating genetically determined gliomas in a non-invasive fashion. Although encouraging results are presented here, large-scale, prospective trials with external validation groups are warranted.Treatment planning and prognosis in glioma treatment are based on the classification into low- and high-grade oligodendroglioma or astrocytoma, which is mainly based on molecular characteristics (IDH1/2- and 1p/19q codeletion status). It would be of great value if this classification could be made reliably before surgery, without biopsy. Machine learning algorithms (MLAs) could play a role in achieving this by enabling glioma characterization on magnetic resonance imaging (MRI) data without invasive tissue sampling. The aim of this study is to provide a performance evaluation and meta-analysis of various MLAs for glioma characterization. Systematic literature search and meta-analysis were performed on the aggregated data, after which subgroup analyses for several target conditions were conducted. This study is registered with PROSPERO, CRD42020191033. We identified 724 studies; 60 and 17 studies were eligible to be included in the systematic review and meta-analysis, respectively. Meta-analysis showed excellent accuracy for all subgroups, with the classification of 1p/19q codeletion status scoring significantly poorer than other subgroups (AUC: 0.748, p = 0.132). There was considerable heterogeneity among some of the included studies. Although promising results were found with regard to the ability of MLA-tools to be used for the non-invasive classification of gliomas, large-scale, prospective trials with external validation are warranted in the future.</t>
  </si>
  <si>
    <t>van Kempen, Evi J.; Post, Max; Mannil, Manoj; Kusters, Benno; ter Laan, Mark; Meijer, Frederick J. A.; Henssen, Dylan J. H. A.</t>
  </si>
  <si>
    <t>Henssen, DJHA (corresponding author), Radboud Univ Nijmegen, Med Ctr, Dept Med Imaging, NL-6500 HB Nijmegen, Netherlands.</t>
  </si>
  <si>
    <t>manoj.mannil@ukmuenster.de; max.post@radboudumc.nl; anton.meijer@radboudumc.nl; mark.terlaan@radboudumc.nl; dylan.henssen@radboudumc.nl; benno.kusters@radboudumc.nl; evi.vankempen@radboudumc.nl</t>
  </si>
  <si>
    <t>European Union INTERREG VA DEUTSCHLAND-NEDERLAND [203020/2020P18]</t>
  </si>
  <si>
    <t>European Union INTERREG VA DEUTSCHLAND-NEDERLAND (Interreg Europe)</t>
  </si>
  <si>
    <t>This research received no external funding. The APC was funded by The European Union INTERREG VA DEUTSCHLAND-NEDERLAND, grant number 203020/2020P18.</t>
  </si>
  <si>
    <t>[van Kempen, Evi J.; Post, Max; Meijer, Frederick J. A.; Henssen, Dylan J. H. A.] Radboud Univ Nijmegen, Med Ctr, Dept Med Imaging, NL-6500 HB Nijmegen, Netherlands; [Mannil, Manoj] WWU Univ Munster, Univ Hosp Munster, Clin Radiol, D-48149 Munster, Germany; [Kusters, Benno] Radboud Univ Nijmegen, Med Ctr, Dept Pathol, NL-6500 HB Nijmegen, Netherlands; [ter Laan, Mark] Radboud Univ Nijmegen, Med Ctr, Dept Neurosurg, NL-6500 HB Nijmegen, Netherlands</t>
  </si>
  <si>
    <t>Radboud University Nijmegen; University of Munster; Radboud University Nijmegen; Radboud University Nijmegen</t>
  </si>
  <si>
    <t>Accuracy of Machine Learning Algorithms for the Classification of Molecular Features of Gliomas on MRI: A Systematic Literature Review and Meta-Analysis</t>
  </si>
  <si>
    <t>glioma; non-invasive molecular classification; machine learning algorithms; meta-analysis</t>
  </si>
  <si>
    <t>MGMT PROMOTER METHYLATION; LOWER-GRADE GLIOMAS; NONINVASIVE DETERMINATION; ARTIFICIAL-INTELLIGENCE; IDH MUTATION; RADIOMICS; PREDICTION; GLIOBLASTOMA; DIFFERENTIATION; SIGNATURE</t>
  </si>
  <si>
    <t>Kusters, B./L-4465-2015; van Kempen, Evi/KII-1470-2024; Ter Laan, Mark/L-4466-2015; Henssen, Dylan/F-2452-2016; Meijer, Frederick/L-4516-2015</t>
  </si>
  <si>
    <t>van Kempen, Evi/0009-0009-1608-8063; Ter Laan, Mark/0000-0002-9213-430X; Henssen, Dylan/0000-0002-3915-3034; Meijer, Frederick/0000-0001-5921-639X</t>
  </si>
  <si>
    <t>JUN 2021</t>
  </si>
  <si>
    <t>2606</t>
  </si>
  <si>
    <t>10.3390/cancers13112606</t>
  </si>
  <si>
    <t>http://dx.doi.org/10.3390/cancers13112606</t>
  </si>
  <si>
    <t>SP4FB</t>
  </si>
  <si>
    <t>34073309</t>
  </si>
  <si>
    <t>WOS:000659624700001</t>
  </si>
  <si>
    <t>Wei, Y; Zhao, KK; Grzybowski, A; Jin, K</t>
  </si>
  <si>
    <t>Federated learning (FL) is increasingly relevant to ophthalmology because retinal photographs, optical coherence tomography (OCT), OCT angiography, visual fields, and linked clinical records are clinically valuable but difficult to pool across institutions. In this narrative review, we synthesize ophthalmology-focused FL literature across diabetic retinopathy (DR), glaucoma, age-related macular degeneration (AMD), pediatric retinal disease, multi-disease retinal diagnostics, and emerging ophthalmic platforms. Current evidence suggests that FL can support collaborative AI development without centralizing raw patient data, and selected studies show performance close to centralized training under controlled retrospective or multicenter experimental conditions. For example, multicenter glaucoma detection from volumetric OCT achieved an AUC of 0.92 with FL compared with 0.94 for centralized training. However, FL is privacy-enhancing rather than privacy-complete, and most ophthalmic FL systems have not yet undergone prospective clinical validation. Model updates may remain vulnerable to gradient inversion, membership inference, poisoning, site-level bias, and latent identity or attribute leakage. For eye-care networks, the main value of FL is therefore not simply algorithmic performance but a governance model for privacy-conscious collaboration. Prospective validation, interoperability, explainability, workflow integration, privacy auditing, and clear responsibility for monitoring are needed before FL-enabled ophthalmic AI can be deployed routinely.</t>
  </si>
  <si>
    <t>Wei, Yuan; Zhao, Kaikai; Grzybowski, Andrzej; Jin, Kai</t>
  </si>
  <si>
    <t>Jin, K (corresponding author), Zhejiang Univ, Eye Ctr, Affiliated Hosp 2, Sch Med, Hangzhou, Zhejiang, Peoples R China.; Jin, K (corresponding author), Zhejiang Prov Engn Inst Eye Dis, Zhejiang Prov Clin Res Ctr Eye Dis, Zhejiang Prov Key Lab Ophthalmol, Hangzhou, Zhejiang, Peoples R China.; Grzybowski, A (corresponding author), Univ Warmia &amp; Mazury, Dept Ophthalmol, Olsztyn, Poland.; Grzybowski, A (corresponding author), Fdn Ophthalmol Dev, Inst Res Ophthalmol, Poznan, Poland.</t>
  </si>
  <si>
    <t>ae.grzybowski@gmail.com; jinkai@zju.edu.cn</t>
  </si>
  <si>
    <t>[Wei, Yuan; Zhao, Kaikai; Jin, Kai] Zhejiang Univ, Eye Ctr, Affiliated Hosp 2, Sch Med, Hangzhou, Zhejiang, Peoples R China; [Wei, Yuan; Zhao, Kaikai; Jin, Kai] Zhejiang Prov Engn Inst Eye Dis, Zhejiang Prov Clin Res Ctr Eye Dis, Zhejiang Prov Key Lab Ophthalmol, Hangzhou, Zhejiang, Peoples R China; [Zhao, Kaikai] China Univ Min &amp; Technol, Sch Comp Sci &amp; Technol, Sch Artificial Intelligence, Xuzhou, Peoples R China; [Grzybowski, Andrzej] Univ Warmia &amp; Mazury, Dept Ophthalmol, Olsztyn, Poland; [Grzybowski, Andrzej] Fdn Ophthalmol Dev, Inst Res Ophthalmol, Poznan, Poland</t>
  </si>
  <si>
    <t>Zhejiang University; China University of Mining &amp; Technology; University of Warmia &amp; Mazury</t>
  </si>
  <si>
    <t>Federated learning for privacy-preserving ophthalmic artificial intelligence: clinical applications and translational challenges</t>
  </si>
  <si>
    <t>data security; federated learning; ophthalmology; optical coherence tomography; retinal imaging</t>
  </si>
  <si>
    <t>1904004</t>
  </si>
  <si>
    <t>10.3389/fmed.2026.1904004</t>
  </si>
  <si>
    <t>http://dx.doi.org/10.3389/fmed.2026.1904004</t>
  </si>
  <si>
    <t>MN8KO</t>
  </si>
  <si>
    <t>WOS:001846663500001</t>
  </si>
  <si>
    <t>He, YX; Lu, YZ; Hu, LJ</t>
  </si>
  <si>
    <t>Cervical cancer (CC) continues to impose a substantial global health burden and remains one of the most prevalent malignancies among women worldwide. Radiotherapy is a cornerstone treatment for locally advanced disease, and its precision critically impacts tumor control and treatment-related toxicity. Within the evolving paradigm of precision oncology, radiomics and artificial intelligence (AI) have emerged as promising tools to personalize radiotherapy by improving target delineation, predicting treatment response, refining prognostic stratification, and facilitating individualized toxicity risk assessment. This narrative review synthesizes and critically appraises the current evidence on the application of radiomics and AI in CC radiotherapy, focusing on three principal domains: automated target volume delineation, prediction of prognosis and treatment response, and forecasting of radiotherapy-induced toxicities. We further evaluate the methodological rigor and translational readiness of existing studies. Despite encouraging technical performance, most available evidence remains retrospective, with limited prospective validation and uncertain impact on clinical decision-making. Clinical implementation is further challenged by imaging heterogeneity, insufficient standardization, and limited model interpretability. Future research should prioritize large-scale multicenter validation, methodological standardization, and prospective evaluation to determine whether radiomics-guided strategies can meaningfully improve patient outcomes and support integration into routine clinical practice.</t>
  </si>
  <si>
    <t>He, Yuxin; Lu, Yuzhou; Hu, Lijun</t>
  </si>
  <si>
    <t>Hu, LJ (corresponding author), Nanjing Med Univ, Changzhou Peoples Hosp 2, Dept Radiat Oncol, Changzhou, Peoples R China.</t>
  </si>
  <si>
    <t>hulijun_83@126.com</t>
  </si>
  <si>
    <t>[He, Yuxin; Lu, Yuzhou; Hu, Lijun] Nanjing Med Univ, Changzhou Peoples Hosp 2, Dept Radiat Oncol, Changzhou, Peoples R China</t>
  </si>
  <si>
    <t>Nanjing Medical University</t>
  </si>
  <si>
    <t>Radiomics and artificial intelligence in precision radiotherapy for cervical cancer: a narrative review</t>
  </si>
  <si>
    <t>artificial intelligence; cervical cancer; prognosis; radiomics; radiotherapy</t>
  </si>
  <si>
    <t>PET RADIOMICS; CHEMORADIOTHERAPY; SEGMENTATION; SURVIVAL; PROSTATE; QUALITY; IMAGES</t>
  </si>
  <si>
    <t>1781422</t>
  </si>
  <si>
    <t>10.3389/fonc.2026.1781422</t>
  </si>
  <si>
    <t>http://dx.doi.org/10.3389/fonc.2026.1781422</t>
  </si>
  <si>
    <t>GT4DI</t>
  </si>
  <si>
    <t>42022312</t>
  </si>
  <si>
    <t>WOS:001744611500001</t>
  </si>
  <si>
    <t>Benjanuwattra, J; Castillo-Rodriguez, C; Abdelnabi, M; Ibrahim, R; Pham, HN; Pathangey, G; Allam, M; Lee, K; Tamarappoo, B; Jokerst, C; Ayoub, C; Arsanjani, R</t>
  </si>
  <si>
    <t>Coronary artery disease (CAD) remains the leading cause of cardiovascular morbidity and mortality worldwide, with plaque composition and morphology being as key determinants of disease progression and clinical outcomes. Accurate plaque characterization is essential for risk stratification and therapeutic decision-making, yet conventional image interpretation is limited by inter-observer variability and time-intensive workflows. Artificial intelligence (AI) models have emerged as a transformative tool for automated coronary plaque analysis across multiple imaging modalities. AI-driven models demonstrate high diagnostic accuracy for plaque detection, segmentation, quantification, and vulnerability assessment. Integration of AI-derived imaging biomarkers with clinical risk scores can further enhance prediction of major adverse cardiovascular events and supports personalized management. These advances position AI-enhanced imaging as a powerful adjunct for both invasive and non-invasive evaluation of CAD. Despite its promise, important barriers to widespread clinical adoption remain, including data heterogeneity, algorithmic bias, limited model transparency, insufficient prospective validation, regulatory challenges, and incomplete integration into clinical workflows. Addressing these challenges will be essential to ensure safe, generalizable, and cost-effective implementation of AI in routine cardiovascular care.</t>
  </si>
  <si>
    <t>Benjanuwattra, Juthipong; Castillo-Rodriguez, Cristian; Abdelnabi, Mahmoud; Ibrahim, Ramzi; Nhat Pham, Hoang; Pathangey, Girish; Allam, Mohamed; Lee, Kwan; Tamarappoo, Balaji; Jokerst, Clinton; Ayoub, Chadi; Arsanjani, Reza</t>
  </si>
  <si>
    <t>Abdelnabi, M (corresponding author), Mayo Clin, Dept Cardiovasc Med, Phoenix, AZ 85054 USA.</t>
  </si>
  <si>
    <t>ibrahim.ramzi@mayo.edu; ayoub.chadi@mayo.edu; pathangey.girish@mayo.edu; lee.kwan@mayo.edu; abdelnabi.mahmoud@mayo.edu; benjanjg@ucmail.uc.edu; npham917@arizona.edu; tamarappoo.balaji@mayo.edu; cristian.castillo-rodriguez@ttuhsc.edu; arsanjani.reza@mayo.edu; jokerst.clinton@mayo.edu; allam.mohamed@mayo.edu</t>
  </si>
  <si>
    <t>[Benjanuwattra, Juthipong] Univ Cincinnati Med Ctr, Div Cardiol, Cincinnati, OH 45219 USA; [Castillo-Rodriguez, Cristian] Texas Tech Univ Hlth Sci Ctr, Dept Internal Med, Lubbock, TX 79430 USA; [Abdelnabi, Mahmoud; Ibrahim, Ramzi; Pathangey, Girish; Allam, Mohamed; Lee, Kwan; Tamarappoo, Balaji; Ayoub, Chadi; Arsanjani, Reza] Mayo Clin, Dept Cardiovasc Med, Phoenix, AZ 85054 USA; [Nhat Pham, Hoang] Univ Arizona, Dept Med, Tucson, AZ 85719 USA; [Nhat Pham, Hoang] Mayo Clin, Dept Cardiovasc Med, Rochester, MN 55905 USA; [Jokerst, Clinton] Mayo Clin, Dept Radiol, Phoenix, AZ 85054 USA</t>
  </si>
  <si>
    <t>University System of Ohio; University of Cincinnati; Texas Tech University System; Texas Tech University Health Sciences Center; Mayo Clinic; Mayo Clinic Phoenix; University of Arizona; University of Arizona Health Sciences; Mayo Clinic; Mayo Clinic; Mayo Clinic Phoenix</t>
  </si>
  <si>
    <t>Artificial Intelligence in Coronary Plaque Characterization: Clinical Implications, Evidence Gaps, and Future Directions</t>
  </si>
  <si>
    <t>artificial intelligence; coronary artery disease; coronary artery calcium; coronary computed tomography angiography; atherosclerosis; coronary plaque; coronary plaque quantification; plaque characteristics</t>
  </si>
  <si>
    <t>OPTICAL COHERENCE TOMOGRAPHY; INTRAVASCULAR ULTRASOUND; ARTERY-DISEASE; CT ANGIOGRAPHY; CONSENSUS DOCUMENT; AMERICAN-COLLEGE; CALCIUM; MODEL; STATE; CARE</t>
  </si>
  <si>
    <t>Abdelnabi, Mahmoud/AAB-1028-2022</t>
  </si>
  <si>
    <t>903</t>
  </si>
  <si>
    <t>10.3390/jcm15020903</t>
  </si>
  <si>
    <t>http://dx.doi.org/10.3390/jcm15020903</t>
  </si>
  <si>
    <t>CO5QZ</t>
  </si>
  <si>
    <t>41598840</t>
  </si>
  <si>
    <t>WOS:001670703100001</t>
  </si>
  <si>
    <t>Pradhan, A; Panda, A; Kadavigere, R; Barnes, NA; Sukumar, S; Prabhu, A; Shettigar, D; Dkhar, W</t>
  </si>
  <si>
    <t>Background: Artificial intelligence (AI) techniques are increasingly applied to magnetic resonance imaging (MRI) for detecting temporomandibular joint (TMJ) anomalies; however, their overall diagnostic accuracy and generalizability remain uncertain. Objectives: To systematically review and meta-analyse the diagnostic performance of AI models for TMJ anomaly detection on MRI and to identify factors influencing model performance. Methods: A comprehensive search of PubMed, Scopus, Embase, and Web of Science was conducted for studies published between January 2015 and September 2025. Two reviewers independently screened and extracted data. Eligible studies developed and tested AI, machine learning, or deep learning models on human TMJ MRI and reported quantitative performance metrics. Risk of bias was assessed using the QUADAS-2 tool. Pooled sensitivity and specificity were estimated using a bivariate random-effects model, while pooled accuracy was derived using logit transformation. Heterogeneity (I-2) was explored through subgroup analyses by model architecture and validation strategy. Results: Fourteen studies were included in the systematic review, of which six met the criteria for meta-analysis. Across these six studies, 18 models were analyzed for accuracy, 29 for sensitivity, and 24 for specificity. The pooled diagnostic accuracy was 0.487 (95% CI 0.403-0.571), with pooled sensitivity and specificity of 0.399 (95% CI 0.348-0.450) and 0.399 (95% CI 0.343-0.456), respectively, all showing substantial heterogeneity (I-2 &gt; 90%). Subgroup analyses indicated that advanced architectures such as ResNet-18, Inception v3, and EfficientNet-b4 achieved higher and more consistent diagnostic performance. Conclusions: Advanced deep learning architectures such as ResNet-18, Inception v3, and EfficientNet-b4 demonstrated superior diagnostic performance for detecting temporomandibular joint anomalies on MRI. These findings highlight the potential of AI-assisted MRI interpretation to improve diagnostic consistency, efficiency, and early detection of TMJ pathology. However, substantial heterogeneity and limited external validation currently limit clinical translation. Standardized multicenter studies and transparent model validation are essential to ensure reliable integration of AI tools into clinical TMJ imaging workflows.</t>
  </si>
  <si>
    <t>Pradhan, Abhimanyu; Panda, Aakash; Kadavigere, Rajagopal; Barnes, Neil Abraham; Sukumar, Suresh; Prabhu, Ashwin; Shettigar, Dilip; Dkhar, Winniecia</t>
  </si>
  <si>
    <t>Dkhar, W (corresponding author), Manipal Acad Higher Educ, Manipal Coll Hlth Profess, Dept Med Imaging Technol, Manipal 576104, Karnataka, India.</t>
  </si>
  <si>
    <t>neil.mchpmpl2023@learner.manipal.edu; rajarad@gmail.com; winniecia.dkhar@manipal.edu; aakash.mchpmpl2022@learner.manipal.edu; abhimanyu.pradhan@manipal.edu; dilip.mchpmpl2023@learner.manipal.edu; ashwin1.mchpmpl2024@learner.manipal.edu; suresh.sugumar@manipal.edu</t>
  </si>
  <si>
    <t>Manipal Academy of Higher Education, Manipal</t>
  </si>
  <si>
    <t>Open access funding provided by Manipal Academy of Higher Education, Manipal</t>
  </si>
  <si>
    <t>[Pradhan, Abhimanyu; Panda, Aakash; Barnes, Neil Abraham; Sukumar, Suresh; Prabhu, Ashwin; Shettigar, Dilip; Dkhar, Winniecia] Manipal Acad Higher Educ, Manipal Coll Hlth Profess, Dept Med Imaging Technol, Manipal 576104, Karnataka, India; [Kadavigere, Rajagopal] Manipal Acad Higher Educ, Kasturba Med Coll, Dept Radio Diag &amp; Imaging, Manipal 576104, Karnataka, India</t>
  </si>
  <si>
    <t>Manipal Academy of Higher Education (MAHE); Manipal Academy of Higher Education (MAHE); Kasturba Medical College, Manipal</t>
  </si>
  <si>
    <t>Diagnostic accuracy of artificial intelligence models for temporomandibular joint anomalies on MRI: a systematic review and meta-analysis</t>
  </si>
  <si>
    <t>Artificial intelligence; Magnetic resonance imaging; Temporomandibular joint anomalies; Diagnostic accuracy</t>
  </si>
  <si>
    <t>DISORDERS</t>
  </si>
  <si>
    <t>Prabhu, Ashwin/AAQ-9694-2020; sukumar, suresh/AAP-6684-2020; Pradhan, Abhimanyu/QDM-8982-2026</t>
  </si>
  <si>
    <t>JAN 31 2026</t>
  </si>
  <si>
    <t>10.1186/s12938-026-01525-6</t>
  </si>
  <si>
    <t>http://dx.doi.org/10.1186/s12938-026-01525-6</t>
  </si>
  <si>
    <t>EN0PC</t>
  </si>
  <si>
    <t>41620618</t>
  </si>
  <si>
    <t>WOS:001704975600001</t>
  </si>
  <si>
    <t>Dolatabadi, ZA; Foodani, MN; Farkhad, MF; Golvardi-Yazdi, F</t>
  </si>
  <si>
    <t>Background Ocular trauma is a leading cause of acquired monocular blindness worldwide, requiring prompt and accurate diagnosis and prognosis. While artificial intelligence (AI) has shown growing potential in medicine, a comprehensive synthesis of its applications in Diagnosis and Prognosis of Ocular Trauma is still lacking. Therefore, this systematic review aims to comprehensively synthesize the current evidence on the diagnostic and prognostic performance of artificial intelligence in ocular trauma. Methods This study is a systematic review conducted in accordance with the PRISMA 2020 guidelines. A comprehensive search was performed in PubMed, Scopus, and Web of Science from inception to May, 2025. Original studies using artificial intelligence (AI) for the diagnosis or prognosis of ocular trauma, applying human clinical data, and reporting performance metrics were included. Review articles and animal studies were excluded. Two reviewers independently screened the studies, extracted relevant data, and assessed the risk of bias using the PROBAST tool. Due to substantial heterogeneity among the included studies, a meta-analysis was not performed. This heterogeneity was primarily related to marked differences in outcome definitions, study designs, analytical models, and reported effect measures across studies. Specifically, the included studies employed diverse outcome metrics, used varying model types, and analyzed different data modalities, with effect estimates reported in non-comparable forms. As a result, quantitative pooling of data was not methodologically appropriate. Therefore, the findings were synthesized using a narrative approach. Heterogeneity was explored descriptively by examining the variability in reported AUC ranges across relevant subgroups, including outcome definitions, model types, and data modalities. Formal quantitative heterogeneity statistics were not calculated due to inconsistent reporting and insufficient data within subgroups. Results A total of 112 records were identified across PubMed, Scopus, and Web of Science. After removing duplicates and screening titles and abstracts, 10 studies met the predefined inclusion criteria and were systematically analyzed. These studies investigated different AI techniques applied to ocular trauma. Across the included studies, deep learning models such as DenseNet-169 and UNet demonstrated high diagnostic accuracy (up to 96%) and Area under the curve (AUC) values of 0.99, while artificial neural networks (ANNs) outperformed traditional scoring systems like the Ocular Trauma Score (OTS) in prognostic prediction (accuracy up to 93%). ChatGPT-4 showed perfect diagnostic accuracy (100%) but a 30% inconsistency in treatment decisions. A narrative synthesis revealed that model performance varied by input data type, with image-based models generally outperforming those relying on clinical data alone. Conclusions The findings suggest that AI models, particularly deep learning and neural network architectures, can assist clinicians in rapid and accurate diagnosis, optimize triage decisions in emergency settings, and improve prognostic prediction of visual outcomes. Despite these promising results, challenges such as variability in data sources, lack of external validation, and ethical considerations persist. Future research should focus on multicenter validation, standardized datasets, and human-AI integration frameworks to facilitate clinical application.</t>
  </si>
  <si>
    <t>Dolatabadi, Zahra Abbasi; Foodani, Mahdi Nabi; Farkhad, Mohammad Fayyazi; Golvardi-Yazdi, Faezeh</t>
  </si>
  <si>
    <t>Golvardi-Yazdi, F (corresponding author), Univ Tehran Med Sci, Sch Nursing &amp; Midwifery, Dept Emergency Nursing, Tehran 1419733171, Iran.</t>
  </si>
  <si>
    <t>faezeh.golvardi@gmail.com</t>
  </si>
  <si>
    <t>[Dolatabadi, Zahra Abbasi; Foodani, Mahdi Nabi] Univ Tehran Med Sci, Sch Nursing &amp; Midwifery, Dept Med Surg Nursing, Tehran, Iran; [Farkhad, Mohammad Fayyazi] Tabriz Univ Med Sci, Rd Traff Injury Res Ctr, Tabriz, Iran; [Golvardi-Yazdi, Faezeh] Univ Tehran Med Sci, Sch Nursing &amp; Midwifery, Dept Emergency Nursing, Tehran 1419733171, Iran</t>
  </si>
  <si>
    <t>Tehran University of Medical Sciences; Tabriz University of Medical Science; Tehran University of Medical Sciences</t>
  </si>
  <si>
    <t>Artificial intelligence in the diagnosis and prognosis of ocular trauma: a systematic review</t>
  </si>
  <si>
    <t>BMC OPHTHALMOLOGY</t>
  </si>
  <si>
    <t>Systematic review; Prognosis; Diagnosis; Eye injuries; Artificial intelligence</t>
  </si>
  <si>
    <t>ACCURACY; INJURY</t>
  </si>
  <si>
    <t>Nabi Foodani, Mahdi/ISS-6303-2023; Abbasi Dolatabadi, Zahra/ISV-5949-2023</t>
  </si>
  <si>
    <t>Nabi Foodani, Mahdi/0000-0002-5359-3589</t>
  </si>
  <si>
    <t>1471-2415</t>
  </si>
  <si>
    <t>BMC OPHTHALMOL</t>
  </si>
  <si>
    <t>BMC Ophthalmol.</t>
  </si>
  <si>
    <t>MAR 14 2026</t>
  </si>
  <si>
    <t>10.1186/s12886-026-04688-x</t>
  </si>
  <si>
    <t>http://dx.doi.org/10.1186/s12886-026-04688-x</t>
  </si>
  <si>
    <t>FD1AR</t>
  </si>
  <si>
    <t>41832461</t>
  </si>
  <si>
    <t>WOS:001715881100001</t>
  </si>
  <si>
    <t>Rawat, S; Chaturvedi, VP; Vaidya, B; Shanmugam, H; Shah, A; Airen, L</t>
  </si>
  <si>
    <t>Knee osteoarthritis (KOA) remains the most prevalent form of osteoarthritis and a major cause of global disability. The Kellgren-Lawrence (KL) grading system, though widely used, suffers from inter- and intra-observer variability, especially in early disease stages. Artificial intelligence (AI) offers a transformative approach to automate KL grading on plain radiographs, providing consistent, reproducible, and scalable diagnostic solutions. This narrative review synthesizes recent advances in AI-based KL grading models, focusing on methodological frameworks, performance, clinical applicability, and limitations. Narrative review of peer-reviewed studies applying AI-based methods for KL grading of KOA on radiographic images. Literature search was conducted across PubMed, Embase, Web of Science, and Google Scholar to identify studies published between 2016 and 2025. Eligible studies satisfied predefined selection criteria, applied AI-based methods to radiographic grading of KOA. The review focused on model architectures, dataset characteristics, validation strategies, performance metrics, and comparisons with expert radiographic assessment. Eighteen eligible studies were included. Convolutional neural networks (CNN) remain the core of automated KL grading, evolving from standard classification models to ensemble and ordinal regression frameworks. Model performance was evaluated against expert-assigned KL grades as reference standard, with reported accuracies ranging from 75% to 98% and area under the curve values up to 0.98. Agreement with expert annotations, Cohen's kappa (kappa), ranged from 0.67 to 0.86. Deep Siamese networks, Faster R-CNNs, and ensemble frameworks have enhanced localization of KOA radiographic features, thereby interpretability relative to human radiologic assessment. Ordinal regression and attention-based visualization (saliency and class activation mappings) reduced misclassification between adjacent KL grades. Persistent challenges included subjective ground-truth labeling, dataset imbalance particularly under-representation of early (KL 0-1) and severe (KL 4) disease, and limited external validation. Models trained primarily on Osteoarthritis Initiative and Multicenter Osteoarthritis Study datasets showed reduced generalizability on external hospital datasets. AI-driven KL grading demonstrates near-human accuracy and strong promise for clinical integration. However, addressing labeling subjectivity, dataset diversity, and explainability remains essential for trustworthy deployment. While KL grading is inherently radiograph-based, integration of clinical metadata and longitudinal radiographic data may support more robust disease characterization. Federated learning frameworks offer a pathway to improve generalizability while preserving data privacy.</t>
  </si>
  <si>
    <t>Rawat, Saumya; Chaturvedi, Ved Prakash; Vaidya, Binit; Shanmugam, Hemalatha; Shah, Abhilasha; Airen, Lavanya</t>
  </si>
  <si>
    <t>Vaidya, B (corresponding author), Natl Ctr Rheumat Dis, Dept Rheumatol, Kathmandu 44600, Nepal.</t>
  </si>
  <si>
    <t>drbinitvaidya@gmail.com</t>
  </si>
  <si>
    <t>[Vaidya, Binit] Natl Ctr Rheumat Dis, Dept Rheumatol, Kathmandu 44600, Nepal; [Rawat, Saumya; Chaturvedi, Ved Prakash] Sir Ganga Ram Hosp, Dept Rheumatol, New Delhi, Delhi, India; [Shanmugam, Hemalatha; Airen, Lavanya] Panscience AI Healthcare Pvt Ltd, Dept Res, New Delhi, Delhi, India; [Shah, Abhilasha] Lokhit Arthrit &amp; Rheumatol Ctr, Karyabinayak, Nepal</t>
  </si>
  <si>
    <t>Artificial intelligence in Kellgren-Lawrence grading of knee osteoarthritis: bridging radiographic tradition with algorithmic precision</t>
  </si>
  <si>
    <t>THERAPEUTIC ADVANCES IN MUSCULOSKELETAL DISEASE</t>
  </si>
  <si>
    <t>artificial intelligence; convolutional neural networks; deep learning; diagnostic imaging; Kellgren-Lawrence grading; knee osteoarthritis; machine learning; observer variability; radiography</t>
  </si>
  <si>
    <t>INTEROBSERVER RELIABILITY; CLASSIFICATION; REPRODUCIBILITY; FEATURES; SCALES</t>
  </si>
  <si>
    <t>1759-720X</t>
  </si>
  <si>
    <t>1759-7218</t>
  </si>
  <si>
    <t>THER ADV MUSCULOSKEL</t>
  </si>
  <si>
    <t>Ther. Adv. Musculoskelet. Dis.</t>
  </si>
  <si>
    <t>1759720X261442408</t>
  </si>
  <si>
    <t>10.1177/1759720X261442408</t>
  </si>
  <si>
    <t>http://dx.doi.org/10.1177/1759720X261442408</t>
  </si>
  <si>
    <t>HF9IJ</t>
  </si>
  <si>
    <t>42112224</t>
  </si>
  <si>
    <t>WOS:001753103700001</t>
  </si>
  <si>
    <t>Girma, A; Abnew, J; Kelkay, B</t>
  </si>
  <si>
    <t>The rising global burden of pulmonary tuberculosis (PTB) and drug-resistant tuberculosis (TB) necessitates rapid, accurate, and accessible diagnostic tools. This systematic review and meta-analysis evaluates artificial intelligence (AI) models for TB detection, discrimination from other diseases, and drug-resistance identification. Following the Preferred Reporting Items for Systematic reviews and Meta-Analyses (PRISMA) guidelines, we systematically searched four databases (PubMed, Scopus, Web of Science, and Embase) from 2016 to 2025. Following data extraction, study quality was assessed using the Quality Assessment of Diagnostic Accuracy Studies 2 (QUADAS-2) tool. A bivariate random-effects model was used to estimate pooled sensitivity and specificity. Of the 2740 articles screened, 30 met the inclusion criteria of the quantitative analysis; 16, 6, and 8 articles were conducted on TB detection, discrimination, and drug-resistance identification, respectively. The pooled sensitivities and specificities were 92% (95% CI 90%-94%) and 79% (95% CI 74%-84%) for TB detection, 87% (95% CI 79%-92%) and 76% (95% CI 66%-86%) for discrimination, and 89% (95% CI 85%-94%) and 94% (95% CI 92%-97%) for drug-resistance identification. Key limitations include the retrospective design of the majority of studies, dataset heterogeneity, and limited external validation. These findings suggest that AI-based applications hold significant potential as accurate tools for TB detection, discrimination, and drug-resistance identification, while simultaneously mitigating reliance on traditional, time-consuming methods. However, the urgent adoption of standardised reporting guidelines - specifically Standards for the Reporting of Diagnostic Accuracy Studies-AI for diagnostic accuracy and Consolidated Standards of Reporting Trials-AI for clinical trials - is essential. Adhering to these frameworks in multicentre studies will be crucial for bridging the gap between cutting-edge research and the safe, transparent integration of AI into routine clinical practice.</t>
  </si>
  <si>
    <t>Girma, Abayeneh; Abnew, Jemal; Kelkay, Belaynew</t>
  </si>
  <si>
    <t>Girma, A (corresponding author), Mekdela Amba Univ, Coll Nat &amp; Computat Sci, Dept Biol, Gimba, Ethiopia.</t>
  </si>
  <si>
    <t>gabayeneh2013@gmail.com</t>
  </si>
  <si>
    <t>[Girma, Abayeneh; Abnew, Jemal] Mekdela Amba Univ, Coll Nat &amp; Computat Sci, Dept Biol, Gimba, Ethiopia; [Kelkay, Belaynew] Debre Tabor Univ, Coll Nat &amp; Computat Sci, Dept Biol, Debre Tabor, Ethiopia</t>
  </si>
  <si>
    <t>Artificial Intelligence as an Alternative Strategy for the Rapid TB Detection, Discrimination, and Drug-Resistance Identification: A Systematic Review and Meta-Analysis</t>
  </si>
  <si>
    <t>JOURNAL OF ENGINEERING-JOE</t>
  </si>
  <si>
    <t>artificial intelligence; biomedical engineering; chest x-ray; clinical diagnosis; computed tomography; deep learning; drug-resistant tuberculosis; machine learning; Mycobacterium tuberculosis; pulmonary tuberculosis</t>
  </si>
  <si>
    <t>PULMONARY TUBERCULOSIS; MYCOBACTERIUM-TUBERCULOSIS; COMPUTED-TOMOGRAPHY; NEURAL-NETWORKS; LUNG-CANCER; DIAGNOSIS; CLASSIFICATION; EPIDEMIOLOGY; MANAGEMENT; GENOTYPE</t>
  </si>
  <si>
    <t>Girma, Abayeneh/AEA-5310-2022</t>
  </si>
  <si>
    <t>Girma, Abayeneh/0000-0001-6155-315X</t>
  </si>
  <si>
    <t>2051-3305</t>
  </si>
  <si>
    <t>J ENG-JOE</t>
  </si>
  <si>
    <t>J. Eng.-JOE</t>
  </si>
  <si>
    <t>FEB 21 2026</t>
  </si>
  <si>
    <t>e70171</t>
  </si>
  <si>
    <t>10.1049/tje2.70171</t>
  </si>
  <si>
    <t>http://dx.doi.org/10.1049/tje2.70171</t>
  </si>
  <si>
    <t>EB4DE</t>
  </si>
  <si>
    <t>WOS:001697069900001</t>
  </si>
  <si>
    <t>Li, X; Hu, X; Xu, HT; Yu, P; Ju, HL</t>
  </si>
  <si>
    <t>Background: Machine learning (ML) models are increasingly utilized to predict mortality in patients with sepsis-associated acute kidney injury (SA-AKI), frequently surpassing traditional scoring systems. Despite their efficacy, inconsistencies in model quality remain a concern. This review aims to evaluate existing ML-based SA-AKI mortality prediction models, with a focus on development quality, methodological rigor, and predictive performance. Objective: To systematically assess ML-based mortality risk prediction models for SA-AKI patients. Methods: A comprehensive literature search on ML-based SA-AKI mortality prediction models was conducted across PubMed, Cochrane, Embase, and Web of Science from the inception of these databases until July 2025. Two researchers independently screened the literature, extracted data, and assessed model quality employing the Prediction Model Risk of Bias Assessment Tool for Artificial Intelligence. Results: Nine studies were included, all of which entailed model development and validation phases; five were solely internally validated while four underwent external validation as well. The studies utilized 18 different algorithms, with Random Forest and Extreme Gradient Boosting being the most prevalent. The majority of the studies employed K-nearest neighbor or Multiple Imputation by Chained Equations for handling missing values and utilized Recursive Feature Elimination, Least Absolute Shrinkage and Selection Operator, and Boruta's algorithm for feature selection. Seven studies assessed model calibration performance. The Area Under the Curve (AUC) for the training sets generally ranged from 0.75 to 0.99, which decreased to 0.70 to 0.87 during internal validation. Extreme Gradient Boosting consistently showed robust performance in external validation. The final predictors encompassed six principal categories: demographic information, vital signs, laboratory tests, disease severity, comorbidities, and interventions. Conclusions: ML models demonstrate promising performance and applicability in predicting mortality risk in SA-AKI patients, with consistent core predictors. Nevertheless, most studies exhibit a potential risk of bias. Future efforts should aim to enhance the standardization of data processing, feature selection, and validation processes. Additionally, there is a need to focus on the construction of prospective models based on early variables, and to ensure the interpretability and clinical integration of the models to facilitate their practical application in healthcare workflows.</t>
  </si>
  <si>
    <t>Li, Xu; Hu, Xu; Xu, Huiting; Yu, Pin; Ju, Hailing</t>
  </si>
  <si>
    <t>Yu, P (corresponding author), Soochow Univ, Dept Cent ICU, Affiliated Hosp 1, Suzhou, Peoples R China.; Ju, HL (corresponding author), Shanghai Tenth Peoples Hosp, Dept Nursing, Shanghai, Peoples R China.</t>
  </si>
  <si>
    <t>jhling_dw@163.com; ayou8011@126.com</t>
  </si>
  <si>
    <t>University-Industry Collaborative Education Program [230905329045253]; Zhou's Nursing Research Project at the First Affiliated Hospital of Soochow University [HLYJ-Z-202502]</t>
  </si>
  <si>
    <t>University-Industry Collaborative Education Program; Zhou's Nursing Research Project at the First Affiliated Hospital of Soochow University</t>
  </si>
  <si>
    <t>The author(s) declare that financial support was received for the research and/or publication of this article. This work was supported by the University-Industry Collaborative Education Program (Program No. 230905329045253) and Zhou's Nursing Research Project at the First Affiliated Hospital of Soochow University (Program No. HLYJ-Z-202502).</t>
  </si>
  <si>
    <t>[Li, Xu; Hu, Xu; Yu, Pin] Soochow Univ, Dept Cent ICU, Affiliated Hosp 1, Suzhou, Peoples R China; [Li, Xu; Xu, Huiting] Tongji Univ, Sch Med, Shanghai, Peoples R China; [Xu, Huiting] Fudan Univ, Dept Operating Room, Qingpu Branch, Zhongshan Hosp, Shanghai, Peoples R China; [Ju, Hailing] Shanghai Tenth Peoples Hosp, Dept Nursing, Shanghai, Peoples R China</t>
  </si>
  <si>
    <t>Soochow University - China; Tongji University; Fudan University</t>
  </si>
  <si>
    <t>Machine learning-based mortality risk prediction models in patients with sepsis-associated acute kidney injury: a systematic review</t>
  </si>
  <si>
    <t>machine learning; sepsis; acute kidney injury; mortality; predictive model; systematic review</t>
  </si>
  <si>
    <t>Li, Xu/QPB-3692-2026</t>
  </si>
  <si>
    <t>Li, Xu/0009-0000-7576-8741</t>
  </si>
  <si>
    <t>OCT 8 2025</t>
  </si>
  <si>
    <t>1680180</t>
  </si>
  <si>
    <t>10.3389/fmed.2025.1680180</t>
  </si>
  <si>
    <t>http://dx.doi.org/10.3389/fmed.2025.1680180</t>
  </si>
  <si>
    <t>8VG3S</t>
  </si>
  <si>
    <t>41133165</t>
  </si>
  <si>
    <t>WOS:001598157900001</t>
  </si>
  <si>
    <t>Desor, K; Elmewafy, A; Jamileh, E; Eldin, AJ; Antoun, I</t>
  </si>
  <si>
    <t>Background Transient ischaemic attack (TIA) is a major risk factor for stroke, with up to 15% of patients experiencing an event within 90 days, a large proportion in the first 48 h. Accurate diagnosis and prognostic stratification remain challenging due to transient symptoms, lack of biomarkers, and limitations of traditional clinical scores. Machine learning (ML) holds the potential to enhance diagnostic accuracy, risk prediction, and prognosis by harnessing complex clinical, imaging, and electronic health record data. Methods PubMed was searched from January 2000 to the present. Studies reporting the association between ML models and TIA prognosis and diagnosis were included. Risk of bias was assessed using the PROBAST tool. Data were synthesised narratively due to heterogeneity in outcomes and methodologies. Results A total of 10 studies were included. ML models demonstrated good discriminatory ability in diagnosing TIA compared with healthy controls. However, performance declined in metabolically complex subgroups and when distinguishing TIAs from stroke mimics. Three studies developed risk prediction models using electronic health records or CTA radiomics, with best-performing models achieving AUCs of 0.82-0.88. Studies that assessed prognostic outcomes consistently outperformed logistic regression, achieving AUCs of 0.77-0.94. Conclusions ML models show promise in enhancing TIA diagnosis, risk prediction, and prognostication, frequently outperforming traditional clinical scores and statistical methods. However, most studies lacked external validation, used heterogeneous endpoints, and provided limited interpretability. Future work should prioritise larger prospective cohorts, standardised outcome definitions, model explainability, and evaluation of real-world clinical impact.</t>
  </si>
  <si>
    <t>Desor, Kishan; Elmewafy, Ahmed; Jamileh, Eyad; Jalal Eldin, Aref; Antoun, Ibrahim</t>
  </si>
  <si>
    <t>Eldin, AJ (corresponding author), Latakia Univ, Fac Med, Latakia, Syria.; Antoun, I (corresponding author), Univ Hosp Leicester NHS Trust, Glenfield Hosp, Dept Cardiol, Leicester, England.; Antoun, I (corresponding author), Univ Leicester, Glenfield Hosp, Dept Cardiovasc Sci, Clin Sci Wing, Leicester LE3 9QP, England.</t>
  </si>
  <si>
    <t>aref.jalaleldin@latakia-univ.edu.sy; ia277@leicester.ac.uk</t>
  </si>
  <si>
    <t>[Desor, Kishan] Univ Leeds, Sch Med, Leeds, England; [Elmewafy, Ahmed] Univ Sheffield, Sch Med, Sheffield, England; [Jamileh, Eyad] Royal Blackburn Teaching Hosp, East Lancashire Hosp NHS Trust, Dept Med, Blackburn, England; [Jalal Eldin, Aref] Latakia Univ, Fac Med, Latakia, Syria; [Antoun, Ibrahim] Univ Hosp Leicester NHS Trust, Glenfield Hosp, Dept Cardiol, Leicester, England; [Antoun, Ibrahim] Univ Leicester, Glenfield Hosp, Dept Cardiovasc Sci, Clin Sci Wing, Leicester LE3 9QP, England</t>
  </si>
  <si>
    <t>University of Leeds; University of Sheffield; Latakia University; University of Leicester; University Hospitals of Leicester NHS Trust; Glenfield Hospital; University of Leicester; University Hospitals of Leicester NHS Trust; Glenfield Hospital</t>
  </si>
  <si>
    <t>Machine learning in the diagnosis and prognosis of transient ischaemic attack: a systematic review</t>
  </si>
  <si>
    <t>BMC NEUROLOGY</t>
  </si>
  <si>
    <t>Machine learning; Artificial intelligence; Transient ischaemic attack; Cerebrovascular event; Stroke</t>
  </si>
  <si>
    <t>STROKE; SCORE</t>
  </si>
  <si>
    <t>Antoun, Ibrahim/QPB-7646-2026</t>
  </si>
  <si>
    <t>1471-2377</t>
  </si>
  <si>
    <t>BMC NEUROL</t>
  </si>
  <si>
    <t>BMC Neurol.</t>
  </si>
  <si>
    <t>299</t>
  </si>
  <si>
    <t>10.1186/s12883-026-04834-4</t>
  </si>
  <si>
    <t>http://dx.doi.org/10.1186/s12883-026-04834-4</t>
  </si>
  <si>
    <t>HK3QG</t>
  </si>
  <si>
    <t>41888711</t>
  </si>
  <si>
    <t>WOS:001756113900004</t>
  </si>
  <si>
    <t>Abou Ghayda, R; Kalout, K; Eter, J; Abdelnour, M; Ghadieh, HE; Azar, S; Harb, F</t>
  </si>
  <si>
    <t>Osteosarcoma is the most frequent cause of primary malignant bone tumors in childhood and adolescence. It is aggressive and may be associated with early metastasis, making patient management difficult. In this research, modern AI models for the diagnosis and prognosis of osteosarcoma were screened and analyzed. Our review searched for articles that used AI for the diagnosis and prognosis of osteosarcoma over the past 10 years, including AI in predicting the staging of tumors, predicting chemotherapy response, identifying prognostic biomarkers and assessing risk of metastasis. The models performed well based on AUC and C-index, with considerable discriminatory power, and were superior to the classical clinical methods analyzed. Through the identification of already existing deficiencies in the literature, this review pointed out a need for future research trends to explore with respect to prospective validation, multimodal data fusion and translation of AI tools into clinical routine.</t>
  </si>
  <si>
    <t>Abou Ghayda, Ralph; Kalout, Karim; Eter, Joudy; Abdelnour, Mario; Ghadieh, Hilda E.; Azar, Sami; Harb, Frederic</t>
  </si>
  <si>
    <t>Harb, F (corresponding author), Univ Balamand, Fac Med &amp; Med Sci, POB 100, Tripoli, Lebanon.</t>
  </si>
  <si>
    <t>frederic.harb@balamand.edu.lb; karim.kalout@std.balamand.edu.lb; hilda.ghadieh@balamand.edu.lb</t>
  </si>
  <si>
    <t>[Abou Ghayda, Ralph; Kalout, Karim; Eter, Joudy; Abdelnour, Mario; Ghadieh, Hilda E.; Azar, Sami; Harb, Frederic] Univ Balamand, Fac Med &amp; Med Sci, POB 100, Tripoli, Lebanon</t>
  </si>
  <si>
    <t>University Balamand</t>
  </si>
  <si>
    <t>Artificial Intelligence in the Diagnosis and Prognosis of Osteosarcoma: A Decade of Progress and Future Directions</t>
  </si>
  <si>
    <t>osteosarcoma; artificial intelligence; machine learning; deep learning; prognostic biomarkers; radiomics; genomics; histopathology; clinical prediction models; survival prediction</t>
  </si>
  <si>
    <t>PREDICTION; SURVIVAL; BONE</t>
  </si>
  <si>
    <t>Harb, Frederic/O-4587-2019</t>
  </si>
  <si>
    <t>MAR 19 2026</t>
  </si>
  <si>
    <t>10.3390/technologies14030184</t>
  </si>
  <si>
    <t>http://dx.doi.org/10.3390/technologies14030184</t>
  </si>
  <si>
    <t>FQ8MY</t>
  </si>
  <si>
    <t>WOS:001725224400001</t>
  </si>
  <si>
    <t>Quintero-Villegas, A; Fylaktou, F; Morales, J; Zanos, TP</t>
  </si>
  <si>
    <t>ObjectiveThe aim of this study was to identify and analyze all the relevant literature regarding the use of machine learning to predict response to neuromodulation therapies in patients diagnosed with drug-resistant epilepsy.Material and methodsWe systematically search PubMed, Embase, Scopus and Cochrane databases to identify all the studies that used machine learning models to predict response to neuromodulations. Prior to the search, the study was registered at the International prospective register of systematic reviews (PROSPERO, CRD42024543952). Quality assessment and risk of bias was done using PROBAST. A random effects model was used to calculate the pooled value of the AUROC. A sub-analysis was performed for population-specific scenarios.ResultsA total of 4,451 studies were identified after our initial search, from those, only 12 papers were included in the final analysis. The total number of patients across all the cohorts was 535. 11 studies focused on VNS and only one on ctDCS. Only five out of the 12 studies included an external cohort to validate the results. The most common population was pediatric (n = 7). The most common ML model used was the support vector machine. The pooled area under the receiver operating characteristic curve (AUROC) was 0.84 (95% IC, 079-0.88).ConclusionsOur study suggests that multimodal ML approaches show promising performance in predicting response to neuromodulation strategies in patients with drug-resistant epilepsy. However, the limited number of studies, the scarcity of external validation and small cohorts highlight the need for larger, high-quality prospective investigations to confirm these findings and improve the generalizability of ML-based prediction models.</t>
  </si>
  <si>
    <t>Quintero-Villegas, Alejandro; Fylaktou, Fylaktis; Morales, Jaclyn; Zanos, Theodoros P.</t>
  </si>
  <si>
    <t>Zanos, TP (corresponding author), Northwell Hlth, New Hyde Pk, NY 11042 USA.; Zanos, TP (corresponding author), Feinstein Inst Med Res, Elmezzi Grad Sch Mol Med, Manhasset, NY 11030 USA.; Zanos, TP (corresponding author), Feinstein Inst Med Res, Inst Hlth Syst Sci, Manhasset, NY 11030 USA.; Zanos, TP (corresponding author), Feinstein Inst Med Res, Inst Bioelect Med, 350 Community Dr, Manhasset, NY 11030 USA.; Zanos, TP (corresponding author), Donald &amp; Barbara Zucker Sch Med Hofstra Northwell, Manhasset, NY 11030 USA.</t>
  </si>
  <si>
    <t>tzanos@northwell.edu</t>
  </si>
  <si>
    <t>[Quintero-Villegas, Alejandro; Fylaktou, Fylaktis; Morales, Jaclyn; Zanos, Theodoros P.] Northwell Hlth, New Hyde Pk, NY 11042 USA; [Quintero-Villegas, Alejandro; Zanos, Theodoros P.] Feinstein Inst Med Res, Elmezzi Grad Sch Mol Med, Manhasset, NY 11030 USA; [Quintero-Villegas, Alejandro; Fylaktou, Fylaktis; Zanos, Theodoros P.] Feinstein Inst Med Res, Inst Hlth Syst Sci, Manhasset, NY 11030 USA; [Quintero-Villegas, Alejandro; Fylaktou, Fylaktis; Zanos, Theodoros P.] Feinstein Inst Med Res, Inst Bioelect Med, 350 Community Dr, Manhasset, NY 11030 USA; [Fylaktou, Fylaktis; Zanos, Theodoros P.] Donald &amp; Barbara Zucker Sch Med Hofstra Northwell, Manhasset, NY 11030 USA</t>
  </si>
  <si>
    <t>Northwell Health; Northwell Health; Northwell Health; Northwell Health; Northwell Health</t>
  </si>
  <si>
    <t>Predicting response to neuromodulation therapies in drug-resistant epilepsy using machine learning models: a meta-analysis and systematic review</t>
  </si>
  <si>
    <t>BIOELECTRONIC MEDICINE</t>
  </si>
  <si>
    <t>Drug-resistant epilepsy; Neurostimulation; Machine learning; Vagus nerve stimulation; Artificial intelligence</t>
  </si>
  <si>
    <t>VAGUS NERVE-STIMULATION; UNITED-STATES; NEUROSTIMULATION; COST; DEFINITION; CHILDREN; ADULTS</t>
  </si>
  <si>
    <t>, Fylaktis Fylaktou/OUI-8892-2025</t>
  </si>
  <si>
    <t>Zanos, Theodoros/0000-0002-9204-9551; , Fylaktis Fylaktou/0009-0002-6147-0981; Morales, Jaclyn/0000-0003-0228-7546</t>
  </si>
  <si>
    <t>2332-8886</t>
  </si>
  <si>
    <t>BIOELECTRON MED-US</t>
  </si>
  <si>
    <t>Bioelectron. Med.</t>
  </si>
  <si>
    <t>10.1186/s42234-025-00191-8</t>
  </si>
  <si>
    <t>http://dx.doi.org/10.1186/s42234-025-00191-8</t>
  </si>
  <si>
    <t>Engineering, Biomedical; Neurosciences</t>
  </si>
  <si>
    <t>Engineering; Neurosciences &amp; Neurology</t>
  </si>
  <si>
    <t>J6602</t>
  </si>
  <si>
    <t>41318659</t>
  </si>
  <si>
    <t>WOS:001627772700002</t>
  </si>
  <si>
    <t>Background Liquid biopsy, combined with multi-omics profiling and artificial intelligence (AI), offers a minimally invasive strategy for cancer detection, monitoring, and prognostication. Evidence in genitourinary (GU) cancers remains fragmented across analytes, biofluids, and computational approaches, limiting clinical translation. Objective To map and synthesize AI-enabled liquid biopsy research in GU cancers and identify methodological and clinical gaps. Methods A systematic scoping review was conducted following PRISMA-ScR and JBI guidelines (protocol registered in PROSPERO: CRD420251137304). Comprehensive searches of MEDLINE, Embase, Scopus, Web of Science, Cochrane Library, IEEE Xplore, preprint servers, and major conference proceedings identified eligible studies published 1 January 2018-1 August 2025. Dual independent screening and data charting were performed. Note on performance metrics: reported AUC, sensitivity, and specificity values were extracted verbatim from included studies and from previously published meta-analyses when cited; this review did not perform a de-novo quantitative meta-analysis or statistical pooling of primary study results. Results A total of 115 studies were included, spanning biomarker discovery, algorithm development, and early translational efforts. Urinary exosome diagnostics in urothelial cancer have been reported in prior meta-analyses to show pooled AUC approximate to 0.83 (sensitivity approximate to 75%, specificity approximate to 77%); these pooled estimates were cited but not recalculated in the present scoping review. ctDNA-based approaches showed strong prognostic value in advanced prostate cancer, with detection rates consistently &gt; 60%. Testicular germ cell tumor research remains dominated by miR-371a-3p studies, with limited AI or multi-omics integration. Intermediate-fusion and graph-based models offered advantages over simple concatenation but were hindered by small sample sizes, batch effects, and lack of external validation. Conclusion AI-driven multi-omics liquid biopsy holds promise for GU oncology but is constrained by fragmented evidence and methodological variability. Future research should prioritize standardized pipelines, multi-center validation, prospective trials, and explainable AI to accelerate clinical translation.</t>
  </si>
  <si>
    <t>Eskandar, K (corresponding author), Helwan Univ, Fac Med &amp; Surg, Helwan, Egypt.</t>
  </si>
  <si>
    <t>Kirolos210575@med.helwan.edu.eg</t>
  </si>
  <si>
    <t>[Eskandar, Kirolos] Helwan Univ, Fac Med &amp; Surg, Helwan, Egypt</t>
  </si>
  <si>
    <t>Artificial intelligence and multi-omics integration in liquid biopsy for genitourinary cancers: a systematic scoping review</t>
  </si>
  <si>
    <t>INTERNATIONAL UROLOGY AND NEPHROLOGY</t>
  </si>
  <si>
    <t>Circulating tumor DNA; Extracellular vesicles; Radiogenomics; Explainable AI; Minimal residual disease</t>
  </si>
  <si>
    <t>CIRCULATING TUMOR DNA; PROSTATE-CANCER; RESISTANCE; INSIGHTS; FUSION</t>
  </si>
  <si>
    <t>Eskandar, Kirolos/0000-0003-0085-3284</t>
  </si>
  <si>
    <t>176</t>
  </si>
  <si>
    <t>0301-1623</t>
  </si>
  <si>
    <t>1573-2584</t>
  </si>
  <si>
    <t>INT UROL NEPHROL</t>
  </si>
  <si>
    <t>Int. Urol. Nephrol.</t>
  </si>
  <si>
    <t>1591</t>
  </si>
  <si>
    <t>1612</t>
  </si>
  <si>
    <t>10.1007/s11255-025-04912-5</t>
  </si>
  <si>
    <t>http://dx.doi.org/10.1007/s11255-025-04912-5</t>
  </si>
  <si>
    <t>HD7ON</t>
  </si>
  <si>
    <t>41343030</t>
  </si>
  <si>
    <t>WOS:001631532400001</t>
  </si>
  <si>
    <t>Alwahaibi, N</t>
  </si>
  <si>
    <t>Prostate biopsy remains the cornerstone for the diagnosis, risk stratification, and management of prostate cancer. However, biopsy interpretation is challenged by sampling limitations, tumor heterogeneity, and interobserver variability in Gleason grading. Recent advances in digital pathology and artificial intelligence (AI) have created new opportunities to improve diagnostic accuracy, reproducibility, and clinical decision-making. This narrative mini-review summarizes current evidence regarding AI applications in prostate biopsy evaluation. Relevant studies published between 2015 and 2026 were reviewed, focusing on AI-assisted cancer detection, automated Gleason grading, quantitative pathology, prognostic assessment, and multimodal approaches integrating histopathological, molecular, and clinical data. AI-based systems have demonstrated high accuracy in prostate cancer detection, Gleason pattern classification, and tumor burden assessment, with several studies showing strong concordance with expert genitourinary pathologists. These technologies have the potential to improve diagnostic consistency, enhance workflow efficiency, refine risk stratification, and support treatment planning. Emerging multimodal AI models integrating histopathological, genomic, imaging, and clinical information may further improve prognostic assessment and facilitate precision oncology approaches. However, challenges remain, including limited prospective validation, data heterogeneity, regulatory considerations, model interpretability, and integration into routine clinical workflows. AI is emerging as a valuable adjunct in prostate biopsy evaluation, with the potential to enhance diagnostic precision, grading reproducibility, and personalized patient management. Continued multicenter validation, development of explainable AI frameworks, and effective integration into multidisciplinary prostate cancer care pathways will be essential for successful clinical adoption and improved patient outcomes.</t>
  </si>
  <si>
    <t>Alwahaibi, Nasar</t>
  </si>
  <si>
    <t>Alwahaibi, N (corresponding author), Sultan Qaboos Univ, Coll Med &amp; Hlth Sci, Dept Biomed Sci, Muscat, Oman.</t>
  </si>
  <si>
    <t>nasar@squ.edu.om</t>
  </si>
  <si>
    <t>[Alwahaibi, Nasar] Sultan Qaboos Univ, Coll Med &amp; Hlth Sci, Dept Biomed Sci, Muscat, Oman</t>
  </si>
  <si>
    <t>Sultan Qaboos University</t>
  </si>
  <si>
    <t>Artificial intelligence in prostate biopsy: diagnostic applications, risk stratification, and precision oncology</t>
  </si>
  <si>
    <t>artificial intelligence; Gleason grading; prostate biopsy; prostate cancer; risk stratification</t>
  </si>
  <si>
    <t>CANCER; BENIGN</t>
  </si>
  <si>
    <t>1915581</t>
  </si>
  <si>
    <t>10.3389/fonc.2026.1915581</t>
  </si>
  <si>
    <t>http://dx.doi.org/10.3389/fonc.2026.1915581</t>
  </si>
  <si>
    <t>MK3GM</t>
  </si>
  <si>
    <t>WOS:001844281400001</t>
  </si>
  <si>
    <t>Keser, N; Kivrak, T; Sekban, A; Bozyel, S</t>
  </si>
  <si>
    <t>Cardiovascular diseases (CVDs) remain the leading cause of morbidity and mortality worldwide, emphasizing the ongoing need for effective and scalable primary and secondary prevention strategies. In this evolving landscape, artificial intelligence (AI) has emerged as a transformative force in preventive cardiology, with the potential to reshape risk assessment, early disease detection, and personalized preventive care. Artificial intelligence-driven models consistently outperform traditional risk scores by integrating large-scale, multidimensional, and longitudinal data derived from various platforms. These capabilities enable dynamic and time-adaptive cardiovascular risk prediction that more accurately reflects the evolving nature of individual risk profiles. Advances in machine learning and deep learning have facilitated the earlier identifica-tion of subclinical CVD often preceding clinical manifestation by several years. In parallel, AI-powered wearable devices and digital health (DH) solutions support continuous physi-ological monitoring, real-time feedback, and personalized lifestyle and behavioral interventions, thereby extending preventive care beyond traditional clinic-based settings. Such approaches appear particularly beneficial for high-risk populations by promoting sustained engagement, early intervention, and improved clinical outcomes. Looking ahead, emerging innovations such as multimodal AI systems, digital twin technologies, and AI-guided clinical guidelines signal a paradigm shift toward predictive, participa-tory, precision-based, and continuously learning prevention strategies. Nevertheless, the successful translation of AI into routine clinical practice will depend on increasing DH literacy, rigorous prospective validation, ethical and regulatory oversight, data transparency, and seamless integration into clinical workflows. When thoughtfully implemented, AI holds the promise to fundamentally advance preventive cardiology, enabling more patient-centered, participatory, and equitable cardiovascular care while reducing the global burden of CVD.</t>
  </si>
  <si>
    <t>Keser, Nurgul; Kivrak, Tarik; Sekban, Ahmet; Bozyel, Serdar</t>
  </si>
  <si>
    <t>Keser, N (corresponding author), Hlth Sci Univ, Fac Med, Dept Cardiol, Istanbul, Turkiye.</t>
  </si>
  <si>
    <t>nkeser@sakarya.edu.tr</t>
  </si>
  <si>
    <t>[Keser, Nurgul] Hlth Sci Univ, Fac Med, Dept Cardiol, Istanbul, Turkiye; [Kivrak, Tarik] Firat Univ, Dept Cardiol, Fac Med, Elazig, Turkiye; [Sekban, Ahmet] Kosuyolu Training &amp; Res Hosp, Dept Cardiol, Istanbul, Turkiye; [Bozyel, Serdar] Hlth Sci Univ, Kocaeli City Hosp, Dept Cardiol, Kocaeli, Turkiye</t>
  </si>
  <si>
    <t>University of Health Sciences Turkey; Firat University; Istanbul Kartal Kosuyolu Yuksek Ihtisas Training &amp; Research Hospital; University of Health Sciences Turkey</t>
  </si>
  <si>
    <t>Artificial Intelligence in Cardiovascular Disease Prevention: Current Applications and Future Perspectives</t>
  </si>
  <si>
    <t>ANATOLIAN JOURNAL OF CARDIOLOGY</t>
  </si>
  <si>
    <t>Artifical intelligence; cardiovascular disease; prevention</t>
  </si>
  <si>
    <t>Bozyel, Serdar/CAI-1494-2022</t>
  </si>
  <si>
    <t>KARE PUBL</t>
  </si>
  <si>
    <t>Goztepe Mah. Fahrettin Kerim Gokay Caddesi. No: 200/A D:2 Cemenzar - Kadkoy, ISTANBUL, Turkiye</t>
  </si>
  <si>
    <t>2149-2263</t>
  </si>
  <si>
    <t>2149-2271</t>
  </si>
  <si>
    <t>ANATOL J CARDIOL</t>
  </si>
  <si>
    <t>Anat. J. Cardiol.</t>
  </si>
  <si>
    <t>10.14744/AnatolJCardiol.2026.6274</t>
  </si>
  <si>
    <t>http://dx.doi.org/10.14744/AnatolJCardiol.2026.6274</t>
  </si>
  <si>
    <t>HQ7YB</t>
  </si>
  <si>
    <t>41983337</t>
  </si>
  <si>
    <t>WOS:001744475200001</t>
  </si>
  <si>
    <t>Pinheiro, MCM; Felberg, L; Bozzi, ICRS; Ribeiro, ALP; Paixao, GMD</t>
  </si>
  <si>
    <t>Cardiovascular diseases (CVDs) are the leading cause of mortality worldwide, underscoring the need for effective risk prediction and early detection. Although the electrocardiogram (ECG) is a widely available and low-cost diagnostic tool, its traditional interpretation is limited by subjectivity. Artificial intelligence (AI) has emerged as a promising approach, capable of extracting hidden prognostic information from ECG signals. This systematic review aimed to assess original studies applying AI techniques to ECGs for cardiovascular risk prediction and mortality. Original studies that used ECG signals as the sole input variable for AI models, focusing on cardiovascular risk outcomes, were included. A systematic search was conducted in differentdatabases, and data were synthesized narratively. Eleven studies were included, predominantly retrospective cohorts applying convolutional neural networks (CNNs) to predict cardiovascular risk or mortality. The sample primarily consisted of adult populations in high-income countries. Primary outcomes included all-cause mortality, cardiovascular death, and major adverse cardiovascular events (MACE). Reported AUROC values ranged from 0.63 to 0.961 in training sets, with some models outperforming traditional risk scores. AI-ECG models demonstrated the potential to detect subclinical disease, enabling early risk stratification even in normal ECGs. However, challenges remain regarding population diversity, model interpretability, and prospective validation. The application of AI to ECG analysis represents a promising advancement in personalized cardiovascular risk assessment. Nonetheless, further research is needed to ensure the safety, effectiveness, and equitable clinical integration of these technologies.</t>
  </si>
  <si>
    <t>Pinheiro, Maria Clara Mantoan; Felberg, Livia; Bozzi, Isadora Cristine Reis Sguizzato; Ribeiro, Antonio Luiz Pinho; Paixao, Gabriela Miana de Mattos</t>
  </si>
  <si>
    <t>Paixao, GMD (corresponding author), Univ Fed Minas Gerais, Rua Alfredo Balena 190, BR-30130100 Belo Horizonte, MG, Brazil.</t>
  </si>
  <si>
    <t>gabimiana@gmail.com</t>
  </si>
  <si>
    <t>[Pinheiro, Maria Clara Mantoan; Felberg, Livia; Bozzi, Isadora Cristine Reis Sguizzato; Ribeiro, Antonio Luiz Pinho; Paixao, Gabriela Miana de Mattos] Univ Fed Minas Gerais, Rua Alfredo Balena 190, BR-30130100 Belo Horizonte, MG, Brazil</t>
  </si>
  <si>
    <t>Artificial Intelligence Applied to Electrocardiogram-Based Cardiovascular Risk Assessment: A Systematic Review</t>
  </si>
  <si>
    <t>ARQUIVOS BRASILEIROS DE CARDIOLOGIA</t>
  </si>
  <si>
    <t>Artificial Intelligence; Heart Disease Risk Factors; Electrocardiography</t>
  </si>
  <si>
    <t>ARQUIVOS BRASILEIROS CARDIOLOGIA</t>
  </si>
  <si>
    <t>RIO DE JANEIRO</t>
  </si>
  <si>
    <t>AVENIDA MARECHAL CAMARA 160-330 CENTRO, RIO DE JANEIRO, RJ 20 020-907, BRAZIL</t>
  </si>
  <si>
    <t>0066-782X</t>
  </si>
  <si>
    <t>1678-4170</t>
  </si>
  <si>
    <t>ARQ BRAS CARDIOL</t>
  </si>
  <si>
    <t>Arq. Bras. Cardiol.</t>
  </si>
  <si>
    <t>e20250790</t>
  </si>
  <si>
    <t>10.36660/abc.20250790i</t>
  </si>
  <si>
    <t>http://dx.doi.org/10.36660/abc.20250790i</t>
  </si>
  <si>
    <t>MN0PN</t>
  </si>
  <si>
    <t>42561366</t>
  </si>
  <si>
    <t>WOS:001846133600001</t>
  </si>
  <si>
    <t>Sunoqrot, MRS; Saha, A; Hosseinzadeh, M; Elschot, M; Huisman, H</t>
  </si>
  <si>
    <t>Artificial intelligence (AI) for prostate magnetic resonance imaging (MRI) is starting to play a clinical role for prostate cancer (PCa) patients. AI-assisted reading is feasible, allowing workflow reduction. A total of 3,369 multi-vendor prostate MRI cases are available in open datasets, acquired from 2003 to 2021 in Europe or USA at 3 T (n = 3,018; 89.6%) or 1.5 T (n = 296; 8.8%), 346 cases scanned with endorectal coil (10.3%), 3,023 (89.7%) with phased-array surface coils; 412 collected for anatomical segmentation tasks, 3,096 for PCa detection/classification; for 2,240 cases lesions delineation is available and 56 cases have matching histopathologic images; for 2,620 cases the PSA level is provided; the total size of all open datasets amounts to approximately 253 GB. Of note, quality of annotations provided per dataset highly differ and attention must be paid when using these datasets (e.g., data overlap). Seven grand challenges and commercial applications from eleven vendors are here considered. Few small studies provided prospective validation. More work is needed, in particular validation on large-scale multi-institutional, well-curated public datasets to test general applicability. Moreover, AI needs to be explored for clinical stages other than detection/characterization (e.g., follow-up, prognosis, interventions, and focal treatment).</t>
  </si>
  <si>
    <t>Sunoqrot, Mohammed R. S.; Saha, Anindo; Hosseinzadeh, Matin; Elschot, Mattijs; Huisman, Henkjan</t>
  </si>
  <si>
    <t>Sunoqrot, MRS (corresponding author), NTNU Norwegian Univ Sci &amp; Technol, Dept Circulat &amp; Med Imaging, N-7030 Trondheim, Norway.; Sunoqrot, MRS (corresponding author), Trondheim Reg &amp; Univ Hosp, St Olays Hosp, Dept Radiol &amp; Nucl Med, N-7030 Trondheim, Norway.</t>
  </si>
  <si>
    <t>mohammed.sunoqrot@ntnu.no</t>
  </si>
  <si>
    <t>Research Council of Norway [295013]; Norwegian Cancer Society; Liaison Committee [90265300, 90793700]; Prostatakreftforeningen [215951]; EU H2020 ProCAncer-I [952159]; EU H2020 PANCAIM [101016851]; EU IMI2 PIONEER [777492]; Academy of Finland (AKA) [215951] Funding Source: Academy of Finland (AKA)</t>
  </si>
  <si>
    <t>Research Council of Norway (Research Council of Norway); Norwegian Cancer Society (Norwegian Cancer Society); Liaison Committee; Prostatakreftforeningen; EU H2020 ProCAncer-I (European Union (EU)); EU H2020 PANCAIM (European Union (EU)); EU IMI2 PIONEER; Academy of Finland (AKA) (Research Council of Finland)</t>
  </si>
  <si>
    <t>This work was financed by the Research Council of Norway (Grant Number 295013), the Norwegian Cancer Society and Prostatakreftforeningen (Grant Number 215951), the Liaison Committee between the Central Norway Regional Health Authority and the Norwegian University of Science and Technology (Grant Numbers 90265300 and 90793700), EU H2020 ProCAncer-I (Grant Number 952159), EU H2020 PANCAIM (Grant Number 101016851), and EU IMI2 PIONEER (Grant Number 777492).</t>
  </si>
  <si>
    <t>[Sunoqrot, Mohammed R. S.; Elschot, Mattijs; Huisman, Henkjan] NTNU Norwegian Univ Sci &amp; Technol, Dept Circulat &amp; Med Imaging, N-7030 Trondheim, Norway; [Sunoqrot, Mohammed R. S.; Elschot, Mattijs] Trondheim Reg &amp; Univ Hosp, St Olays Hosp, Dept Radiol &amp; Nucl Med, N-7030 Trondheim, Norway; [Saha, Anindo; Hosseinzadeh, Matin; Huisman, Henkjan] Radboud Univ Nijmegen, Med Ctr, Dept Med Imaging, Diagnost Image Anal Grp, NL-6525 GA Nijmegen, Netherlands</t>
  </si>
  <si>
    <t>Norwegian University of Science &amp; Technology (NTNU); Norwegian University of Science &amp; Technology (NTNU); Radboud University Nijmegen</t>
  </si>
  <si>
    <t>Artificial intelligence for prostate MRI: open datasets, available applications, and grand challenges</t>
  </si>
  <si>
    <t>EUROPEAN RADIOLOGY EXPERIMENTAL</t>
  </si>
  <si>
    <t>Artificial intelligence; Deep learning; Image processing (computer-assisted); Multiparametric magnetic resonance imaging; Prostatic neoplasms</t>
  </si>
  <si>
    <t>CANCER; SEGMENTATION; SYSTEM; DIAGNOSIS; IMPROVES</t>
  </si>
  <si>
    <t>Huisman, Henkjan/A-6775-2012; Sunoqrot, Mohammed R. S/AAQ-3259-2020; Hosseinzadeh, Matin/L-3008-2018; Elschot, Mattijs/AAD-4362-2021</t>
  </si>
  <si>
    <t>Huisman, Henkjan/0000-0001-6753-3221; Sunoqrot, Mohammed R. S/0000-0001-9239-1683; Elschot, Mattijs/0000-0002-8056-9103</t>
  </si>
  <si>
    <t>2509-9280</t>
  </si>
  <si>
    <t>EUR RADIOL EXP</t>
  </si>
  <si>
    <t>Eur. Radiol. Exp.</t>
  </si>
  <si>
    <t>AUG 1 2022</t>
  </si>
  <si>
    <t>10.1186/s41747-022-00288-8</t>
  </si>
  <si>
    <t>http://dx.doi.org/10.1186/s41747-022-00288-8</t>
  </si>
  <si>
    <t>3K3EX</t>
  </si>
  <si>
    <t>35909214</t>
  </si>
  <si>
    <t>WOS:000833963700001</t>
  </si>
  <si>
    <t>Hajikarimloo, B; Mohammadzadeh, I; Tos, SM; Mortezaei, A; Habibi, MA</t>
  </si>
  <si>
    <t>Background/objectivesThe consistency of pituitary adenoma (PA) significantly impacts surgical difficulty and the extent of resection. Machine learning (ML) and radiomics have emerged as quantitative tools to predict tumor firmness from MRI-derived features. This systematic review and meta-analysis aimed to synthesize the diagnostic performance of ML-based models for preoperative prediction of PA consistency.MethodsPubMed, Embase, Scopus, and Web of Science were searched through September 2025. Studies developing or validating ML or deep learning (DL) models for predicting PA consistency were included. Pooled estimates of area under the curve (AUC), accuracy (ACC), sensitivity (SEN), specificity (SPE), and diagnostic odds ratio (DOR) were calculated with 95% confidence intervals (CIs).ResultsNine studies with 1,621 patients were analyzed. Algorithms included Extra Trees (ET), Random Forest (RF), Support Vector Machine (SVM), k-Nearest Neighbors (kNN), Logistic Regression (LR), Artificial Neural Network (ANN), and hybrid DL architectures. The pooled AUC was 0.92 (95% CI: 0.86-0.98), ACC 0.86 (95% CI: 0.79-0.92), SEN 0.80 (95% CI: 0.71-0.87), SPE 0.85 (95% CI: 0.80-0.89), and DOR 19.27 (95% CI: 10.27-36.17). Leave-one-out analyses confirmed robustness, and Egger's tests indicated no significant publication bias.ConclusionML-based models demonstrate excellent pooled diagnostic accuracy in predicting PA consistency preoperatively, underscoring their value for individualized surgical planning. Future multicenter studies with standardized imaging and external validation are needed to optimize clinical translation.</t>
  </si>
  <si>
    <t>Hajikarimloo, Bardia; Mohammadzadeh, Ibrahim; Tos, Salem M.; Mortezaei, Ali; Habibi, Mohammad Amin</t>
  </si>
  <si>
    <t>Hajikarimloo, B (corresponding author), Univ Virginia, Dept Neurol Surg, Charlottesville, VA 22904 USA.</t>
  </si>
  <si>
    <t>mohammad.habibi1392@yahoo.com; alimortezaei97@yahoo.com; ibrahim.mdz7777@gmail.com; bardii47@yahoo.com; PRC2BW@uvahealth.org</t>
  </si>
  <si>
    <t>[Hajikarimloo, Bardia; Tos, Salem M.] Univ Virginia, Dept Neurol Surg, Charlottesville, VA 22904 USA; [Mohammadzadeh, Ibrahim] Shahid Beheshti Univ Med Sci, Loghman Hakim Hosp, Skull Base Res Ctr, Tehran, Iran; [Mortezaei, Ali] Gonabad Univ Med Sci, Student Res Comm, Gonabad, Iran; [Habibi, Mohammad Amin] Univ Tehran Med Sci, Shariati Hosp, Dept Neurosurg, Tehran, Iran</t>
  </si>
  <si>
    <t>University of Virginia; Shahid Beheshti University Medical Sciences; Tehran University of Medical Sciences</t>
  </si>
  <si>
    <t>Machine learning-based models for preoperative prediction of pituitary adenoma consistency: a systematic review and meta-analysis</t>
  </si>
  <si>
    <t>Pituitary adenoma; Tumor consistency; Radiomics; Machine learning; MRI; Preoperative prediction</t>
  </si>
  <si>
    <t>CLINICAL PRESENTATION; DIAGNOSIS</t>
  </si>
  <si>
    <t>Mortezaei, Ali/ADU-7627-2022; Mohammadzadeh, Ibrahim/MIO-4272-2025; Habibi, Mohammad Amin/HHZ-2808-2022</t>
  </si>
  <si>
    <t>Mohammadzadeh, Ibrahim/0000-0002-8862-0778</t>
  </si>
  <si>
    <t>JAN 24 2026</t>
  </si>
  <si>
    <t>10.1007/s00701-026-06775-w</t>
  </si>
  <si>
    <t>http://dx.doi.org/10.1007/s00701-026-06775-w</t>
  </si>
  <si>
    <t>CM4OJ</t>
  </si>
  <si>
    <t>41580565</t>
  </si>
  <si>
    <t>WOS:001669272000001</t>
  </si>
  <si>
    <t>Yang, J; Jiang, JY; Peng, J; Li, J; Mi, P; Chen, GW</t>
  </si>
  <si>
    <t>Objective :This systematic review and meta-analysis evaluates the diagnostic performance of machine learning-based radiomics models for predicting epidermal growth factor receptor mutation status in Chinese patients with lung adenocarcinoma. Methods: Following the Preferred Reporting Items for Systematic Reviews and Meta-Analyses 2020 guidelines and prospectively registered in the International Prospective Register of Systematic Reviews (CRD420251273027), a systematic search of PubMed, Embase, Web of Science, the Cochrane Library, Scopus, China National Knowledge Infrastructure, Wanfang, VIP, and Chinese Biomedical Literature Database was conducted from inception to 31 October 2025. Two reviewers independently screened studies, extracted data, and assessed bias using the Quality Assessment of Diagnostic Accuracy Studies-2 tool. A bivariate random-effects model was used to synthesize the data. Subgroup analyses were conducted for three factors: (a) imaging modality (computed tomography vs. positron emission tomography-computed tomography); (b) algorithm type (deep learning vs. conventional machine learning); and (3) validation strategy (external vs. internal). Results: Thirteen studies encompassing 6628 patients were included. The pooled sensitivity was 71% (95% confidence interval: 68-74), the pooled specificity was 81% (95% confidence interval: 78-84), and the summary area under the curve was 0.85 (95% confidence interval: 0.82-0.88). Deep learning models significantly outperformed conventional machine learning models (area under the curve: 0.871 vs. 0.798; P = 0.012). Computed tomography-based models yielded higher accuracy than positron emission tomography-computed tomography-based models (area under the curve: 0.879 vs. 0.828; P = 0.038). Models validated on independent external cohorts demonstrated superior performance compared with those relying solely on internal validation (area under the curve: 0.922 vs. 0.841; P = 0.006). Imaging modality was a significant source of heterogeneity (P &lt; 0.05). No threshold effect or publication bias was detected. Conclusion: Machine learning-based radiomics models exhibit promising diagnostic accuracy for the noninvasive prediction of epidermal growth factor receptor mutations in Chinese patients with lung adenocarcinoma. Computed tomography-based deep learning models subjected to independent external validation represent the current optimal approach. However, the retrospective nature and substantial heterogeneity of the included studies necessitate large-scale, prospective, multicenter trials with standardized workflows before clinical translation.</t>
  </si>
  <si>
    <t>Yang, Jia; Jiang, Junyu; Peng, Jin; Li, Jie; Mi, Peng; Chen, Guangwen</t>
  </si>
  <si>
    <t>Chen, GW (corresponding author), Sichuan Univ, Chengdu Peoples Hosp 2, West China Sch Med, Dept Urol,Affiliated Chengdu Second Peoples Hosp, Chengdu, Sichuan, Peoples R China.</t>
  </si>
  <si>
    <t>cgwen8306@163.com</t>
  </si>
  <si>
    <t>[Chen, Guangwen] Sichuan Univ, Chengdu Peoples Hosp 2, West China Sch Med, Dept Urol,Affiliated Chengdu Second Peoples Hosp, Chengdu, Sichuan, Peoples R China; [Yang, Jia; Peng, Jin; Li, Jie; Chen, Guangwen] Sichuan Univ, Sichuan Univ Affiliated Chengdu Peoples Hosp 2, Chengdu Peoples Hosp 2, West China Sch Med, Chengdu, Peoples R China; [Jiang, Junyu] Mianyang Canc Hosp, Dept Oncol, Mianyang, Peoples R China; [Mi, Peng] Med Ctr Hosp Qionglai City, Dept Neurosurg, Qionglai, Peoples R China</t>
  </si>
  <si>
    <t>Diagnostic performance of machine learning-based radiomics models for predicting epidermal growth factor receptor mutation status in lung adenocarcinoma in Chinese patients: A systematic review and meta-analysis</t>
  </si>
  <si>
    <t>Lung adenocarcinoma; epidermal growth factor receptor mutation; radiomics; machine learning; deep learning; diagnostic accuracy; meta-analysis</t>
  </si>
  <si>
    <t>03000605261460311</t>
  </si>
  <si>
    <t>10.1177/03000605261460311</t>
  </si>
  <si>
    <t>http://dx.doi.org/10.1177/03000605261460311</t>
  </si>
  <si>
    <t>KO3WT</t>
  </si>
  <si>
    <t>42396618</t>
  </si>
  <si>
    <t>WOS:001811748400001</t>
  </si>
  <si>
    <t>Paul, SK; Pan, I; Sobol, WM</t>
  </si>
  <si>
    <t>Purpose: To survey the current literature regarding applications of deep learning to optical coherence tomography in age-related macular degeneration (AMD). Methods: A Preferred Reporting Items for Systematic Reviews and Meta-Analyses systematic review was conducted from January 1, 2000, to May 9, 2021, using PubMed and EMBASE databases. Original research investigations that applied deep learning to optical coherence tomography in patients with AMD or features of AMD (choroidal neovascularization, geographic atrophy, and drusen) were included. Summary statements, data set characteristics, and performance metrics were extracted from included articles for analysis. Results: We identified 95 articles for this review. The majority of articles fell into one of six categories: 1) classification of AMD or AMD biomarkers (n = 40); 2) segmentation of AMD biomarkers (n = 20); 3) segmentation of retinal layers or the choroid in patients with AMD (n = 7); 4) assessing treatment response and disease progression (n = 13); 5) predicting visual function (n = 6); and 6) determining the need for referral to a retina specialist (n = 3). Conclusion: Deep learning models generally achieved high performance, at times comparable with that of specialists. However, external validation and experimental parameters enabling reproducibility were often limited. Prospective studies that demonstrate generalizability and clinical utility of these models are needed.</t>
  </si>
  <si>
    <t>Paul, Samantha K.; Pan, Ian; Sobol, Warren M.</t>
  </si>
  <si>
    <t>Paul, SK (corresponding author), Univ Hosp Cleveland Med Ctr, Dept Ophthalmol, 11100 Euclid Ave, Cleveland, OH 44106 USA.</t>
  </si>
  <si>
    <t>samantha.paul2@uhhospitals.org</t>
  </si>
  <si>
    <t>[Paul, Samantha K.; Sobol, Warren M.] Case Western Reserve Univ, Dept Ophthalmol, Univ Hosp Cleveland Med Ctr, Sch Med, Cleveland, OH 44106 USA; [Pan, Ian] Harvard Med Sch, Dept Radiol, Brigham &amp; Womens Hosp, Boston, MA 02115 USA</t>
  </si>
  <si>
    <t>University Hospitals of Cleveland; University System of Ohio; Case Western Reserve University; Harvard University; Harvard Medical School; Harvard University Medical Affiliates; Brigham &amp; Women's Hospital</t>
  </si>
  <si>
    <t>A SYSTEMATIC REVIEW OF DEEP LEARNING APPLICATIONS FOR OPTICAL COHERENCE TOMOGRAPHY IN AGE-RELATED MACULAR DEGENERATION</t>
  </si>
  <si>
    <t>RETINA-THE JOURNAL OF RETINAL AND VITREOUS DISEASES</t>
  </si>
  <si>
    <t>deep learning; artificial intelligence; age-related macular degeneration; optical coherence tomography</t>
  </si>
  <si>
    <t>VISUAL OUTCOMES; PREDICTION; DELAY</t>
  </si>
  <si>
    <t>Sobol, Warren/LTD-8121-2024</t>
  </si>
  <si>
    <t>Sobol, Warren/0000-0003-2098-3828</t>
  </si>
  <si>
    <t>0275-004X</t>
  </si>
  <si>
    <t>1539-2864</t>
  </si>
  <si>
    <t>RETINA-J RET VIT DIS</t>
  </si>
  <si>
    <t>Retin.-J. Retin. Vitr. Dis.</t>
  </si>
  <si>
    <t>AUG 2022</t>
  </si>
  <si>
    <t>1417</t>
  </si>
  <si>
    <t>1424</t>
  </si>
  <si>
    <t>10.1097/IAE.0000000000003535</t>
  </si>
  <si>
    <t>http://dx.doi.org/10.1097/IAE.0000000000003535</t>
  </si>
  <si>
    <t>3D9GA</t>
  </si>
  <si>
    <t>35877964</t>
  </si>
  <si>
    <t>WOS:000829601100008</t>
  </si>
  <si>
    <t>Gregorini, M; Lorusso, L; Airoldi, L; Stefano, MD; Formenti, A; Lucchi, G; Melzi, P; Perego, E; Tagliabue, E; Tetto, A; Vaccaro, M</t>
  </si>
  <si>
    <t>Stroke remains a leading cause of death and long-term disability worldwide, making prevention strategies a global health priority. Emerging technologies-including artificial intelligence (AI), wearable devices, digital health applications, and drone-assisted emergency systems-are increasingly being explored to improve stroke prevention and early management. In primary prevention, machine learning models can identify individuals at high risk of stroke using clinical and behavioral data with high reported predictive accuracy, although most models are derived from retrospective, single-center datasets and still require prospective external validation. Digital devices and wearable technologies enable continuous monitoring of cardiovascular risk factors and support behavioral interventions aimed at reducing vascular risk. In secondary prevention, AI-based tools are being developed to predict stroke recurrence, identify modifiable risk factors, and detect patients at risk of poor medication adherence. In the acute setting, AI-assisted neuroimaging platforms are already integrated into clinical and telestroke workflows, supporting rapid triage and treatment decisions. In parallel, drone-based emergency systems may contribute to improved outcomes by reducing prehospital delays and facilitating telemedicine-based triage in remote or resource-limited settings, although current evidence is derived largely from out-of-hospital cardiac arrest pathways rather than stroke-specific trials. Although advanced neurotechnological systems capable of real-time neurophysiological monitoring and closed-loop neuromodulation exist in other neurological disorders, their role in stroke prevention remains largely theoretical. Overall, these technologies offer promising opportunities to reshape the continuum of stroke prevention and care, but further validation, integration into clinical workflows, and evidence of real-world effectiveness are required before widespread implementation.</t>
  </si>
  <si>
    <t>Gregorini, Matteo; Lorusso, Lorenzo; Airoldi, Larissa; Stefano, Maria Di; Formenti, Anna; Lucchi, Gabriele; Melzi, Paola; Perego, Elisabetta; Tagliabue, Elena; Tetto, Antonio; Vaccaro, Manuela</t>
  </si>
  <si>
    <t>Gregorini, M (corresponding author), CNR, Inst Informat &amp; Telemat, I-56124 Pisa, Italy.; Lorusso, L (corresponding author), ASST Lecco, Merate Hosp, Neurol &amp; Stroke Unit, I-23807 Merate, Lecco, Italy.</t>
  </si>
  <si>
    <t>l.lorusso@asst-lecco.it; ga.lucchi@asst-lecco.it; el.perego@asst-lecco.it; a.tetto@asst-lecco.it; matteo.gregorini@iit.cnr.it; m.distefano@asst-lecco.it; a.formenti@asst-lecco.it; m.vaccaro@asst-lecco.it; e.tagliabue@asst-lecco.it; l.airoldi@asst-lecco.it</t>
  </si>
  <si>
    <t>[Gregorini, Matteo] CNR, Inst Informat &amp; Telemat, I-56124 Pisa, Italy; [Lorusso, Lorenzo; Airoldi, Larissa; Stefano, Maria Di; Formenti, Anna; Lucchi, Gabriele; Melzi, Paola; Perego, Elisabetta; Tagliabue, Elena; Tetto, Antonio; Vaccaro, Manuela] ASST Lecco, Merate Hosp, Neurol &amp; Stroke Unit, I-23807 Merate, Lecco, Italy</t>
  </si>
  <si>
    <t>Consiglio Nazionale delle Ricerche (CNR); Istituto di Informatica e Telematica (IIT-CNR)</t>
  </si>
  <si>
    <t>Artificial Intelligence and Emerging Digital Technologies Across the Stroke Continuum: From Risk Prediction to Real-Time Monitoring and Rapid Response</t>
  </si>
  <si>
    <t>stroke prevention; AI; rapid response</t>
  </si>
  <si>
    <t>ISCHEMIC-STROKE; DRONES; DISEASE</t>
  </si>
  <si>
    <t>Tagliabue, Elena/LOS-3072-2024; /D-4062-2011</t>
  </si>
  <si>
    <t>1254</t>
  </si>
  <si>
    <t>10.3390/medicina62071254</t>
  </si>
  <si>
    <t>http://dx.doi.org/10.3390/medicina62071254</t>
  </si>
  <si>
    <t>LT1RZ</t>
  </si>
  <si>
    <t>42512797</t>
  </si>
  <si>
    <t>WOS:001832625300001</t>
  </si>
  <si>
    <t>Murray, CP; Temperley, HC; Doyle, RS; Khair, A; Devitt, P; Asgedom, S</t>
  </si>
  <si>
    <t>Background Accounting for approximately 50% of heart failure, heart failure with preserved ejection fraction (HFpEF) is becoming increasingly common as populations age and multimorbidity grows. Diagnosis remains challenging, requiring multimodal testing with echocardiography, biomarkers and sometimes invasive haemodynamics. Artificial intelligence applied to the electrocardiogram (AI-ECG) offers a low-cost, scalable means of detecting HFpEF by extracting patterns beyond human interpretation .Methods We conducted a systematic review and meta-analysis in accordance with PRISMA, registered prospectively with PROSPERO. PubMed, Embase, Web of Science, and IEEE Xplore were searched to 1 August 2025 for studies evaluating AI/ML models applied to ECGs for the diagnosis of HFpEF or left ventricular diastolic dysfunction (LVDD). Eligible studies reported diagnostic performance compared with a recognized reference standard. Risk of bias was assessed with QUADAS-AI. AUROC values were pooled using a logit transformation and random-effects model, with results back-transformed for interpretability. Results Ten studies (2021-2025) met inclusion criteria, encompassing &gt; 270,000 participants across diverse populations. Seven studies provided sufficient data for pooling, contributing 11 independent cohorts. The pooled AUROC was 0.84 (95% CI 0.78-0.88), indicating good discriminatory ability, though heterogeneity was extreme (I2 = 100%). Three additional studies reported diagnostic metrics without AUROC variance and were synthesized narratively. Risk of bias was moderate to high in several domains, driven by selective cohorts, inconsistent reference standards, and incomplete reporting. Conclusions AI-ECG shows promise for the detection of HFpEF, but the current evidence base is predominantly retrospective, methodologically heterogeneous, and limited by variable reference standards and insufficient external validation. No prospective, outcome-based studies have yet established its clinical utility, and real-world implementation remains untested.</t>
  </si>
  <si>
    <t>Murray, Cian P.; Temperley, Hugo C.; Doyle, Rob S.; Khair, Abdullahi; Devitt, Patrick; Asgedom, Solomon</t>
  </si>
  <si>
    <t>Temperley, HC (corresponding author), Trinity Coll Dublin, Trinity Translat Med Inst, Dublin, Leinster, Ireland.</t>
  </si>
  <si>
    <t>temperlh@tcd.ie</t>
  </si>
  <si>
    <t>[Murray, Cian P.; Khair, Abdullahi; Asgedom, Solomon] Waterford Univ Hosp, Cardiol Dept, Waterford, Leinster, Ireland; [Temperley, Hugo C.] Trinity Coll Dublin, Trinity Translat Med Inst, Dublin, Leinster, Ireland; [Doyle, Rob S.; Devitt, Patrick] Mater Misericordiae Univ Hosp, Cardiol Dept, Dublin, Leinster, Ireland</t>
  </si>
  <si>
    <t>Trinity College Dublin; Mater Misericordiae University Hospital; University College Dublin</t>
  </si>
  <si>
    <t>Artificial Intelligence-Enhanced Electrocardiography for the Diagnosis of Heart Failure With Preserved Ejection Fraction: A Systematic Review and Meta-Analysis</t>
  </si>
  <si>
    <t>CARDIOLOGY RESEARCH AND PRACTICE</t>
  </si>
  <si>
    <t>2090-8016</t>
  </si>
  <si>
    <t>2090-0597</t>
  </si>
  <si>
    <t>CARDIOL RES PRACT</t>
  </si>
  <si>
    <t>Cardiol. Res. Pract.</t>
  </si>
  <si>
    <t>4994662</t>
  </si>
  <si>
    <t>10.1155/crp/4994662</t>
  </si>
  <si>
    <t>http://dx.doi.org/10.1155/crp/4994662</t>
  </si>
  <si>
    <t>JA7TL</t>
  </si>
  <si>
    <t>42253322</t>
  </si>
  <si>
    <t>WOS:001784887800001</t>
  </si>
  <si>
    <t>Wu, CS; Liu, CH; Lin, GM; Chou, YL; Lee, CC; Lin, CS; Chen, PH; Liu, PY</t>
  </si>
  <si>
    <t>Background: Although computed tomography pulmonary angiography (CTPA) is the diagnostic gold standard for confirming pulmonary embolism (PE), it has limitations such as the risks associated with contrast media and logistical delays. Electrocardiography (ECG) is a widely accessible and safe alternative; however, it also has a low diagnostic sensitivity. Objectives: This meta-analysis aimed to evaluate the diagnostic performance of artificial intelligence (AI)-based deep learning models using ECG data for PE detection and identify their strengths, limitations, and future directions.&lt;br /&gt; Methods: PubMed, Embase, and the Cochrane Library were comprehensively searched to identify studies evaluating AI models using ECG for PE detection. Studies were included if CTPA was used as the reference standard.&lt;br /&gt; Results: Five studies involving 467,017 patients were analyzed. The pooled sensitivity and specificity of the AIbased ECG models for PE detection were 70% (95% confidence interval [CI]: 68-72%) and 67% (95% CI: 66-67%), respectively. The pooled diagnostic odds ratio was 3.68 (95% CI: 3.31-4.09), and the summary receiver operating characteristic analysis yielded an area under the summary receiver operating characteristic curve of 0.754, indicating moderate diagnostic accuracy. Significant heterogeneity was observed across the studies (I2 &gt; 90%). Compared with ECG-only approaches, multimodal models integrating ECG with clinical data demonstrated superior diagnostic performance.&lt;br /&gt; Conclusions: Current AI-based deep learning models for ECG analysis have moderate accuracy in detecting acute PE, with promising potential for clinical screening. However, the significant heterogeneity and limited external validation highlight the need for standardized methodologies and larger multicenter studies.</t>
  </si>
  <si>
    <t>Wu, Chen-Shu; Liu, Chia-Hsin; Lin, Gen-Min; Chou, Yen-Lien; Lee, Chiao-Chin; Lin, Chin-Sheng; Chen, Po-Huang; Liu, Pang-Yen</t>
  </si>
  <si>
    <t>Liu, PY (corresponding author), Triserv Gen Hosp, Natl Def Med Ctr, Dept Med, Div Cardiol, Taipei, Taiwan.</t>
  </si>
  <si>
    <t>liupydr@gmail.com</t>
  </si>
  <si>
    <t>Medical Affairs Bureau National Defense Medical Center, Taiwan [MND-MAB-C02-114008]; Tri-Service General Hospital, Taiwan [TSGH_E_114217]</t>
  </si>
  <si>
    <t>Medical Affairs Bureau National Defense Medical Center, Taiwan; Tri-Service General Hospital, Taiwan</t>
  </si>
  <si>
    <t>This work was supported by the Medical Affairs Bureau National Defense Medical Center, Taiwan [grant number MND-MAB-C02-114008 (P-Y. L.)] and Tri-Service General Hospital, Taiwan [grant number TSGH_E_114217 (P-Y. L.)] .</t>
  </si>
  <si>
    <t>[Wu, Chen-Shu; Chou, Yen-Lien; Lee, Chiao-Chin; Lin, Chin-Sheng; Liu, Pang-Yen] Triserv Gen Hosp, Natl Def Med Ctr, Dept Med, Div Cardiol, Taipei, Taiwan; [Liu, Chia-Hsin] Triserv Gen Hosp, Div Pulm &amp; Crit Care Med, Dept Internal Med, Natl Def Med Ctr, Taipei, Taiwan; [Lin, Gen-Min] Hualien Armed Forces Gen Hosp, Dept Med, Hualien, Taiwan; [Chen, Po-Huang] Triserv Gen Hosp, Natl Def Med Ctr, Dept Internal Med, Div Hematol &amp; Oncol, Taipei, Taiwan</t>
  </si>
  <si>
    <t>Tri-Service General Hospital; National Defense Medical University; Tri-Service General Hospital; National Defense Medical University; Tri-Service General Hospital; National Defense Medical University</t>
  </si>
  <si>
    <t>Deep Learning-Based Electrocardiogram Analysis for Pulmonary Embolism Diagnosis: A Systematic Review and Meta-Analysis</t>
  </si>
  <si>
    <t>ACTA CARDIOLOGICA SINICA</t>
  </si>
  <si>
    <t>Artificial intelligence; Deep learning; Diagnostic accuracy; Electrocardiogram; Meta-analysis; Pulmonary embolism</t>
  </si>
  <si>
    <t>Lin, Gen-Min/T-5395-2019; Chen, Po-Huang/AAX-2927-2021</t>
  </si>
  <si>
    <t>TAIWAN SOC CARDIOLOGY</t>
  </si>
  <si>
    <t>TAIPEI</t>
  </si>
  <si>
    <t>13F-1, NO. 11, MIN-CHUAN WEST ROAD, TAIPEI, 104, TAIWAN</t>
  </si>
  <si>
    <t>1011-6842</t>
  </si>
  <si>
    <t>ACTA CARDIOL SIN</t>
  </si>
  <si>
    <t>Acta Cardiol. Sin.</t>
  </si>
  <si>
    <t>464</t>
  </si>
  <si>
    <t>478</t>
  </si>
  <si>
    <t>10.6515/ACS.202605_42(3).20251020A</t>
  </si>
  <si>
    <t>http://dx.doi.org/10.6515/ACS.202605_42(3).20251020A</t>
  </si>
  <si>
    <t>IV2DE</t>
  </si>
  <si>
    <t>42205132</t>
  </si>
  <si>
    <t>WOS:001781107500014</t>
  </si>
  <si>
    <t>Rodrigues, WF; Parise, MTD; Parise, D; dos Santos, LM; Ribeiro, PD; Ristow, P; Cardoso, MS; Azevedo, VAD; Soares, SD; Minardi, RCD; Goés-Neto, A</t>
  </si>
  <si>
    <t>Introduction Artificial intelligence (AI) is becoming central to genomics and multi-omics, but its concepts, architectures, applications, evaluation standards, and translational requirements remain fragmented. This scoping review mapped how AI is defined and operationalized in genomic science, including machine learning, deep learning, graph-based methods, foundation models, and large language models, and synthesized their data modalities, applications, evaluation practices, interpretability strategies, and governance challenges. Methods We conducted a PRISMA-ScR scoping review with Joanna Briggs Institute guidance. Eligible studies applied AI to genomics or closely allied omics in research, clinical, or public health contexts. MEDLINE/PubMed, Embase, and supplementary registers were searched from January 2001 to 3 September 2025 without language restrictions. Records were screened in duplicate, and standardized items were extracted, including AI concept or method family, omics modality, task, metrics, interpretability, governance, and deployment considerations. Methodological reporting and quality were appraised using design-appropriate JBI tools and summarized descriptively as a normalized 0%-100% checklist-fulfillment index. Results From 3,785 records, 1,040 studies were included. Publication remained sparse until 2017 and then expanded steeply, with more than 90% appearing from 2018 onward. The normalized JBI checklist-fulfillment index was modest overall (mean 35.3%, SD 20.1; range 7.5%-87.5%) and was interpreted descriptively, not as a directly comparable quality score across designs. Conceptually, the field has moved from feature-engineered statistical learning toward representation learning systems modeling nucleotide sequences, regulatory context, single-cell states, multi-omics profiles, biomedical text, and clinical-genomic knowledge. Applications concentrated on variant interpretation, regulatory genomics, multi-omics integration, single-cell analysis, pathology/radiology-genomics fusion, and genomic decision support, with increasing use of deep learning, graph models, foundation models, and LLMs. Calibration, external validation, mechanistic interpretability, ancestry-aware fairness, privacy protection, and deployment models for sensitive genomic data were unevenly reported; prospective multisite evaluations were rare. Discussion AI in genomics has scaled rapidly since 2017-2018, but translation remains constrained by heterogeneous concepts, inconsistent benchmarks, incomplete reporting, and limited governance. Priorities include biologically meaningful benchmarks; calibrated uncertainty for genomic decision support; mechanism-linked interpretability; ancestry- and site-aware validation; privacy-preserving analysis of sensitive genomic data; and human oversight for variant interpretation, precision medicine, and public health genomics. Systematic Review Registration https://osf.io/uexzh.</t>
  </si>
  <si>
    <t>Rodrigues, Wellington Francisco; Parise, Mariana T. D.; Parise, Doglas; dos Santos, Lucas Moraes; Ribeiro, Priscyla dos Santos; Ristow, Paula; Cardoso, Mariana Santos; Azevedo, Vasco Ariston de Carvalho; Soares, Siomar de Castro; Minardi, Raquel Cardoso de Melo; Goes-Neto, Aristoteles</t>
  </si>
  <si>
    <t>Rodrigues, WF; Goés-Neto, A (corresponding author), Univ Fed Minas Gerais, Inst Ciencias Biol, Dept Microbiol, Mol &amp; Computat Biol Fungi Lab, Belo Horizonte, MG, Brazil.; Rodrigues, WF (corresponding author), Univ Fed Uberlandia, Biotechnol Inst, Lab Genet, Uberlandia, MG, Brazil.; Rodrigues, WF (corresponding author), Univ Ctr Mineiros Unifimes, Multidisciplinary Lab Sci Evidence, Mineiros, GO, Brazil.</t>
  </si>
  <si>
    <t>wfr2023@ufmg.br; arigoesneto@icb.ufmg.br</t>
  </si>
  <si>
    <t>Fundao de Amparo Pesquisa do Estado de Minas Gerais (FAPEMIG) through the Science, Technology, and Innovation Development Grant program [012/2023, RED-00181-23]</t>
  </si>
  <si>
    <t>Fundao de Amparo Pesquisa do Estado de Minas Gerais (FAPEMIG) through the Science, Technology, and Innovation Development Grant program</t>
  </si>
  <si>
    <t>The author(s) declared that financial support was received for this work and/or its publication. This research was supported by the Fundac &amp; atilde;o de Amparo a Pesquisa do Estado de Minas Gerais (FAPEMIG) through the Science, Technology, and Innovation Development Grant program, under the "Call 012/2023: Structuring Networks for Scientific Research or Technological Development". The project "Applications of Genomics in the Context of One Health" (Grant No. RED-00181-23).</t>
  </si>
  <si>
    <t>[Rodrigues, Wellington Francisco; Parise, Mariana T. D.; Parise, Doglas; Cardoso, Mariana Santos; Goes-Neto, Aristoteles] Univ Fed Minas Gerais, Inst Ciencias Biol, Dept Microbiol, Mol &amp; Computat Biol Fungi Lab, Belo Horizonte, MG, Brazil; [Rodrigues, Wellington Francisco] Univ Fed Uberlandia, Biotechnol Inst, Lab Genet, Uberlandia, MG, Brazil; [Rodrigues, Wellington Francisco] Univ Ctr Mineiros Unifimes, Multidisciplinary Lab Sci Evidence, Mineiros, GO, Brazil; [dos Santos, Lucas Moraes; Minardi, Raquel Cardoso de Melo] Univ Fed Minas Gerais, Dept Comp Sci, Belo Horizonte, MG, Brazil; [Ribeiro, Priscyla dos Santos; Ristow, Paula] Univ Amsterdam, Expertise Ctr Leptospirosis, Dept Med Microbiol &amp; Infect Prevent, WOAH Reference Lab Leptospirosis,Med Ctr, Amsterdam, Netherlands; [Azevedo, Vasco Ariston de Carvalho] Univ Fed Minas Gerais, Inst Biol Sci, Lab Cellular &amp; Mol Genet, Belo Horizonte, MG, Brazil; [Soares, Siomar de Castro] Univ Fed Triangulo Mineiro, Inst Biol &amp; Nat Sci, Dept Microbiol Immunol &amp; Parasitol, Uberaba, MG, Brazil</t>
  </si>
  <si>
    <t>Universidade Federal de Minas Gerais; Universidade Federal de Minas Gerais; University of Amsterdam; Universidade Federal de Minas Gerais; Universidade Federal do Triangulo Mineiro</t>
  </si>
  <si>
    <t>Artificial intelligence for genomic science: a scoping review of concepts, architectures, applications, and open challenges</t>
  </si>
  <si>
    <t>FRONTIERS IN BIOINFORMATICS</t>
  </si>
  <si>
    <t>artificial intelligence; deep learning; foundation models; genomics; large language models; machine learning; multi-omics</t>
  </si>
  <si>
    <t>Parise, Doglas/L-1182-2015; Goes-Neto, Aristoteles/A-6955-2013; de Melo-Minardi, Raquel/AAG-6540-2021; Parise, Mariana/AAJ-4442-2021; de Castro Soares, Siomar/I-2705-2012; Rodrigues, Wellington/AEW-3823-2022; /D-1276-2013; Azevedo, Vasco/B-1556-2019</t>
  </si>
  <si>
    <t>2673-7647</t>
  </si>
  <si>
    <t>FRONT BIOINFORM</t>
  </si>
  <si>
    <t>Front. Bioinform.</t>
  </si>
  <si>
    <t>1829576</t>
  </si>
  <si>
    <t>10.3389/fbinf.2026.1829576</t>
  </si>
  <si>
    <t>http://dx.doi.org/10.3389/fbinf.2026.1829576</t>
  </si>
  <si>
    <t>Mathematical &amp; Computational Biology</t>
  </si>
  <si>
    <t>LG1PC</t>
  </si>
  <si>
    <t>42490893</t>
  </si>
  <si>
    <t>WOS:001823801900001</t>
  </si>
  <si>
    <t>Liu, JL; Woon, DTS; Ahmad, W; Cundy, TP; Chengodu, T; Desai, N; Palaniswami, M; Perera, M; Lawrentschuk, N</t>
  </si>
  <si>
    <t>Background: There is a recent surge in interest in the application of artificial intelligence (AI) in prostate cancer (PCa). When evaluating PSMA PET scans, AI has shown promise in detecting intraprostatic cancer and metastatic disease. This systematic review aims to assess the ability of AI to detect or predict the progression of PCa during AS. Methods: This systematic review was registered on PROSPERO (ID CRD42024529354) and conducted according to the Preferred Reporting Items for Systematic Reviews and Meta-analyses (PRISMA) guidelines. A comprehensive literature search was performed on Medline, Embase, Web of Science, and IEEE Xplore. Only studies evaluating AI in AS-eligible patients were included. Results: After screening 842 articles, 12 studies were suitable for inclusion. The included studies comprised of 4622 AS patients of whom 1022 experienced progressions. Only three studies utilised developed their AI purely on clinicopathological variables. The area under curve (AUC) of these three AI ranged between 0.65 and 0.76, and the AI algorithm in one study outperformed traditional logistic regression. The integration of MRI parameters particularly the use of radiomics improves the ability of AI to predict progression as compared to clinicopathological variables alone. AI was also able to analyse serial MRI during AS and performs on par with the Prostate Cancer Radiological Estimation of Change in Sequential Evaluation (PRECISE) scoring system. The AUC of the AI algorithms which included MRI parameters ranged between 0.65 and 0.95. One of the limitations was the variability in study methodologies and inclusion criteria. The Prediction Model Risk of Bias Assessment Tool (PROBAST) was used and none of the studies had high risk of bias. Conclusion: AI shows promise in detecting PCa progression during AS. However, this systematic review highlights the need for larger prospective studies with external validation before AI can be integrated into the AS process.</t>
  </si>
  <si>
    <t>Liu, Jianliang; Woon, Dixon T. S.; Ahmad, Wafy; Cundy, Thomas P.; Chengodu, Thilakavathi; Desai, Nanadakishor; Palaniswami, Marimuthu; Perera, Marlon; Lawrentschuk, Nathan</t>
  </si>
  <si>
    <t>Lawrentschuk, N (corresponding author), EJ Whitten Prostate Canc Res Ctr, Epworth Healthcare, Melbourne, Vic, Australia.; Lawrentschuk, N (corresponding author), Univ Melbourne, Royal Melbourne Hosp, Dept Surg, Melbourne, Vic, Australia.; Lawrentschuk, N (corresponding author), Univ Melbourne, Dept Surg, Melbourne, Vic, Australia.; Lawrentschuk, N (corresponding author), Univ Melbourne, Sir Peter MacCallum Dept Oncol, Melbourne, Vic, Australia.</t>
  </si>
  <si>
    <t>Nathan.Lawrentschuk2@mh.org.au</t>
  </si>
  <si>
    <t>Epworth Medical Foundation</t>
  </si>
  <si>
    <t>The first author is a recipient of the E.J. Whitten Postgraduate Research Scholarship which was made possible thanks to the generosity of the donors of the Epworth Medical Foundation. Open Access funding enabled and organized by CAUL and its Member Institutions.</t>
  </si>
  <si>
    <t>[Liu, Jianliang; Woon, Dixon T. S.; Ahmad, Wafy; Chengodu, Thilakavathi; Perera, Marlon; Lawrentschuk, Nathan] EJ Whitten Prostate Canc Res Ctr, Epworth Healthcare, Melbourne, Vic, Australia; [Liu, Jianliang; Lawrentschuk, Nathan] Univ Melbourne, Royal Melbourne Hosp, Dept Surg, Melbourne, Vic, Australia; [Liu, Jianliang; Woon, Dixon T. S.; Ahmad, Wafy; Chengodu, Thilakavathi; Perera, Marlon; Lawrentschuk, Nathan] Univ Melbourne, Dept Surg, Melbourne, Vic, Australia; [Liu, Jianliang; Perera, Marlon; Lawrentschuk, Nathan] Univ Melbourne, Sir Peter MacCallum Dept Oncol, Melbourne, Vic, Australia; [Cundy, Thomas P.] Univ Adelaide, Discipline Surg, Adelaide, SA, Australia; [Desai, Nanadakishor; Palaniswami, Marimuthu] Univ Melbourne, Dept Elect &amp; Elect Engn, Melbourne, Vic, Australia</t>
  </si>
  <si>
    <t>Melbourne Health; University of Melbourne; Royal Melbourne Hospital; University of Melbourne; University of Melbourne; Peter Maccallum Cancer Center; Adelaide University; University of Adelaide; University of Melbourne</t>
  </si>
  <si>
    <t>Exploring the utility of artificial intelligence in identifying progression of prostate cancer during active surveillance: A systematic review</t>
  </si>
  <si>
    <t>PROSTATE CANCER AND PROSTATIC DISEASES</t>
  </si>
  <si>
    <t>RISK; PRECISE; TOOL</t>
  </si>
  <si>
    <t>Lawrentschuk, Nathan/AAL-8610-2021; Perera, Marlon/I-8641-2014; Palaniswami, Marimuthu/AAE-2179-2022</t>
  </si>
  <si>
    <t>1365-7852</t>
  </si>
  <si>
    <t>1476-5608</t>
  </si>
  <si>
    <t>PROSTATE CANCER P D</t>
  </si>
  <si>
    <t>Prostate Cancer Prostatic Dis.</t>
  </si>
  <si>
    <t>10.1038/s41391-026-01107-6</t>
  </si>
  <si>
    <t>http://dx.doi.org/10.1038/s41391-026-01107-6</t>
  </si>
  <si>
    <t>HW3AL</t>
  </si>
  <si>
    <t>42120496</t>
  </si>
  <si>
    <t>WOS:001764213200001</t>
  </si>
  <si>
    <t>Baliga, J; Seshadri, N</t>
  </si>
  <si>
    <t>Artificial intelligence (AI) and machine learning (ML) techniques are rapidly advancing in anesthesiology, showing promise in patient monitoring, outcome prediction, clinical decision support, and automated drug delivery. However, a substantial gap remains between algorithmic capability and practical implementation at the bedside. This narrative review examines the current state of AI/ML applications in anesthesia, including predictive analytics, closed-loop control systems, AI-assisted imaging, workflow optimization, and anesthesia planning, and explores the translational barriers that have limited routine clinical adoption. We discuss technical, organizational, regulatory, and cultural challenges impeding translation, including data quality issues, EHR interoperability constraints, lack of outcome-oriented clinical evidence, business model uncertainty, interpretability concerns, alarm fatigue, and regulatory ambiguity. Strategies to close this gap are proposed, including rigorous prospective validation, interdisciplinary collaboration with industry and payers, post-deployment model surveillance, training data transparency, user-centered design, and implementation science principles. Ethical and legal considerations, encompassing algorithmic bias, accountability for autonomous AI recommendations, privacy beyond de-identification, and equitable access, are also reviewed. A conceptual framework, summary table of applications, and practical implementation checklist are provided. Bridging the translational divide is essential for AIto fulfill its potential in improving anesthesia care, and will require coordinated action from clinicians, researchers, technologists, regulators, and healthcare institutions.</t>
  </si>
  <si>
    <t>Baliga, Janardhan; Seshadri, Niranjan</t>
  </si>
  <si>
    <t>Seshadri, N (corresponding author), Amrita Vishwa Vidyapeetam, Coimbatore, India.</t>
  </si>
  <si>
    <t>nseshadri@berkeley.edu</t>
  </si>
  <si>
    <t>Amrita Vishwa Vidyapeetham, Coimbatore</t>
  </si>
  <si>
    <t>Open access funding provided by Amrita Vishwa Vidyapeetham.</t>
  </si>
  <si>
    <t>[Baliga, Janardhan] Singapore Gen Hosp, Singapore, Singapore; [Seshadri, Niranjan] Amrita Vishwa Vidyapeetam, Coimbatore, India</t>
  </si>
  <si>
    <t>Singapore General Hospital; Amrita Vishwa Vidyapeetham; Amrita Vishwa Vidyapeetham Coimbatore</t>
  </si>
  <si>
    <t>From prediction to practice: closing the translation gap in artificial intelligence for anesthesia</t>
  </si>
  <si>
    <t>Artificial intelligence; Machine learning; Anesthesiology; Clinical decision support; Technology translation; Closed-loop drug delivery; Alarm fatigue; Post-market surveillance</t>
  </si>
  <si>
    <t>BISPECTRAL INDEX; HYPE; HOPE</t>
  </si>
  <si>
    <t>933</t>
  </si>
  <si>
    <t>943</t>
  </si>
  <si>
    <t>10.1007/s10877-026-01434-y</t>
  </si>
  <si>
    <t>http://dx.doi.org/10.1007/s10877-026-01434-y</t>
  </si>
  <si>
    <t>LM5HR</t>
  </si>
  <si>
    <t>42018224</t>
  </si>
  <si>
    <t>WOS:001746098600001</t>
  </si>
  <si>
    <t>Westby, K; Westby, D; McKevitt, K; Moloney, BM</t>
  </si>
  <si>
    <t>Artificial intelligence (AI) is increasingly shaping interventional oncology, with growing interest in its application across thermal ablation modalities such as radiofrequency ablation (RFA), cryoablation, high-intensity focused ultrasound (HIFU), and microwave ablation (MWA). This review characterises the current landscape of AI-enhanced thermal ablation, with particular emphasis on emerging opportunities within MWA technologies. We examine how AI-driven methods-convolutional neural networks, radiomics, and reinforcement learning-are being applied to optimise patient selection, automate image segmentation, predict treatment response, and support real-time procedural guidance. Comparative insights are provided across ablation modalities to contextualise the unique challenges and opportunities presented by microwave systems. Emphasis is placed on integrating AI into clinical workflows, ensuring safety, improving consistency, and advancing personalised therapy. Tables summarising AI methods and applications, a conceptual workflow figure, and a research gap analysis for MWA are included to guide future work. While existing applications remain largely investigational, the convergence of AI with advanced imaging and energy delivery holds significant promise for precision oncology. We conclude with a roadmap for research and clinical translation, highlighting the need for prospective validation, regulatory clarity, and interdisciplinary collaboration to support the adoption of AI-enabled thermal ablation into routine practice.</t>
  </si>
  <si>
    <t>Westby, Kealan; Westby, Daniel; McKevitt, Kevin; Moloney, Brian M.</t>
  </si>
  <si>
    <t>Moloney, BM (corresponding author), Univ Hosp Limerick, Dept Radiol, St Nessans Rd, Dooradoyle V94 F858, Limerick, Ireland.; Moloney, BM (corresponding author), Univ Limerick, Fac Educ &amp; Hlth Sci, Grad Entry Med Sch, Limerick V94T9PX, Ireland.</t>
  </si>
  <si>
    <t>brianmoloney@rcsi.com</t>
  </si>
  <si>
    <t>[Westby, Kealan] Blackrock Hlth Galway Clin, Galway H91HHT0, Ireland; [Westby, Daniel; McKevitt, Kevin; Moloney, Brian M.] Univ Hosp Limerick, Dept Radiol, St Nessans Rd, Dooradoyle V94 F858, Limerick, Ireland; [Moloney, Brian M.] Univ Limerick, Fac Educ &amp; Hlth Sci, Grad Entry Med Sch, Limerick V94T9PX, Ireland</t>
  </si>
  <si>
    <t>University of Limerick; University of Limerick</t>
  </si>
  <si>
    <t>Artificial Intelligence in Thermal Ablation: Current Applications and Future Directions in Microwave Technologies</t>
  </si>
  <si>
    <t>BIOMIMETICS</t>
  </si>
  <si>
    <t>artificial intelligence; thermal ablation; microwave ablation; interventional oncology; machine learning; radiomics; treatment planning; segmentation; image-guided therapy; clinical translation</t>
  </si>
  <si>
    <t>HEPATOCELLULAR-CARCINOMA; TUMOR ABLATION; RADIOMICS; RECURRENCE; ULTRASOUND; RADIOLOGY; FUSION; IMAGES</t>
  </si>
  <si>
    <t>Moloney, Brian M/JDM-7947-2023</t>
  </si>
  <si>
    <t>Moloney, Brian M/0000-0003-3179-6657</t>
  </si>
  <si>
    <t>2313-7673</t>
  </si>
  <si>
    <t>BIOMIMETICS-BASEL</t>
  </si>
  <si>
    <t>Biomimetics</t>
  </si>
  <si>
    <t>DEC 5 2025</t>
  </si>
  <si>
    <t>818</t>
  </si>
  <si>
    <t>10.3390/biomimetics10120818</t>
  </si>
  <si>
    <t>http://dx.doi.org/10.3390/biomimetics10120818</t>
  </si>
  <si>
    <t>Engineering, Multidisciplinary; Materials Science, Biomaterials</t>
  </si>
  <si>
    <t>Engineering; Materials Science</t>
  </si>
  <si>
    <t>AF5LI</t>
  </si>
  <si>
    <t>41439886</t>
  </si>
  <si>
    <t>WOS:001646925800001</t>
  </si>
  <si>
    <t>Gupta, DK; Chaudhuri, A</t>
  </si>
  <si>
    <t>Alzheimer's disease (AD) is a rising global health concern, with mild cognitive impairment (MCI) recognized as a transitional stage. Timely prediction of MCI-to-AD conversion allows for earlier clinical interventions, yet traditional methods lack sensitivity. Artificial intelligence (AI) models offer improved accuracy by utilizing neuroimaging, biomarkers, and cognitive assessments. This systematic review aimed to evaluate recent advancements in AI-based approaches for predicting MCI-to-AD conversion, identify key methodological trends, highlight clinical implications, and discuss limitations and future directions. Preferred Reporting Items for Systematic Reviews and Meta-Analyses standards were followed in conducting a systematic review. Studies published between January 2020 and March 2025 were retrieved from PubMed and Google Scholar. Inclusion criteria were peer-reviewed articles using AI for MCI-to-AD prediction involving neuroimaging, biomarkers, or multimodal frameworks, and reporting accuracy, area under the curve (AUC), sensitivity, or specificity. Interpretability and prediction performance were among the results evaluated. The QUADAS-2 technique was used to evaluate the quality of the study. Twenty studies met the inclusion criteria. Deep learning models, especially convolutional neural networks, consistently outperformed traditional machine learning approaches, achieving AUCs between 0.85 and 0.92. Multimodal AI models integrating magnetic resonance imaging, positron emission tomography, biomarkers, and cognitive data demonstrated higher predictive power. The use of explainable AI methods like Grad-CAM and Shapley additive explanations increased transparency. However, many studies were limited by small sample sizes and a lack of external validation, affecting generalizability. AI has a lot of potential for early AD diagnosis and prognosis. Yet, challenges remain in data standardization, model bias, and clinical implementation. Future research should focus on multicenter validation, regulatory compliance, and clinician training to enable integration into routine dementia care.</t>
  </si>
  <si>
    <t>Gupta, Dharmendra Kumar; Chaudhuri, Arunima</t>
  </si>
  <si>
    <t>Chaudhuri, A (corresponding author), Sri Balaji Vidyapeeth, IHPE, Dept Hlth Profess Educ, Pondicherry, India.</t>
  </si>
  <si>
    <t>arunimachaudhuri4u@gmail.com</t>
  </si>
  <si>
    <t>[Gupta, Dharmendra Kumar; Chaudhuri, Arunima] Burdwan Med Coll, Dept Physiol, Burdwan, W Bengal, India; [Chaudhuri, Arunima] Sri Balaji Vidyapeeth, IHPE, Dept Hlth Profess Educ, Pondicherry, India</t>
  </si>
  <si>
    <t>Artificial Intelligence for Predicting Mild Cognitive Impairment to Alzheimer's Disease Conversion: A Systematic Review of Advances, Challenges, and Clinical Implications</t>
  </si>
  <si>
    <t>JOURNAL OF MENTAL HEALTH AND HUMAN BEHAVIOUR</t>
  </si>
  <si>
    <t>Alzheimer's disease; artificial intelligence; deep learning; machine learning; mild cognitive impairment; neuroimaging</t>
  </si>
  <si>
    <t>0971-8990</t>
  </si>
  <si>
    <t>2543-1897</t>
  </si>
  <si>
    <t>J MENT HEALTH HUM BE</t>
  </si>
  <si>
    <t>J. Mental Health Human Behav.</t>
  </si>
  <si>
    <t>JAN-JUN 2026</t>
  </si>
  <si>
    <t>10.4103/jmhhb.jmhhb_125_25</t>
  </si>
  <si>
    <t>http://dx.doi.org/10.4103/jmhhb.jmhhb_125_25</t>
  </si>
  <si>
    <t>JW9YN</t>
  </si>
  <si>
    <t>WOS:001799962000004</t>
  </si>
  <si>
    <t>Mishkin, IA; Koncevaya, AV; Drapkina, OM</t>
  </si>
  <si>
    <t>Each year, ever more people fall victim to cardio-vesicular disorders. Today, the main tools for predicting cardio-vesicular risks are scores based on proportional risk models (Cox regressions). However, over the last years, many researchers have come to the conclusion that the use of machine learning and artificial intelligence will help to improve the quality of predicting an occurrence of adverse cardio-vesicular conditions. A range of literature, including 58 research papers using cardio-vesicular risk evaluation techniques based on Cox regression and machine learning, has been systematically reviewed. Prediction capabilities of machine learning are superior to traditional linear methods of data analysis. The mean values of AUC (area under the curve) are, respectively, 0.82 and 0.75, while p = 0.003. Also, it became possible to single out the most often used and effective prediction algorithms. Those appeared random forest, gradient boosting and deep learning. However, unlike the traditional prediction scores, 80% of the presented machine learning algorithms did not pass the external validation on independent samples. In addition, the use of machine learning calls for a large amount of quality digital data. Machine learning is a prospective method of predicting cardio-vesicular conditions, whose treatment calls for switching to electronic accounting of medical documentation and aggregation of a large amount of high-quality structured information.</t>
  </si>
  <si>
    <t>Mishkin, Ilya Alexandrovich; Koncevaya, Anna Vasilievna; Drapkina, Oksana Mihailovna</t>
  </si>
  <si>
    <t>Mishkin, IA (corresponding author), Minist Healthcare Russian Federat, Fed State Budgetary Inst, Natl Med Res Ctr Therapy &amp; Prevent Med, Petroverigsky Per 10,Bldg 3, Moscow 101990, Russia.; Mishkin, IA (corresponding author), Kireevskaya Cent Dist Hosp, State Healthcare Inst Tula Reg, 44 Lenin St, Kireevsk 301260, Russia.</t>
  </si>
  <si>
    <t>koncanna@yandex.ru; ilya.misvhckin@yandex.ru; ODrapkina@gnicpm.ru</t>
  </si>
  <si>
    <t>[Mishkin, Ilya Alexandrovich; Koncevaya, Anna Vasilievna; Drapkina, Oksana Mihailovna] Minist Healthcare Russian Federat, Fed State Budgetary Inst, Natl Med Res Ctr Therapy &amp; Prevent Med, Petroverigsky Per 10,Bldg 3, Moscow 101990, Russia; [Mishkin, Ilya Alexandrovich] Kireevskaya Cent Dist Hosp, State Healthcare Inst Tula Reg, 44 Lenin St, Kireevsk 301260, Russia; [Drapkina, Oksana Mihailovna] Russian Federat Hlth Minist, Therapy &amp; Gen Med Practice, Moscow, Russia; [Drapkina, Oksana Mihailovna] Sci Russian Acad, Moscow, Russia</t>
  </si>
  <si>
    <t>National Medical Research Center for Therapy &amp; Preventive Medicine</t>
  </si>
  <si>
    <t>Prediction of cardiovascular events with using proportional risk models and machine learning algorithms: a systematic review</t>
  </si>
  <si>
    <t>EUROPEAN PHYSICAL JOURNAL-SPECIAL TOPICS</t>
  </si>
  <si>
    <t>HEART-FAILURE; ARTIFICIAL-INTELLIGENCE; CHEST-PAIN; BIG DATA; DISEASE; SCORE; STROKE; VALIDATION; SURVIVAL; COHORT</t>
  </si>
  <si>
    <t>Kontsevaya, Anna/H-6061-2013</t>
  </si>
  <si>
    <t>Мишкин, Илья/0000-0003-4850-0648</t>
  </si>
  <si>
    <t>1951-6355</t>
  </si>
  <si>
    <t>1951-6401</t>
  </si>
  <si>
    <t>EUR PHYS J-SPEC TOP</t>
  </si>
  <si>
    <t>Eur. Phys. J.-Spec. Top.</t>
  </si>
  <si>
    <t>234</t>
  </si>
  <si>
    <t>4505</t>
  </si>
  <si>
    <t>4526</t>
  </si>
  <si>
    <t>10.1140/epjs/s11734-024-01451-5</t>
  </si>
  <si>
    <t>http://dx.doi.org/10.1140/epjs/s11734-024-01451-5</t>
  </si>
  <si>
    <t>Physics, Multidisciplinary</t>
  </si>
  <si>
    <t>Physics</t>
  </si>
  <si>
    <t>8ND0L</t>
  </si>
  <si>
    <t>WOS:001483414500001</t>
  </si>
  <si>
    <t>Divekar, G; Bhosale, B</t>
  </si>
  <si>
    <t>Artificial intelligence (AI) is increasingly embedded across oncology workflows, with applications spanning initial assessment, diagnostic work-up, treatment selection, longitudinal monitoring, and survivorship care. A clinically oriented synthesis of these use cases is needed to guide real-world adoption and highlight implementation challenges. A narrative review of recent clinical, translational, and health-services literature was conducted, focusing on AI tools deployed in routine or near-term oncology practice. The manuscript organizes evidence along the cancer care continuum, from first presentation to outcome prediction, and integrates ethical, legal, and regulatory perspectives. AI systems now support ambient documentation and natural language processing (NLP) for initial consultations, advanced imaging and digital pathology for diagnosis, and multimodal decision support for systemic therapy, radiation, and surgery. Additional applications include toxicity and adverse-event prediction, real-time symptom and liquid biopsy monitoring, risk-adapted follow-up, and survivorship risk stratification, although prospective validation and interoperability remain uneven. AI has moved from proof-of-concept to a practical adjunct to oncology decision-making, with demonstrable potential to enhance precision, efficiency, and patient experience across the cancer continuum. Realizing this promise will require validated, explainable, and equitable systems, robust data governance, and deliberate design of human-AI collaboration within everyday oncology practice. AI would not be a replacement for human expertise, but a pivotal tool to aid cancer patient care.</t>
  </si>
  <si>
    <t>Divekar, Ganesh; Bhosale, Bharat</t>
  </si>
  <si>
    <t>Divekar, G (corresponding author), 1Cell Ai, Mumbai, Maharashtra, India.</t>
  </si>
  <si>
    <t>ganesh.divekar@gmail.com</t>
  </si>
  <si>
    <t>[Divekar, Ganesh] 1Cell Ai, Clin Dev, Mumbai, Maharashtra, India; [Bhosale, Bharat] BB Precis Oncocare Ctr, Mumbai, Maharashtra, India</t>
  </si>
  <si>
    <t>Artificial Intelligence in Oncology Clinical Practice: From Initial Patient Assessment to Outcome Prediction</t>
  </si>
  <si>
    <t>INDIAN JOURNAL OF MEDICAL AND PAEDIATRIC ONCOLOGY</t>
  </si>
  <si>
    <t>artificial intelligence; oncology clinical practice; human-AI collaboration</t>
  </si>
  <si>
    <t>CANCER-RESEARCH</t>
  </si>
  <si>
    <t>0971-5851</t>
  </si>
  <si>
    <t>0975-2129</t>
  </si>
  <si>
    <t>INDIAN J MED PAEDIAT</t>
  </si>
  <si>
    <t>Indian J. Med. Paediatr. Oncol.</t>
  </si>
  <si>
    <t>10.1055/s-0046-1824589</t>
  </si>
  <si>
    <t>http://dx.doi.org/10.1055/s-0046-1824589</t>
  </si>
  <si>
    <t>KT7KP</t>
  </si>
  <si>
    <t>WOS:001815385500001</t>
  </si>
  <si>
    <t>Tuygunov, N; Boymuradov, SA; Khurshid, Z; Songsiripradubboon, S; Abdulahtov, J; Khatamov, U</t>
  </si>
  <si>
    <t>ObjectiveTo evaluate the diagnostic performance of artificial intelligence (AI) models for detecting facial bone fractures on computed tomography (CT), cone-beam CT (CBCT), and plain radiographs.MethodsOriginal studies applying machine learning or deep learning algorithms for facial fracture detection in humans were included if they reported diagnostic accuracy metrics such as sensitivity, specificity, or area under the curve (AUC). PubMed-MEDLINE, Scopus, and Web of Science databases were searched up to June 3, 2025. Risk of bias was assessed using the QUADAS-2 tool. The review followed PRISMA 2020 guidelines and was registered in PROSPERO (CRD420251085644).ResultsA total of 23 studies were included. Object detection models such as YOLOv5 and Faster R-CNN-demonstrated high diagnostic accuracy in localizing facial fractures. Classification models such as ResNet and Swin Transformer achieved AUCs frequently exceeding 0.90. Segmentation and hybrid frameworks further improved anatomical specificity. However, the generalizability of findings was constrained by predominantly retrospective, single-centre study designs, limited sample sizes, inconsistent annotation practices, and the absence of external or prospective validation.ConclusionAI models show high diagnostic performance for detecting facial fractures across multiple anatomical regions and imaging modalities. Further multicentre prospective studies and the integration of explainable AI are essential for clinical adoption.Clinical relevanceAI-assisted diagnostic models have the potential to enhance facial fracture detection accuracy, especially in emergency and resource-limited settings. Their integration into radiology workflows could reduce interpretation time, support less experienced clinicians, and improve patient outcomes.</t>
  </si>
  <si>
    <t>Tuygunov, Nozimjon; Boymuradov, Shukhrat A.; Khurshid, Zohaib; Songsiripradubboon, Siriporn; Abdulahtov, Jamshid; Khatamov, Ulugbek</t>
  </si>
  <si>
    <t>Tuygunov, N (corresponding author), Kimyo Int Univ Tashkent, Dept Restorat Dent, Tashkent, Uzbekistan.</t>
  </si>
  <si>
    <t>nozimtuygunov@gmail.com</t>
  </si>
  <si>
    <t>[Tuygunov, Nozimjon; Khatamov, Ulugbek] Kimyo Int Univ Tashkent, Dept Restorat Dent, Tashkent, Uzbekistan; [Boymuradov, Shukhrat A.; Khatamov, Ulugbek] Tashkent State Med Univ, Fac Dent, Dept Maxillofacial Surg &amp; Dent, Tashkent, Uzbekistan; [Khurshid, Zohaib] King Faisal Univ, Coll Dent, Dept Prosthodont &amp; Dent Implantol, Al Aahsa, Saudi Arabia; [Khurshid, Zohaib] Chulalongkorn Univ, Fac Dent, Ctr Artificial Intelligence &amp; Innovat CAII, Bangkok, Thailand; [Songsiripradubboon, Siriporn] Chulalongkorn Univ, Fac Dent, Dept Pediat Dent, Bangkok, Thailand; [Abdulahtov, Jamshid] Tashkent State Med Univ, Fac Dent, Dept Prosthodont, Tashkent, Uzbekistan</t>
  </si>
  <si>
    <t>Kimyo International University in Tashkent; Tashkent State Medical University; King Faisal University; Chulalongkorn University; Chulalongkorn University; Tashkent State Medical University</t>
  </si>
  <si>
    <t>Diagnostic performance of artificial intelligence for facial fracture detection: a systematic review</t>
  </si>
  <si>
    <t>Artificial intelligence; Convolutional neural networks; CT imaging; Deep learning; Diagnostic accuracy; Facial bone fractures</t>
  </si>
  <si>
    <t>CLASSIFICATION; SEGMENTATION; RADIOGRAPHS; ALGORITHM</t>
  </si>
  <si>
    <t>Tuygunov, Nozimjon/MTA-5829-2025; Khurshid, Zohaib/K-9314-2015</t>
  </si>
  <si>
    <t>Tuygunov, Nozimjon/0009-0000-9781-1755; Khatamov, Ulugbek/0000-0001-8466-3036; Abdulakhatov, Jamshidjon/0009-0004-8217-7690; Khurshid, Zohaib/0000-0001-7998-7335</t>
  </si>
  <si>
    <t>10.1007/s11282-025-00878-3</t>
  </si>
  <si>
    <t>http://dx.doi.org/10.1007/s11282-025-00878-3</t>
  </si>
  <si>
    <t>41291186</t>
  </si>
  <si>
    <t>WOS:001622428000001</t>
  </si>
  <si>
    <t>Knapen, DG; van Kruchten, M; de Groot, DJA; Broekman, KE; Fehrmann, RSN</t>
  </si>
  <si>
    <t>Drug development in oncology is facing rising complexity, prolonged timelines, and increasing costs, with many trials failing to reach completion or secure regulatory approval for the investigated treatment. Against this backdrop, artificial intelligence (AI) and real-world data have emerged as promising tools to improve the efficiency and quality of clinical research. This narrative review explores how AI can support clinical trial design, conduct, and analysis. AI-driven methods can streamline information gathering, optimize eligibility criteria, and predict trial success, thereby reducing costly failures. Patient recruitment and retention, often the most challenging aspects of oncology trials, may benefit from AI-supported matching algorithms, digital health technologies, and personalized interactions. During trial conduct, natural language processing and sensor-based monitoring offer opportunities to reduce administrative burden and capture real-world, patient-centred outcomes. For trial analyses, AI enhances radiology, digital pathology, pharmacometrics, and multimodal modelling, enabling more accurate prognostic and predictive insights. In addition, AI-based simulations, such as digital twins and in silico trials, hold potential to complement conventional trial designs. However, despite rapid technical advances, evidence supporting clinical utility remains limited. Most applications are tested retrospectively or in single-centre settings, limiting generalizability. Regulatory frameworks, including the European Union Artificial Intelligence Act and emerging ESMO standards for AI-based biomarkers, emphasize transparency, reproducibility, and prospective validation. Ultimately, the successful integration of AI into oncology trials will depend less on technical capacity than on rigorous evaluation, harmonized regulation, and adoption of shared quality standards.</t>
  </si>
  <si>
    <t>Knapen, D. G.; van Kruchten, M.; de Groot, D. J. A.; Broekman, K. E.; Fehrmann, R. S. N.</t>
  </si>
  <si>
    <t>Fehrmann, RSN (corresponding author), Univ Med Ctr Groningen, Dept Med Oncol, POB 30-001, NL-9700 RB Groningen, Netherlands.</t>
  </si>
  <si>
    <t>r.s.n.fehrmann@umcg.nl</t>
  </si>
  <si>
    <t>[Knapen, D. G.; van Kruchten, M.; de Groot, D. J. A.; Broekman, K. E.; Fehrmann, R. S. N.] Univ Groningen, Univ Med Ctr Groningen, Dept Med Oncol, Groningen, Netherlands</t>
  </si>
  <si>
    <t>University of Groningen</t>
  </si>
  <si>
    <t>Artificial intelligence for clinical trial design, conduct, and analysis: a narrative review</t>
  </si>
  <si>
    <t>ESMO REAL WORLD DATA AND DIGITAL ONCOLOGY</t>
  </si>
  <si>
    <t>clinical trials; artificial intelligence; real-world data</t>
  </si>
  <si>
    <t>CHALLENGES</t>
  </si>
  <si>
    <t>Fehrmann, Rudolf/E-2551-2011</t>
  </si>
  <si>
    <t>Broekman, Karen/0000-0003-4178-8714</t>
  </si>
  <si>
    <t>2949-8201</t>
  </si>
  <si>
    <t>ESMO REAL WORLD DATA</t>
  </si>
  <si>
    <t>ESMO Real World Data Digit. Oncol.</t>
  </si>
  <si>
    <t>100682</t>
  </si>
  <si>
    <t>10.1016/j.esmorw.2026.100682</t>
  </si>
  <si>
    <t>http://dx.doi.org/10.1016/j.esmorw.2026.100682</t>
  </si>
  <si>
    <t>DE8NR</t>
  </si>
  <si>
    <t>41930301</t>
  </si>
  <si>
    <t>WOS:001681750500001</t>
  </si>
  <si>
    <t>Zhu, Y; Niu, Y; Sun, SY; Liu, W; Dou, Y; Guo, Y</t>
  </si>
  <si>
    <t>Background: Age-related macular degeneration (AMD) is a leading cause of irreversible blindness worldwide. Retinal imaging and deep learning (DL) may support scalable screening, but deployment requires evidence on pooled performance. This is important because missed neovascular disease may delay treatment, whereas excessive false positives may overload referral pathways. Objective: This study aimed to compare the diagnostic performance of DL algorithms with ophthalmologists for detecting AMD and differentiating wet AMD (wAMD) from dry AMD (dAMD) and to identify factors that influence DL performance. Methods: PubMed, Embase, Web of Science, and the Cochrane Library were searched through October 5, 2025, and updated on April 19, 2026. Eligible studies applied DL to classify AMD from normal retinas or wAMD from dAMD using retinal images. Two reviewers (MHT and XL) independently extracted data and assessed risk of bias using the Prediction model Risk Of Bias Assessment Tool for Artificial Intelligence (PROBAST+AI) tool. Pooled sensitivity, specificity, accuracy, and area under the curve were estimated using bivariate random-effects models. Clinician comparisons were stratified by experience (junior vs senior). Small-study effects were assessed via Deeks' funnel plot asymmetry test. Evidence certainty was appraised using the Grading of Recommendations, Assessment, Development, and Evaluation framework. The protocol was registered in the International Prospective Register of Systematic Reviews (PROSPERO; CRD420251243276). Results: Overall, 28 studies were included, comprising 77,485 samples for AMD detection and 28,705 samples for wAMD versus dAMD classification. For AMD detection, DL achieved a pooled sensitivity of 0.98 (95% CI 0.96-0.99; prediction interval [PI] 0.95-0.99), specificity of 0.98 (95% CI 0.95-0.99; PI 0.95-0.99), accuracy of 0.97 (95% CI 0.96-0.99), and area under the curve of 1.00 (95% CI 0.99-1.00). For wAMD versus dAMD, DL showed sensitivity of 0.95 (95% CI 0.91-0.97; PI 0.89-0.97), specificity of 0.95 (95% CI 0.93-0.97; PI 0.92-0.97), accuracy of 0.95 (95% CI 0.92-0.97), and area under the curve of 0.99 (95% CI 0.97-0.99). DL showed higher sensitivity than senior ophthalmologists for AMD (0.98 vs 0.75; P&lt;.001) and higher specificity and accuracy than junior ophthalmologists for wAMD classification. Optical coherence tomography-based models performed more consistently than color fundus photography or multimodal models. Evidence certainty was moderate. Conclusions: Compared with ophthalmologists, DL algorithms demonstrated superior and more balanced diagnostic performance in the available head-to-head evidence, potentially providing a consistent decision-support baseline that mitigates human threshold-dependent trade-offs. However, high heterogeneity, wide PIs, predominantly retrospective designs, and possible performance inflation from internal validation mean that these relative performance findings remain preliminary rather than deployment ready. DL should be viewed as a triage adjunct requiring local calibration, not an autonomous diagnostic replacement. Prospective, multicenter, patient-level external validation with prespecified human comparison arms is required.</t>
  </si>
  <si>
    <t>Zhu, Yu; Niu, Yue; Sun, Shangye; Liu, Wei; Dou, Ying; Guo, Yu</t>
  </si>
  <si>
    <t>Guo, Y (corresponding author), Jilin Prov FAW Gen Hosp, Dept Otolaryngol, 2643 Dongfeng St, Changchun 130011, Jilin, Peoples R China.</t>
  </si>
  <si>
    <t>ninanguoyu@163.com</t>
  </si>
  <si>
    <t>Funding The authors declared no financial support was received for this work.</t>
  </si>
  <si>
    <t>[Zhu, Yu; Liu, Wei; Dou, Ying] Jilin Prov FAW Gen Hosp, Dept Ophthalmol, Changchun, Peoples R China; [Niu, Yue] Jilin Prov FAW Gen Hosp, Dept Human Resources, Changchun, Peoples R China; [Sun, Shangye] Jilin Prov FAW Gen Hosp, Dept CT, Changchun, Peoples R China; [Guo, Yu] Jilin Prov FAW Gen Hosp, Dept Otolaryngol, 2643 Dongfeng St, Changchun 130011, Jilin, Peoples R China</t>
  </si>
  <si>
    <t>Performance of Deep Learning in Classifying Age-Related Macular Degeneration From Images: Systematic Review and Meta-Analysis</t>
  </si>
  <si>
    <t>age-related macular degeneration; deep learning; artificial intelligence; optical coherence tomography; meta-analysis</t>
  </si>
  <si>
    <t>Zhu, Yu/0009-0007-8054-3898</t>
  </si>
  <si>
    <t>e97174</t>
  </si>
  <si>
    <t>10.2196/97174</t>
  </si>
  <si>
    <t>http://dx.doi.org/10.2196/97174</t>
  </si>
  <si>
    <t>KA9KT</t>
  </si>
  <si>
    <t>42296531</t>
  </si>
  <si>
    <t>WOS:001802633100010</t>
  </si>
  <si>
    <t>Fu, M; Xu, JL; Lv, YY; Jin, BJ</t>
  </si>
  <si>
    <t>Gastric cancer (GC) remains a major global health challenge, particularly in its advanced stages where prognosis is poor, and treatment responses are heterogeneous. Precision oncology aims to tailor therapies, but current biomarkers have limitations. Artificial Intelligence (AI), encompassing machine learning (ML) and deep learning (DL), offers powerful tools to analyze complex, multi-dimensional data from advanced GC patients, including clinical records, genomics, imaging (radiomics), and digital pathology (pathomics). This review synthesizes the current state of AI applications in unresectable, advanced GC. AI models demonstrate significant potential in refining diagnosis and staging, predicting treatment efficacy for chemotherapy, immunotherapy, and targeted therapies, and assessing prognosis. Multi-modal AI approaches, integrating data from diverse sources, consistently show improved predictive performance over single-modality models, better reflecting the complexity of the disease. Key challenges remain, including data quality and standardization, model generalizability and interpretability, and the need for rigorous prospective validation. Future directions emphasize multi-center collaborations, development of robust and explainable AI (XAI), and seamless integration into clinical workflows. Overcoming these hurdles will be crucial to translate AI's potential into tangible clinical benefits, enabling truly personalized and effective management for patients with advanced gastric cancer.</t>
  </si>
  <si>
    <t>Fu, Min; Xu, Jialing; Lv, Yingying; Jin, Baijun</t>
  </si>
  <si>
    <t>Jin, BJ (corresponding author), First Peoples Hosp Xiaoshan Dist, Dept Med Oncol, Hangzhou, Peoples R China.</t>
  </si>
  <si>
    <t>m18106513026@163.com</t>
  </si>
  <si>
    <t>[Fu, Min; Xu, Jialing; Lv, Yingying; Jin, Baijun] First Peoples Hosp Xiaoshan Dist, Dept Med Oncol, Hangzhou, Peoples R China</t>
  </si>
  <si>
    <t>Artificial intelligence in advanced gastric cancer: a comprehensive review of applications in precision oncology</t>
  </si>
  <si>
    <t>artificial intelligence; advanced gastric cancer; precision oncology; treatment response prediction; multi-modal data</t>
  </si>
  <si>
    <t>AUG 19 2025</t>
  </si>
  <si>
    <t>1630628</t>
  </si>
  <si>
    <t>10.3389/fonc.2025.1630628</t>
  </si>
  <si>
    <t>http://dx.doi.org/10.3389/fonc.2025.1630628</t>
  </si>
  <si>
    <t>6VO3I</t>
  </si>
  <si>
    <t>40904504</t>
  </si>
  <si>
    <t>WOS:001563048600001</t>
  </si>
  <si>
    <t>Ju, LJ; Guo, YS; Guo, HY; Liu, RJ; Wang, YY; Wang, SY; Ma, N; Ren, JH</t>
  </si>
  <si>
    <t>Background: Artificial intelligence-enhanced imaging techniques have demonstrated promising diagnostic potential for carotid plaques, a key cardiovascular and cerebrovascular risk factor. However, previous studies did not systematically synthesize their diagnostic accuracy. Objective: This study aimed to quantitatively explore the diagnostic efficacy of deep learning (DL) and radiomics for extracranial carotid plaques and establish a standardized framework for improving plaque detection. Methods: We searched the PubMed, Embase, Cochrane, Web of Science, and Institute of Electrical and Electronics Engineers databases to identify studies involving the use of radiomics or DL models to diagnose extracranial carotid artery plaques from inception up to September 24, 2025. The quality of the studies was determined using Quality Assessment of Diagnostic Accuracy Studies for Artificial Intelligence (QUADAS-AI). A meta-analysis was conducted using StataMP (version 17.0; StataCorp) with a bivariate mixed-effects model to calculate pooled sensitivity and specificity, generate summary receiver operating characteristic (SROC) curves, assess Cochran Q statistic and I2-based heterogeneity, and conduct subgroup analyses and regression analysis. Results: Among 40 studies comprising 17,246 patients, 34 integrated independent test sets or validation sets in the quantitative statistical analysis. Among them, 24 focused on DL models, 10 on machine learning models based on radiomics. The combined sensitivity, specificity, and area under the SROC curve were 0.88 (95% CI 0.85-0.91; P&lt;.001; I2=93.58%), 0.89 (95% CI 0.85-0.92; P&lt;.001; I2=91.38%), and 0.95 (95% CI 0.92-0.96), respectively. Compared with the machine learning models based on radiomics algorithms, DL models achieved comparable improvements in specificity and area under the SROC curve. It was observed that transfer learning and a large sample size enhanced the diagnostic performance of models. Models used to identify plaque stability and presence had similar diagnostic performances, both of which were more effective in identifying symptomatic plaque models. A total of 7 studies demonstrated that the models that combined clinical features exhibited comparable diagnostic capability to pure DL and radiomics models. Additionally, 7 studies performed external validation, obtaining lower diagnostic performance than in testing groups. Limited regression analysis failed to identify significant sources of heterogeneity, and the limited number of eligible studies restricted more comprehensive subgroup analyses. The high heterogeneity in the study results may be due to different scanning parameters, model architecture, image segmentation, and algorithms. Conclusions: Radiomics algorithms and DL models can effectively diagnose extracranial carotid plaque. However, there are concerns regarding irregularities in research design and the absence of multicenter studies and external validation. Future research should aim to reduce bias risk and enhance the generalizability and clinical orientation of the models.</t>
  </si>
  <si>
    <t>Ju, Lingjie; Guo, Yongsheng; Guo, Haiyong; Liu, Ruijuan; Wang, Yiyang; Wang, Siyu; Ma, Na; Ren, Junhong</t>
  </si>
  <si>
    <t>Ren, JH (corresponding author), Chinese Acad Med Sci &amp; Peking Union Med Coll, Beijing Hosp, Inst Geriatr Med, Natl Ctr Gerontol,Dept Sonography, 1 Dahua Rd, Beijing 100730, Peoples R China.</t>
  </si>
  <si>
    <t>rjh13910813603@163.com</t>
  </si>
  <si>
    <t>[Ju, Lingjie; Guo, Yongsheng; Liu, Ruijuan; Ren, Junhong] Chinese Acad Med Sci &amp; Peking Union Med Coll, Beijing Hosp, Inst Geriatr Med, Natl Ctr Gerontol,Dept Sonography, 1 Dahua Rd, Beijing 100730, Peoples R China; [Guo, Haiyong] Peking Univ, Beijing Hosp, Inst Geriatr Med, Natl Ctr Gerontol,Hlth Sci Ctr,Dept Sonography, Beijing, Peoples R China; [Wang, Yiyang; Wang, Siyu; Ma, Na] Chinese Acad Med Sci, Beijing Hosp, Inst Geriatr Med, Natl Ctr Gerontol,Dept Sonography, Beijing, Peoples R China</t>
  </si>
  <si>
    <t>Chinese Academy of Medical Sciences - Peking Union Medical College; Peking Union Medical College; Beijing Hospital; Peking University; Beijing Hospital; Chinese Academy of Medical Sciences - Peking Union Medical College; Beijing Hospital</t>
  </si>
  <si>
    <t>Diagnostic Performance of Deep Learning and Radiomics in Extracranial Carotid Plaque Detection: Systematic Review and Meta-Analysis</t>
  </si>
  <si>
    <t>CONTRAST-ENHANCED ULTRASOUND; PANORAMIC RADIOGRAPHS; ARTERY PLAQUES; NEOVASCULARIZATION; ATHEROSCLEROSIS; QUANTIFICATION; SENSITIVITY; ANGIOGRAPHY; GUIDELINES; STENOSIS</t>
  </si>
  <si>
    <t>ju, lingjie/JKH-4998-2023</t>
  </si>
  <si>
    <t>Guo, Yongsheng/0009-0006-2446-5154</t>
  </si>
  <si>
    <t>e77092</t>
  </si>
  <si>
    <t>10.2196/77092</t>
  </si>
  <si>
    <t>http://dx.doi.org/10.2196/77092</t>
  </si>
  <si>
    <t>DF4UW</t>
  </si>
  <si>
    <t>41570300</t>
  </si>
  <si>
    <t>WOS:001682174800001</t>
  </si>
  <si>
    <t>Castillo, TJM; Arif, M; Niessen, WJ; Schoots, IG; Veenland, JF</t>
  </si>
  <si>
    <t>Significant prostate carcinoma (sPCa) classification based on MRI using radiomics or deep learning approaches has gained much interest, due to the potential application in assisting in clinical decision-making. Objective: To systematically review the literature (i) to determine which algorithms are most frequently used for sPCa classification, (ii) to investigate whether there exists a relation between the performance and the method or the MRI sequences used, (iii) to assess what study design factors affect the performance on sPCa classification, and (iv) to research whether performance had been evaluated in a clinical setting Methods: The databases Embase and Ovid MEDLINE were searched for studies describing machine learning or deep learning classification methods discriminating between significant and nonsignificant PCa on multiparametric MRI that performed a valid validation procedure. Quality was assessed by the modified radiomics quality score. We computed the median area under the receiver operating curve (AUC) from overall methods and the interquartile range. Results: From 2846 potentially relevant publications, 27 were included. The most frequent algorithms used in the literature for PCa classification are logistic regression (22%) and convolutional neural networks (CNNs) (22%). The median AUC was 0.79 (interquartile range: 0.77-0.87). No significant effect of number of included patients, image sequences, or reference standard on the reported performance was found. Three studies described an external validation and none of the papers described a validation in a prospective clinical trial. Conclusions: To unlock the promising potential of machine and deep learning approaches, validation studies and clinical prospective studies should be performed with an established protocol to assess the added value in decision-making.</t>
  </si>
  <si>
    <t>Castillo T., Jose M.; Arif, Muhammad; Niessen, Wiro J.; Schoots, Ivo G.; Veenland, Jifke F.</t>
  </si>
  <si>
    <t>Castillo, TJM (corresponding author), Erasmus MC, Dept Radiol &amp; Nucl Med, NL-3015 GD Rotterdam, Netherlands.</t>
  </si>
  <si>
    <t>j.veenland@erasmusmc.nl; j.castillotovar@erasmusmc.nl; i.schoots@erasmusmc.nl; w.niessen@erasmusmc.nl; a.muhammad@erasmusmc.nl</t>
  </si>
  <si>
    <t>Netherlands Organization for Scientific Research (NWO) [14932, P14-19 SWT]</t>
  </si>
  <si>
    <t>Netherlands Organization for Scientific Research (NWO) (Netherlands Organization for Scientific Research (NWO))</t>
  </si>
  <si>
    <t>This work is part of the research program P14-19 SWT Perspectief STRaTegy with project number 14932, which is (partly) financed by The Netherlands Organization for Scientific Research (NWO).</t>
  </si>
  <si>
    <t>[Castillo T., Jose M.; Arif, Muhammad; Niessen, Wiro J.; Schoots, Ivo G.; Veenland, Jifke F.] Erasmus MC, Dept Radiol &amp; Nucl Med, NL-3015 GD Rotterdam, Netherlands; [Niessen, Wiro J.] Delft Univ Technol, Fac Appl Sci, NL-2600 AA Delft, Netherlands; [Schoots, Ivo G.] Netherlands Canc Inst, Dept Radiol, NL-1066 CX Amsterdam, Netherlands; [Veenland, Jifke F.] Erasmus MC, Dept Med Informat, NL-3015 GD Rotterdam, Netherlands</t>
  </si>
  <si>
    <t>Erasmus University Rotterdam; Erasmus MC; Erasmus MC Cancer Institute; Delft University of Technology; Netherlands Cancer Institute; Erasmus University Rotterdam; Erasmus MC</t>
  </si>
  <si>
    <t>Automated Classification of Significant Prostate Cancer on MRI: A Systematic Review on the Performance of Machine Learning Applications</t>
  </si>
  <si>
    <t>prostate carcinoma; clinically significant; radiomics; machine learning; deep learning; systematic review; mpMRI; classification; model; prediction; Gleason score</t>
  </si>
  <si>
    <t>MULTI-PARAMETRIC MRI; GLEASON SCORE; RADICAL PROSTATECTOMY; CROSS-VALIDATION; RADIOMICS; DIAGNOSIS; BIOPSY; IMAGES; RISK</t>
  </si>
  <si>
    <t>Schoots, Ivo/ABB-9840-2020</t>
  </si>
  <si>
    <t>Niessen, Wiro/0000-0002-5822-1995; Schoots, Ivo/0000-0002-9804-0603; Castillo, Jose/0000-0002-8794-6362; Veenland, Jifke/0000-0003-0456-6143</t>
  </si>
  <si>
    <t>JUN 2020</t>
  </si>
  <si>
    <t>1606</t>
  </si>
  <si>
    <t>10.3390/cancers12061606</t>
  </si>
  <si>
    <t>http://dx.doi.org/10.3390/cancers12061606</t>
  </si>
  <si>
    <t>ML2FH</t>
  </si>
  <si>
    <t>32560558</t>
  </si>
  <si>
    <t>WOS:000549287900001</t>
  </si>
  <si>
    <t>Kasperska-Debowska, P; Kedziora-Kornatowska, K</t>
  </si>
  <si>
    <t>Background Artificial intelligence (AI) is increasingly applied to blood-demand forecasting, donor management, inventory optimisation, wastage reduction and transfusion-related decision support; however, routine implementation remains limited.Objectives To review current applications of AI in blood inventory management and transfusion support and identify the principal barriers to safe and sustainable implementation.Methods A focused narrative review informed by structured searches of PubMed, Scopus, EBSCO and Google Scholar, supplemented by targeted searches of transfusion-specific and healthcare AI implementation literature. Evidence was synthesised thematically.Results Published studies demonstrate technical feasibility across forecasting, donor-return prediction, inventory management and clinical decision support. Major implementation barriers include limited external and prospective validation, incomplete reporting, data-access and privacy constraints, poor interoperability, limited explainability, workforce training gaps and unclear governance.Conclusions The principal challenge is no longer developing predictive models but integrating them safely and sustainably into routine transfusion services. Future progress requires multicentre evaluation, privacy-preserving data collaboration, workflow-integrated design, role-specific training and explicit governance with continued human oversight.</t>
  </si>
  <si>
    <t>Kasperska-Debowska, Paulina; Kedziora-Kornatowska, Kornelia</t>
  </si>
  <si>
    <t>Kasperska-Debowska, P (corresponding author), Wyzsza Szkola Gospodarki, Ul Ksiedza Ignacego Skorupki 102-5, PL-85156 Bydgoszcz, Poland.</t>
  </si>
  <si>
    <t>paulaakasperskaa@gmail.com</t>
  </si>
  <si>
    <t>[Kasperska-Debowska, Paulina] WSG Univ Bydgoszcz, Bydgoszcz, Poland; [Kedziora-Kornatowska, Kornelia] Nicolaus Copernicus Univ Torun, Ludwik Rydygier Coll Med Bydgoszcz, Bydgoszcz, Poland</t>
  </si>
  <si>
    <t>Nicolaus Copernicus University</t>
  </si>
  <si>
    <t>From prediction to practice: Barriers to implementing artificial intelligence in blood inventory management and transfusion support</t>
  </si>
  <si>
    <t>TRANSFUSION MEDICINE</t>
  </si>
  <si>
    <t>artificial intelligence; blood inventory; clinical decision support; implementation; machine learning; transfusion medicine</t>
  </si>
  <si>
    <t>0958-7578</t>
  </si>
  <si>
    <t>1365-3148</t>
  </si>
  <si>
    <t>TRANSFUSION MED</t>
  </si>
  <si>
    <t>Transfus. Med.</t>
  </si>
  <si>
    <t>10.1111/tme.70108</t>
  </si>
  <si>
    <t>http://dx.doi.org/10.1111/tme.70108</t>
  </si>
  <si>
    <t>Hematology</t>
  </si>
  <si>
    <t>MC7JC</t>
  </si>
  <si>
    <t>42549641</t>
  </si>
  <si>
    <t>WOS:001839126800001</t>
  </si>
  <si>
    <t>Pranata, Y; Mirwanti, R; Bahtiar, YA; Purwanti, H</t>
  </si>
  <si>
    <t>Introduction: Intensive care units require rapid, high-stakes decision-making. Although artificial intelligence (AI) offers superior predictive accuracy compared with traditional scoring methods, its "black-box" nature remains a barrier to clinical adoption. Objective: This scoping review systematically mapped the translational potential and characteristics of explainable artificial intelligence (XAI) strategies in AI/ML-based clinical decision support tools for adult intensive care unit (ICU) settings. Methods: Following PRISMA-ScR guidelines, we searched Web of Science, PubMed, Scopus, and EBSCOhost up to January 2026. Translational potential was staged using an ICU-adapted, nine-level Technology Readiness Level (TRL) framework, and explainability strategies were classified as post-hoc or inherently interpretable (glass-box) to assess methodological transparency and clinical readiness. Results: A total of 808 records were identified, of which 29 studies met the inclusion criteria. The findings revealed a marked retrospective predominance (86.2%) and reliance on North American data, predominantly MIMIC (Medical Information Mart for Intensive Care). Tree-based ensembles (82.8%) and post-hoc SHAP explanations (86.2%) were dominant, with proposed clinical utility spanning three domains: therapeutic guidance, resource-allocation optimisation, and user-centric design. Most innovations were standalone, web-based prototypes requiring manual data entry (69.0%, TRL 4-5); a further 10.3% were shared only as open-source code, and only 17.2% reported integration with hospital systems. Only one study claimed clinical maturity (TRL 9), although its validation remained retrospective. Conclusion: Accuracy is no longer the primary bottleneck; the constraint has shifted to "last-mile" integration and external validity. Current XAI relies almost entirely on post-hoc methods that risk an "illusion of clarity", while inherently interpretable, glass-box models remain a rare but promising alternative. Future research should prioritise external validation in independent settings, prospective evaluation of clinical impact, and explicit comparison between post-hoc and interpretable approaches.</t>
  </si>
  <si>
    <t>Pranata, Yodha; Mirwanti, Ristina; Bahtiar, Yusuf Achmad; Purwanti, Hesti</t>
  </si>
  <si>
    <t>Mirwanti, R (corresponding author), Univ Padjadjaran, Fac Nursing, Dept Crit Care Nursing, Sumedang, West Java, Indonesia.</t>
  </si>
  <si>
    <t>ristina.mirwanti@unpad.ac.id</t>
  </si>
  <si>
    <t>Unpad through the Indonesian Endowment Fund for Education (LPDP) on behalf of the Indonesian Ministry of Higher Education, Science, and Technology [4303/B3/DT.03.08/2025, 3927/UN6. RKT/HK.07.00/2025]; EQUITY Program [4303/B3/DT.03.08/2025, 3927/UN6. RKT/HK.07.00/2025]</t>
  </si>
  <si>
    <t>Unpad through the Indonesian Endowment Fund for Education (LPDP) on behalf of the Indonesian Ministry of Higher Education, Science, and Technology; EQUITY Program</t>
  </si>
  <si>
    <t>This publication charge is funded by Unpad through the Indonesian Endowment Fund for Education (LPDP) on behalf of the Indonesian Ministry of Higher Education, Science, and Technology, and managed under the EQUITY Program (Contract No. 4303/B3/DT.03.08/2025 and 3927/UN6. RKT/HK.07.00/2025).</t>
  </si>
  <si>
    <t>[Pranata, Yodha] Univ Padjadjaran, Fac Nursing, Crit Care Program, Sumedang, West Java, Indonesia; [Pranata, Yodha] Univ Terbuka, Fac Sci &amp; Technol, Data Sci Program, Tangerang Selatan, Banten, Indonesia; [Mirwanti, Ristina] Univ Padjadjaran, Fac Nursing, Dept Crit Care Nursing, Sumedang, West Java, Indonesia; [Bahtiar, Yusuf Achmad] Ngudi Waluyo Reg Gen Hosp, Dept Anesthesiol &amp; Intens Care, Blitar, East Java, Indonesia; [Purwanti, Hesti] Ngudi Waluyo Reg Gen Hosp, Dept Internal Med, Blitar, East Java, Indonesia</t>
  </si>
  <si>
    <t>Universitas Padjadjaran</t>
  </si>
  <si>
    <t>Translational Potential and Explainability of Artificial Intelligence-Based Clinical Decision Support for Adults in Intensive Care: A Scoping Review</t>
  </si>
  <si>
    <t>artificial intelligence; clinical decision support; explainable AI; intensive care unit; technology readiness level; translational research</t>
  </si>
  <si>
    <t>PREDICTION; MODELS</t>
  </si>
  <si>
    <t>Mirwanti, Ristina/AAC-3702-2021</t>
  </si>
  <si>
    <t>S621469</t>
  </si>
  <si>
    <t>10.2147/JMDH.S621469</t>
  </si>
  <si>
    <t>http://dx.doi.org/10.2147/JMDH.S621469</t>
  </si>
  <si>
    <t>LK5TF</t>
  </si>
  <si>
    <t>42482786</t>
  </si>
  <si>
    <t>WOS:001826793900001</t>
  </si>
  <si>
    <t>Singh, A; Williams, R; Singh, N; Shah, A; Subbiah, V</t>
  </si>
  <si>
    <t>Background: Colorectal cancer (CRC) remains a major contributor to cancer-related mortality globally, with a concerning increase in early-onset cases. Although colonoscopy is the established gold standard for CRC screening, its effectiveness is constrained by operator variability, inconsistent bowel preparation, and disparities in access. Artificial intelligence (AI) has emerged as a promising adjunct across the CRC care continuum, offering potential enhancements in screening, diagnosis, and risk stratification. This review aims to examine the current applications of AI in CRC screening and diagnosis, with particular emphasis on AI-assisted endoscopy, non-invasive screening modalities, and digital pathology. Key implementation challenges are also discussed. Methods: This narrative review synthesizes evidence from randomized controlled trials, prospective cohort studies, meta-analyses, and emerging translational research. It evaluates AI-based computer-aided detection (CADe) and computer-aided diagnosis (CADx) systems in colonoscopy, machine learning-driven risk prediction models and biomarker integration for non-invasive screening, and deep learning applications in whole-slide histopathology for CRC. Results and Discussion: AI-assisted colonoscopy has demonstrated consistent improvements in adenoma detection rates, particularly through enhanced identification of diminutive lesions. Several multicenter trials have also reported increased detection of advanced adenomas. CADx systems employing enhanced imaging modalities have achieved optical diagnostic performance comparable to expert endoscopists and may facilitate cost-saving strategies such as "resect-and-discard" or "diagnose-and-leave." Beyond the endoscopy suite, AI and machine learning algorithms can integrate multimodal data, including demographic, dietary, biomarker, and circulating cell-free DNA (cfDNA) profiles, to identify individuals at elevated risk and strengthen non-invasive screening approaches. In pathology, AI-powered systems have shown promise in reducing interobserver variability, detecting subtle morphologic and molecular features (e.g., microsatellite instability), and informing treatment planning. Despite these advances, translation into routine clinical practice remains limited by several factors: heterogeneity in training datasets, potential algorithmic bias, insufficient real-world validation, substantial infrastructure requirements, and the need for interpretable outputs that clinicians can trust. Addressing these barriers will be essential to ensure safe, and effective integration of AI into CRC care. Conclusion: Artificial intelligence holds substantial promise for enhancing the accuracy, scalability, and personalization of CRC screening and diagnosis. Realizing this potential will require rigorous multicenter prospective validation, standardization of datasets and reporting frameworks, and the development of clinical workflows that preserve provider judgment and promote equitable access to care.</t>
  </si>
  <si>
    <t>Singh, Anmol; Williams, Rikki; Singh, Navdeep; Shah, Anjali; Subbiah, Vivek</t>
  </si>
  <si>
    <t>Subbiah, V (corresponding author), Sarah Cannon Res Inst, 1100 Dr Martin L King Jr Blvd,Suite 800, Nashville, TN 37203 USA.</t>
  </si>
  <si>
    <t>Vivek.subbiah@scri.com</t>
  </si>
  <si>
    <t>[Singh, Anmol; Williams, Rikki; Shah, Anjali] Tristar Centennial Med Ctr, Nashville, TN USA; [Singh, Navdeep] Govt Med Coll, Amritsar, India; [Subbiah, Vivek] Sarah Cannon Res Inst, 1100 Dr Martin L King Jr Blvd,Suite 800, Nashville, TN 37203 USA</t>
  </si>
  <si>
    <t>Sarah Cannon Research Institute</t>
  </si>
  <si>
    <t>Can Artificial Intelligence Revolutionize Colorectal Cancer Screening and Diagnosis?</t>
  </si>
  <si>
    <t>AI IN PRECISION ONCOLOGY</t>
  </si>
  <si>
    <t>artificial intelligence; computer-aided detection; adenoma detection rate; colorectal cancer</t>
  </si>
  <si>
    <t>COMPUTER-AIDED DETECTION; INTEROBSERVER VARIABILITY; POLYPS; COLONOSCOPY; RISK; NETWORK; RATES</t>
  </si>
  <si>
    <t>2993-091X</t>
  </si>
  <si>
    <t>2993-0928</t>
  </si>
  <si>
    <t>AI PRECIS ONCOL</t>
  </si>
  <si>
    <t>AI Precis. Oncol.</t>
  </si>
  <si>
    <t>FEB 1 2026</t>
  </si>
  <si>
    <t>10.1177/2993091X251394385</t>
  </si>
  <si>
    <t>http://dx.doi.org/10.1177/2993091X251394385</t>
  </si>
  <si>
    <t>Oncology; Medical Informatics</t>
  </si>
  <si>
    <t>IG3QI</t>
  </si>
  <si>
    <t>WOS:001771036500001</t>
  </si>
  <si>
    <t>Wang, XD; He, J; Ding, GP; Tang, YX; Wang, QQ</t>
  </si>
  <si>
    <t>Immune checkpoint inhibitors (ICIs) have reshaped oncology, yet overall response rates remain modest and resistance is common, driven by tumor heterogeneity and evolving tumor-immune crosstalk. Established biomarkers (PD-L1, tumor mutational burden, microsatellite instability) provide incomplete prediction. Multi-omics profiling across genomic, transcriptomic, proteomic, epigenomic, metabolomic and microbiomic layers offers a systems-level view of malignant and immune states, uncovering determinants of ICI efficacy such as lineage plasticity, stromal remodeling, immunometabolic reprogramming and microbiome-associated immune modulation. Artificial intelligence (AI) is uniquely positioned to fuse these heterogeneous data, learn non-linear cross-layer signatures, and enable interpretable predictions using approaches such as SHAP and Grad-CAM. Representative models link routine histology or imaging to molecular phenotypes, stratify patients beyond single biomarkers, and may nominate rational combinations that target oncogenic pathways, lactate-driven immune suppression, or the gut microbiome. In this narrative review, we synthesize recent AI-multi-omics advances for response modeling, immune-relevant tumor subtyping, and clinical translation, including radiomics/pathomics integration and liquid-biopsy-based monitoring, as well as emerging applications in toxicity risk prediction. We also discuss barriers to implementation-platform heterogeneity, limited prospective validation, bias, interpretability and cost-and outline future directions, including single-cell and spatial multi-omics integration, federated learning and generative modeling to improve robustness and equity of precision immunotherapy.</t>
  </si>
  <si>
    <t>Wang, Xiaodong; He, Jing; Ding, Gouping; Tang, Yixuan; Wang, Qianqian</t>
  </si>
  <si>
    <t>Wang, QQ (corresponding author), Cent South Univ, Zhuzhou Hosp, Xiangya Sch Med, Dept Oncol, Zhuzhou, Peoples R China.</t>
  </si>
  <si>
    <t>250766458@qq.com</t>
  </si>
  <si>
    <t>[Wang, Xiaodong; He, Jing; Ding, Gouping; Tang, Yixuan; Wang, Qianqian] Cent South Univ, Zhuzhou Hosp, Xiangya Sch Med, Dept Oncol, Zhuzhou, Peoples R China</t>
  </si>
  <si>
    <t>Central South University</t>
  </si>
  <si>
    <t>Artificial Intelligence-Enabled Multi-Omics for Predicting Immune Checkpoint Inhibitor Response and Resistance</t>
  </si>
  <si>
    <t>artificial intelligence; multi-omics; immunotherapy; cancer; biomarkers</t>
  </si>
  <si>
    <t>MICROSATELLITE INSTABILITY; COLORECTAL-CANCER; ANTI-PD-1 THERAPY; BLOCKADE; CARCINOMA; MODEL; IMMUNOTHERAPY; PEMBROLIZUMAB; MULTICENTER; EXPRESSION</t>
  </si>
  <si>
    <t>Wang, Xiaodong/0009-0006-8115-8193; Wang, Qianqian/0009-0007-8033-0294</t>
  </si>
  <si>
    <t>572089</t>
  </si>
  <si>
    <t>10.2147/JMDH.S572089</t>
  </si>
  <si>
    <t>http://dx.doi.org/10.2147/JMDH.S572089</t>
  </si>
  <si>
    <t>EJ0SQ</t>
  </si>
  <si>
    <t>41777263</t>
  </si>
  <si>
    <t>WOS:001702269500001</t>
  </si>
  <si>
    <t>Ferro, M; Tataru, OS; Carrieri, G; Busetto, GM; Falagario, UG; Maggi, M; Crocetto, F; Barone, B; Del Giudice, F; Marchioni, M; Terracciano, D; Lucarelli, G; Ditonno, P; Gherasim, R; Todea-Moga, C; Fallara, G; Tozzi, M; Cioffi, A; Bianchi, R; Digiacomo, A; Veccia, A; Antonelli, A; Sighinolfi, MC; Schips, L; Rocco, B</t>
  </si>
  <si>
    <t>Background: Adrenal lesions, often incidentally detected, present diagnostic challenges in distinguishing benign from malignant or hormonally active lesions. Conventional imaging (computed tomography/magnetic resonance imaging (CT/MRI)) has limitations, driving interest in artificial intelligence (AI) and radiomics for enhanced accuracy.Objectives: To systematically evaluate AI and radiomics applications in adrenal lesion characterization, focusing on diagnostic performance, methodologies, and clinical utility.Design: PRISMA-guided systematic review of studies published up to June 2024.Data sources and methods: PubMed, Scopus, Web of Science, and Google Scholar were searched using the keywords: adrenal lesions, AI, radiomics, and machine learning. Inclusion followed PICO criteria: patients with indeterminate lesions, AI/radiomics interventions, comparisons to standard diagnostics, and diagnostic accuracy. Two reviewers screened studies, resolving discrepancies via consensus. Eleven retrospective studies (996 patients) met eligibility.Results: CT-based radiomics (eight studies) achieved a mean AUC of 0.88 (range: 0.84-0.94) in differentiating benign/malignant or functional/non-functional lesions. Top-performing models identified aldosterone-producing adenomas (AUC: 0.99). MRI-based radiomics (three studies) yielded mean AUC: 0.82 (0.72-0.92), with test-set performance declines (e.g., AUC: 0.72) suggesting overfitting. Nuclear medicine (four studies) demonstrated that hybrid 18F-FDG PET/CT models (SUVmax + texture features) achieved an AUC of 0.97 for metastatic versus benign lesions. AI applications extended to intraoperative navigation (AUC: 0.93) and prognostic prediction.Conclusion: CT-based radiomics outperformed MRI, aligning with guidelines favoring CT for adrenal assessment. AI-enhanced models show promise in refining diagnostics and reducing invasive procedures. However, retrospective designs, small cohorts, and protocol variability limit generalizability. Future work requires multicenter collaboration, standardized protocols, and prospective validation to translate AI/radiomics into clinical practice.</t>
  </si>
  <si>
    <t>Ferro, Matteo; Tataru, Octavian Sabin; Carrieri, Giuseppe; Busetto, Gian Maria; Falagario, Ugo Giovanni; Maggi, Martina; Crocetto, Felice; Barone, Biagio; Del Giudice, Francesco; Marchioni, Michele; Terracciano, Daniela; Lucarelli, Giuseppe; Ditonno, Pasquale; Gherasim, Raul; Todea-Moga, Ciprian; Fallara, Giuseppe; Tozzi, Marco; Cioffi, Antonio; Bianchi, Roberto; Digiacomo, Alessio; Veccia, Alessandro; Antonelli, Alessandro; Sighinolfi, Maria Chiara; Schips, Luigi; Rocco, Bernardo</t>
  </si>
  <si>
    <t>Tataru, OS (corresponding author), George Emil Palade Univ Med Pharm Sci &amp; Technol Ta, IOSUD, Gheorghe Marinescu St 38, Targu Mures 540142, Romania.</t>
  </si>
  <si>
    <t>sabin.tataru@gmail.com</t>
  </si>
  <si>
    <t>[Tataru, Octavian Sabin] George Emil Palade Univ Med Pharm Sci &amp; Technol Ta, IOSUD, Gheorghe Marinescu St 38, Targu Mures 540142, Romania; [Ferro, Matteo; Fallara, Giuseppe; Tozzi, Marco] Univ Milan, ASST Santi Paolo &amp; Carlo, Dept Hlth Sci, Unit Urol, Milan, Italy; [Carrieri, Giuseppe; Busetto, Gian Maria; Falagario, Ugo Giovanni] Univ Foggia, Dept Urol &amp; Organ Transplantat, Foggia, Italy; [Maggi, Martina; Del Giudice, Francesco] Sapienza Univ Rome, Policlin Umberto Hosp 1, Dept Maternal Infant &amp; Urol Sci, Rome, Italy; [Crocetto, Felice] Univ Naples Federico II, Dept Neurosci Reprod Sci &amp; Odontostomatol, Naples, Italy; [Barone, Biagio] AORN St Anna &amp; San Sebastiano, Dept Surg Sci, Div Urol, Caserta, Italy; [Marchioni, Michele; Schips, Luigi] SS Annunziata Hosp, Dept Med Oral &amp; Biotechnol Sci, Unit Urol, Chieti, Italy; [Terracciano, Daniela] Univ Naples Federico II, Dept Translat Med Sci, Naples, Italy; [Lucarelli, Giuseppe; Ditonno, Pasquale] Univ Bari, Dept Emergency &amp; Organ Transplantat, Unit Urol Androl &amp; Kidney Transplantat, Bari, Italy; [Gherasim, Raul; Todea-Moga, Ciprian] George Emil Palade Univ Med Pharm Sci &amp; Technol Ta, Dept Urol, Targu Mures, Romania; [Fallara, Giuseppe; Bianchi, Roberto] IRCCS, European Inst Oncol IEO, Div Urol, Milan, Italy; [Cioffi, Antonio] Osped Mare, Dept Urol, Naples, Italy; [Digiacomo, Alessio; Veccia, Alessandro; Antonelli, Alessandro] Univ Verona, Azienda Osped Univ Integrata Verona, Dept Urol, Verona, Italy; [Sighinolfi, Maria Chiara; Rocco, Bernardo] Catholic Univ, IRCCS, Agostino Gemelli Hosp Fdn, Dept Urol,Med Sch, Rome, Italy</t>
  </si>
  <si>
    <t>George Emil Palade University of Medicine, Pharmacy, Science, &amp; Technology of Targu Mures; University of Milan; University of Foggia; Sapienza University Rome; University Hospital Sapienza Rome; University of Naples Federico II; University of Naples Federico II; Universita degli Studi di Bari Aldo Moro; George Emil Palade University of Medicine, Pharmacy, Science, &amp; Technology of Targu Mures; IRCCS European Institute of Oncology (IEO); University of Verona; Azienda Ospedaliera Universitaria Integrata Verona; Catholic University of the Sacred Heart; IRCCS Policlinico Gemelli</t>
  </si>
  <si>
    <t>Artificial intelligence and radiomics applications in adrenal lesions: a systematic review</t>
  </si>
  <si>
    <t>THERAPEUTIC ADVANCES IN UROLOGY</t>
  </si>
  <si>
    <t>adrenal tumors; artificial intelligence; computed tomography; magnetic resonance imaging; radiomics</t>
  </si>
  <si>
    <t>POSITRON-EMISSION-TOMOGRAPHY; TEXTURE ANALYSIS; ADRENOCORTICAL TUMORS; FDG PET/CT; CT; CANCER; DIAGNOSIS; BENIGN; MRI; CLASSIFICATION</t>
  </si>
  <si>
    <t>Fallara, Giuseppe/KCY-7074-2024; Rocco, Bernardo/R-4041-2016; Falagario, Ugo/AAY-1142-2021; Busetto, Gian Maria/I-5283-2019; Del Giudice, Francesco/ABF-8842-2021; Terracciano, Daniela/AAB-9521-2022; Raul, Gherasim/MDT-2914-2025; Cioffi, Antonio/AAM-9160-2020; Tataru, Octavian Sabin/ACV-3844-2022; Barone, Biagio/AAY-2704-2020; LUCARELLI, GIUSEPPE/AAX-4148-2020; antonelli, alessandro/AAB-6978-2022; ditonno, pasquale/C-5318-2011; Schips, Luigi/AAB-3564-2019; Tozzi, Marco/KII-1371-2024; Sighinolfi, Maria/R-1178-2016; Marchioni, Michele/GRR-9853-2022</t>
  </si>
  <si>
    <t>, Daniela/0000-0003-4296-429X; Busetto, Gian Maria/0000-0002-7291-0316; Tataru, Octavian Sabin/0000-0001-7057-7815; antonelli, alessandro/0000-0002-7455-8803; Sighinolfi, Maria Chiara/0009-0006-7186-9768</t>
  </si>
  <si>
    <t>1756-2872</t>
  </si>
  <si>
    <t>1756-2880</t>
  </si>
  <si>
    <t>THER ADV UROL</t>
  </si>
  <si>
    <t>Ther. Adv. Urol.</t>
  </si>
  <si>
    <t>17562872251352553</t>
  </si>
  <si>
    <t>10.1177/17562872251352553</t>
  </si>
  <si>
    <t>http://dx.doi.org/10.1177/17562872251352553</t>
  </si>
  <si>
    <t>5QK8K</t>
  </si>
  <si>
    <t>40761430</t>
  </si>
  <si>
    <t>WOS:001541873100001</t>
  </si>
  <si>
    <t>Rompianesi, G; Pegoraro, F; Pacilio, B; Petti, G; Benassai, G; Cappuccio, M; Montalti, R; Troisi, R</t>
  </si>
  <si>
    <t>Gastroesophageal varices (GEVs) are one of the first clinically relevant consequences of PH, developing in 60%80% of patients with liver cirrhosis. They are directly associated with a higher risk of decompensation and death. Screening endoscopy is the most common screening strategy in patients with cirrhosis. However, there is a tendency to find non-invasive predictors of GEVs to avoid costly and potentially harmful procedures safely. Artificial intelligence (AI)-driven predictive models effectively integrate diverse clinical, imaging, and laboratory data to provide non-invasive and precise risk stratification, reducing the reliance on endoscopic evaluations. Deep learning applications, particularly convolutional neural networks (CNNs), have proved highly effective in analyzing endoscopic images, thereby enhancing diagnostic accuracy beyond traditional visual inspection. Additionally, radiomics-based AI models utilizing computed tomography (CT) and elastography have enabled non-invasive risk assessment, improving predictions of bleeding risk and estimations of the hepatic venous pressure gradient (HVPG). Ethical considerations, such as data privacy and algorithmic bias, also require careful management. Future research should focus on prospective validation, real-world application studies, and the development of standardized AI frameworks to ensure the clinical applicability of these methods. AI-driven precision medicine has the potential to revolutionize the management of GEVs, offering more efficient, accurate, and individualized patient care while optimizing healthcare resource utilization.</t>
  </si>
  <si>
    <t>Rompianesi, Gianluca; Pegoraro, Francesca; Pacilio, Bianca; Petti, Giusy; Benassai, Gianluca; Cappuccio, Micaela; Montalti, Roberto; Troisi, Roberto</t>
  </si>
  <si>
    <t>Rompianesi, G (corresponding author), Federico II Univ Hosp Naples, Dept Clin Med &amp; Surg, HPB Minimally invas Robot &amp; Kidney Transplant Surg, Via S Pansini 5, I-80131 Naples, Italy.</t>
  </si>
  <si>
    <t>gianlucarompianesi@gmail.com</t>
  </si>
  <si>
    <t>[Rompianesi, Gianluca; Pegoraro, Francesca; Pacilio, Bianca; Petti, Giusy; Benassai, Gianluca; Cappuccio, Micaela; Montalti, Roberto; Troisi, Roberto] Federico II Univ Hosp Naples, Dept Clin Med &amp; Surg, HPB Minimally invas Robot &amp; Kidney Transplant Surg, Via S Pansini 5, I-80131 Naples, Italy</t>
  </si>
  <si>
    <t>Role of artificial intelligence in the detection, assessment and outcome of gastroesophageal varices</t>
  </si>
  <si>
    <t>Artificial intelligence; esophageal varices; gastric varices; gastroesophageal varices; machine learning; deep learning; radiomics</t>
  </si>
  <si>
    <t>PROGNOSTIC INDICATORS; CIRRHOSIS; RISK; MULTICENTER; PREDICTION; VALIDATION; MANAGEMENT</t>
  </si>
  <si>
    <t>Rompianesi, Gianluca/I-4641-2019</t>
  </si>
  <si>
    <t>434</t>
  </si>
  <si>
    <t>447</t>
  </si>
  <si>
    <t>10.20517/ais.2025.09</t>
  </si>
  <si>
    <t>http://dx.doi.org/10.20517/ais.2025.09</t>
  </si>
  <si>
    <t>6XC0J</t>
  </si>
  <si>
    <t>WOS:001564083200002</t>
  </si>
  <si>
    <t>Nguyen, HB; Krishtopaytis, E; Lopez, E; Farnoudi, N; Van, T; Kharalampova, V; Yataco, AC</t>
  </si>
  <si>
    <t>Sepsis remains a leading cause of preventable morbidity and mortality worldwide, and adherence to the Centers for Medicare &amp; Medicaid Services Severe Sepsis and Septic Shock Early Management Bundle (SEP-1) remains modest and variable across institutions. Simultaneously, controversy persists regarding fixed-volume fluid resuscitation mandates, particularly given the increasing emphasis on individualized, physiology-guided management. Artificial intelligence (AI) has emerged as a potential strategy to address both operational and clinical gaps in sepsis care. This review examines the current state of SEP-1 implementation, key barriers to compliance, and ongoing debates surrounding early fluid administration. We then discuss contemporary evidence on AI-enabled tools designed to accelerate bundle processes and support personalized fluid management. Early warning systems, natural language processing-augmented models, and telemedicine-integrated platforms have demonstrated improvements in process measures such as time-to-antibiotics and bundle component completion when embedded within defined clinical workflows. Reinforcement learning, causal machine learning, and predictive models offer promise for individualized fluid strategies, although most data remain retrospective and hypothesis-generating. Successful integration will require prospective validation, clinician-in-the-loop oversight, governance frameworks, and continuous monitoring for safety, equity, and model drift. AI should augment-rather than replace-clinical judgment to improve reliability, timeliness, and personalization in sepsis management.</t>
  </si>
  <si>
    <t>Nguyen, H. Bryant; Krishtopaytis, Eduard; Lopez, Enrique; Farnoudi, Neeka; Van, Trinity; Kharalampova, Viktoriia; Yataco, Angel Coz</t>
  </si>
  <si>
    <t>Nguyen, HB (corresponding author), Loma Linda Univ, Div Pulm Crit Care Hyperbar &amp; Sleep Med, Loma Linda, CA 92354 USA.</t>
  </si>
  <si>
    <t>hbnguyen@llu.edu</t>
  </si>
  <si>
    <t>[Nguyen, H. Bryant; Krishtopaytis, Eduard; Kharalampova, Viktoriia] Loma Linda Univ, Div Pulm Crit Care Hyperbar &amp; Sleep Med, Loma Linda, CA 92354 USA; [Lopez, Enrique; Farnoudi, Neeka] Loma Linda Univ, Dept Med, Loma Linda, CA 92354 USA; [Van, Trinity] Loma Linda Univ, Dept Emergency Med, Loma Linda, CA 92354 USA; [Yataco, Angel Coz] Cleveland Clin, Resp Inst, Div Crit Care, Cleveland, OH 44195 USA</t>
  </si>
  <si>
    <t>Loma Linda University; Loma Linda University; Loma Linda University; Cleveland Clinic Foundation</t>
  </si>
  <si>
    <t>Artificial Intelligence to Facilitate SEP-1 Measure Compliance and Fluid Management in Sepsis</t>
  </si>
  <si>
    <t>artificial intelligence; machine learning; neural network; natural language processing; sepsis; septic shock; fluid resuscitation; antibiotic therapy; bundle performance; SEP-1 measure compliance</t>
  </si>
  <si>
    <t>SEPTIC SHOCK; OUTCOMES; IMPLEMENTATION; PERFORMANCE; PREDICTION; THERAPY; IMPACT; AI</t>
  </si>
  <si>
    <t>MAY 1 2026</t>
  </si>
  <si>
    <t>3477</t>
  </si>
  <si>
    <t>10.3390/jcm15093477</t>
  </si>
  <si>
    <t>http://dx.doi.org/10.3390/jcm15093477</t>
  </si>
  <si>
    <t>HV4YW</t>
  </si>
  <si>
    <t>42123213</t>
  </si>
  <si>
    <t>WOS:001763667300001</t>
  </si>
  <si>
    <t>Suarez-Ibarrola, R; Sigle, A; Eklund, M; Eberli, D; Miernik, A; Benndorf, M; Bamberg, F; Gratzke, C</t>
  </si>
  <si>
    <t>Context: Men suspected of harboring prostate cancer (PCa) increasingly undergo multiparametric magnetic resonance imaging (mpMRI) and mpMRI-guided biopsy. The potential of mpMRI coupled to artificial intelligence (AI) methods to detect and classify PCa before decision-making requires investigation.Objective: To review the literature for studies addressing the diagnostic performance of combined mpMRI and AI approaches to detect and classify PCa, and to provide selection criteria for relevant articles having clinical significance.Evidence acquisition: We performed a nonsystematic search of the English language literature using the PubMed-MEDLINE database up to October 30, 2020. We included all original studies addressing the diagnostic accuracy of mpMRI and AI to detect and classify PCa with histopathological analysis as a reference standard.Evidence synthesis: Eleven studies assessed AI and mpMRI approaches for PCa detection and classification based on a ground truth that referred to the entire prostate either with radical prostatectomy specimens (RPS) or relocalization of positive systematic and/or targeted biopsy. Seven studies retrospectively annotated cancerous lesions onto mpMRI identified in whole-mount sections from RPS, three studies used a backward projection of histological prostate biopsy information, and one study used a combined cohort of both approaches. All studies cross-validated their data sets; only four used a test set and one a multisite validation scheme. Performance metrics for lesion detection ranged from 87.9% to 92% at a threshold specificity of 50%. The lesion classification accuracy of the algorithms was comparable to that of the Prostate Imaging-Reporting and Data System.Conclusions: For an algorithm to be implemented into radiological workflows and to be clinically applicable, it must be trained with a ground truth labeling that reflects histopathological information for the entire prostate and it must be externally validated. Lesion detection and classification performance metrics are promising but require prospective implementation and external validation for clinical significance.Patient summary: We reviewed the literature for studies on prostate cancer detection and classification using magnetic resonance imaging (MRI) and artificial intelligence algorithms. The main application is in supporting radiologists in interpreting MRI scans and improving the diagnostic performance, so that fewer unnecessary biopsies are carried out. (C) 2021 European Association of Urology. Published by Elsevier B.V. All rights reserved.</t>
  </si>
  <si>
    <t>Suarez-Ibarrola, Rodrigo; Sigle, August; Eklund, Martin; Eberli, Daniel; Miernik, Arkadiusz; Benndorf, Matthias; Bamberg, Fabian; Gratzke, Christian</t>
  </si>
  <si>
    <t>Suarez-Ibarrola, R (corresponding author), Univ Freiburg, Med Ctr, Dept Urol, Hugstetter Str 55, D-79106 Freiburg, Germany.</t>
  </si>
  <si>
    <t>rodrigo.suarez@uniklinik-freiburg.de</t>
  </si>
  <si>
    <t>[Suarez-Ibarrola, Rodrigo; Sigle, August; Miernik, Arkadiusz; Gratzke, Christian] Univ Freiburg, Fac Med, Dept Urol, Med Ctr, Freiburg, Germany; [Eklund, Martin] Karolinska Inst, Dept Med Epidemiol &amp; Biostat, Stockholm, Sweden; [Eberli, Daniel] Univ Zurich, Univ Hosp Zurich, Dept Urol, Zurich, Switzerland; [Benndorf, Matthias; Bamberg, Fabian] Univ Freiburg, Fac Med, Dept Radiol, Med Ctr, Freiburg, Germany</t>
  </si>
  <si>
    <t>University of Freiburg; Karolinska Institutet; University of Zurich; University Zurich Hospital; University of Freiburg</t>
  </si>
  <si>
    <t>Artificial Intelligence in Magnetic Resonance Imaging-based Prostate Cancer Diagnosis: Where Do We Stand in 2021</t>
  </si>
  <si>
    <t>Prostate neoplasms; Magnetic resonance imaging; Artificial intelligence; Neoplasm grading; Deep learning; Machine learning</t>
  </si>
  <si>
    <t>CLASSIFICATION; PERFORMANCE</t>
  </si>
  <si>
    <t>Sigle, August/GPJ-9679-2022; Miernik, Arkadiusz/AAF-1226-2020</t>
  </si>
  <si>
    <t>Benndorf, Matthias/0000-0002-0407-1266; Eberli, Daniel/0000-0001-8866-8010; Suarez-Ibarrola, Rodrigo/0000-0001-5725-8780</t>
  </si>
  <si>
    <t>MAR 2022</t>
  </si>
  <si>
    <t>409</t>
  </si>
  <si>
    <t>417</t>
  </si>
  <si>
    <t>10.1016/j.euf.2021.03.020</t>
  </si>
  <si>
    <t>http://dx.doi.org/10.1016/j.euf.2021.03.020</t>
  </si>
  <si>
    <t>3N8ZL</t>
  </si>
  <si>
    <t>33773964</t>
  </si>
  <si>
    <t>WOS:000836434500015</t>
  </si>
  <si>
    <t>Gao, TL; Fan, TT; Leng, WY; Yu, SH; Lyu, Q</t>
  </si>
  <si>
    <t>Background The Emergency Department (ED) and Intensive Care Unit (ICU) are high-acuity environments where rapid decision-making and clinical precision are fundamental to patient survival. Artificial Intelligence (AI) offers transformative potential by providing real-time data synthesis, advanced pattern recognition, and personalized decision support-capabilities essential for optimizing clinical efficiency and patient outcomes. This narrative review synthesized the applications, clinical benefits, and implementation challenges of AI within acute and critical care.Methods A comprehensive literature search was conducted across international and Chinese databases, including PubMed, Web of Science, China National Knowledge Infrastructure (CNKI), and Wanfang Data, yielding 281 English and 136 Chinese studies. Furthermore, official policy documents from provincial Health Commissions were analyzed to evaluate the regulatory landscape for AI deployment.Results AI showed potential across multiple acute and critical care scenarios, including early warning of sepsis, chest pain assessment, stroke imaging, electrocardiogram interpretation for acute coronary syndrome, ARDS subphenotyping, cardiogenic shock risk stratification, treatment support, and workflow coordination. However, translation into real-world practice remained limited by major challenges, including poor data quality, heterogeneity and fragmentation of clinical data, limited model explainability, insufficient prospective validation, workflow integration barriers, clinician training gaps, and unresolved ethical and regulatory issues.Conclusions Medical AI held substantial promise for improving decision-making efficiency, workflow optimization, and patient outcomes in acute and critical care. However, its safe and effective implementation required more than predictive performance alone. Future progress depended on trustworthy, explainable, workflow-integrated, and prospectively validated systems supported by stronger data infrastructure, interdisciplinary collaboration, and clearer ethical and regulatory oversight. This review proposed a translational framework and a general workflow for data-driven AI development in acute and critical care.</t>
  </si>
  <si>
    <t>Gao, Tianle; Fan, Tingting; Leng, Wenying; Yu, Shenghui; Lyu, Qingguo</t>
  </si>
  <si>
    <t>Lyu, Q (corresponding author), Sichuan Univ, West China Hosp, Dept Endocrinol &amp; Metab, Chengdu, Peoples R China.</t>
  </si>
  <si>
    <t>lvqingguo@wchscu.cn</t>
  </si>
  <si>
    <t>[Gao, Tianle; Fan, Tingting; Leng, Wenying; Yu, Shenghui] Chengdu Integrated TCM &amp; Western Med Hosp, Emergency Ctr, Chengdu, Peoples R China; [Lyu, Qingguo] Sichuan Univ, West China Hosp, Dept Endocrinol &amp; Metab, Chengdu, Peoples R China</t>
  </si>
  <si>
    <t>Sichuan University</t>
  </si>
  <si>
    <t>Artificial intelligence in acute and critical care: current challenges and strategic solutions</t>
  </si>
  <si>
    <t>acute and critical illnesses; artificial intelligence; data quality; decision support; ethical challenges</t>
  </si>
  <si>
    <t>EARLY WARNING SYSTEM; CLINICAL-DATA; PREDICTION; SUBPHENOTYPES; ALGORITHM; MORTALITY; AI</t>
  </si>
  <si>
    <t>APR 10 2026</t>
  </si>
  <si>
    <t>1818726</t>
  </si>
  <si>
    <t>10.3389/fpubh.2026.1818726</t>
  </si>
  <si>
    <t>http://dx.doi.org/10.3389/fpubh.2026.1818726</t>
  </si>
  <si>
    <t>GW8NQ</t>
  </si>
  <si>
    <t>42040067</t>
  </si>
  <si>
    <t>WOS:001746949100001</t>
  </si>
  <si>
    <t>Bravo, A; Razzaq, S; Murari, M; Ahuja, A; Birchett, D; Schumacher, L</t>
  </si>
  <si>
    <t>Objective: The objective was to synthesize study-reported outcomes of transformer-based artificial intelligence systems in surgical domains and describe settings where they appear advantageous relative to nontransformer models and human benchmarks. Methods: We searched major databases: PubMed, Embase, IEEE Xplore, ScienceDirect, Google Scholar, arXiv, and Cochrane Library. Eligible studies evaluated transformer architectures in surgical/perioperative contexts (medical imaging, workflow recognition, prognosis-related modeling, or education) and reported quantitative outcomes. Because of heterogeneous tasks/metrics, we performed a domain-organized narrative synthesis. Where the same study reported transformers and nontransformers on the same dataset/metrics, we computed within-study deltas (Delta = Transformers - Nontransformers) and summarized medians and interquartile ranges alongside vote counts (T&gt;NT/tie/T Results: Paired comparisons favored transformers in medical imaging for 15 of 20 (75.0%) with median Delta +1.13 percentage points (interquartile range, 3.70) and in workflow recognition for 28 of 34 (82.4%) with median Delta +1.75 percentage points (interquartile range, 3.28). Prognosis had sparse paired data (n = 1; Delta +3.0 percentage points; illustrative). Education favored transformers overall in 5 of 6 (83.3%) paired comparisons, driven by surgery time prediction; diagnostic education tasks were mixed. Reported advantages were task dependent and dataset specific; gains were typically single-digit percentage points in like-for-like settings. Conclusions: Transformers frequently match or exceed nontransformer baselines in surgical imaging and workflow tasks, with promising, yet heterogeneously reported, signals in prognosis and education. Translation to dependable clinical/educational impact will require standardized benchmarks, external/prospective validation, transparent comparator reporting (including human baselines), and deployment studies that address real-time operating room constraints and fairness across patient and learner groups.</t>
  </si>
  <si>
    <t>Bravo, Andres; Razzaq, Sara; Murari, Mohan; Ahuja, Aditya; Birchett, Danielle; Schumacher, Lana</t>
  </si>
  <si>
    <t>Bravo, A (corresponding author), Tufts Univ, Dept Surg, Div Thorac Surg, 860 Washington St, Boston, MA 02111 USA.</t>
  </si>
  <si>
    <t>andres@thoughtforawhile.com</t>
  </si>
  <si>
    <t>[Bravo, Andres; Razzaq, Sara; Murari, Mohan; Ahuja, Aditya; Birchett, Danielle; Schumacher, Lana] Tufts Univ, Dept Surg, Div Thorac Surg, 860 Washington St, Boston, MA 02111 USA</t>
  </si>
  <si>
    <t>Tufts University</t>
  </si>
  <si>
    <t>Transformers in surgical artificial intelligence: A domain-stratified, study-level narrative review</t>
  </si>
  <si>
    <t>JTCVS OPEN</t>
  </si>
  <si>
    <t>artificial intelligence; medical education; medical imaging; prognosis; surgery; surgical workflow; transformers</t>
  </si>
  <si>
    <t>2666-2736</t>
  </si>
  <si>
    <t>JTCVS Open</t>
  </si>
  <si>
    <t>101597</t>
  </si>
  <si>
    <t>10.1016/j.xjon.2026.101597</t>
  </si>
  <si>
    <t>http://dx.doi.org/10.1016/j.xjon.2026.101597</t>
  </si>
  <si>
    <t>Cardiac &amp; Cardiovascular Systems; Respiratory System; Surgery</t>
  </si>
  <si>
    <t>Cardiovascular System &amp; Cardiology; Respiratory System; Surgery</t>
  </si>
  <si>
    <t>HG4ZP</t>
  </si>
  <si>
    <t>42079902</t>
  </si>
  <si>
    <t>WOS:001753489900001</t>
  </si>
  <si>
    <t>Binder, C; Siegel, RJ; Cheng, P; Thadani, S; Ambrosy, A; Ouyang, D</t>
  </si>
  <si>
    <t>Purpose of ReviewCancer therapies significantly increase cardiovascular disease risk, with cancer patients facing up to 42% higher likelihood of developing cardiovascular complications compared to those without cancer. This review examines current applications of artificial intelligence (AI) in cardio-oncology, focusing on pre-treatment risk prediction, detection of cardiovascular dysfunction during and after therapy, and clinical implementation challenges.Recent FindingsAI applications have shown promising results across multiple domains. Machine learning models integrating electronic health records, ECG data, echocardiographic findings, and advanced imaging have demonstrated feasibility in identifying high-risk patients before treatment initiation. For detecting cardiac dysfunction, AI-enhanced tools have shown superior performance in identifying subtle cardiotoxic effects, including AI-ECG and- imaging models detecting reduced ejection fraction with high accuracy, automated strain analysis for early dysfunction detection, and AI-guided handheld ultrasound enabling point-of-care monitoring by non-specialists. Despite these advances, significant barriers prevent clinical implementation, including limited high-quality datasets representing diverse oncology populations, lack of standardized outcome definitions, model interpretability challenges with "black box" systems, and insufficient integration with existing clinical workflows.SummaryWhile AI demonstrates substantial potential for improving outcomes through enhanced risk stratification and early detection, current evidence does not yet support widespread implementation. Success will require rigorous prospective validation, improved interpretability, and comprehensive implementation strategies addressing both technical and human factors.</t>
  </si>
  <si>
    <t>Binder, Christina; Siegel, Robert J.; Cheng, Paul; Thadani, Samir; Ambrosy, Andrew; Ouyang, David</t>
  </si>
  <si>
    <t>Ouyang, D (corresponding author), Cedars Sinai Med Ctr, Schmidt Heart Inst, Dept Cardiol, Los Angeles, CA 90048 USA.; Ouyang, D (corresponding author), Stanford Univ, Dept Med, Div Cardiol, Palo Alto, CA 94305 USA.; Ouyang, D (corresponding author), Kaiser Permanente, Div Res, 4480 Hacienda Dr, Pleasanton, CA 94588 USA.</t>
  </si>
  <si>
    <t>David.ouyang@kp.org</t>
  </si>
  <si>
    <t>[Binder, Christina; Siegel, Robert J.; Ouyang, David] Cedars Sinai Med Ctr, Schmidt Heart Inst, Dept Cardiol, Los Angeles, CA 90048 USA; [Binder, Christina] Med Univ Vienna, Dept Internal Med, Div Cardiol, Vienna, Austria; [Cheng, Paul; Ouyang, David] Stanford Univ, Dept Med, Div Cardiol, Palo Alto, CA 94305 USA; [Thadani, Samir; Ambrosy, Andrew; Ouyang, David] Kaiser Permanente, Div Res, 4480 Hacienda Dr, Pleasanton, CA 94588 USA</t>
  </si>
  <si>
    <t>Cedars Sinai Medical Center; Medical University of Vienna; University Hospital Vienna; Stanford University; Stanford Medicine; Kaiser Permanente</t>
  </si>
  <si>
    <t>Machine Learning in Cardio-Oncology: Innovation or Overhype?</t>
  </si>
  <si>
    <t>CURRENT TREATMENT OPTIONS IN CARDIOVASCULAR MEDICINE</t>
  </si>
  <si>
    <t>Artificial intelligence; Cardio-oncology; Cardiac imaging; Risk stratification; Cardiotoxicity</t>
  </si>
  <si>
    <t>CARDIOVASCULAR-DISEASE; RISK</t>
  </si>
  <si>
    <t>Cheng, Paul/0000-0003-3429-2702</t>
  </si>
  <si>
    <t>1092-8464</t>
  </si>
  <si>
    <t>1534-3189</t>
  </si>
  <si>
    <t>CURR TREAT OPT CARD</t>
  </si>
  <si>
    <t>Curr. Treat. Option Cardiovasc. Med.</t>
  </si>
  <si>
    <t>NOV 19 2025</t>
  </si>
  <si>
    <t>10.1007/s11936-025-01129-8</t>
  </si>
  <si>
    <t>http://dx.doi.org/10.1007/s11936-025-01129-8</t>
  </si>
  <si>
    <t>9YN9A</t>
  </si>
  <si>
    <t>WOS:001618085100001</t>
  </si>
  <si>
    <t>Ran, AR; Ding, JL; Tang, ZQ; Lam, C; Nguyen, TX; Zhou, JY; Zhang, SY; Fang, DQ; Yang, DW; Ng, V; Lin, DR; Lin, HT; Tham, CC; Chan, CKM; Szeto, SKH; Wong, TY; Sivaprasad, S; Cheung, CY</t>
  </si>
  <si>
    <t>BACKGROUND Deep learning (DL) has shown promise in delivering diagnostic and economic benefits for detecting diabetic retinopathy (DR) from fundus photographs (FPs). However, evidence synthesis of model validation in prospective, real-world settings remains limited.PURPOSE To assess the feasibility of implementing DL-DR systems using FPs across different countries by synthesizing prospective validation and economic evidence.DATA SOURCES Five databases were searched until 13 August 2025.STUDY SELECTION Studies prospectively assessing diagnostic performance and/or studies conducting economic analyses of DL-DR systems using FPs were selected.DATA EXTRACTION Characteristics of all studies, performance parameters of prospective validation studies, and economic outcomes of economic analysis studies were extracted.DATA SYNTHESIS Forty-seven studies were included in the meta-analysis. The pooled performance was the highest in detecting vision-threatening DR (area under the receiver operating characteristic curve [AUROC] 0.974), followed by any DR (AUROC 0.965), then referable DR (RDR) (AUROC 0.959). Study region, clinical pathway, mydriasis, image quality control, sample size, grading criteria, reference standard, and model architecture significantly affected model performance in RDR detection. Fifteen studies were included in the economic commentary, showing that DL-based DR screening was cost-effective in high-income countries, whereas results in middle-income countries were mixed, depending on compliance rates, glycemic control, and initial costs.LIMITATIONS A paucity of studies assessing multiple severities of DR or diabetic macular edema restricted our ability to perform subgroup analyses. Insights into low-income countries were limited by a lack of studies in these regions.CONCLUSIONS DL-DR systems using FPs had high discriminative performance in prospective real-world settings and hold promise to improve cost-effectiveness, especially in high-income countries.</t>
  </si>
  <si>
    <t>Ran, An Ran; Ding, Jennifer Li; Tang, Ziqi; Lam, Ching; Nguyen, Truong X.; Zhou, Jiaying; Zhang, Shuyi; Fang, Danqi; Yang, Dawei; Ng, Vincent; Lin, Duoru; Lin, Haotian; Tham, Clement C.; Chan, Carmen K. M.; Szeto, Simon K. H.; Wong, Tien Y.; Sivaprasad, Sobha; Cheung, Carol Y.</t>
  </si>
  <si>
    <t>Cheung, CY (corresponding author), Chinese Univ Hong Kong, Dept Ophthalmol &amp; Visual Sci, Hong Kong, Peoples R China.</t>
  </si>
  <si>
    <t>carolcheung@cuhk.edu.hk</t>
  </si>
  <si>
    <t>Research Grants Council, University Grants Committee10.13039/501100002920 [14101324]</t>
  </si>
  <si>
    <t>Research Grants Council, University Grants Committee10.13039/501100002920</t>
  </si>
  <si>
    <t>Funding. This study was funded by the Research Grants Council General Research Fund, Hong Kong (grant 14101324).</t>
  </si>
  <si>
    <t>[Ran, An Ran; Tang, Ziqi; Lam, Ching; Nguyen, Truong X.; Zhou, Jiaying; Zhang, Shuyi; Fang, Danqi; Yang, Dawei; Tham, Clement C.; Chan, Carmen K. M.; Szeto, Simon K. H.; Cheung, Carol Y.] Chinese Univ Hong Kong, Dept Ophthalmol &amp; Visual Sci, Hong Kong, Peoples R China; [Ding, Jennifer Li] Imperial Coll London, London, England; [Ng, Vincent] Univ Hosp Birmingham NHS Fdn Trust, Birmingham, England; [Lin, Duoru; Lin, Haotian] Sun Yat Sen Univ, Guangdong Prov Clin Res Ctr Ocular Dis, Guangdong Prov Key Lab Ophthalmol &amp; Visual Sci, State Key Lab Ophthalmol,Zhongshan Ophthalm Ctr, Guangzhou, Peoples R China; [Lin, Haotian] Sun Yat Sen Univ, Hainan Eye Hosp, Haikou, Peoples R China; [Lin, Haotian] Sun Yat Sen Univ, Key Lab Ophthalmol, Zhongshan Ophthalm Ctr, Haikou, Peoples R China; [Lin, Haotian] Sun Yat Sen Univ, Ctr Precis Med, Zhongshan Sch Med, Guangzhou, Peoples R China; [Lin, Haotian] Sun Yat Sen Univ, Zhongshan Sch Med, Dept Genet &amp; Biomed Informat, Guangzhou, Peoples R China; [Chan, Carmen K. M.; Szeto, Simon K. H.] Hong Kong Eye Hosp, Hong Kong, Peoples R China; [Wong, Tien Y.] Tsinghua Univ, Tsinghua Med, Beijing, Peoples R China; [Wong, Tien Y.] Tsinghua Univ, Beijing Tsinghua Changgung Hosp, Beijing Visual Sci &amp; Translat Eye Res Inst, Beijing Key Lab Intelligent Diagnost Technol &amp; Dev, Beijing, Peoples R China; [Wong, Tien Y.] Singapore Natl Eye Ctr, Singapore Eye Res Inst, Singapore, Singapore; [Sivaprasad, Sobha] Moorfields Eye Hosp, Natl Inst Hlth &amp; Care Res, Moorfields Biomed Res Ctr, London, England</t>
  </si>
  <si>
    <t>Chinese University of Hong Kong; Imperial College London; University of Birmingham; Sun Yat Sen University; Sun Yat Sen University; Sun Yat Sen University; Sun Yat Sen University; Sun Yat Sen University; Tsinghua University; Tsinghua University; Singapore National Eye Center; National University of Singapore; University of London; University College London; Moorfields Eye Hospital NHS Foundation Trust</t>
  </si>
  <si>
    <t>Real-World Prospective Validation and Economic Evaluation of Deep Learning- Based Diabetic Retinopathy Detection From Fundus Photographs: A Systematic Review and Meta-analysis</t>
  </si>
  <si>
    <t>DIABETES CARE</t>
  </si>
  <si>
    <t>HEAD-TO-HEAD; ARTIFICIAL-INTELLIGENCE</t>
  </si>
  <si>
    <t>Nguyen, Truong/MIQ-8206-2025; Tham, Chee/AAD-6528-2020; Yang, Dawei/AAE-3891-2020; Wong, Tien/AAC-9724-2020; Ran, Anran/AAF-3977-2020; Chan, Carmen/ABE-4241-2020; Sivaprasad, Sobha/D-6876-2015; Szeto, Simon/HMD-2901-2023</t>
  </si>
  <si>
    <t>Sivaprasad, Sobha/0000-0001-8952-0659</t>
  </si>
  <si>
    <t>AMER DIABETES ASSOC</t>
  </si>
  <si>
    <t>ALEXANDRIA</t>
  </si>
  <si>
    <t>1701 N BEAUREGARD ST, ALEXANDRIA, VA 22311-1717 USA</t>
  </si>
  <si>
    <t>0149-5992</t>
  </si>
  <si>
    <t>1935-5548</t>
  </si>
  <si>
    <t>Diabetes Care</t>
  </si>
  <si>
    <t>10.2337/dc25-1493</t>
  </si>
  <si>
    <t>http://dx.doi.org/10.2337/dc25-1493</t>
  </si>
  <si>
    <t>EH7EF</t>
  </si>
  <si>
    <t>41259706</t>
  </si>
  <si>
    <t>WOS:001701350800004</t>
  </si>
  <si>
    <t>Shadid, O; Seth, I; Cuomo, R; Rozen, WM; Marcaccini, G</t>
  </si>
  <si>
    <t>Background: Microsurgery is a highly complex and technically demanding field within reconstructive surgery, with outcomes heavily dependent on meticulous planning, precision, and postoperative monitoring. Over the last five years, artificial intelligence (AI) has emerged as a transformative tool across all phases of microsurgical care, offering new capabilities in imaging analysis, intraoperative decision support, and outcome prediction. Methods: A comprehensive narrative review was conducted to evaluate the peer-reviewed literature published between 2020 and May 2025. Multiple databases, including PubMed, Embase, Cochrane, Scopus, and Web of Science, were searched using combinations of controlled vocabulary and free-text terms relating to AI and microsurgery. Studies were included if they described AI applications during the preoperative, intraoperative, or postoperative phases of microsurgical care in human subjects. Discussion: Using predictive models, AI demonstrated significant utility in preoperative planning through automated perforator mapping, flap design, and individualised risk stratification. AI-enhanced augmented reality and perfusion analysis tools improved precision intraoperatively, while innovative robotic platforms and intraoperative advisors showed early promise. Postoperatively, mobile-based deep learning applications enabled continuous flap monitoring with sensitivities exceeding 90%, and AI models accurately predicted surgical site infections, transfusion needs, and long-term outcomes. Despite these advances, most studies relied on retrospective single-centre data, and large-scale, prospective validation remains limited. Conclusions: AI is poised to enhance microsurgical precision, safety, and efficiency. However, its integration is challenged by data heterogeneity, generalisability concerns, and the need for human oversight in nuanced clinical scenarios. Standardised data collection and multicentre collaboration are vital for robust, equitable AI deployment. With careful validation and implementation, AI holds the potential to redefine microsurgical workflows and improve patient outcomes across diverse clinical settings.</t>
  </si>
  <si>
    <t>Shadid, Omar; Seth, Ishith; Cuomo, Roberto; Rozen, Warren M.; Marcaccini, Gianluca</t>
  </si>
  <si>
    <t>Marcaccini, G (corresponding author), Univ Siena, Dept Med Surg &amp; Neurosci, Plast &amp; Reconstruct Surg, I-53100 Siena, Italy.</t>
  </si>
  <si>
    <t>omarshadid4@gmail.com; g.marcaccini@student.unisi.it; warrenrozen@hotmail.com; ishithseth1@gmail.com; robertocuomo@outlook.com</t>
  </si>
  <si>
    <t>[Shadid, Omar; Seth, Ishith; Rozen, Warren M.] Peninsula Hlth, Dept Plast &amp; Reconstruct Surg, 2 Hastings Rd, Melbourne, Vic 3199, Australia; [Cuomo, Roberto; Marcaccini, Gianluca] Univ Siena, Dept Med Surg &amp; Neurosci, Plast &amp; Reconstruct Surg, I-53100 Siena, Italy</t>
  </si>
  <si>
    <t>Peninsula Health; University of Siena</t>
  </si>
  <si>
    <t>Artificial Intelligence in Microsurgical Planning: A Five-Year Leap in Clinical Translation</t>
  </si>
  <si>
    <t>microsurgery; artificial intelligence; machine learning; augmented reality; surgical planning; preoperative; intraoperative; postoperative</t>
  </si>
  <si>
    <t>Cuomo, Roberto/AFI-8757-2022; Marcaccini, Gianluca/NMK-1104-2025; Seth, Ishith/IXX-0725-2023; Rozen, Warren Matthew/AAE-6296-2022</t>
  </si>
  <si>
    <t>Cuomo, Roberto/0000-0002-8396-095X; Marcaccini, Gianluca/0000-0002-8621-8216; Seth, Ishith/0000-0001-5444-8925; Rozen, Warren Matthew/0000-0002-4092-182X; Shadid, Omar/0009-0005-3471-8656</t>
  </si>
  <si>
    <t>JUN 27 2025</t>
  </si>
  <si>
    <t>4574</t>
  </si>
  <si>
    <t>10.3390/jcm14134574</t>
  </si>
  <si>
    <t>http://dx.doi.org/10.3390/jcm14134574</t>
  </si>
  <si>
    <t>4TF3A</t>
  </si>
  <si>
    <t>40648947</t>
  </si>
  <si>
    <t>WOS:001526104400001</t>
  </si>
  <si>
    <t>Sihombing, NMI; Raz, HF; Siahaan, SRU; Sihombing, SYR; Rifa'i, AD; Duha, MH</t>
  </si>
  <si>
    <t>Background: Acute kidney injury (AKI) occurs in up to 42% of pediatric cardiac surgeries and is associated with prolonged intensive care, increased morbidity and in-hospital mortality. Machine learning (ML) has emerged as a promising approach for early AKI risk stratification by modeling complex, high-dimensional clinical data. Objectives: To systematically review and meta-analyze the diagnostic accuracy of ML models for predicting pediatric cardiac surgery associated AKI (CSA-AKI). Methods: We performed a systematic search of PubMed, ScienceDirect, Springer, and DOAJ. The review protocol was prospectively registered in PROSPERO (CRD420251145645). Study quality was assessed using QUADAS-2 tool and PROBAST + AI. A bivariate random-effects diagnostic meta-analysis was performed using Stata 17.0 to estimate the pooled area under the summary receiver operating characteristic curve (SROC AUC), sensitivity, specificity, likelihood ratios, and diagnostic odds ratio (DOR). Results: A meta-analysis of seven studies yielded a pooled SROC AUC of 0.91 (95% CI 0.88-0.93), driven predominantly by internally validated models (AUC 0.93, Sensitivity of 0.84, Specificity of 0.95). Externally validated models showed substantially lower performance (Sensitivity 0.70, Specificity 0.80), representing the more clinically relevant benchmark. A sensitivity analysis using median-performing models confirmed directional consistency (AUC 0.85, Sensitivity 0.75, Specificity 0.91). Substantial heterogeneity was observed (I-2 = 81.48%). Conclusion: ML models show promising accuracy for predicting pediatric CSA-AKI. Substantial heterogeneity and limited external validation warrant cautious interpretation and further multicenter validation before clinical use.</t>
  </si>
  <si>
    <t>Sihombing, Noel Matthew Imaniku; Raz, Hashfi Fauzan; Siahaan, Sandra Rosa Uli; Sihombing, Shinaya Yemia Retra; Rifa'i, Ahmad Dwi; Duha, Muhammad Hikmal</t>
  </si>
  <si>
    <t>Sihombing, NMI (corresponding author), Univ Sumatera Utara, Fac Med, Medan, Indonesia.</t>
  </si>
  <si>
    <t>noelmisihombing@gmail.com</t>
  </si>
  <si>
    <t>[Sihombing, Noel Matthew Imaniku; Siahaan, Sandra Rosa Uli; Sihombing, Shinaya Yemia Retra; Rifa'i, Ahmad Dwi; Duha, Muhammad Hikmal] Univ Sumatera Utara, Fac Med, Medan, Indonesia; [Raz, Hashfi Fauzan] Univ Sumatera Utara, Haji Adam Malik Gen Hosp, Fac Med, Dept Surg,Div Thorac Cardiac &amp; Vasc Surg, Medan, Indonesia</t>
  </si>
  <si>
    <t>University of North Sumatra; University of North Sumatra</t>
  </si>
  <si>
    <t>Machine learning models for predicting postoperative acute kidney injury in pediatric cardiac surgery: a systematic review and meta-analysis</t>
  </si>
  <si>
    <t>acute kidney injury; artificial intelligence; cardiac surgery; machine learning; pediatric</t>
  </si>
  <si>
    <t>1808152</t>
  </si>
  <si>
    <t>10.3389/fcvm.2026.1808152</t>
  </si>
  <si>
    <t>http://dx.doi.org/10.3389/fcvm.2026.1808152</t>
  </si>
  <si>
    <t>KL3CX</t>
  </si>
  <si>
    <t>42395881</t>
  </si>
  <si>
    <t>WOS:001809661400001</t>
  </si>
  <si>
    <t>Moraveji, M; Mansouri, N</t>
  </si>
  <si>
    <t>Alzheimer's Disease (AD) is a significant global health challenge, yet the rapid growth of computational research has created a fragmented literature, making it difficult to assess the clinical readiness of proposed models. This systematic review provides a clear synthesis of recent literature (January 2023-March 2025) by critically evaluating 91 peer-reviewed studies. The analysis systematically compares these studies across four key dimensions: (1) datasets and data modalities; (2) computational architectures; (3) performance metrics; and (4) validation rigor. This comparison reveals several critical trends. Analysis shows a heavy reliance on the Alzheimer's Disease Neuroimaging Initiative (ADNI) dataset, while challenges in multimodal integration persist. Architecturally, Convolutional Neural Networks (CNNs) remain the dominant approach, with nascent adoption of advanced models like Vision Transformers. While the reported performance for these models is often high-frequently exceeding 95% accuracy on simplified binary tasks-these findings are undermined by weak validation methods. A critical validation gap exists, as the vast majority of studies rely exclusively on internal validation, with very few testing their models on independent datasets and none performing prospective clinical evaluations. This combination of homogenous data, simplified tasks, and non-robust validation limits the applicability of current findings. Consequently, a significant disconnect exists between reported performance and true clinical generalizability. To bridge this research-to-practice gap, future work must adhere to higher research standards. This includes prioritizing diverse datasets through methods like privacy-preserving federated learning, mandating external validation, and integrating explainable AI (XAI) as a core principle to build trustworthy and clinically useful diagnostic tools for Mild Cognitive Impairment (MCI) and AD.</t>
  </si>
  <si>
    <t>Moraveji, Mahsa; Mansouri, Najme</t>
  </si>
  <si>
    <t>Mansouri, N (corresponding author), Shahid Bahonar Univ Kerman, Dept Comp Sci, Box 76135-133, Kerman, Iran.</t>
  </si>
  <si>
    <t>mahsa.moraveji@math.uk.ac.ir; n.mansouri@uk.ac.ir</t>
  </si>
  <si>
    <t>[Moraveji, Mahsa; Mansouri, Najme] Shahid Bahonar Univ Kerman, Dept Comp Sci, Box 76135-133, Kerman, Iran</t>
  </si>
  <si>
    <t>Shahid Bahonar University of Kerman (SBUK)</t>
  </si>
  <si>
    <t>Recent Advances in Computational and Machine-Learning Approaches for Alzheimer's Disease Classification: A Comprehensive Review</t>
  </si>
  <si>
    <t>ARCHIVES OF COMPUTATIONAL METHODS IN ENGINEERING</t>
  </si>
  <si>
    <t>1134-3060</t>
  </si>
  <si>
    <t>1886-1784</t>
  </si>
  <si>
    <t>ARCH COMPUT METHOD E</t>
  </si>
  <si>
    <t>Arch. Comput. Method Eng.</t>
  </si>
  <si>
    <t>6387</t>
  </si>
  <si>
    <t>6450</t>
  </si>
  <si>
    <t>10.1007/s11831-025-10476-5</t>
  </si>
  <si>
    <t>http://dx.doi.org/10.1007/s11831-025-10476-5</t>
  </si>
  <si>
    <t>Computer Science, Interdisciplinary Applications; Engineering, Multidisciplinary; Mathematics, Interdisciplinary Applications</t>
  </si>
  <si>
    <t>Computer Science; Engineering; Mathematics</t>
  </si>
  <si>
    <t>KT3GP</t>
  </si>
  <si>
    <t>WOS:001633315200001</t>
  </si>
  <si>
    <t>Stanek-Widera, A; Borowczak, J; Skiba, D; Mickael, ME; Lazarczyk, M; Maniewski, M; Szylberg, L; Bychkov, A; Religa, P</t>
  </si>
  <si>
    <t>Cervical cancer remains a major global health challenge, particularly in low- and middle-income countries, where access to screening, vaccination, and timely treatment may be limited. Cervical cytology has played an important historical role in prevention, but it is labor-intensive, time-consuming, and subject to observer variability and limited sensitivity. In many contemporary screening programs, HPV testing is now used as the primary screening test, while cytology is used mainly for the triage of HPV-positive women. In recent years, artificial intelligence (AI), particularly deep learning (DL), has shown considerable potential in medical image analysis and computer-aided diagnosis. This review summarizes current applications of AI in cervical cytology and related diagnostic workflows, including automated and assisted slide screening, liquid-based cytology, the triage of equivocal or HPV-positive cases, and colposcopy support. Across these settings, AI-assisted systems may improve efficiency, standardization, and diagnostic consistency, and may reduce workload in resource-constrained environments. However, the evidence is heterogeneous, and important challenges remain, including the need for large and diverse datasets, prospective validation, regulatory approval, digital infrastructure, workflow integration, and the resolution of ethical and legal issues. AI should therefore be regarded as a promising adjunct to human expertise rather than a replacement in cervical cytology and related clinical diagnostic pathways.</t>
  </si>
  <si>
    <t>Stanek-Widera, Agata; Borowczak, Jedrzej; Skiba, Dominik; Mickael, Michel-Edwar; Lazarczyk, Marzena; Maniewski, Mateusz; Szylberg, Lukasz; Bychkov, Andrey; Religa, Piotr</t>
  </si>
  <si>
    <t>Religa, P (corresponding author), Karolinska Inst, Dept Med Solna, S-17177 Stockholm, Sweden.</t>
  </si>
  <si>
    <t>piotr.religa@ki.se; aswidera502@gmail.com; bychkov.andrey@kameda.jp</t>
  </si>
  <si>
    <t>[Stanek-Widera, Agata] Acad Silesia, Fac Med, PL-40555 Katowice, Poland; [Borowczak, Jedrzej] Bydgoszcz Univ Sci &amp; Technol, Fac Med, Aleje Prof S Kaliskiego 7, PL-85796 Bydgoszcz, Poland; [Skiba, Dominik; Mickael, Michel-Edwar; Lazarczyk, Marzena] Polish Acad Sci, Inst Genet &amp; Anim Biotechnol, PL-05552 Magdalenka, Poland; [Maniewski, Mateusz; Szylberg, Lukasz] Nicolaus Copernicus Univ Bydgoszcz, Dept Obstet Gynaecol &amp; Oncol, Coll Med, PL-85067 Bydgoszcz, Poland; [Bychkov, Andrey] Kameda Med Ctr, Dept Pathol, Kamogawa, Chiba 2968602, Japan; [Religa, Piotr] Karolinska Inst, Dept Med Solna, S-17177 Stockholm, Sweden</t>
  </si>
  <si>
    <t>Academy of Silesia; Bydgoszcz University of Science &amp; Technology; Polish Academy of Sciences; Nicolaus Copernicus University; Karolinska Institutet</t>
  </si>
  <si>
    <t>Artificial Intelligence in Cervical Cytology: Opportunities and Limitations in Screening, Triage, and Diagnostic Support</t>
  </si>
  <si>
    <t>artificial intelligence; cytology; digital diagnosis</t>
  </si>
  <si>
    <t>EXTENDED DEPTH; FOLLOW-UP; CANCER; CLASSIFICATION; FIELD; SEGMENTATION; ACCURACY</t>
  </si>
  <si>
    <t>Bychkov, Andrey/N-1884-2019; Borowczak, Jędrzej/ABF-3767-2020</t>
  </si>
  <si>
    <t>MAY 19 2026</t>
  </si>
  <si>
    <t>1541</t>
  </si>
  <si>
    <t>10.3390/diagnostics16101541</t>
  </si>
  <si>
    <t>http://dx.doi.org/10.3390/diagnostics16101541</t>
  </si>
  <si>
    <t>IM6ZF</t>
  </si>
  <si>
    <t>42196906</t>
  </si>
  <si>
    <t>WOS:001775326000001</t>
  </si>
  <si>
    <t>Al-Hakami, HA; Abdullah, IA; Almutairi, NS; Aldawsari, RR; Alluqmani, GA; Fallatah, HA; Alsulami, YS; Alasiri, EM; Alsufyani, RD; Alorabi, RA; Aldainiy, RM</t>
  </si>
  <si>
    <t>Background: Laryngeal cancer (LC), a common subtype of head and neck cancers (HNC), is most frequently represented by laryngeal squamous cell carcinoma (LSCC). Prognosis largely depends on early detection; however, traditional prognostic tools, including tumor-node-metastasis (TNM) staging, often show limited predictive accuracy. Artificial intelligence (AI), including machine learning (ML), natural language processing, and deep learning (DL), has emerged as a promising approach to improving cancer diagnosis, prognosis, and treatment planning by analyzing clinical data and medical imaging. Objective: This systematic review assesses the role of AI in prognosis, recurrence prediction, and treatment outcomes in LC. Methods: PubMed, MEDLINE, Scopus, Web of Science, IEEE Xplore, and ScienceDirect were searched up to January 2025. A total of 1062 records were identified; after title/abstract screening and full-text assessment, 29 studies were included. Eligible studies involved adult patients with LC and applied AI to diagnose, prognose, predict recurrence, or assess treatment outcomes using human datasets. Study quality and risk of bias were evaluated using the QUADAS-2 and QUIPS. Results: The 29 included studies were mostly retrospective, with sample sizes ranging from 10 to 63,000 patients. Most focused on LSCC, with a higher prevalence in males. The studies utilized various AI techniques, including deep learning models such as convolutional neural networks (CNNs) and DeepSurv, as well as ML algorithms like random survival forest, gradient boosting machines, random forest, k-nearest neighbors, na &amp; iuml;ve Bayes, and decision trees. AI models demonstrated strong prognostic performance, surpassing Cox regression and TNM staging in predicting survival and recurrence. Several studies reported outcomes related to treatment, such as chemotherapy response, occult lymph node metastasis, and the need for salvage surgery. Methodological quality varied, with biases related to patient selection and confounding factors. Conclusions: AI has the potential to improve prognosis estimation, recurrence prediction, and treatment outcome assessment in LC. However, although AI can be a helpful addition to clinical decision-making, more prospective studies, external validation, and standardized evaluation are necessary before these technologies can be confidently adopted in everyday clinical practice.</t>
  </si>
  <si>
    <t>Al-Hakami, Hadi Afandi; Abdullah, Ismail A.; Almutairi, Nora S.; Aldawsari, Rimaz R.; Alluqmani, Ghadah Ali; Fallatah, Halah Ahmed; Alsulami, Yara Saud; Alasiri, Elyas Mohammed; Alsufyani, Rahaf D.; Alorabi, Raghad Ayman; Aldainiy, Reffal Mohammad</t>
  </si>
  <si>
    <t>Alluqmani, GA (corresponding author), King Saud bin Abdulaziz Univ Hlth Sci, Coll Med, Jeddah 22384, Saudi Arabia.; Alluqmani, GA (corresponding author), King Abdullah Int Med Res Ctr, Jeddah 22384, Saudi Arabia.</t>
  </si>
  <si>
    <t>dr.rahafd@gmail.com; hakamiha@mngha.med.sa; ye200010@gmail.com; nmma80@hotmail.com; remazrashed1@gmail.com; halahfallatah0@gmail.com; iaabdullah@alfaisal.edu; yarasaud18@gmail.com; 421220141@ksau-hs.edu.sa; reffal.aldainiy@gmail.com; 421220069@ksau-hs.edu.sa</t>
  </si>
  <si>
    <t>[Al-Hakami, Hadi Afandi] Minist Natl Guard Hlth Affairs, Dept Surg, Otolaryngol Head &amp; Neck Sect, Jeddah 22384, Saudi Arabia; [Al-Hakami, Hadi Afandi; Alluqmani, Ghadah Ali; Fallatah, Halah Ahmed; Alsulami, Yara Saud; Alorabi, Raghad Ayman; Aldainiy, Reffal Mohammad] King Saud bin Abdulaziz Univ Hlth Sci, Coll Med, Jeddah 22384, Saudi Arabia; [Al-Hakami, Hadi Afandi; Abdullah, Ismail A.; Almutairi, Nora S.; Aldawsari, Rimaz R.; Alluqmani, Ghadah Ali; Fallatah, Halah Ahmed; Alsulami, Yara Saud; Alasiri, Elyas Mohammed; Alsufyani, Rahaf D.; Alorabi, Raghad Ayman; Aldainiy, Reffal Mohammad] King Abdullah Int Med Res Ctr, Jeddah 22384, Saudi Arabia; [Abdullah, Ismail A.] Alfaisal Univ, Coll Med, Riyadh 11533, Saudi Arabia; [Almutairi, Nora S.] King Saud bin Abdulaziz Univ Hlth Sci, Coll Med, Riyadh 11481, Saudi Arabia; [Aldawsari, Rimaz R.] Univ Jeddah, Coll Med, Jeddah 21589, Saudi Arabia; [Alasiri, Elyas Mohammed] Albaha Univ, Coll Med, Albaha 65779, Saudi Arabia; [Alsufyani, Rahaf D.] Taif Univ, Coll Med, Taif 21974, Saudi Arabia</t>
  </si>
  <si>
    <t>King Saud Bin Abdulaziz University for Health Sciences; Ministry of National Guard - Health Affairs; King Saud Bin Abdulaziz University for Health Sciences; Alfaisal University; King Saud Bin Abdulaziz University for Health Sciences; University of Jeddah; Al Baha University; Taif University</t>
  </si>
  <si>
    <t>The Role of Artificial Intelligence in Prognosis, Recurrence Prediction, and Treatment Outcomes in Laryngeal Cancer: A Systematic Review</t>
  </si>
  <si>
    <t>laryngeal cancer; artificial intelligence; deep learning; prognosis; treatment outcomes; recurrence</t>
  </si>
  <si>
    <t>SQUAMOUS-CELL CARCINOMA; SURVIVAL</t>
  </si>
  <si>
    <t>Alluqmani, Ghadah/0009-0000-2418-4340</t>
  </si>
  <si>
    <t>APR 16 2026</t>
  </si>
  <si>
    <t>1257</t>
  </si>
  <si>
    <t>10.3390/cancers18081257</t>
  </si>
  <si>
    <t>http://dx.doi.org/10.3390/cancers18081257</t>
  </si>
  <si>
    <t>HA5AG</t>
  </si>
  <si>
    <t>42073581</t>
  </si>
  <si>
    <t>WOS:001749423200001</t>
  </si>
  <si>
    <t>Hoang, MT; Aung, N; Chen, Y; Slabaugh, G</t>
  </si>
  <si>
    <t>Introduction Heart failure (HF) is a global medical condition marked by substantial morbidity, mortality, and healthcare costs with complex pathophysiology and variation in definitions. Machine learning (ML) has emerged as a promising approach to improve HF classification and risk prediction by leveraging various data sources. This study aims to present the current state-of-the-art multimodal ML models for HF classification and prognosis prediction, focusing on their modalities, performance, and clinical utility.Methods Following PRISMA guidelines and registered with PROSPERO (CRD420250654631), this review searched across four electronic databases (November 2014 - November 2024) and identified 284 unique records, of which 15 were included in the final synthesis. The quality of the studies was evaluated using QUADAS-2 and QUAPAS.Results Our results showed that the two most common multimodal combinations were tabular-image and tabular-text. The algorithms of the models included convolutional neural networks for image data, transformer-based approaches for text, with well-known fused techniques (early, middle, late fusion). Overall, multimodal models demonstrated superior performance compared to unimodal approaches, achieving area under the receiver operating characteristic curve values frequently exceeding 80% and reaching as high as 98.2%.Conclusion Despite promising results, challenges include inconsistent reporting of performance metrics and their 95% confidence intervals, limited external validation, a near absence of prospective studies, and a deficiency in integrating genetic or 'omics' information with conventional data. These challenges must be addressed to promote clinical adoption and future researchSystematic Review Registration https://www.crd.york.ac.uk/PROSPERO/view/CRD420250654631, identifier CRD420250654631.</t>
  </si>
  <si>
    <t>Hoang, Manh Thang; Aung, Nay; Chen, Yang; Slabaugh, Gregory</t>
  </si>
  <si>
    <t>Aung, N (corresponding author), Queen Mary Univ London, William Harvey Res Inst, Charterhouse Sq, London, England.; Aung, N (corresponding author), Queen Mary Univ London, NIHR Barts Cardiovasc Biomed Res Ctr, Charterhouse Sq, London, England.; Aung, N (corresponding author), Barts Hlth NHS Trust, Barts Heart Ctr, West Smithfield, London, England.</t>
  </si>
  <si>
    <t>n.aung@qmul.ac.uk</t>
  </si>
  <si>
    <t>Wellcome Trust [218584/Z/19/Z]; Medical Research Council [MR/X020924/1]</t>
  </si>
  <si>
    <t>Wellcome Trust (Wellcome Trust); Medical Research Council (UK Research &amp; Innovation (UKRI), Medical Research Council UK (MRC))</t>
  </si>
  <si>
    <t>The author(s) declared that financial support was received for this work and/or its publication. This study was supported by the Wellcome Trust PhD programme-health data in practice: human-centred science [218584/Z/19/Z]. The funder provided support in the form of tuition fees, research budget, monthly living allowance, health insurance, and flight ticket for the author M.T.H., but did not have any additional role in the study design, data collection and analysis, decision to publish, or preparation of the manuscript. N.A. acknowledges support from the Medical Research Council for his Clinician Scientist Fellowship (MR/X020924/1).</t>
  </si>
  <si>
    <t>[Hoang, Manh Thang; Aung, Nay; Chen, Yang] Queen Mary Univ London, William Harvey Res Inst, Charterhouse Sq, London, England; [Aung, Nay] Queen Mary Univ London, NIHR Barts Cardiovasc Biomed Res Ctr, Charterhouse Sq, London, England; [Aung, Nay] Barts Hlth NHS Trust, Barts Heart Ctr, West Smithfield, London, England; [Slabaugh, Gregory] Queen Mary Univ London, Digital Environm Res Inst DERI, London, England</t>
  </si>
  <si>
    <t>University of London; Queen Mary University London; University of London; Queen Mary University London; Barts Health NHS Trust; University of London; Queen Mary University London</t>
  </si>
  <si>
    <t>A systematic review of multimodal machine learning models for heart failure classification and prognosis prediction</t>
  </si>
  <si>
    <t>heart failure; machine learning; meta analysis; multimodal; review</t>
  </si>
  <si>
    <t>ACCURATE PREDICTION; EVENTS; RISK</t>
  </si>
  <si>
    <t>1770869</t>
  </si>
  <si>
    <t>10.3389/fcvm.2026.1770869</t>
  </si>
  <si>
    <t>http://dx.doi.org/10.3389/fcvm.2026.1770869</t>
  </si>
  <si>
    <t>HF4WR</t>
  </si>
  <si>
    <t>42064860</t>
  </si>
  <si>
    <t>WOS:001752801900001</t>
  </si>
  <si>
    <t>Shickel, B; Ozrazgat-Baslanti, T; Bihorac, A</t>
  </si>
  <si>
    <t>Purpose of reviewArtificial intelligence is continuously and rapidly evolving. Artificial intelligence has the potential to address several clinical challenges associated with the prevention, detection, and management of acute kidney injury (AKI). This review provides an overview of the state of artificial intelligence for AKI decision-making, highlighting key recent developments, trends, and innovations towards real-world bedside deployment.Recent findingsExternal validation of supervised artificial intelligence models for predicting AKI outcomes is now common, with numerous retrospective studies demonstrating strong performance across institutions, patient populations, and international borders. Explainability and transportability of AKI prediction models have become increasingly prioritized, and many recent models use a smaller set of the most widely collected EHR variables with tree-based classifiers. New potential applications focused on supporting bedside AKI decision-making have emerged based on reinforcement learning and causal inference algorithms.SummaryAlthough consistency among externally validated AKI models is promising for eventual deployment at the bedside, few have undergone prospective validation, and the real-world clinical impact of artificial intelligence systems for AKI at the bedside remains unclear. Future work should focus on recent advances in artificial intelligence techniques and implementation studies, which assess overall clinical applicability.</t>
  </si>
  <si>
    <t>Shickel, Benjamin; Ozrazgat-Baslanti, Tezcan; Bihorac, Azra</t>
  </si>
  <si>
    <t>Bihorac, A (corresponding author), Univ Florida, Intelligent Clin Care Ctr, Dept Med, Div Nephrol Hypertens &amp; Renal Transplantat, POB 100224, Gainesville, FL 32610 USA.</t>
  </si>
  <si>
    <t>abihorac@ufl.edu</t>
  </si>
  <si>
    <t>National Institutes of Health (NIH); National Institute of General Medical Sciences (NIH/NIGMS) [R01 GM110240]; National Institute of Diabetes and Digestive and Kidney Diseases(NIH/NIDDK) [R01 DK121730]; Clinical and Translational Science Institute, University of Florida [97071]; University of Florida Research [DRPD-ROSF2023]</t>
  </si>
  <si>
    <t>National Institutes of Health (NIH) (United States Department of Health &amp; Human Services, National Institutes of Health (NIH) - USA); National Institute of General Medical Sciences (NIH/NIGMS) (United States Department of Health &amp; Human Services, National Institutes of Health (NIH) - USA, NIH National Institute of General Medical Sciences (NIGMS)); National Institute of Diabetes and Digestive and Kidney Diseases(NIH/NIDDK); Clinical and Translational Science Institute, University of Florida; University of Florida Research (University of Florida)</t>
  </si>
  <si>
    <t>National Institutes of Health (NIH).A.B., T.O.B., and B.S. were supported by R01 GM110240 from the National Institute of General Medical Sciences (NIH/NIGMS) and R01 DK121730 from the National Institute of Diabetes and Digestive and Kidney Diseases(NIH/NIDDK). T.O.B. received grant (97071) from Clinical and Translational Science Institute, University of Florida and Research Opportunity Seed Fund grant(DRPD-ROSF2023) from University of Florida Research. The content is solely the responsibility of the authors anddoes not necessarily represent the official views of theNational Institutes of Health. The funders had no role instudy design, data collection, decision to publish, orpreparation of the manuscript.</t>
  </si>
  <si>
    <t>[Shickel, Benjamin; Ozrazgat-Baslanti, Tezcan; Bihorac, Azra] Univ Florida, Coll Med, Div Nephrol Hypertens &amp; Renal Transplantat, Dept Med, Gainesville, FL USA; [Shickel, Benjamin; Ozrazgat-Baslanti, Tezcan; Bihorac, Azra] Univ Florida, Intelligent Clin Care Ctr, Gainesville, FL USA</t>
  </si>
  <si>
    <t>University of Florida; State University System of Florida; University of Florida; State University System of Florida; University of Florida</t>
  </si>
  <si>
    <t>Artificial intelligence at the bedside for the prevention, detection, and management of acute kidney injury</t>
  </si>
  <si>
    <t>CURRENT OPINION IN NEPHROLOGY AND HYPERTENSION</t>
  </si>
  <si>
    <t>acute kidney injury; artificial intelligence; clinical decision support</t>
  </si>
  <si>
    <t>PREDICTION MODEL</t>
  </si>
  <si>
    <t>Bihorac, Azra/Q-6500-2016</t>
  </si>
  <si>
    <t>1062-4821</t>
  </si>
  <si>
    <t>1473-6543</t>
  </si>
  <si>
    <t>CURR OPIN NEPHROL HY</t>
  </si>
  <si>
    <t>Curr. Opin. Nephrol. Hypertens.</t>
  </si>
  <si>
    <t>490</t>
  </si>
  <si>
    <t>10.1097/MNH.0000000000001112</t>
  </si>
  <si>
    <t>http://dx.doi.org/10.1097/MNH.0000000000001112</t>
  </si>
  <si>
    <t>Urology &amp; Nephrology; Peripheral Vascular Disease</t>
  </si>
  <si>
    <t>Urology &amp; Nephrology; Cardiovascular System &amp; Cardiology</t>
  </si>
  <si>
    <t>7YP0F</t>
  </si>
  <si>
    <t>40916929</t>
  </si>
  <si>
    <t>WOS:001582732700009</t>
  </si>
  <si>
    <t>Bryant, AK; Zamora-Resendiz, R; Dai, X; Morrow, D; Lin, YW; Jungles, KM; Rae, JM; Tate, A; Pearson, AN; Jiang, RL; Fritsche, L; Lawrence, TS; Zou, WP; Schipper, M; Ramnath, N; Yoo, S; Crivelli, S; Green, MD</t>
  </si>
  <si>
    <t>Purpose: Real world evidence is crucial to understanding the diffusion of new oncologic therapies, monitoring cancer outcomes, and detecting unexpected toxicities. In practice, real world evidence is challenging to collect rapidly and comprehensively, often requiring expensive and time-consuming manual case-finding and annotation of clinical text. In this Review, we summarise recent developments in the use of artificial intelligence to collect and analyze real world evidence in oncology. Methods: We performed a narrative review of the major current trends and recent literature in artificial intelligence applications in oncology. Results: Artificial intelligence (AI) approaches are increasingly used to efficiently phenotype patients and tumors at large scale. These tools also may provide novel biological insights and improve risk prediction through multimodal integration of radiographic, pathological, and genomic datasets. Custom language processing pipelines and large language models hold great promise for clinical prediction and phenotyping. Conclusions: Despite rapid advances, continued progress in computation, generalizability, interpretability, and reliability as well as prospective validation are needed to integrate AI approaches into routine clinical care and real-time monitoring of novel therapies.</t>
  </si>
  <si>
    <t>Bryant, Alex K.; Zamora-Resendiz, Rafael; Dai, Xin; Morrow, Destinee; Lin, Yuewei; Jungles, Kassidy M.; Rae, James M.; Tate, Akshay; Pearson, Ashley N.; Jiang, Ralph; Fritsche, Lars; Lawrence, Theodore S.; Zou, Weiping; Schipper, Matthew; Ramnath, Nithya; Yoo, Shinjae; Crivelli, Silvia; Green, Michael D.</t>
  </si>
  <si>
    <t>Green, MD (corresponding author), Univ Michigan, Sch Med, Dept Radiat Oncol, Med Sci Bldg 1,Room 4424F,1301 Catherine St, Ann Arbor, MI 48109 USA.</t>
  </si>
  <si>
    <t>migr@med.umich.edu</t>
  </si>
  <si>
    <t>Veterans Affairs</t>
  </si>
  <si>
    <t>Veterans Affairs (US Department of Veterans Affairs)</t>
  </si>
  <si>
    <t>No Statement Availabler No Statement Availabler No Statement Availabler No Statement Available</t>
  </si>
  <si>
    <t>[Bryant, Alex K.; Tate, Akshay; Pearson, Ashley N.; Jiang, Ralph; Lawrence, Theodore S.; Schipper, Matthew; Green, Michael D.] Univ Michigan, Sch Med, Dept Radiat Oncol, Med Sci Bldg 1,Room 4424F,1301 Catherine St, Ann Arbor, MI 48109 USA; [Bryant, Alex K.; Green, Michael D.] Vet Affairs Ann Arbor Healthcare Syst, Dept Radiat Oncol, Ann Arbor, MI USA; [Zamora-Resendiz, Rafael; Morrow, Destinee; Crivelli, Silvia] Lawrence Berkeley Natl Lab, Appl Math &amp; Computat Res Div, Berkeley, CA USA; [Dai, Xin; Lin, Yuewei; Yoo, Shinjae] Brookhaven Natl Lab, Computat Sci Initiat, Upton, NY USA; [Jungles, Kassidy M.; Rae, James M.; Schipper, Matthew] Univ Michigan, Sch Med, Dept Pharmacol, Ann Arbor, MI USA; [Rae, James M.] Univ Michigan, Sch Med, Dept Internal Med, Ann Arbor, MI USA; [Jiang, Ralph; Fritsche, Lars; Zou, Weiping] Univ Michigan, Dept Stat, Ann Arbor, MI USA; [Zou, Weiping] Univ Michigan, Rogel Canc Ctr, Ctr Excellence Canc Immunol &amp; Immunotherapy, Ann Arbor, MI USA; [Zou, Weiping] Univ Michigan, Dept Pathol, Ann Arbor, MI USA; [Zou, Weiping; Green, Michael D.] Univ Michigan, Grad Program Immunol, Ann Arbor, MI USA; [Ramnath, Nithya] Univ Michigan, Sch Med, Dept Med, Div Hematol Oncol, Ann Arbor, MI USA; [Ramnath, Nithya] Vet Affairs Ann Arbor Healthcare Syst, Dept Med, Div Hematol Oncol, Ann Arbor, MI USA; [Green, Michael D.] Univ Michigan, Grad Program Canc Biol, Ann Arbor, MI USA; [Green, Michael D.] Univ Michigan, Sch Med, Dept Microbiol &amp; Immunol, Ann Arbor, MI USA</t>
  </si>
  <si>
    <t>University of Michigan System; University of Michigan; US Department of Veterans Affairs; Veterans Health Administration (VHA); VA Ann Arbor Healthcare System; United States Department of Energy (DOE); Lawrence Berkeley National Laboratory; United States Department of Energy (DOE); Brookhaven National Laboratory; University of Michigan System; University of Michigan; University of Michigan System; University of Michigan; University of Michigan System; University of Michigan; University of Michigan System; University of Michigan; University of Michigan System; University of Michigan; University of Michigan System; University of Michigan; University of Michigan System; University of Michigan; US Department of Veterans Affairs; Veterans Health Administration (VHA); VA Ann Arbor Healthcare System; University of Michigan System; University of Michigan; University of Michigan System; University of Michigan</t>
  </si>
  <si>
    <t>Artificial intelligence to unlock real-world evidence in clinical oncology: A primer on recent advances</t>
  </si>
  <si>
    <t>Artificial Intelligence; Cancer Outcomes Research; Large language models; Observational Data; prognostic factor</t>
  </si>
  <si>
    <t>MACHINE LEARNING ALGORITHMS; MULTIMODAL DATA INTEGRATION; PROSTATE-CANCER; SKIN-CANCER; LUNG-CANCER; INFORMATION EXTRACTION; PREDICTION; CLASSIFICATION; VALIDATION; DIAGNOSIS</t>
  </si>
  <si>
    <t>Dai, Xin/L-8442-2019; Lin, Yuewei/D-9454-2017; Bryant, Alex/KKB-8517-2024; Fritsche, Lars/AAF-9387-2019</t>
  </si>
  <si>
    <t>Jiang, Ralph/0000-0001-9940-4109; Jungles, Kassidy/0000-0001-5705-8455; Bryant, Alex/0000-0003-0194-8381; LAWRENCE, THEODORE S/0000-0002-4186-8821; Fritsche, Lars/0000-0002-2110-1690; schipper, matthew/0000-0001-6728-4720</t>
  </si>
  <si>
    <t>JUN 20 2024</t>
  </si>
  <si>
    <t>e7253</t>
  </si>
  <si>
    <t>10.1002/cam4.7253</t>
  </si>
  <si>
    <t>http://dx.doi.org/10.1002/cam4.7253</t>
  </si>
  <si>
    <t>UW2Y2</t>
  </si>
  <si>
    <t>38899720</t>
  </si>
  <si>
    <t>WOS:001251046600001</t>
  </si>
  <si>
    <t>Gete, KY; Ayele, AA</t>
  </si>
  <si>
    <t>BackgroundNon-contrast CT (NCCT) is first-line imaging for suspected acute ischemic stroke (AIS) but has limited early sensitivity; deep learning (DL) may improve patient-level detection.ObjectivesTo estimate the diagnostic accuracy of DL applied to NCCT for patient-level AIS detection and to examine prespecified sources of between-study heterogeneity.MethodsWe searched MEDLINE, Embase, and Web of Science (January 2010-May 2025). Eligible prospective or retrospective diagnostic studies evaluated DL on NCCT against an appropriate reference standard and reported (or allowed reconstruction of) patient-level 2 x 2 data. Two-gate case-control and lesion-only reports were excluded. Dual reviewers screened/extracted data; risk of bias was assessed with QUADAS-2, and AI-reporting against items adapted from STARD-AI/CLAIM/CONSORT-AI. Bivariate random-effects/HSROC models summarized sensitivity and specificity. Prespecified moderators were posterior-fossa inclusion, reference-standard robustness, and validation type. Sensitivity analyses included external-only cohorts, robust standards, posterior-fossa inclusion, and a "Direct AIS" construct subset.ResultsOf 1,899 records, 16 studies met inclusion; 13 contributed patient-level data to meta-analysis. Summary sensitivity was 0.91 (95% CI, 0.81-0.96) and specificity 0.90 (0.85-0.94). Sensitivity was lower for externally validated models than internally validated ones (0.82 [0.67-0.91] vs. 0.95 [0.89-0.98]) with similar specificity (0.88 [0.83-0.92] vs. 0.93 [0.82-0.97]). Findings were directionally robust across sensitivity analyses. QUADAS-2 frequently indicated concerns in patient selection and index-test domains; AI-reporting quality was mostly moderate, and explicit external validation remained uncommon.ConclusionsDL applied to NCCT shows high accuracy for patient-level AIS detection. However, generalizability is the principal gap; broader external validation and guideline-concordant reporting are needed to support safe clinical adoption.</t>
  </si>
  <si>
    <t>Gete, Kalab Yigermal; Ayele, Asnakew Achaw</t>
  </si>
  <si>
    <t>Gete, KY (corresponding author), Bahir Dar Univ, Coll Med &amp; Hlth Sci, Sch Med, Bahir Dar, Ethiopia.; Gete, KY (corresponding author), EPIC Hlth Syst, Addis Ababa, Ethiopia.</t>
  </si>
  <si>
    <t>kalabgete@gmail.com</t>
  </si>
  <si>
    <t>[Gete, Kalab Yigermal] Bahir Dar Univ, Coll Med &amp; Hlth Sci, Sch Med, Bahir Dar, Ethiopia; [Gete, Kalab Yigermal] EPIC Hlth Syst, Addis Ababa, Ethiopia; [Ayele, Asnakew Achaw] Univ New England, Fac Med &amp; Hlth, Sch Hlth, Armidale 2351, Australia; [Ayele, Asnakew Achaw] Univ Gondar, Coll Med &amp; Hlth Sci, Sch Pharm, Dept Clin Pharm, Gondar, Ethiopia</t>
  </si>
  <si>
    <t>Bahir Dar University; University of New England; University of Gondar</t>
  </si>
  <si>
    <t>Deep-learning-based non-contrast CT for detecting acute ischemic stroke: a systematic review and HSROC meta-analysis of patient-level diagnostic accuracy</t>
  </si>
  <si>
    <t>Deep learning; Non-contrast computed tomography (NCCT); Acute ischemic stroke; Diagnostic test accuracy; Sensitivity and specificity; Hierarchical summary ROC (HSROC); Patient-level meta-analysis; Systematic review</t>
  </si>
  <si>
    <t>COMPUTED-TOMOGRAPHY; RELIABILITY; SENSITIVITY; SCANS; SCORE</t>
  </si>
  <si>
    <t>Ayele, Asnakew/I-4212-2019</t>
  </si>
  <si>
    <t>Gete, Kalab Yigermal/0009-0008-3918-2805</t>
  </si>
  <si>
    <t>DEC 15 2025</t>
  </si>
  <si>
    <t>507</t>
  </si>
  <si>
    <t>10.1186/s12883-025-04528-3</t>
  </si>
  <si>
    <t>http://dx.doi.org/10.1186/s12883-025-04528-3</t>
  </si>
  <si>
    <t>W9697</t>
  </si>
  <si>
    <t>41398240</t>
  </si>
  <si>
    <t>WOS:001640137500002</t>
  </si>
  <si>
    <t>Huh, H; Park, JJ</t>
  </si>
  <si>
    <t>Point-of-care ultrasound (POCUS) is portable and radiation-free, but its clinical reliability is constrained by operator-dependent image acquisition and the limited scalability of expert quality assurance (QA) review. As handheld devices proliferate faster than mentorship capacity, trainees increasingly rely on heterogeneous free open access medical education (FOAMed) resources that rarely provide real-time psychomotor feedback. We conducted a structured narrative review (MEDLINE, Embase, Scopus, and Web of Science; last searched on 23 February 2026), with searches performed by H.H. and independently checked by J.J.P. (both POCUS-trained clinicians). After screening, 31 studies were included. We synthesized evidence on artificial intelligence (AI) systems that support bedside image acquisition and automate QA. The primary synthesis centered on key prospective or comparative clinical evaluations of AI-guided acquisition across echocardiography, focused assessment with sonography in trauma, abdominal aortic aneurysm screening, and lung ultrasound, complemented by peer-reviewed studies of FOAMed appraisal tools and online resource quality. These evaluations suggest that real-time probe guidance, view recognition, anatomy labeling, and automated capture may enable novices, after brief training, to acquire diagnostically adequate images for narrowly defined tasks. Early reports of automated QA scoring and program-level triage for expert review suggest potential to reduce expert workload and shorten feedback cycles, but external validation, generalizability across devices and patient habitus, and patient-centered outcomes remain limited. Acquisition-focused AI may therefore serve as an upstream "digital mentor" to improve novice image acquisition. We propose a practical pathway that integrates curated FOAMed resources and simulation with AI-guided bedside acquisition and continuous QA governance for safe deployment.</t>
  </si>
  <si>
    <t>Huh, Hyub; Park, Jeong Jun</t>
  </si>
  <si>
    <t>Park, JJ (corresponding author), CHA Univ, CHA Bundang Med Ctr, Dept Anesthesiol &amp; Pain Med, Sch Med, Seongnam 13496, South Korea.</t>
  </si>
  <si>
    <t>jeongjun.park@cha.ac.kr; clumania@gmail.com</t>
  </si>
  <si>
    <t>Kyung Hee University [KHU-20231174]</t>
  </si>
  <si>
    <t>Kyung Hee University (Kyung Hee University)</t>
  </si>
  <si>
    <t>This work was supported by a grant from Kyung Hee University in 2023 (KHU-20231174).</t>
  </si>
  <si>
    <t>[Huh, Hyub] Kyung Hee Univ, Kyung Hee Univ Hosp Gangdong, Coll Med, Dept Anesthesiol &amp; Pain Med, Seoul 05278, South Korea; [Park, Jeong Jun] CHA Univ, CHA Bundang Med Ctr, Dept Anesthesiol &amp; Pain Med, Sch Med, Seongnam 13496, South Korea</t>
  </si>
  <si>
    <t>Kyung Hee University; Kyung Hee University Hospital</t>
  </si>
  <si>
    <t>Beyond Computer-Aided Diagnosis: Artificial Intelligence as a "Digital Mentor" for POCUS Image Acquisition and Quality Assurance: A Narrative Review</t>
  </si>
  <si>
    <t>clinical governance; digital mentor; free open access medical education; point-of-care ultrasound; quality assurance; ultrasound education</t>
  </si>
  <si>
    <t>EMERGENCY-MEDICINE; CARDIAC ULTRASONOGRAPHY; APPROPRIATE USE; CARE; ULTRASOUND; POINT; HEALTH; TOOL; GUIDELINES; EDUCATION</t>
  </si>
  <si>
    <t>858</t>
  </si>
  <si>
    <t>10.3390/diagnostics16060858</t>
  </si>
  <si>
    <t>http://dx.doi.org/10.3390/diagnostics16060858</t>
  </si>
  <si>
    <t>FS5JN</t>
  </si>
  <si>
    <t>41897591</t>
  </si>
  <si>
    <t>WOS:001726365000001</t>
  </si>
  <si>
    <t>Wang, TW; Luo, WT; Tu, YK; Chou, YB; Wu, YT</t>
  </si>
  <si>
    <t>Deep-learning (DL) algorithms are widely promoted for diabetic-retinopathy (DR) screening, yet their prospective diagnostic accuracy is not well defined. PubMed, EMBASE and ClinicalTrials.gov were searched to April, 2025, for prospective evaluations of DL systems using color-fundus images. Two reviewers screened records, extracted data, and applied QUADAS-2. Hierarchical bivariate random-effects models produced pooled sensitivity and specificity for referable and vision-threatening DR), analyzed separately at patient and eye level. Twenty-one prespecified moderators were explored with uni- and multi-variate meta-regression; publication bias was assessed with Deeks' test Seventy-three studies from 23 countries (255,330 examinations) met the criteria. Pooled patient-level sensitivity was 0.94 (95 % CI 0.92-0.95) and specificity 0.90 (95 % CI 0.87-0.93); eye-level values were 0.93 (95 % CI 0.91-0.95) and 0.94 (95 % CI 0.92-0.96). DR subtype, retinal-field strategy, camera form factor, and prevalence independently explained heterogeneity (p &lt; 0.05). Performance matched or exceeded pivotal FDA trials (IDx-DR, EyeArt). AI gradability was &gt;= 95 % in 60 % of cohorts, including handheld and smartphone systems. DL-based DR screening achieves consistent, high accuracy across devices and care settings, enabling scalable deployment in primary care, pharmacies, and mobile clinics. Quality assurance and ongoing monitoring are essential to maximize population-level benefits.</t>
  </si>
  <si>
    <t>Wang, Ting-Wei; Luo, Wei-Ting; Tu, Yu-Kang; Chou, Yu-Bai; Wu, Yu-Te</t>
  </si>
  <si>
    <t>Wu, YT (corresponding author), Natl Yang Ming Chiao Tung Univ, Inst Biophoton, Taipei, Taiwan.; Wu, YT (corresponding author), Taipei City Hosp, Ctr Smart Hlth &amp; Med, Taipei, Taiwan.</t>
  </si>
  <si>
    <t>ytwu@nycu.edu.tw</t>
  </si>
  <si>
    <t>[Wang, Ting-Wei] Taipei Vet Gen Hosp, Dept Educ, Taipei, Taiwan; [Wang, Ting-Wei; Luo, Wei-Ting; Chou, Yu-Bai] Natl Yang Ming Chiao Tung Univ, Sch Med, Taipei, Taiwan; [Wang, Ting-Wei; Wu, Yu-Te] Natl Yang Ming Chiao Tung Univ, Inst Biophoton, Taipei, Taiwan; [Wang, Ting-Wei] Johns Hopkins Univ, Whiting Sch Engn, Dept Comp Sci, Baltimore, MD USA; [Luo, Wei-Ting] Taipei Vet Gen Hosp, Dept Ophthalmol, Taipei, Taiwan; [Tu, Yu-Kang] Natl Taiwan Univ, Inst Hlth Data Analyt &amp; Stat, Coll Publ Hlth, Taipei, Taiwan; [Chou, Yu-Bai] Taipei Vet Gen Hosp, Dept Ophthalmol, Taipei, Taiwan; [Wu, Yu-Te] Taipei City Hosp, Ctr Smart Hlth &amp; Med, Taipei, Taiwan</t>
  </si>
  <si>
    <t>Taipei Veterans General Hospital; National Yang Ming Chiao Tung University; National Yang Ming Chiao Tung University; Johns Hopkins University; Taipei Veterans General Hospital; National Taiwan University; Taipei Veterans General Hospital; Taipei City Hospital</t>
  </si>
  <si>
    <t>Prospective validation of deep-learning algorithms for diabetic retinopathy screening: A systematic review and meta-analysis</t>
  </si>
  <si>
    <t>Deep learning; Diabetic retinopathy; Screening; Diagnostic accuracy; Prospective validation; Meta-analysis; Fundus photography</t>
  </si>
  <si>
    <t>ARTIFICIAL-INTELLIGENCE ALGORITHM; DIAGNOSTIC-TEST ACCURACY; FUNDUS PHOTOGRAPHY; PERFORMANCE; PREVALENCE; DISEASES; OFFLINE; TOOL</t>
  </si>
  <si>
    <t>827</t>
  </si>
  <si>
    <t>846</t>
  </si>
  <si>
    <t>10.1016/j.survophthal.2025.11.012</t>
  </si>
  <si>
    <t>http://dx.doi.org/10.1016/j.survophthal.2025.11.012</t>
  </si>
  <si>
    <t>FF4KQ</t>
  </si>
  <si>
    <t>41344407</t>
  </si>
  <si>
    <t>WOS:001717471800001</t>
  </si>
  <si>
    <t>Hung, M; Strickler, I; Jensen, A; Gunnell, B; Parry, A; Dyal, S; Lipsky, MS</t>
  </si>
  <si>
    <t>This scoping review aimed to answer the question: to what extent do artificial intelligence applications in dental and orthopedic skeletal imaging demonstrate true cross-disciplinary methodological convergence versus parallel development with shared translational barriers? This scoping review synthesizes AI applications across both fields to characterize methodological overlap, developmental asymmetries, and translational gaps, rather than assuming convergence. Following the PRISMA-ScR reporting standards, we searched PubMed, Scopus, Web of Science, IEEE Xplore, and EMBASE for peer-reviewed, English-language human studies published between January 2015 and May 2025. Eligible studies applied AI, machine learning, or deep learning to diagnostic, segmentation, or preoperative planning tasks in dental or orthopedic imaging. Three reviewers independently extracted data on imaging modality, task, model architecture, dataset characteristics, validation strategy, performance metrics, and translational considerations, with random auditing for consistency. Fifty-nine studies met inclusion criteria, comprising 48 dental (81.36%) and 11 orthopedic (18.64%) investigations, with no study spanning both domains. Most applications focused on foundational tasks such as segmentation and detection/classification using two-dimensional radiographs and cone-beam computed tomography. Computed tomography primarily supported bony anatomy and preoperative planning, while magnetic resonance imaging, the EOS system, and intraoral scanners were used in specialized workflows. Convolutional neural networks, particularly U-Net/nnU-Net variants and EfficientNet/ResNet backbones with YOLO-based detectors, dominated, alongside emerging transformer-based and hybrid physics-informed approaches. Internal validation performance was frequently high for segmentation (typical Dice 0.90-0.99), while more complex or anatomically challenging targets showed lower and more variable performance. External validation, prospective evaluation, and standardized reporting of calibration, expert comparators, and demographic performance were uncommon. The current AI skeletal imaging literature demonstrates strong technical feasibility but uneven clinical maturity, with dental imaging dominating in volume and automation of foundational tasks and orthopedic applications remaining fewer, more heterogeneous, and less mature. Rather than evidencing true cross-disciplinary convergence, the findings highlight asymmetrical development and shared translational barriers, particularly in validation rigor and real-world integration. By explicitly identifying these asymmetries, this review provides a realistic foundation for future cross-disciplinary collaboration focused on harmonized validation standards, clinically meaningful benchmarks, and equitable, workflow-native deployment.</t>
  </si>
  <si>
    <t>Hung, Man; Strickler, Isabella; Jensen, Annabella; Gunnell, Bayler; Parry, Alicia; Dyal, Samuel; Lipsky, Martin S.</t>
  </si>
  <si>
    <t>Hung, M (corresponding author), Roseman Univ Hlth Sci, Coll Dent Med, South Jordan, UT 84095 USA.; Hung, M (corresponding author), Univ Utah, Dept Orthopaed Surg Operat, Salt Lake City, UT 84112 USA.; Hung, M (corresponding author), Univ Utah, Dept Family &amp; Prevent Med, Salt Lake City, UT 84112 USA.; Hung, M (corresponding author), Huntsman Canc Inst, Salt Lake City, UT 84112 USA.</t>
  </si>
  <si>
    <t>mhung@roseman.edu</t>
  </si>
  <si>
    <t>[Hung, Man; Gunnell, Bayler; Lipsky, Martin S.] Roseman Univ Hlth Sci, Coll Dent Med, South Jordan, UT 84095 USA; [Hung, Man] Univ Utah, Dept Orthopaed Surg Operat, Salt Lake City, UT 84112 USA; [Hung, Man] Univ Utah, Dept Family &amp; Prevent Med, Salt Lake City, UT 84112 USA; [Hung, Man] Huntsman Canc Inst, Salt Lake City, UT 84112 USA; [Strickler, Isabella; Jensen, Annabella] Oakland Univ, Sch Med, Rochester, MI USA; [Parry, Alicia; Dyal, Samuel] Roseman Univ Hlth Sci, Lib, South Jordan, UT USA; [Lipsky, Martin S.] Portland State Univ, Inst Aging, Portland, OR USA</t>
  </si>
  <si>
    <t>Utah System of Higher Education; University of Utah; Utah System of Higher Education; University of Utah; Utah System of Higher Education; University of Utah; Huntsman Cancer Institute; Oakland University; Portland State University</t>
  </si>
  <si>
    <t>Artificial Intelligence in Dental and Orthopedic Skeletal Imaging: A Scoping Review of Methodological Convergence and Translational Gaps</t>
  </si>
  <si>
    <t>Artificial intelligence; Skeletal imaging; Dentistry; Orthopedics; Deep learning</t>
  </si>
  <si>
    <t>SEGMENTATION; NETWORK</t>
  </si>
  <si>
    <t>Parry, Alicia/0009-0004-7862-1904</t>
  </si>
  <si>
    <t>10.1007/s10278-026-01974-4</t>
  </si>
  <si>
    <t>http://dx.doi.org/10.1007/s10278-026-01974-4</t>
  </si>
  <si>
    <t>HC7DP</t>
  </si>
  <si>
    <t>42045769</t>
  </si>
  <si>
    <t>WOS:001750920800001</t>
  </si>
  <si>
    <t>Shi, ZW; Zhang, Z; Liu, ZY; Zhao, LJ; Ye, ZX; Dekker, A; Wee, L</t>
  </si>
  <si>
    <t>Purpose Studies based on machine learning-based quantitative imaging techniques have gained much interest in cancer research. The aim of this review is to critically appraise the existing machine learning-based quantitative imaging analysis studies predicting outcomes of esophageal cancer after concurrent chemoradiotherapy in accordance with PRISMA guidelines. Methods A systematic review was conducted in accordance with PRISMA guidelines. The citation search was performed via PubMed and Embase Ovid databases for literature published before April 2021. From each full-text article, study characteristics and model information were summarized. We proposed an appraisal matrix with 13 items to assess the methodological quality of each study based on recommended best-practices pertaining to quality. Results Out of 244 identified records, 37 studies met the inclusion criteria. Study endpoints included prognosis, treatment response, and toxicity after concurrent chemoradiotherapy with reported discrimination metrics in validation datasets between 0.6 and 0.9, with wide variation in quality. A total of 30 studies published within the last 5 years were evaluated for methodological quality and we found 11 studies with at least 6 "good" item ratings. Conclusion A substantial number of studies lacked prospective registration, external validation, model calibration, and support for use in clinic. To further improve the predictive power of machine learning-based models and translate into real clinical applications in cancer research, appropriate methodologies, prospective registration, and multi-institution validation are recommended.</t>
  </si>
  <si>
    <t>Shi, Zhenwei; Zhang, Zhen; Liu, Zaiyi; Zhao, Lujun; Ye, Zhaoxiang; Dekker, Andre; Wee, Leonard</t>
  </si>
  <si>
    <t>Shi, ZW (corresponding author), Guangdong Acad Med Sci, Dept Radiol, Guangdong Prov Peoples Hosp, Guangzhou, Peoples R China.; Shi, ZW (corresponding author), Guangdong Cardiovasc Inst, Guangzhou, Peoples R China.; Shi, ZW (corresponding author), Guangdong Prov Key Lab Artificial Intelligence Me, Guangzhou, Peoples R China.; Zhang, Z (corresponding author), Maastricht Univ Med Ctr, Dept Radiat Oncol MAASTRO, GROW Sch Oncol &amp; Dev Biol, Maastricht, Netherlands.; Zhang, Z (corresponding author), Tianjin Med Univ Canc Inst &amp; Hosp, Natl Clin Res Ctr Canc, Key Lab Canc Prevent &amp; Therapy, Tianjins Clin Res Ctr Canc,Dept Radiat Oncol, Tianjin, Peoples R China.</t>
  </si>
  <si>
    <t>shizhenwei@gdph.org.cn; zhen.zhang@maastro.nl</t>
  </si>
  <si>
    <t>[Shi, Zhenwei; Liu, Zaiyi] Guangdong Acad Med Sci, Dept Radiol, Guangdong Prov Peoples Hosp, Guangzhou, Peoples R China; [Shi, Zhenwei] Guangdong Cardiovasc Inst, Guangzhou, Peoples R China; [Shi, Zhenwei; Liu, Zaiyi] Guangdong Prov Key Lab Artificial Intelligence Me, Guangzhou, Peoples R China; [Zhang, Zhen; Dekker, Andre; Wee, Leonard] Maastricht Univ Med Ctr, Dept Radiat Oncol MAASTRO, GROW Sch Oncol &amp; Dev Biol, Maastricht, Netherlands; [Zhang, Zhen; Zhao, Lujun] Tianjin Med Univ Canc Inst &amp; Hosp, Natl Clin Res Ctr Canc, Key Lab Canc Prevent &amp; Therapy, Tianjins Clin Res Ctr Canc,Dept Radiat Oncol, Tianjin, Peoples R China; [Ye, Zhaoxiang] Tianjin Med Univ Canc Inst &amp; Hosp, Natl Clin Res Ctr Canc, Key Lab Canc Prevent &amp; Therapy, Tianjins Clin Res Ctr Canc,Dept Radiol, Tianjin, Peoples R China</t>
  </si>
  <si>
    <t>Guangdong Academy of Medical Sciences &amp; Guangdong General Hospital; Southern Medical University - China; Maastricht University; Maastricht University Medical Centre (MUMC); Tianjin Medical University; Tianjin Medical University</t>
  </si>
  <si>
    <t>Methodological quality of machine learning-based quantitative imaging analysis studies in esophageal cancer: a systematic review of clinical outcome prediction after concurrent chemoradiotherapy</t>
  </si>
  <si>
    <t>EUROPEAN JOURNAL OF NUCLEAR MEDICINE AND MOLECULAR IMAGING</t>
  </si>
  <si>
    <t>Quantitative imaging analysis; Radiomics; Esophageal cancer; Concurrent chemoradiotherapy; Clinical outcomes; Methodological assessment</t>
  </si>
  <si>
    <t>PATHOLOGICAL COMPLETE RESPONSE; TEXTURE ANALYSIS; F-18-FDG PET; PREOPERATIVE CHEMORADIOTHERAPY; NEOADJUVANT CHEMORADIOTHERAPY; RADIATION PNEUMONITIS; GENETIC-VARIANTS; TUMOR RESPONSE; RADIOMICS; FEATURES</t>
  </si>
  <si>
    <t>Dekker, Andre/GXH-3666-2022; Liu, Zaiyi/L-9212-2015; Shi, Zhenwei/HTO-3035-2023; Wee, Leonard/AAH-3548-2019</t>
  </si>
  <si>
    <t>Dekker, Andre/0000-0002-0422-7996; Zhang, Zhen/0000-0001-6335-9529; Shi, Zhenwei/0000-0003-1305-5935; Dekker, Andre/0000-0002-0422-7996</t>
  </si>
  <si>
    <t>1619-7070</t>
  </si>
  <si>
    <t>1619-7089</t>
  </si>
  <si>
    <t>EUR J NUCL MED MOL I</t>
  </si>
  <si>
    <t>Eur. J. Nucl. Med. Mol. Imaging</t>
  </si>
  <si>
    <t>2462</t>
  </si>
  <si>
    <t>2481</t>
  </si>
  <si>
    <t>10.1007/s00259-021-05658-9</t>
  </si>
  <si>
    <t>http://dx.doi.org/10.1007/s00259-021-05658-9</t>
  </si>
  <si>
    <t>DEC 2021</t>
  </si>
  <si>
    <t>2F1RN</t>
  </si>
  <si>
    <t>34939174</t>
  </si>
  <si>
    <t>WOS:000733871100003</t>
  </si>
  <si>
    <t>Safarian, A; Mirshahvalad, SA; Farbod, A; Jung, TRS; Nasrollahi, H; Schweighofer-Zwink, G; Rendl, G; Pirich, C; Vali, R; Beheshti, M</t>
  </si>
  <si>
    <t>The integration of artificial intelligence (AI) into [F-18]FDG PET/CT imaging continues to expand, offering new opportunities for more precise, consistent, and personalized oncologic evaluations. Building on the foundation established in Part I, this second part explores AI-driven innovations across a broader range of malignancies, including hematological, genitourinary, melanoma, and central nervous system tumors as well applications of AI in pediatric oncology. Radiomics and machine learning algorithms are being explored for their ability to enhance diagnostic accuracy, reduce interobserver variability, and inform complex clinical decision-making, such as identifying patients with refractory lymphoma, assessing pseudoprogression in melanoma, or predicting brain metastases in extracranial malignancies. Additionally, AI-assisted lesion segmentation, quantitative feature extraction, and heterogeneity analysis are contributing to improved prediction of treatment response and long-term survival outcomes. Despite encouraging results, variability in imaging protocols, segmentation methods, and validation strategies across studies continues to challenge reproducibility and remains a barrier to clinical translation. This review evaluates recent advancements of AI, its current clinical applications, and emphasizes the need for robust standardization and prospective validation to ensure the reproducibility and generalizability of AI tools in PET imaging and clinical practice. (c) 2025 The Authors. Published by Elsevier Inc. This is an open access article under the CC BY-NC-ND license (http://creativecommons.org/licenses/by-nc-nd/4.0/)</t>
  </si>
  <si>
    <t>Safarian, Alireza; Mirshahvalad, Seyed Ali; Farbod, Abolfazl; Jung, Theresa; Nasrollahi, Hadi; Schweighofer-Zwink, Gregor; Rendl, Gundula; Pirich, Christian; Vali, Reza; Beheshti, Mohsen</t>
  </si>
  <si>
    <t>Beheshti, M (corresponding author), PMU Univ, Univ Hosp, Dept Nucl Med, Div Mol Imaging &amp; Theranost, Muellner Hauptstr 48, A-5020 Salzburg, Austria.</t>
  </si>
  <si>
    <t>m.beheshti@salk.at</t>
  </si>
  <si>
    <t>[Safarian, Alireza; Jung, Theresa; Nasrollahi, Hadi; Schweighofer-Zwink, Gregor; Rendl, Gundula; Pirich, Christian] Paracelsus Med Univ, Univ Hosp, Dept Nucl Med, Div Mol Imaging &amp; Theranost, Salzburg, Austria; [Safarian, Alireza] Iran Univ Med Sci, Rajaie Cardiovasc Inst, Rajaie Cardiovasc Med &amp; Res Ctr, Tehran, Iran; [Mirshahvalad, Seyed Ali] Univ Toronto, Univ Med Imaging Toronto, Joint Dept Med Imaging, Toronto, ON, Canada; [Farbod, Abolfazl] Univ Tehran Med Sci, Res Ctr Nucl Med, Tehran, Iran; [Vali, Reza] Univ Toronto, Hosp Sick Children, Dept Diagnost &amp; Intervent Radiol, Toronto, ON, Canada</t>
  </si>
  <si>
    <t>Paracelsus Private Medical University; Iran University of Medical Sciences; University of Toronto; Tehran University of Medical Sciences; University of Toronto; Hospital for Sick Children (SickKids)</t>
  </si>
  <si>
    <t>Artificial Intelligence for Tumor [18F]FDG PET Imaging: Advancements and Future Trends - Part II</t>
  </si>
  <si>
    <t>nancies. Additionally; AI-assisted lesion segmentation; quantitative feature extraction</t>
  </si>
  <si>
    <t>FDG-PET/CT; RADIOMICS; LYMPHOMA</t>
  </si>
  <si>
    <t>Pirich, Christian/AAS-6035-2020; Nasrollahi, Hadi/JMC-0132-2023; Mirshahvalad, Seyed Ali/JCP-4519-2023</t>
  </si>
  <si>
    <t>Safarian, Alireza/0009-0008-6655-4619</t>
  </si>
  <si>
    <t>10.1053/j.semnuclmed.2025.06.012</t>
  </si>
  <si>
    <t>http://dx.doi.org/10.1053/j.semnuclmed.2025.06.012</t>
  </si>
  <si>
    <t>8BV2O</t>
  </si>
  <si>
    <t>40683831</t>
  </si>
  <si>
    <t>WOS:001584938000011</t>
  </si>
  <si>
    <t>Abdalla, HM; Bacon, A; VanDolah, H; Dreher, L; Scalia, I; Eldeib, A; Laffaye, T; Abdelnabi, M; Ibrahim, R; Pathangey, G; Arsanjani, R; Ayoub, C</t>
  </si>
  <si>
    <t>Background and Objective: Artificial intelligence (AI) is increasingly embedded across cardiovascular care, serving as a powerful adjunct for symptom assessment, bedside examination, electrocardiography, and multimodality imaging interpretation. We aim to thoroughly review current evidence for AI applications across the cardiovascular diagnostic pathway and to highlight key considerations for clinical integration. Methods: We performed a narrative review of clinical trials and observational studies retrieved from MEDLINE/PubMed, Embase, and Google Scholar (January 1st 2000-July 10th 2025), limited to publications in English, using AI- and cardiovascular diagnostic specific search terms. Regulatory resources [e.g., U.S. Food and Drug Administration (FDA) clearance databases and publicly available summaries] were also reviewed to identify cardiovascular AI software with regulatory authorization. Key Content and Findings: Across diagnostic domains, AI has demonstrated potential to improve diagnostic performance and workflow efficiency. Large language models and other AI systems can support structured history-taking, triage, and automated clinical documentation. Digital stethoscope and phonocardiography algorithms enable scalable screening for murmurs and valvular disease with a higher sensitivity for murmur detection compared with conventional auscultation. Electrocardiography-based AI models have been reported for rapid detection of arrhythmias, ischemia, and heart failure with reduced EF estimation, and valve assessment, while substantially reducing acquisition and processing time. Advanced scoring, and CT-derived fractional flow reserve (FFR), as well as cardiac magnetic resonance segmentation and scar/late gadolinium enhancement (LGE) quantification. However, much of the evidence remains retrospective with heterogeneous endpoints, and outcome-improving, prospective, real-world integration studies remain limited. Conclusions: Future work should prioritize multicenter prospective validation and implementation studies that address model generalizability, quality control, bias, data drift, and governance. Multimodal, workflowembedded AI systems that fuse clinical and imaging signals may ultimately enable individualized risk prediction and improve access and cardiovascular outcomes.</t>
  </si>
  <si>
    <t>Abdalla, Hesham M.; Bacon, Adam; VanDolah, Hunter; Dreher, Luke; Scalia, Isabel; Eldeib, Abdulrahman; Laffaye, Todd; Abdelnabi, Mahmoud; Ibrahim, Ramzi; Pathangey, Girish; Arsanjani, Reza; Ayoub, Chadi</t>
  </si>
  <si>
    <t>Ayoub, C (corresponding author), Mayo Clin, Dept Cardiovasc Med, Med, 5777 East Mayo Blvd, Phoenix, AZ 85054 USA.</t>
  </si>
  <si>
    <t>ayoub.chadi@mayo.edu</t>
  </si>
  <si>
    <t>[Abdalla, Hesham M.; Bacon, Adam; VanDolah, Hunter; Dreher, Luke] Mayo Clin, Dept Internal Med, Phoenix, AZ USA; [Scalia, Isabel; Abdelnabi, Mahmoud; Ibrahim, Ramzi; Pathangey, Girish; Arsanjani, Reza; Ayoub, Chadi] Mayo Clin, Dept Cardiovasc Med, Phoenix, AZ USA; [Eldeib, Abdulrahman] Alfaisal Univ, Coll Med, Riyadh, Saudi Arabia; [Laffaye, Todd] Mayo Clin, Alix Sch Med, Scottsdale, AZ USA; [Ayoub, Chadi] Mayo Clin, Dept Cardiovasc Med, Med, 5777 East Mayo Blvd, Phoenix, AZ 85054 USA</t>
  </si>
  <si>
    <t>Mayo Clinic; Mayo Clinic Phoenix; Mayo Clinic; Mayo Clinic Phoenix; Alfaisal University; Mayo Clinic; Mayo Clinic Phoenix; Mayo Clinic; Mayo Clinic Phoenix</t>
  </si>
  <si>
    <t>Artificial intelligence across the cardiovascular diagnostic pathway: a case-based narrative review</t>
  </si>
  <si>
    <t>Artificial intelligence (AI); cardiovascular disease; diagnosis; imaging; electrocardiography</t>
  </si>
  <si>
    <t>CORONARY-ARTERY-DISEASE; ASSISTED AUSCULTATION; ATRIAL-FIBRILLATION</t>
  </si>
  <si>
    <t>10.21037/cdt-2025-aw-550</t>
  </si>
  <si>
    <t>http://dx.doi.org/10.21037/cdt-2025-aw-550</t>
  </si>
  <si>
    <t>42164738</t>
  </si>
  <si>
    <t>WOS:001775649100017</t>
  </si>
  <si>
    <t>Hou, CH; Wang, AQ; Xiao, JR; Wang, X; Xu, W</t>
  </si>
  <si>
    <t>Objective: This review systematically evaluates the current research landscape, methodological characteristics, and translational challenges of artificial intelligence (AI) integrated with magnetic resonance imaging (MRI) across the diagnostic and therapeutic pathway of spinal metastases, with the aim of informing clinical practice and future research. Methods: Following the Preferred Reporting Items for Systematic Reviews and Meta-Analyses (PRISMA) guidelines, we conducted a systematic search of PubMed, Web of Science, and the Cochrane Library. Original studies investigating AI models, including machine learning, deep learning, and large language models, developed from MRI data for spinal metastases were included. Two reviewers independently screened studies and extracted data. Sixty-one studies were included in the qualitative synthesis. Results: The included studies focused on four core clinical tasks: diagnosis and pathological classification (23 studies), clinical prognosis and risk stratification (17 studies), lesion detection and segmentation (16 studies), and automated clinical scoring and report analysis (5 studies). AI models showed promising performance across these tasks, with the highest area under the curve (AUC) for benign-malignant differentiation reaching 0.98 and the highest Dice similarity coefficient (DSC) for automatic lesion segmentation exceeding 0.85. Nevertheless, important limitations remain. Most studies were single-center retrospective investigations (73%), and the majority addressed isolated tasks rather than integrated clinical workflows. Important gaps also persist in multicenter generalizability, long-term survival prediction, and multimodal data integration. Conclusion: MRI-based AI has substantial potential to improve the diagnosis and management of spinal metas-tases. Future studies should emphasize large-scale, multi-center prospective validation and integrated intelligent systems supporting screening, decision-making, treatment response assessment, and long-term follow-up.</t>
  </si>
  <si>
    <t>Hou, Chunhua; Wang, Anqi; Xiao, Jianru; Wang, Xiang; Xu, Wei</t>
  </si>
  <si>
    <t>Xiao, JR; Wang, X; Xu, W (corresponding author), Naval Med Univ, Shanghai Changzheng Hosp, Dept Orthoped Oncol, Shanghai 200003, Peoples R China.</t>
  </si>
  <si>
    <t>jianruxiao83@163.com; xuweichangzheng@hotmail.com; 2511964360@qq.com</t>
  </si>
  <si>
    <t>[Hou, Chunhua] Univ Shanghai Sci &amp; Technol, Shanghai 200093, Peoples R China; [Wang, Anqi; Xiao, Jianru; Wang, Xiang; Xu, Wei] Naval Med Univ, Shanghai Changzheng Hosp, Dept Orthoped Oncol, Shanghai 200003, Peoples R China</t>
  </si>
  <si>
    <t>University of Shanghai for Science &amp; Technology; Naval Medical University</t>
  </si>
  <si>
    <t>Clinical applications of MRI-based artificial intelligence in spinal metastases: A systematic review</t>
  </si>
  <si>
    <t>JOURNAL OF BONE ONCOLOGY</t>
  </si>
  <si>
    <t>Spinal metastases; Magnetic resonance imaging; Artificial intelligence; Deep learning; Radiomics; Systematic review</t>
  </si>
  <si>
    <t>DEEP; DIFFERENTIATION; PREDICTION</t>
  </si>
  <si>
    <t>2212-1374</t>
  </si>
  <si>
    <t>J BONE ONCOL</t>
  </si>
  <si>
    <t>J. Bone Oncol.</t>
  </si>
  <si>
    <t>100782</t>
  </si>
  <si>
    <t>10.1016/j.jbo.2026.100782</t>
  </si>
  <si>
    <t>http://dx.doi.org/10.1016/j.jbo.2026.100782</t>
  </si>
  <si>
    <t>LD8DC</t>
  </si>
  <si>
    <t>42438599</t>
  </si>
  <si>
    <t>WOS:001822214600001</t>
  </si>
  <si>
    <t>Kim, Y; Choe, SA; Jeong, S; Jie, D; Wang, XS; Lee, H; Kim, BJ</t>
  </si>
  <si>
    <t>Artificial intelligence (AI) has stimulated extensive research in clinical neurology, but relatively few AI systems have meaningfully changed bedside decision-making. This translational gap is not explained solely by inadequate algorithms. More often, AI models in neurology remain outside routine practice because they are trained on unstable labels, validated in narrow or single-center datasets, evaluated primarily by discrimination metrics, disconnected from clinical workflow, and deployed without prospective monitoring, reimbursement frameworks, or accountability. In this review, we propose the NEURAL framework for practice-changing neurological AI: Novel clinical insight, External and prospective validation, Utility over accuracy, Real-time workflow integration, Algorithmic transparency, and Long-term outcome linkage. Using this framework, we examine evidence across acute stroke, epilepsy and electroencephalography (EEG), sleep medicine, neurodegenerative disease, movement disorders, headache, vestibular disorders, neuroimmunology, rehabilitation, and neurocritical care. The most clinically advanced examples come from acute stroke, where imaging-based selection, large-vessel occlusion detection, and automated notification are linked to urgent, pathway-defined interventions. Automated EEG triage, focal cortical dysplasia detection, selected sleep-analysis tools, quantitative biomarker pipelines, and AI-assisted longitudinal monitoring may also become clinically meaningful if tested prospectively in real-world workflows. Many high-performing models for dementia progression, prodromal Parkinson disease, outpatient treatment response, and long-horizon risk prediction remain pre-implementation tools because they do not yet define a validated clinical action. Future neurological AI should therefore be judged less by whether it recognizes complex patterns and more by whether it improves the right decision for the right patient at the right time. A clinically useful AI system must demonstrate not only accuracy, but also actionability, workflow fit, equity, safety, sustainability, and measurable benefit for patients and health systems.</t>
  </si>
  <si>
    <t>Kim, Yongcheon; Choe, Seung-Ah; Jeong, Seogsong; Jie, Ding; Wang, Xinshi; Lee, Hwamin; Kim, Byung-Jo</t>
  </si>
  <si>
    <t>Lee, H (corresponding author), Korea Univ, Dept Biomed Informat, Coll Med, 161 Jeongneung, Seoul 02708, South Korea.</t>
  </si>
  <si>
    <t>hwamin@korea.ac.kr</t>
  </si>
  <si>
    <t>National Research Foundation of Korea (NRF) - Korea government (MSIT) [RS-2026-25477844]; IITP (Institute of Information &amp; CommunicationsTechnology Planning &amp; Evaluation) -ICAN (ICT Challenge and Advanced Network of HRD) grant - Korea government (Ministry of Science and ICT) [IITP-2026-RS-2022-00156439]</t>
  </si>
  <si>
    <t>National Research Foundation of Korea (NRF) - Korea government (MSIT) (National Research Foundation of Korea, Ministry of Science &amp; ICT (MMSTI)); IITP (Institute of Information &amp; CommunicationsTechnology Planning &amp; Evaluation) -ICAN (ICT Challenge and Advanced Network of HRD) grant - Korea government (Ministry of Science and ICT)</t>
  </si>
  <si>
    <t>This work was supported by the National Research Foundation of Korea (NRF) grant funded by the Korea government (MSIT) (RS-2026-25477844); and by the IITP (Institute of Information &amp; CommunicationsTechnology Planning &amp; Evaluation) -ICAN (ICT Challenge and Advanced Network of HRD) grant funded by the Korea government (Ministry of Science and ICT) (IITP-2026-RS-2022-00156439).</t>
  </si>
  <si>
    <t>[Kim, Yongcheon; Jeong, Seogsong; Lee, Hwamin] Korea Univ, Dept Biomed Informat, Coll Med, 161 Jeongneung, Seoul 02708, South Korea; [Kim, Yongcheon] Korea Univ, Coll Med, Res Inst Med Bigdata Sci, Seoul, South Korea; [Choe, Seung-Ah] Korea Univ, Dept Prevent Med, Seoul, South Korea; [Choe, Seung-Ah] Korea Univ, Res &amp; Management Ctr Hlth Risk Particulate Matter, Seoul, South Korea; [Jie, Ding] Shanghai Jiao Tong Univ, Sch Med, Ren Ji Hosp, Dept Neurol, Shanghai, Peoples R China; [Wang, Xinshi] Wenzhou Med Univ, Dept Neurol, Affiliated Hosp 1, Wenzhou, Zhejiang, Peoples R China; [Kim, Byung-Jo] Korea Univ, Anam Hosp, Dept Neurol, Coll Med, Seoul, South Korea</t>
  </si>
  <si>
    <t>Korea University; Korea University Medicine (KU Medicine); Korea University; Korea University Medicine (KU Medicine); Korea University; Korea University; Shanghai Jiao Tong University; Wenzhou Medical University; Korea University; Korea University Medicine (KU Medicine)</t>
  </si>
  <si>
    <t>Artificial Intelligence That Changes Clinical Neurology Practice: Translating Algorithms Into Actionable Care</t>
  </si>
  <si>
    <t>JOURNAL OF CLINICAL NEUROLOGY</t>
  </si>
  <si>
    <t>artificial intelligence; machine learning; clinical decision support systems; stroke; epilepsy; neurodegenerative diseases</t>
  </si>
  <si>
    <t>ACUTE ISCHEMIC-STROKE; HEALTH; BIAS; EPILEPSY; MODELS; TOOL</t>
  </si>
  <si>
    <t>Kim, Byung-Jo/A-5943-2012; Kim, Yongcheon/JVO-1039-2024; Choe, Seung-Ah/AAD-2282-2020; Jeong, Seogsong/MIN-9298-2025</t>
  </si>
  <si>
    <t>KOREAN NEUROLOGICAL ASSOC</t>
  </si>
  <si>
    <t>1111 DAEIL BLD, 43 INSA-DONG, JONGNO-GU, SEOUL, 110-741, SOUTH KOREA</t>
  </si>
  <si>
    <t>1738-6586</t>
  </si>
  <si>
    <t>2005-5013</t>
  </si>
  <si>
    <t>J CLIN NEUROL</t>
  </si>
  <si>
    <t>J. Clin. Neurol.</t>
  </si>
  <si>
    <t>10.3988/jcn.2026.0312</t>
  </si>
  <si>
    <t>http://dx.doi.org/10.3988/jcn.2026.0312</t>
  </si>
  <si>
    <t>LA3AD</t>
  </si>
  <si>
    <t>42421400</t>
  </si>
  <si>
    <t>WOS:001819834000003</t>
  </si>
  <si>
    <t>Eini, P; Houshmand, G; Serpoush, H; Rezayee, M; Kassulke, M</t>
  </si>
  <si>
    <t>Background: Accurate assessment of mitral regurgitation (MR) severity is crucial for guiding clinical management, but is often limited by the subjectivity and variability of traditional echocardiographic evaluations. Machine learning (ML) models offer potential for automated, objective MR grading, yet their diagnostic performance remains underexplored. This systematic review and meta-analysis aim to evaluate the diagnostic accuracy of ML-based models for assessing MR severity. Methods: We searched five different databases for studies evaluating ML algorithms (deep learning or traditional ML) for MR severity assessment in adults. Data were extracted and the risk of bias was assessed using the PROBAST + AI tool. A bivariate random-effects model was used to pool diagnostic metrics, with heterogeneity quantified via I-2 statistics and explored through meta-regression and subgroup analyses. Publication bias was evaluated using Deeks' test and funnel plot. Results: Nine studies met inclusion criteria, demonstrating strong ML performance with a pooled AUROC of 0.97 (95% CI: 0.96-0.98), sensitivity of 0.93 (95% CI: 0.83-0.97), and specificity of 0.96 (95% CI: 0.92-0.98). High heterogeneity (I-2 &gt; 70%) was observed, partly explained by variations in validation methods and sample size. No significant publication bias was detected (Deeks' p = 0.64). The certainty of the evidence was moderate due to heterogeneity and the retrospective study design. Conclusion: ML models demonstrate good diagnostic accuracy for assessing MR severity, with the potential to enhance clinical decision-making by reducing subjectivity. However, high heterogeneity and limited external validation necessitate prospective, standardized trials to ensure generalizability and clinical adoption.</t>
  </si>
  <si>
    <t>Eini, Pooya; Houshmand, Golnaz; Serpoush, Homa; Rezayee, Mohammad; Kassulke, Milan</t>
  </si>
  <si>
    <t>Eini, P (corresponding author), Shaheed Rajaei Cardiovasc Med &amp; Res Ctr, Vali Asr St, Tehran, Iran.</t>
  </si>
  <si>
    <t>homaserpoush@proton.me; pooyaeini.pe@gmail.com; MohammadRezayee.mr@protonmail.com; kassulk1@msu.edu; golhoush@gmail.com</t>
  </si>
  <si>
    <t>[Eini, Pooya] Rajaie Cardiovasc Inst, Cardiovasc Res Ctr, Tehran, Iran; [Houshmand, Golnaz] Rajaie Cardiovasc Inst, Cardiovasc Imaging Res Ctr, Tehran, Iran; [Serpoush, Homa] Hamadan Univ Med Sci, Hamadan, Iran; [Rezayee, Mohammad; Kassulke, Milan] Michigan State Univ, Coll Human Med, E Lansing, MI USA; [Eini, Pooya] Shaheed Rajaei Cardiovasc Med &amp; Res Ctr, Vali Asr St, Tehran, Iran</t>
  </si>
  <si>
    <t>Hamadan University of Medical Sciences; Michigan State University; Michigan State University College of Human Medicine; Rajaei Cardiovascular Medical &amp; Research Center</t>
  </si>
  <si>
    <t>Accuracy of machine learning models for mitral regurgitation severity assessment: A systematic review and meta-analysis</t>
  </si>
  <si>
    <t>INTERNATIONAL JOURNAL OF CARDIOLOGY CARDIOVASCULAR RISK AND PREVENTION</t>
  </si>
  <si>
    <t>Mitral regurgitation; Machine learning; Deep learning; Valvular heart disease; Cardiac imaging</t>
  </si>
  <si>
    <t>2772-4875</t>
  </si>
  <si>
    <t>INT J CARDIOL CARDIO</t>
  </si>
  <si>
    <t>Int. J. Cardiol. Cardiovasc. Risk Prevention</t>
  </si>
  <si>
    <t>200642</t>
  </si>
  <si>
    <t>10.1016/j.ijcrp.2026.200642</t>
  </si>
  <si>
    <t>http://dx.doi.org/10.1016/j.ijcrp.2026.200642</t>
  </si>
  <si>
    <t>HM8EY</t>
  </si>
  <si>
    <t>42079359</t>
  </si>
  <si>
    <t>WOS:001757779400001</t>
  </si>
  <si>
    <t>Steinberg, S; Wong, MLS; Zimlichman, E; Tsur, A</t>
  </si>
  <si>
    <t>OBJECTIVE: Machine learning (ML), a subtype of artificial intelligence (AI), presents predictive modeling and dynamic diagnostic tools to facilitate early interventions and improve decisionmaking. Considering the global challenges of maternal, fetal, and neonatal morbidity and mortality, ML holds the potential to enable significant improvements in maternal and neonatal health outcomes. We aimed to conduct a comprehensive review of ML applications in peripartum care, summarizing the potential of these tools to enhance clinical decision-making and DATA SOURCES: We conducted a scoping review on MEDLINE, Cochrane Library, and EMBASE databases from inception to April 2024. We gathered additional relevant studies through snowball sampling. We meticulously screened titles and abstracts and chose full-text articles for further analysis. STUDY ELIGIBILITY CRITERIA: We included primary research articles and abstracts focusing on pregnant individuals, employing ML methods for peripartum care. STUDY APPRAISAL AND SYNTHESIS METHODS: No formal quality assessment was performed. Data were extracted using a custom template to capture study characteristics and ML models. Findings were synthesized using summary tables and figures to highlight key trends and results. RESULTS: Among 406 studies, 78% were published within the last five years. Most studies originated from high-income or well-resourced countries, with 27% from North America (including 24% from the United States) and 34% from Asia, predominantly China (18%). Studies from low- and middle-income regions were notably scarce, reflecting significant regional disparities. Predictive modeling tasks were the most prevalent (59%), followed by classification tasks (29%). Supervised learning dominated (90%), with algorithms such as Support Vector Machines, Random Forests, and Logistic Regression most commonly used. Key topics included fetal distress and acidemia (32%), preterm birth (22%), mode of delivery (13%), and birth weight (13%). Notably, Explainable AI methods were utilized in only 19% of studies, and external validation was performed in just 5%. Despite these advancements, only 1% of models resulted in accessible clinical tools, and none were fully integrated into healthcare systems. CONCLUSIONS: ML holds significant potential to enhance peripartum care by improving diagnostic accuracy and predictive capabilities. However, realizing this potential requires responsible AI practices, including robust validation with external datasets, prospective investigations across diverse populations, and the development of digital and data infrastructure for seamless integration into electronic health records. Additionally, transparent AI that provides insights into risk stratification logic is essential for clinician trust in ML tools. Future research should address understudied areas, prioritize neglected low-income settings, and explore advanced ML approaches to improve maternal and neonatal outcomes.</t>
  </si>
  <si>
    <t>Steinberg, Shani; Wong, Melissa; Zimlichman, Eyal; Tsur, Abraham</t>
  </si>
  <si>
    <t>Steinberg, S (corresponding author), Sheba Med Ctr, Josef Buchmann Gynecol &amp; Matern Ctr, Derech Sheba 2, Ramat Gan, Israel.; Steinberg, S (corresponding author), Tel Aviv Univ, Fac Med, Tel Aviv, Israel.</t>
  </si>
  <si>
    <t>shani.steinberg@gmail.com</t>
  </si>
  <si>
    <t>[Steinberg, Shani; Tsur, Abraham] Sheba Med Ctr, Josef Buchmann Gynecol &amp; Matern Ctr, Derech Sheba 2, Ramat Gan, Israel; [Wong, Melissa] Cedars Sinai Med Ctr, Dept Obstet &amp; Gynecol, Los Angeles, CA USA; [Wong, Melissa] Cedars Sinai Med Ctr, Dept Biomed Sci, Div Informat, Los Angeles, CA USA; [Zimlichman, Eyal; Tsur, Abraham] Sheba Med Ctr, ARC Innovat Ctr, Ramat Gan, Israel; [Steinberg, Shani; Zimlichman, Eyal; Tsur, Abraham] Tel Aviv Univ, Fac Med, Tel Aviv, Israel; [Zimlichman, Eyal; Tsur, Abraham] Reichman Univ, Dina Recanati Sch Med, IL-4610101 Herzliyya, Israel</t>
  </si>
  <si>
    <t>Tel Aviv University; Weizmann Institute of Science; Bar Ilan University; Sackler Faculty of Medicine; Chaim Sheba Medical Center; Cedars Sinai Medical Center; Cedars Sinai Medical Center; Chaim Sheba Medical Center; Tel Aviv University; Tel Aviv University; Sackler Faculty of Medicine; Reichman University</t>
  </si>
  <si>
    <t>Novel machine learning applications in peripartum care: a scoping review</t>
  </si>
  <si>
    <t>AMERICAN JOURNAL OF OBSTETRICS &amp; GYNECOLOGY MFM</t>
  </si>
  <si>
    <t>artificial intelligence; informatics; labor and delivery; obstetrics; prediction; prevention</t>
  </si>
  <si>
    <t>ARTIFICIAL-INTELLIGENCE; CESAREAN DELIVERY; ACCURACY; MEDICINE; SECTION; MODELS; HEALTH; CHILD</t>
  </si>
  <si>
    <t>Tsur, Abraham/AAJ-8372-2021</t>
  </si>
  <si>
    <t>Wong, Melissa/0000-0002-8591-9512; Steinberg, Shani/0009-0006-9917-8061</t>
  </si>
  <si>
    <t>2589-9333</t>
  </si>
  <si>
    <t>AM J OBST GYNEC MFM</t>
  </si>
  <si>
    <t>Amer. J. Obstet. Gynecol. MFM</t>
  </si>
  <si>
    <t>101612</t>
  </si>
  <si>
    <t>10.1016/j.ajogmf.2025.101612</t>
  </si>
  <si>
    <t>http://dx.doi.org/10.1016/j.ajogmf.2025.101612</t>
  </si>
  <si>
    <t>X8V7M</t>
  </si>
  <si>
    <t>39855597</t>
  </si>
  <si>
    <t>WOS:001428060500001</t>
  </si>
  <si>
    <t>Carvalho, H; Verdonck, M</t>
  </si>
  <si>
    <t>Purpose of Review Neuromuscular blocking agents (NMBAs) are fundamental to modern anesthesia, yet residual neuromuscular blockade (rNMB) remains a significant cause of postoperative respiratory compromise. While quantitative neuromuscular monitoring (qNMM) mitigates this risk, it is inconsistently applied due to artifacts, device heterogeneity, and workflow constraints. This review synthesizes current developments in Artificial Intelligence (AI) and explores its potential to address these barriers by enhancing signal fidelity, predicting recovery trajectories, and supporting decision-making.Recent Findings Machine-learning techniques are increasingly applied to improve the reliability of neuromuscular monitoring. Significant progress has been made in signal-processing and automated outlier detection to filter artifacts from acceleromyographic and electromyographic data. Furthermore, hybrid models combining pharmacokinetic/pharmacodynamic (PK/PD) principles with machine learning are enabling more personalized predictions of recovery. Early prototypes for closed-loop systems demonstrate the feasibility of automated drug titration and objective reversal timing.Summary AI will not replace anesthesiologists but rather augment situational awareness and consistency in neuromuscular management. We outline a strategic roadmap emphasizing the need for high-quality datasets, prospective validation, and robust clinician education. The safe translation of these technologies demands transparency, multidisciplinary collaboration, and a continued focus on improving patient-centered outcomes.</t>
  </si>
  <si>
    <t>Carvalho, H.; Verdonck, M.</t>
  </si>
  <si>
    <t>Carvalho, H (corresponding author), AZ Sint Jan Brugge, Dept Anesthesiol &amp; Reanimat, Brugge, Belgium.; Carvalho, H (corresponding author), Vrije Univ Brussel, Univ Ziekenhuis Brussel, Dept Anesthesia &amp; Perioperat Med, Brussels, Belgium.</t>
  </si>
  <si>
    <t>carvalho.hn@gmail.com</t>
  </si>
  <si>
    <t>[Carvalho, H.] AZ Sint Jan Brugge, Dept Anesthesiol &amp; Reanimat, Brugge, Belgium; [Carvalho, H.] Vrije Univ Brussel, Univ Ziekenhuis Brussel, Dept Anesthesia &amp; Perioperat Med, Brussels, Belgium; [Verdonck, M.] Univ Ghent, Dept Business Informat &amp; Operat Management, Ghent, Belgium</t>
  </si>
  <si>
    <t>Vrije Universiteit Brussel; Ghent University</t>
  </si>
  <si>
    <t>Artificial Intelligence in Perioperative Neuromuscular Blockade Monitoring and Management: State-of-the-Art and Future Directions</t>
  </si>
  <si>
    <t>CURRENT ANESTHESIOLOGY REPORTS</t>
  </si>
  <si>
    <t>Neuromuscular blockade; Quantitative monitoring; Artificial intelligence; Train-of-four; Closed-loop control; Perioperative medicine</t>
  </si>
  <si>
    <t>2167-6275</t>
  </si>
  <si>
    <t>CURR ANESTHESIOL REP</t>
  </si>
  <si>
    <t>Curr. Anesthesiol. Rep.</t>
  </si>
  <si>
    <t>10.1007/s40140-026-00716-0</t>
  </si>
  <si>
    <t>http://dx.doi.org/10.1007/s40140-026-00716-0</t>
  </si>
  <si>
    <t>LX0GA</t>
  </si>
  <si>
    <t>WOS:001835238800001</t>
  </si>
  <si>
    <t>Rizi, FR; Jamadi, MS; Rahimi, S; Bighamian, M; Paidar, P; Taki, MJ; Bahmaie, N</t>
  </si>
  <si>
    <t>Precision oncology in urology increasingly depends on integrating heterogeneous data, including multiparametric imaging, histopathology, genomics, and clinical variables. Multimodal artificial intelligence (AI) offers a unified framework to manage this complexity, supporting refined risk stratification, personalized treatment decisions, and informed patient counseling. This narrative review examines applications of multimodal AI in prostate, bladder, and kidney cancers. Beyond listing individual tools, we emphasize how synergistic data fusion enhances the validation of diagnostic and prognostic performance. Clinical advances include more accurate tumor delineation on multiparametric MRI and predictive modeling of functional outcomes after surgery, underscoring the translational potential of these systems. However, major barriers hinder clinical adoption. Prospective validation remains scarce, data harmonization across institutions are limited, and the opaque nature of many algorithms fuels skepticism among clinicians. These factors collectively restrict the integration of multimodal AI into routine clinical practice. Closing this gap requires standardized data curation, development of interpretable and transparent models, and the design of collaborative human-AI workflows. Ultimately, successful translation will depend not only on technical progress but also on redefining trust and expertise in urologic oncology, ensuring that algorithmic insights are meaningfully aligned with bedside decision-making.</t>
  </si>
  <si>
    <t>Rajaee Rizi, Farid; Jamadi, Maryam Sadat; Rahimi, Samin; Bighamian, Moein; Paidar, Pouya; Taki, Mohammad Javad; Bahmaie, Nazila</t>
  </si>
  <si>
    <t>Bahmaie, N (corresponding author), Ankara Yildirim Beyazit Univ AYBU, Fac Med, Dept Med Biol, Ankara, Turkiye.</t>
  </si>
  <si>
    <t>nazila69bahmaieimmunology@gmail.com</t>
  </si>
  <si>
    <t>[Rajaee Rizi, Farid] Isfahan Univ Med Sci, Endocrine &amp; Metab Res Ctr, Esfahan, Iran; [Rajaee Rizi, Farid] Isfahan Univ Med Sci, Al Zahra Univ, Affiliated Hosp, Dept Urol, Esfahan, Iran; [Jamadi, Maryam Sadat] Isfahan Univ Med Sci, Fac Med, Dept Obstet &amp; Gynecol, Esfahan, Iran; [Rahimi, Samin] Tabriz Univ, Fac Nat Sci, Dept Genet, Tabriz, Iran; [Bighamian, Moein] Isfahan Univ Med Sci, Sch Med, Dept Urol, Esfahan, Iran; [Paidar, Pouya] Gazi Univ, Fac Engn, Grad Sch Nat &amp; Appl Sci, Dept Comp Engn, Ankara, Turkiye; [Taki, Mohammad Javad] Isfahan Univ Med Sci, Sch Med, Dept Med Physiol, Esfahan, Iran; [Bahmaie, Nazila] Ankara Yildirim Beyazit Univ AYBU, Fac Med, Dept Med Biol, Ankara, Turkiye</t>
  </si>
  <si>
    <t>Isfahan University of Medical Sciences; Isfahan University of Medical Sciences; Isfahan University of Medical Sciences; University of Tabriz; Isfahan University of Medical Sciences; Gazi University; Isfahan University of Medical Sciences</t>
  </si>
  <si>
    <t>Multimodal artificial intelligence in urologic precision oncology: from algorithm to translational medicine (a systemized narrative review)</t>
  </si>
  <si>
    <t>artificial intelligence; genitourinary malignancies; molecular medicine; multimodal algorithms; precision uro-oncology; risk stratification; translation medicine</t>
  </si>
  <si>
    <t>PROSTATE-CANCER; ACTIVE SURVEILLANCE; PREDICTION; INTEGRATION; VALIDATION; PATHOLOGY; IMAGES</t>
  </si>
  <si>
    <t>Bahmaie, Nazila/KFA-0319-2024; Rajaee Rizi, Farid/ADS-4859-2022; Paidar, Pouya/QIR-8161-2026</t>
  </si>
  <si>
    <t>Bahmaie, Nazila/0000-0001-9956-3644</t>
  </si>
  <si>
    <t>APR 13 2026</t>
  </si>
  <si>
    <t>1763359</t>
  </si>
  <si>
    <t>10.3389/fonc.2026.1763359</t>
  </si>
  <si>
    <t>http://dx.doi.org/10.3389/fonc.2026.1763359</t>
  </si>
  <si>
    <t>GY7MR</t>
  </si>
  <si>
    <t>42052446</t>
  </si>
  <si>
    <t>WOS:001748235400001</t>
  </si>
  <si>
    <t>Mohsin, SN; Gapizov, A; Ekhator, C; Ain, NU; Ahmad, S; Khan, M; Barker, C; Hussain, M; Malineni, J; Ramadhan, A; Nagaraj, RH</t>
  </si>
  <si>
    <t>This narrative review delves into the potential of artificial intelligence (AI) in predicting, stratifying risk, and personalizing treatment planning for congenital heart disease (CHD). CHD is a complex condition that affects individuals across various age groups. The review highlights the challenges in predicting risks, planning treatments, and prognosticating long-term outcomes due to CHD's multifaceted nature, limited data, ethical concerns, and individual variabilities. AI, with its ability to analyze extensive data sets, presents a promising solution. The review emphasizes the need for larger, diverse datasets, the integration of various data sources, and the analysis of longitudinal data. Prospective validation in real-world clinical settings, interpretability, and the importance of human clinical expertise are also underscored. The ethical considerations surrounding privacy, consent, bias, monitoring, and human oversight are examined. AI's implications include improved patient outcomes, cost-effectiveness, and real-time decision support. The review aims to provide a comprehensive understanding of AI's potential for revolutionizing CHD management and highlights the significance of collaboration and transparency to address challenges and limitations.</t>
  </si>
  <si>
    <t>Mohsin, Syed Naveed; Gapizov, Abubakar; Ekhator, Chukwuyem; Ain, Noor U.; Ahmad, Saeed; Khan, Mavra; Barker, Chad; Hussain, Muqaddas; Malineni, Jahnavi; Ramadhan, Afif; Nagaraj, Raghu Halappa</t>
  </si>
  <si>
    <t>Ain, NU (corresponding author), Mayo Hosp, Med, Lahore, Pakistan.; Ain, NU (corresponding author), King Edward Med Univ, Med, Lahore, Pakistan.</t>
  </si>
  <si>
    <t>dr.noorulain29@gmail.com</t>
  </si>
  <si>
    <t>[Mohsin, Syed Naveed] Cavan Gen Hosp, Gen Surg, Cavan, Ireland; [Gapizov, Abubakar] Amer Univ Antigua, Gen Surg, Brooklyn, NY USA; [Ekhator, Chukwuyem] New York Inst Technol, Coll Osteopath Med, Neurooncol, Old Westbury, NY USA; [Ain, Noor U.; Ahmad, Saeed] Mayo Hosp, Med, Lahore, Pakistan; [Ain, Noor U.] King Edward Med Univ, Med, Lahore, Pakistan; [Khan, Mavra] Mayo Hosp, Med &amp; Surg, Lahore, Pakistan; [Barker, Chad] Univ S Florida, Publ Hlth, Tampa, FL USA; [Hussain, Muqaddas] Mayo Hosp, Internal Med, Lahore, Pakistan; [Malineni, Jahnavi] Maharajahs Inst Med Sci, Med &amp; Surg, Vizianagaram, India; [Ramadhan, Afif] Universal Sci Educ &amp; Res Network USERN, Med, Yogyakarta, Indonesia; [Ramadhan, Afif] Gadjah Mada Univ, Fac Med Publ Hlth &amp; Nursing, Med, Yogyakarta, Indonesia; [Nagaraj, Raghu Halappa] Avalon Univ, Sch Med, Surg, Willemstad, Curacao</t>
  </si>
  <si>
    <t>New York Institute Technology; State University System of Florida; University of South Florida; Universal Scientific Education &amp; Research Network (USERN); Gadjah Mada University</t>
  </si>
  <si>
    <t>The Role of Artificial Intelligence in Prediction, Risk Stratification, and Personalized Treatment Planning for Congenital Heart Diseases</t>
  </si>
  <si>
    <t>personalized treatment; deep learning; cardiology; artificial intelligence; congenital heart diseases</t>
  </si>
  <si>
    <t>CARDIOLOGY</t>
  </si>
  <si>
    <t>Ramadhan, Afif/KRP-4695-2024</t>
  </si>
  <si>
    <t>Ramadhan, Afif/0000-0002-7204-8682; Hussain, Muqaddas/0009-0002-4079-1081; MALINENI, JAHNAVI/0000-0002-5223-0102</t>
  </si>
  <si>
    <t>SEP 30 2023</t>
  </si>
  <si>
    <t>e44374</t>
  </si>
  <si>
    <t>10.7759/cureus.44374</t>
  </si>
  <si>
    <t>http://dx.doi.org/10.7759/cureus.44374</t>
  </si>
  <si>
    <t>U5VC1</t>
  </si>
  <si>
    <t>37664359</t>
  </si>
  <si>
    <t>WOS:001085468800030</t>
  </si>
  <si>
    <t>Khimani, R; Upadhyay, A; Dave, A</t>
  </si>
  <si>
    <t>Pituitary lesions are increasingly detected due to widespread use of magnetic resonance imaging (MRI), with incidental findings ("incidentalomas") now identified in 10-20% of brain imaging studies. MRI remains the gold standard for evaluating sellar and parasellar pathology, offering superior soft-tissue contrast without ionizing radiation. This comprehensive narrative review synthesizes current evidence on the role of MRI in evaluating pituitary lesions, with a primary focus on intrasellar pathologies and post-operative imaging. We highlight technical advances from dynamic contrast-enhanced (DCE) imaging to emerging artificial intelligence (AI) applications. Dynamic contrast-enhanced MRI significantly improves microadenoma detection, with sensitivity exceeding 90% compared to approximately 50% with static imaging. High-field 3 T imaging offers 10-15% improved detection compared to 1.5 T systems. Post-operative baseline imaging optimally performed at 3-4 months minimizes false-positive residual tumor interpretation. AI-based radiomics models demonstrate promising accuracy (AUC 0.85-0.95) for predicting tumor consistency, invasiveness, and recurrence, though prospective validation remains limited. A systematic approach to pituitary MRI interpretation, integrating optimized protocols with emerging AI tools, enhances diagnostic accuracy and guides clinical decision-making.</t>
  </si>
  <si>
    <t>Khimani, Rishabh; Upadhyay, Ajay; Dave, Asutosh</t>
  </si>
  <si>
    <t>Khimani, R (corresponding author), Gujarat Canc Soc Med Coll Hosp &amp; Res Ctr, Dept Radiol, Ahmadabad, Gujarat, India.</t>
  </si>
  <si>
    <t>drasutosh@yahoo.com; drajayu@yahoo.com; rishabh.radwork@gmail.com</t>
  </si>
  <si>
    <t>[Khimani, Rishabh; Upadhyay, Ajay; Dave, Asutosh] Gujarat Canc Soc Med Coll Hosp &amp; Res Ctr, Dept Radiol, Ahmadabad, Gujarat, India</t>
  </si>
  <si>
    <t>Decoding the sella: a review of MRI in pituitary lesions-from dynamic imaging to artificial intelligence</t>
  </si>
  <si>
    <t>Pituitary adenoma; MRI; Dynamic contrast-enhanced imaging; Artificial intelligence; Radiomics; Post-operative imaging; Sellar lesions</t>
  </si>
  <si>
    <t>RESONANCE; CRANIOPHARYNGIOMAS; CLASSIFICATION; MACROADENOMAS; SEGMENTATION; DIAGNOSIS; ADENOMAS; INVASION; SOCIETY; SURGERY</t>
  </si>
  <si>
    <t>MAY 5 2026</t>
  </si>
  <si>
    <t>10.1186/s43055-026-01757-5</t>
  </si>
  <si>
    <t>http://dx.doi.org/10.1186/s43055-026-01757-5</t>
  </si>
  <si>
    <t>HK3GX</t>
  </si>
  <si>
    <t>WOS:001756089400001</t>
  </si>
  <si>
    <t>Wang, XX; Tang, XX; Wei, CM; Xu, JS; Sun, K; Zhou, GZ</t>
  </si>
  <si>
    <t>The profound heterogeneity of cancer pain renders conventional "one-size-fits-all" analgesic strategies ineffective, creating an urgent need for tools that can accurately subtype pain and predict individual therapeutic responses. This review proposes a transformative solution: a patient-specific "digital twin" for pain, powered by multimodal Artificial Intelligence (AI). This framework leverages advanced AI methodologies, including large foundation models and transformer architectures, to integrate and interpret these complex datasets. By synthesizing diverse data streams-from genomics and digital pathology to clinical text and patientreported outcomes-the digital twin can uncover complex, non-linear patterns to simultaneously classify pain subtypes (eg, nociceptive, neuropathic, nociplastic) and predict sensitivity to specific analgesic regimens. While promising, we critically assess major translational barriers, including data scarcity, model interpretability, the need for robust prospective validation, and privacy concerns. To bridge the gap from concept to clinic, we outline a concrete research roadmap and a "Hybrid Telemedicine and On-Site Expert" implementation model. This AI-driven framework offers a path toward precise, dynamic, and truly personalized cancer pain management, aiming to tangibly improve outcomes for patients worldwide.</t>
  </si>
  <si>
    <t>Wang, Xuexing; Tang, Xingxing; Wei, Chunmei; Xu, Jinsong; Sun, Kai; Zhou, Guozhong</t>
  </si>
  <si>
    <t>Zhou, GZ (corresponding author), Kunming Univ Sci &amp; Technol, Anning Peoples Hosp 1, Pain Med Dept, Anning, Peoples R China.; Sun, K (corresponding author), Ganzhou Canc Hosp, Dept Oncol, Ganzhou, Peoples R China.</t>
  </si>
  <si>
    <t>20220247@kust.edu.cn; sunkai0927@foxmail.com</t>
  </si>
  <si>
    <t>[Wang, Xuexing; Wei, Chunmei] Kunming Univ Sci &amp; Technol, Anning Peoples Hosp 1, Dept Oncol, Anning, Peoples R China; [Wang, Xuexing; Xu, Jinsong; Zhou, Guozhong] Kunming Univ Sci &amp; Technol, Anning Peoples Hosp 1, Pain Med Dept, Anning, Peoples R China; [Wang, Xuexing; Sun, Kai] Ganzhou Canc Hosp, Dept Oncol, Ganzhou, Peoples R China; [Tang, Xingxing] Kunming Med Univ, Affiliated Hosp 3, Cadre Med Dept, Kunming 650000, Peoples R China</t>
  </si>
  <si>
    <t>Kunming University of Science &amp; Technology; Kunming University of Science &amp; Technology; Kunming Medical University</t>
  </si>
  <si>
    <t>Reshaping Precision Cancer Pain Management with Multimodal Artificial Intelligence: A Review on Subtyping and Treatment Response Prediction</t>
  </si>
  <si>
    <t>JOURNAL OF PAIN RESEARCH</t>
  </si>
  <si>
    <t>cancer pain; multimodal artificial intelligence; digital twin; pain subtyping; individualized treatment prediction</t>
  </si>
  <si>
    <t>INFORMATION; RISK</t>
  </si>
  <si>
    <t>Wang, Wangxuexing/0000-0002-7076-0860</t>
  </si>
  <si>
    <t>1178-7090</t>
  </si>
  <si>
    <t>J PAIN RES</t>
  </si>
  <si>
    <t>J. Pain Res.</t>
  </si>
  <si>
    <t>570481</t>
  </si>
  <si>
    <t>10.2147/JPR.S570481</t>
  </si>
  <si>
    <t>http://dx.doi.org/10.2147/JPR.S570481</t>
  </si>
  <si>
    <t>DG0KT</t>
  </si>
  <si>
    <t>41878089</t>
  </si>
  <si>
    <t>WOS:001682554100001</t>
  </si>
  <si>
    <t>Tarighatnia, A; Amanzadeh, M; Hamedan, M; Mohammadnia, A; Nader, ND</t>
  </si>
  <si>
    <t>BackgroundOsteoporosis is a complex condition that drives research into its causes, diagnosis, treatment, and prevention, significantly affecting patients and healthcare providers in various aspects of life. Research is exploring orthopantomogram (OPG) radiography for osteoporosis screening instead of bone mineral density (BMD) assessments. Although this method uses various indicators, manual analysis can be challenging. Machine learning and deep learning techniques have been developed to address this. This systematic review and meta-analysis is the first to evaluate the accuracy of deep learning models in predicting osteoporosis from OPG radiographs, providing evidence for their performance and clinical use.MethodsA literature search was conducted in MEDLINE, Scopus, and Web of Science up to February 10, 2025, using the keywords related to deep learning, osteoporosis, and panoramic radiography. We conducted title, abstract, and full-text screening based on inclusion/exclusion criteria. Meta-analysis was performed using a bivariate random-effects model to pool diagnostic accuracy measures, and subgroup analyses explored sources of heterogeneity.ResultsWe found 204 articles, removed 189 duplicates and irrelevant studies, assessed 15articles, and ultimately, seven studies were selected. The DL models showed AUC values of 66.8-99.8%, with sensitivity and specificity ranging from 59 to 97% and 64.9-100%, respectively. No significant differences in diagnostic accuracy were found among subgroups. AlexNet had the highest performance, achieving a sensitivity of 0.89 and a specificity of 0.99. Sensitivity analysis revealed that excluding outliers had little impact on the results. Deeks' funnel plot indicated no significant publication bias (P = 0.54).ConclusionsThis systematic review indicates that deep learning models for osteoporosis diagnosis achieved 80% sensitivity, 92% specificity, and 93% AUC. Models like AlexNet and ResNet demonstrate effectiveness. These findings suggest that DL models are promising for noninvasive early detection, but more extensive multicenter studies are necessary to validate their efficacy in at-risk groups.</t>
  </si>
  <si>
    <t>Tarighatnia, Ali; Amanzadeh, Masoud; Hamedan, Mahnaz; Mohammadnia, Alireza; Nader, Nader D.</t>
  </si>
  <si>
    <t>Amanzadeh, M (corresponding author), Ardabil Univ Med Sci, Sch Med, Dept Hlth Informat Management, Ardebil, Iran.</t>
  </si>
  <si>
    <t>M.amanzadeh@arums.ac.ir</t>
  </si>
  <si>
    <t>[Tarighatnia, Ali] Ardabil Univ Med Sci, Sch Med, Dept Med Phys, Ardebil, Iran; [Amanzadeh, Masoud; Hamedan, Mahnaz; Mohammadnia, Alireza] Ardabil Univ Med Sci, Sch Med, Dept Hlth Informat Management, Ardebil, Iran; [Nader, Nader D.] Univ Buffalo, Jacobs Sch Med &amp; Biomed Sci, Dept Anesthesiol, Buffalo, NY USA</t>
  </si>
  <si>
    <t>Ardabil University of Medical Sciences; Ardabil University of Medical Sciences; State University of New York (SUNY) System; University at Albany, SUNY; University at Buffalo, SUNY</t>
  </si>
  <si>
    <t>Deep learning-based evaluation of panoramic radiographs for osteoporosis screening: a systematic review and meta-analysis</t>
  </si>
  <si>
    <t>Osteoporosis; Panoramic radiography; Deep learning; OPG; Diagnosis</t>
  </si>
  <si>
    <t>EXTERNAL VALIDATION</t>
  </si>
  <si>
    <t>/O-8524-2017; Tarighatnia, Ali/L-8255-2017; nader, nader/E-6358-2014; Amanzadeh, Masoud/AEG-8440-2022</t>
  </si>
  <si>
    <t>Amanzadeh, Masoud/0000-0001-7324-6050</t>
  </si>
  <si>
    <t>MAR 12 2025</t>
  </si>
  <si>
    <t>10.1186/s12880-025-01626-z</t>
  </si>
  <si>
    <t>http://dx.doi.org/10.1186/s12880-025-01626-z</t>
  </si>
  <si>
    <t>0DW2Y</t>
  </si>
  <si>
    <t>40075328</t>
  </si>
  <si>
    <t>WOS:001445028100001</t>
  </si>
  <si>
    <t>Chaves, J; Ruffini, M; Souza, A; Moriguchi, C; Ribeiro, DH; Moura, D; Maranhao, G; Gomes, G; Leal, ME; Duarte, J</t>
  </si>
  <si>
    <t>IntroductionThe optimal timing of dentofacial orthopedic and growth-modifying orthodontic interventions depends on accurate assessment of skeletal maturation, particularly the pubertal growth spurt (PGS). This systematic review and meta-analysis evaluated the performance of artificial intelligence (AI) models for identifying the PGS from cephalometric and hand-wrist radiographs and compared their diagnostic performance across imaging modalities and algorithm types.MethodsA PRISMA 2020-guided systematic review and meta-analysis was conducted and prospectively registered in PROSPERO (CRD42024594040). PubMed, Embase, Web of Science, and LILACS were searched through December 2025. Eligible studies included individuals aged &lt;= 21 years in whom AI was applied to cephalometric and/or hand-wrist radiographs to predict the PGS or classify validated skeletal maturation stages associated with it. Two reviewers independently screened studies, extracted data, and assessed methodological quality using QUADAS-AI. Confusion matrices were extracted or reconstructed, skeletal maturation stages were harmonized into a three-class scheme (pre-spurt, spurt, and post-spurt), and the best-performing model from each study was synthesized using random-effects, bivariate, and hierarchical summary receiver operating characteristic (HSROC) models.ResultsTwenty-one studies published between 2020 and 2025 were included in the quantitative synthesis. The pooled accuracy was 0.83 (95% confidence interval, 0.76-0.89), with substantial between-study heterogeneity. HSROC analysis including 20 studies showed good overall discriminative ability, with summary sensitivity and specificity estimates of 0.76 and 0.88, respectively; complementary bivariate pooling yielded estimates of 0.86 and 0.93, respectively. In subgroup analyses, hand-wrist-based models showed higher sensitivity, whereas cephalometric models showed higher specificity; however, substantial heterogeneity was observed. Deep learning and multimodal approaches generally showed more favorable performance than traditional machine learning models, whereas large language model-based approaches showed more uncertain performance.ConclusionsAI models may have potential for identifying the PGS from cephalometric and hand-wrist radiographs and may support the timing of growth-modifying orthodontic interventions. However, substantial heterogeneity, limited external validation, and methodological weaknesses reduce the certainty and generalizability of current evidence. Multicenter studies are needed before routine clinical implementation.</t>
  </si>
  <si>
    <t>Chaves, Jordana; Ruffini, Matheus; Souza, Adolfo; Moriguchi, Clara; Ribeiro, Davi Henrique; Moura, Diego; Maranhao, Gabriela; Gomes, Gabrielle; Leal, Maria Eduarda; Duarte, Juliana</t>
  </si>
  <si>
    <t>Chaves, J (corresponding author), Hosp Clin Porto Alegre HCPA, BR-90035903 Porto Alegre, RS, Brazil.</t>
  </si>
  <si>
    <t>gabrielafmaranhao@gmail.com; meleal@hcpa.edu.br; jordanasoares.c@gmail.com; moriguchiclara@gmail.com; mruffini02@gmail.com; adolfosouza@hcpa.edu.br; davi73henrique@gmail.com; gabrielledrgomes@gmail.com; juduarte@hcpa.edu.br; dpmoura@hcpa.edu.br</t>
  </si>
  <si>
    <t>Fundo de Incentivo Pesquisa e Eventos (FIPE) of the Hospital de Clnicas de Porto Alegre (HCPA), Porto Alegre, Brazil</t>
  </si>
  <si>
    <t>The article was funded by the Fundo de Incentivo a Pesquisa e Eventos (FIPE) of the Hospital de Clinicas de Porto Alegre (HCPA), Porto Alegre, Brazil (ROR: https://ror.org/010we4y38)</t>
  </si>
  <si>
    <t>[Chaves, Jordana; Ruffini, Matheus; Souza, Adolfo; Moriguchi, Clara; Ribeiro, Davi Henrique; Moura, Diego; Maranhao, Gabriela; Gomes, Gabrielle; Leal, Maria Eduarda; Duarte, Juliana] Hosp Clin Porto Alegre HCPA, BR-90035903 Porto Alegre, RS, Brazil</t>
  </si>
  <si>
    <t>Hospital de Clinicas de Porto Alegre</t>
  </si>
  <si>
    <t>Artificial intelligence for predicting the pubertal growth spurt using cephalometric and hand-wrist radiographs: a systematic review and meta-analysis</t>
  </si>
  <si>
    <t>Artificial intelligence; Machine learning; Cephalometry; Hand-wrist radiograph; Pubertal growth spurt; Skeletal maturation; Growth prediction; Orthodontic timing</t>
  </si>
  <si>
    <t>CERVICAL-VERTEBRAE MATURATION</t>
  </si>
  <si>
    <t>Messana, Juliana/O-9612-2016</t>
  </si>
  <si>
    <t>1116</t>
  </si>
  <si>
    <t>10.1186/s12903-026-08627-6</t>
  </si>
  <si>
    <t>http://dx.doi.org/10.1186/s12903-026-08627-6</t>
  </si>
  <si>
    <t>KD3BK</t>
  </si>
  <si>
    <t>42231323</t>
  </si>
  <si>
    <t>WOS:001804233700001</t>
  </si>
  <si>
    <t>gold; Green Published</t>
  </si>
  <si>
    <t>Safarian, A; Mirshahvalad, SA; Farbod, A; Nasrollahi, H; Pirich, C; Beheshti, M</t>
  </si>
  <si>
    <t>The advent of sophisticated image analysis techniques has facilitated the extraction of increasingly complex data, such as radiomic features, from various imaging modalities, including [18F]FDG PET/CT, a well-established cornerstone of oncological imaging. Furthermore, the use of artificial intelligence (AI) algorithms has shown considerable promise in enhancing the interpretation of these quantitative parameters. Additionally, AI-driven models enable the integration of parameters from multiple imaging modalities along with clinical data, facilitating the development of comprehensive models with significant clinical impact. However, challenges remain regarding standardization and validation of the AI-powered models, as well as their implementation in real-world clinical practice. The variability in imaging acquisition protocols, segmentation methods, and feature extraction approaches across different institutions necessitates robust harmonization efforts to ensure reproducibility and clinical utility. Moreover, the successful translation of AI models into clinical practice requires prospective validation in large cohorts, as well as seamless integration into existing workflows to assess their ability to enhance clinicians' performance. This review aims to provide an overview of the literature and highlight three key applications: diagnostic impact, prediction of treatment response, and long-term patient prognostication. In the first part, we will focus on head and neck, lung, breast, gastroesophageal, colorectal, and gynecological malignancies. Semin Nucl Med 55:328-344 (c) 2025 The Authors. Published by Elsevier Inc. This is an open access article under the CC BY-NC-ND license (http://creativecommons.org/licenses/by-nc-nd/4.0/)</t>
  </si>
  <si>
    <t>Safarian, Alireza; Mirshahvalad, Seyed Ali; Farbod, Abolfazl; Nasrollahi, Hadi; Pirich, Christian; Beheshti, Mohsen</t>
  </si>
  <si>
    <t>[Safarian, Alireza; Mirshahvalad, Seyed Ali; Farbod, Abolfazl; Nasrollahi, Hadi; Pirich, Christian; Beheshti, Mohsen] Paracelsus Med Univ, Univ Hosp, Dept Nucl Med, Div Mol Imaging &amp; Theranost, Salzburg, Austria; [Safarian, Alireza] Iran Univ Med Sci, Rajaie Cardiovasc Inst, Rajaie Cardiovasc Med &amp; Res Ctr, Tehran, Iran; [Mirshahvalad, Seyed Ali] Univ Toronto, Univ Med Imaging Toronto, Joint Dept Med Imaging, Toronto, ON, Canada; [Farbod, Abolfazl] Univ Tehran Med Sci, Res Ctr Nucl Med, Tehran, Iran</t>
  </si>
  <si>
    <t>Paracelsus Private Medical University; Iran University of Medical Sciences; University of Toronto; Tehran University of Medical Sciences</t>
  </si>
  <si>
    <t>Artificial intelligence for tumor [18F]FDG-PET imaging: Advancement and future trends-part I</t>
  </si>
  <si>
    <t>INTRATUMORAL METABOLIC HETEROGENEITY; POSITRON-EMISSION-TOMOGRAPHY; F-18-FDG PET/CT RADIOMICS; TEXTURAL FEATURES; PROGNOSTIC VALUE; CANCER; PREDICTION; SURVIVAL; CHEMOTHERAPY; STAGE</t>
  </si>
  <si>
    <t>Mirshahvalad, Seyed Ali/JCP-4519-2023; Nasrollahi, Hadi/JMC-0132-2023; Pirich, Christian/AAS-6035-2020</t>
  </si>
  <si>
    <t>Mirshahvalad, Seyed Ali/0000-0003-2271-9764; Safarian, Alireza/0009-0008-6655-4619</t>
  </si>
  <si>
    <t>328</t>
  </si>
  <si>
    <t>10.1053/j.semnuclmed.2025.03.003</t>
  </si>
  <si>
    <t>http://dx.doi.org/10.1053/j.semnuclmed.2025.03.003</t>
  </si>
  <si>
    <t>1TJ4V</t>
  </si>
  <si>
    <t>40158896</t>
  </si>
  <si>
    <t>WOS:001473198300001</t>
  </si>
  <si>
    <t>Gupta, AK</t>
  </si>
  <si>
    <t>Background In oncology, early palliative care enhances quality of life and may increase survival; yet, because of resource limitations and overestimation of prognosis, referrals frequently happen late. Due to a shortage of specialised workers, this issue is made worse in low- and middle-income countries (LMICs).Key evidence Referral systems powered by artificial intelligence (AI) (such as electronic health record-based triggers and machine learning risk models) have the potential to identify individuals who might benefit from earlier palliative integration. According to preliminary research, AI interventions resulted in more timely referrals. In a large cancer cohort, a machine learning model, for example, could increase access to early palliative treatment by approximately 8-15% without requiring more consultations. Although algorithm-based default referrals in a randomised experiment greatly increased consultation rates (44% vs 8%), patient-reported outcomes were not improved.Global relevance By giving referrals priority, such technologies have the potential to revolutionise LMICs, where specialised palliative care is limited. Nevertheless, there is a lack of evidence from LMIC contexts, and context-specific adaptation is required.Conclusion Globally, AI-powered referral systems have a great deal of promise to enable earlier integration of palliative care in oncology. Among the main drawbacks are algorithmic bias, problems with data quality and the requirement for ethical supervision and clinical workflow integration. Although preliminary data appear promising, further prospective validation is necessary to guarantee that more referrals result in significant patient benefits. With a focus on patient-centred care, AI systems should support clinical judgement rather than replace it.</t>
  </si>
  <si>
    <t>Gupta, Atul Kumar</t>
  </si>
  <si>
    <t>Gupta, AK (corresponding author), All India Inst Med Sci, Dept Radiat Oncol, Jodhpur, India.</t>
  </si>
  <si>
    <t>atulgupta455@gmail.com</t>
  </si>
  <si>
    <t>[Gupta, Atul Kumar] All India Inst Med Sci, Dept Radiat Oncol, Jodhpur, India</t>
  </si>
  <si>
    <t>All India Institute of Medical Sciences (AIIMS) Jodhpur</t>
  </si>
  <si>
    <t>Artificial intelligence for early palliative referral in adult oncology: opportunities, challenges and future directions</t>
  </si>
  <si>
    <t>BMJ SUPPORTIVE &amp; PALLIATIVE CARE</t>
  </si>
  <si>
    <t>Integrative Oncology; Palliative Care; Supportive care</t>
  </si>
  <si>
    <t>, Atul Kumar Gupta/PCS-3208-2025</t>
  </si>
  <si>
    <t>, Atul Kumar Gupta/0009-0000-8743-831X</t>
  </si>
  <si>
    <t>2045-435X</t>
  </si>
  <si>
    <t>2045-4368</t>
  </si>
  <si>
    <t>BMJ SUPPORT PALLIAT</t>
  </si>
  <si>
    <t>BMJ Support. Palliat. Care</t>
  </si>
  <si>
    <t>10.1136/spcare-2025-005825</t>
  </si>
  <si>
    <t>http://dx.doi.org/10.1136/spcare-2025-005825</t>
  </si>
  <si>
    <t>DA8TK</t>
  </si>
  <si>
    <t>41218849</t>
  </si>
  <si>
    <t>WOS:001613683100001</t>
  </si>
  <si>
    <t>Kuchana, SK; Repalle, UK; Alahari, NV; Kondamuri, M; Manduva, SK; Vanguru, RV; Gorle, SA; Alahari, SK</t>
  </si>
  <si>
    <t>Background: Artificial intelligence (AI) is reshaping oncology at every stage of the cancer care pathway, from population-level screening through molecular diagnosis, treatment planning, and post-treatment surveillance. Despite an exponential growth in AI oncology publications exceeding 5000 peer-reviewed studies annually, a critical and persistent gap separates demonstrated algorithmic performance from genuine patient benefit. Most published evidence derives from retrospective, single-institution studies conducted in curated dataset environments that systematically differ from real-world clinical deployment conditions. This comprehensive review examines the translational maturity of AI applications across 18 major malignancies, providing an evidence-stratified, cross-cancer assessment of where AI has fulfilled, approaches, or remains far from fulfilling its transformative potential in oncological care. Methods: A structured narrative review was conducted across PubMed/MEDLINE, Embase, IEEE Xplore, and the Cochrane Library, supplemented by regulatory grey literature including FDA 510(k) decision summaries, CE Technical Files, and ClinicalTrials.gov. Search terms combined cancer site-specific terminology with AI methodology terms and translational outcome descriptors. Studies were only included if they applied an AI or machine learning methodology to a defined clinical oncological task, reported a clearly specified performance evaluation, and involved human subjects or human-derived clinical data. Evidence quality was assessed using QUADAS-2, PROBAST, and Cochrane RoB 2. A five-tier translational readiness framework, grounded in the NIH T0-T4 translational spectrum and CONSORT-AI/SPIRIT-AI guidelines, was applied a priori to enable cross-cancer comparison. A rigorous distinction was maintained between diagnostic accuracy and clinical utility, defined as demonstrated impact on clinical decision-making or patient-centered outcomes. Results: Across all 18 malignancies, AI development varied profoundly by cancer type. Breast cancer and prostate cancer (Tier 1) represent the most mature AI ecosystems, with multiple FDA-cleared tools for mammographic screening and digital pathology achieving prospective multi-institutional validation; however, randomized evidence demonstrating reduced cancer-specific mortality remains absent. Lung, hepatocellular, and melanoma AI (Tier 2) have achieved regulatory milestones but face documented performance disparities across demographic subgroups, including DermaSensor's 20.7% specificity in primary care settings and HCC model failures in non-viral disease etiologies. Colorectal, glioma, pancreatic, and ovarian cancers (Tier 3) exhibit technical maturity without clinical clarity: colorectal CADe systems increase adenoma detection but meta-analyses of 18,232 patients across 21 RCTs fail to demonstrate improvement in advanced neoplasia detection or cancer incidence reduction. A full study-level presentation of pooled estimates, confidence intervals, and heterogeneity statistics for each cited randomized evidence base across all cancer types would extend beyond the intended scope and format of this cross-cancer narrative review. Gastric, esophageal, cervical, bladder, head and neck, and endometrial cancers (Tier 4) demonstrate promising single-institutional or geographically restricted results without multi-institutional external validation, particularly notable for cervical cancer AI's transformative potential in low- and middle-income countries constrained by absent regulatory frameworks.Hematologic malignancies, sarcoma, and pediatric solid tumors (Tier 5) face structural barriers, workflow incompatibility in hematopathology, extreme rarity in sarcoma (&gt;70 subtypes, &lt;15,000 US cases annually), and irreducible ethical constraints in pediatric data governance, that cannot be resolved through algorithmic refinement alone. Conclusions: Oncological AI has not yet fulfilled its clinical promise. Across all five translational tiers, a single finding is consistent: diagnostic accuracy is not a surrogate for patient benefit. AI tools with high sensitivity and specificity have repeatedly failed to demonstrate equivalent reductions in cancer-specific mortality, overdiagnosis, or procedural harm under real-world outcome scrutiny. Simultaneously, documented performance disparities across races, ethnicity, disease etiology, and geographic setting reveal that current AI systems risk amplifying the very health inequities they are positioned to resolve. Bridging this translational gap requires three coordinated systemic shifts: regulatory frameworks mandating post-market outcome surveillance as a condition of clinical clearance; prospective trial designs measuring patient-centered endpoints rather than diagnostic concordance alone; and sustained infrastructure investment in federated data governance, demographically inclusive training datasets, and LMIC-accessible regulatory pathways. AI holds genuine potential to reduce cancer mortality on a global scale-but only if held to the evidentiary and equity standards that the stakes of oncological care demand.</t>
  </si>
  <si>
    <t>Kuchana, Sai Kiran; Repalle, Uday Kumar; Alahari, Nikhilesh V.; Kondamuri, Manpreet; Manduva, Sai Kiran; Vanguru, Raghu Vamsi; Gorle, Sri Anjali; Alahari, Suresh K.</t>
  </si>
  <si>
    <t>Alahari, SK (corresponding author), Louisiana State Univ, Dept Biochem &amp; Mol Biol, LSU LCMC Canc Ctr, Sch Med, New Orleans, LA 70112 USA.</t>
  </si>
  <si>
    <t>salaha@lsuhsc.edu</t>
  </si>
  <si>
    <t>Louisiana Cancer Research Consortium; LSUHSC School of Medicine; Fred G Brazda Foundation; LSU-LCMC Cancer Center</t>
  </si>
  <si>
    <t>Authors would like to thank Fred G Brazda Foundation, LSU-LCMC Cancer Center, Louisiana Cancer Research Consortium, and LSUHSC School of Medicine for financial support.</t>
  </si>
  <si>
    <t>[Kuchana, Sai Kiran] Kakatiya Med Coll, Dept Internal Med, Warangal 506007, India; [Repalle, Uday Kumar; Manduva, Sai Kiran] Pinnamaneni Inst Med Sci, Vijayawada 521286, India; [Alahari, Nikhilesh V.] Tulane Univ, Dept Med, New Orleans, LA 70118 USA; [Kondamuri, Manpreet] NRI Inst Med Sci, Visakhapatnam 531162, India; [Vanguru, Raghu Vamsi] Kona Seema Inst Med Sci, Amalapuram 533201, India; [Gorle, Sri Anjali] Andhra Med Coll, Visakhapatnam 530002, India; [Alahari, Suresh K.] Louisiana State Univ, Dept Biochem &amp; Mol Biol, LSU LCMC Canc Ctr, Sch Med, New Orleans, LA 70112 USA</t>
  </si>
  <si>
    <t>Kakatiya Medical College; Tulane University; Andhra Medical College; Louisiana State University System</t>
  </si>
  <si>
    <t>Artificial Intelligence in Oncology: A Comprehensive Cross-Cancer Translational Readiness Analysis Across 18 Malignancies</t>
  </si>
  <si>
    <t>artificial intelligence; cancer; therapeutics; diagnosis; early detection</t>
  </si>
  <si>
    <t>CIRCULATING TUMOR DNA; PANCREATIC-CANCER; ENDOMETRIAL CANCER; LUNG-CANCER; RISK; MACHINE; PREDICT; CLASSIFICATION; SURVEILLANCE; VALIDATION</t>
  </si>
  <si>
    <t>302</t>
  </si>
  <si>
    <t>MAY 10 2026</t>
  </si>
  <si>
    <t>10.3390/cancers18101543</t>
  </si>
  <si>
    <t>http://dx.doi.org/10.3390/cancers18101543</t>
  </si>
  <si>
    <t>IN9OK</t>
  </si>
  <si>
    <t>42192906</t>
  </si>
  <si>
    <t>WOS:001776183100001</t>
  </si>
  <si>
    <t>Song, DX; Zhao, ZY; Chen, KQ</t>
  </si>
  <si>
    <t>Purpose: This meta-analysis aims to evaluate the diagnostic performance of PET/CT-based artificial intelligence (AI) models for detecting lymph node involvement (LNI) in prostate cancer and compare it with physician readers. Methods: We systematically searched PubMed, Embase, and Web of Science through March 4, 2025, for studies evaluating PET/CT-based AI (machine learning or deep learning) for LNI detection. Eligible studies used pathology or expert physician reads as reference standards. AI model studies were assessed with PROBAST + AI, and extractable physician-reader diagnostic accuracy datasets were additionally assessed with QUADAS-2. A bivariate random-effects model pooled sensitivity, specificity, diagnostic odds ratio (DOR), and AUC using patient-based datasets with extractable 2 x 2 data. Results: Of 884 records identified, 11 studies involving 1,143 patients were included. AI demonstrated a sensitivity of 0.71 (95% CI: 0.61-0.79), specificity of 0.89 (95% CI: 0.76-0.95), and AUC of 0.79 (95% CI: 0.75-0.82). Physician readers showed sensitivity of 0.67 (95% CI: 0.57-0.76), specificity of 0.88 (95% CI: 0.70-0.95), and AUC of 0.71 (95% CI: 0.67-0.75). AI achieved a higher AUC (Z = 2.95, P = 0.003), but only two studies directly supported AI-versus-physician comparisons. Conclusions: PET/CT-based AI models may show modestly improved discrimination for detecting LNI in prostate cancer, but current evidence does not establish clinical superiority over physician readers. The evidence is limited by small study numbers, mostly retrospective designs, substantial heterogeneity, limited external validation, and low certainty. Larger prospective, multi-center, externally validated studies are required before routine clinical implementation. Registration number: PROSPERO (CRD420251128237)</t>
  </si>
  <si>
    <t>Song, Dongxuan; Zhao, Zhiyu; Chen, Kuangqi</t>
  </si>
  <si>
    <t>Song, DX (corresponding author), Tianjin Med Univ, Clin Med Coll, Tianjin 300270, Peoples R China.</t>
  </si>
  <si>
    <t>18643700267@163.com</t>
  </si>
  <si>
    <t>Postdoctoral Innovation Program of Shandong Province [SDCX-ZG-202503121]</t>
  </si>
  <si>
    <t>Postdoctoral Innovation Program of Shandong Province</t>
  </si>
  <si>
    <t>Funding This work was supported by the Postdoctoral Innovation Program of Shandong Province (SDCX-ZG-202503121) .</t>
  </si>
  <si>
    <t>[Song, Dongxuan] Tianjin Med Univ, Clin Med Coll, Tianjin 300270, Peoples R China; [Zhao, Zhiyu] Jining Med Univ, Jining 272067, Peoples R China; [Chen, Kuangqi] Chinese Univ Hong Kong, Dept Ophthalmol &amp; Visual Sci, Hong Kong, Peoples R China</t>
  </si>
  <si>
    <t>Tianjin Medical University; Jining Medical University; Chinese University of Hong Kong</t>
  </si>
  <si>
    <t>Diagnostic performance of artificial intelligence based on PET/CT for lymph node involvement in prostate cancer: A systematic review and meta-analysis</t>
  </si>
  <si>
    <t>Artifi cialIntelligence; Prostatic Neoplasms; Lymph Nodes; Positron Emission Tomography Computed; Tomography; Meta-analysis</t>
  </si>
  <si>
    <t>METAANALYSIS</t>
  </si>
  <si>
    <t>NOV 1 2026</t>
  </si>
  <si>
    <t>106583</t>
  </si>
  <si>
    <t>10.1016/j.ijmedinf.2026.106583</t>
  </si>
  <si>
    <t>http://dx.doi.org/10.1016/j.ijmedinf.2026.106583</t>
  </si>
  <si>
    <t>LI1GZ</t>
  </si>
  <si>
    <t>42456599</t>
  </si>
  <si>
    <t>WOS:001825136200001</t>
  </si>
  <si>
    <t>Merkaj, S; Bahar, RC; Zeevi, T; Lin, MD; Ikuta, I; Bousabarah, K; Petersen, GCI; Staib, L; Payabvash, S; Mongan, JT; Cha, S; Aboian, MS</t>
  </si>
  <si>
    <t>Simple Summary Despite their prevalence in research, ML tools that can predict glioma grade from medical images have yet to be incorporated clinically. The reporting quality of ML glioma grade prediction studies is below 50% according to TRIPOD-limiting model reproducibility and, thus, clinical translation-however, current efforts to create ML-specific reporting guidelines and risk of bias tools may help address this. Several additional deficiencies in the areas of ML model data and glioma classification hamper widespread clinical use, but promising efforts to overcome current challenges and encourage implementation are on the horizon. Technological innovation has enabled the development of machine learning (ML) tools that aim to improve the practice of radiologists. In the last decade, ML applications to neuro-oncology have expanded significantly, with the pre-operative prediction of glioma grade using medical imaging as a specific area of interest. We introduce the subject of ML models for glioma grade prediction by remarking upon the models reported in the literature as well as by describing their characteristic developmental workflow and widely used classifier algorithms. The challenges facing these models-including data sources, external validation, and glioma grade classification methods -are highlighted. We also discuss the quality of how these models are reported, explore the present and future of reporting guidelines and risk of bias tools, and provide suggestions for the reporting of prospective works. Finally, this review offers insights into next steps that the field of ML glioma grade prediction can take to facilitate clinical implementation.</t>
  </si>
  <si>
    <t>Merkaj, Sara; Bahar, Ryan C.; Zeevi, Tal; Lin, MingDe; Ikuta, Ichiro; Bousabarah, Khaled; Cassinelli Petersen, Gabriel I.; Staib, Lawrence; Payabvash, Seyedmehdi; Mongan, John T.; Cha, Soonmee; Aboian, Mariam S.</t>
  </si>
  <si>
    <t>Aboian, MS (corresponding author), Yale Sch Med, Dept Radiol &amp; Biomed Imaging, 333 Cedar St,POB 208042, New Haven, CT 06520 USA.</t>
  </si>
  <si>
    <t>kbousabarah@visageimaging.com; gabriel.cassinellipetersen@yale.edu; soonmee.cha@ucsf.edu; tal.zeevi@yale.edu; john.mongan@ucsf.edu; sara.merkaj@uni-ulm.de; mariam.aboian@yale.edu; mingde.lin@yale.edu; ichiro.ikuta@yale.edu; sam.payabvash@yale.edu; lawrence.staib@yale.edu; ryan.bahar@yale.edu</t>
  </si>
  <si>
    <t>Biomedical Education Program (BMEP); National Institute of Diabetes and Digestive and Kidney Disease of the National Institutes of Health [T35DK104689]; American Society of Neuroradiology Fellow Award 2018; National Center for Advancing Translational Science (NCATS), components of the National Institutes of Health (NIH) [KL2 TR001862]; NIH roadmap for Medical Research; NIH/NCI [R01 CA206180]; NIH/NINDS [K23NS118056]; American Society of Neuroradiology (ASNR) [1861150721]; Doris Duke Charitable Foundation (DDCF) [2020097]; NVIDIA; National Center for Advancing Translational Sciences [KL2TR001862] Funding Source: NIH RePORTER; National Institute of Diabetes and Digestive and Kidney Diseases [T35DK104689] Funding Source: NIH RePORTER</t>
  </si>
  <si>
    <t>Biomedical Education Program (BMEP); National Institute of Diabetes and Digestive and Kidney Disease of the National Institutes of Health (United States Department of Health &amp; Human Services, National Institutes of Health (NIH) - USA, NIH National Institute of Diabetes &amp; Digestive &amp; Kidney Diseases (NIDDK)); American Society of Neuroradiology Fellow Award 2018; National Center for Advancing Translational Science (NCATS), components of the National Institutes of Health (NIH) (United States Department of Health &amp; Human Services, National Institutes of Health (NIH) - USA, NIH National Center for Advancing Translational Sciences (NCATS)); NIH roadmap for Medical Research (United States Department of Health &amp; Human Services, National Institutes of Health (NIH) - USA); NIH/NCI (United States Department of Health &amp; Human Services, National Institutes of Health (NIH) - USA, NIH National Cancer Institute (NCI)); NIH/NINDS (United States Department of Health &amp; Human Services, National Institutes of Health (NIH) - USA, NIH National Institute of Neurological Disorders &amp; Stroke (NINDS)); American Society of Neuroradiology (ASNR); Doris Duke Charitable Foundation (DDCF) (Doris Duke Charitable Foundation (DDCF), Duke University); NVIDIA (Nvidia Corporation); National Center for Advancing Translational Sciences (United States Department of Health &amp; Human Services, National Institutes of Health (NIH) - USA, NIH National Center for Advancing Translational Sciences (NCATS)); National Institute of Diabetes and Digestive and Kidney Diseases (United States Department of Health &amp; Human Services, National Institutes of Health (NIH) - USA, NIH National Institute of Diabetes &amp; Digestive &amp; Kidney Diseases (NIDDK))</t>
  </si>
  <si>
    <t>Sara Merkaj receives funding in part from the Biomedical Education Program (BMEP). Ryan Bahar receives funding in part from the National Institute of Diabetes and Digestive and Kidney Disease of the National Institutes of Health under Award Number T35DK104689. The content is solely the responsibility of the authors and does not necessarily represent the official views of the National Institutes of Health. Mariam Aboian received funding from American Society of Neuroradiology Fellow Award 2018. This publication was made possible by KL2 TR001862 (Mariam Aboian) from the National Center for Advancing Translational Science (NCATS), components of the National Institutes of Health (NIH), and the NIH roadmap for Medical Research. Its contents are solely the responsibility of the authors and do not necessarily represent the official view of NIH. MingDe Lin is an employee and stockholder of Visage Imaging, Inc. and unrelated to this work, receives funding from NIH/NCI R01 CA206180 and is a board member of Tau Beta Pi engineering honor society. Khaled Bousabarah is an employee of Visage Imaging, GmbH. Seyedmehdi Payabvash has grant support from NIH/NINDS K23NS118056, foundation of the American Society of Neuroradiology (ASNR) #1861150721, the Doris Duke Charitable Foundation (DDCF) #2020097, and NVIDIA.</t>
  </si>
  <si>
    <t>[Merkaj, Sara; Bahar, Ryan C.; Zeevi, Tal; Lin, MingDe; Ikuta, Ichiro; Cassinelli Petersen, Gabriel I.; Staib, Lawrence; Payabvash, Seyedmehdi; Aboian, Mariam S.] Yale Sch Med, Dept Radiol &amp; Biomed Imaging, 333 Cedar St,POB 208042, New Haven, CT 06520 USA; [Merkaj, Sara] Univ Ulm, Dept Neurosurg, Albert Einstein Allee 23, D-89081 Ulm, Germany; [Lin, MingDe] Visage Imaging Inc, 12625 High Bluff Dr,Suite 205, San Diego, CA 92130 USA; [Bousabarah, Khaled] Visage Imaging GmbH, Lepsiusstr 70, D-12163 Berlin, Germany; [Mongan, John T.; Cha, Soonmee] Univ Calif San Francisco, Dept Radiol &amp; Biomed Imaging, 505 Parnassus Ave, San Francisco, CA 94143 USA</t>
  </si>
  <si>
    <t>Yale University; Ulm University; University of California San Francisco; University of California System; University of California San Francisco</t>
  </si>
  <si>
    <t>Machine Learning Tools for Image-Based Glioma Grading and the Quality of Their Reporting: Challenges and Opportunities</t>
  </si>
  <si>
    <t>artificial intelligence; glioma; machine learning; deep learning; reporting quality</t>
  </si>
  <si>
    <t>ARTIFICIAL-INTELLIGENCE; NEURAL-NETWORK; RADIOMICS; CLASSIFICATION; BRAIN; HETEROGENEITY; SEGMENTATION; GLIOBLASTOMA; INFORMATION; USABILITY</t>
  </si>
  <si>
    <t>Mongan, John/AAJ-2783-2021; Ikuta, Ichiro/AAJ-7951-2020; Aboian, Mariam/QKX-6626-2026; Payabvash, Seyedmehdi/I-1859-2019</t>
  </si>
  <si>
    <t>Aboian, Mariam/0000-0002-4877-8271; Mongan, John/0000-0003-2765-7451; Merkaj, Sara/0000-0003-1147-4968; Bahar, Ryan/0000-0001-6144-8069; Staib, Lawrence/0000-0002-9516-5136; Ikuta, Ichiro/0000-0002-7145-833X; Lin, MingDe/0000-0001-7641-2595; Payabvash, Seyedmehdi/0000-0003-4628-0370; Zeevi, Tal/0000-0001-8917-7061</t>
  </si>
  <si>
    <t>JUN 2022</t>
  </si>
  <si>
    <t>2623</t>
  </si>
  <si>
    <t>10.3390/cancers14112623</t>
  </si>
  <si>
    <t>http://dx.doi.org/10.3390/cancers14112623</t>
  </si>
  <si>
    <t>1Z7GL</t>
  </si>
  <si>
    <t>35681603</t>
  </si>
  <si>
    <t>WOS:000808988100001</t>
  </si>
  <si>
    <t>Temiz, A; Tascilar, K</t>
  </si>
  <si>
    <t>Artificial intelligence (AI) and machine learning are widely promoted as transformative tools for medical practice, yet their impact in daily rheumatology remains limited. This review examines the gap between expectations and reality using historical parallels, conceptual considerations, and recent methodological evidence. Experiences with antioxidant supplementation, vitamin D, the microbiome, and the Human Genome Project illustrate a recurring pattern: early studies report large effects that diminish or disappear in larger, higher-quality studies. Meta-epidemiological work and the 'cursed auction' analogy explain why early and small studies systematically overestimate effects. Conceptually, individualized clinical risk remains a group-based construct, constrained by the reference class problem and irreducible uncertainty. Methodologically, many AI models in rheumatology suffer from small and heterogeneous datasets, overfitting, inadequate handling of missing data, poor calibration, and limited external or prospective validation. The failure of COVID-19 prediction models and the neutral trial of the Ada diagnostic assistant in rheumatology illustrate how strong retrospective performance often collapses in real-world use. In contrast, AI performs well in high signal-to-noise domains with abundant, structured data. Overall, AI can generate valuable insights and support narrowly defined tasks, but it cannot yet overcome the fundamental limits of noisy clinical data and group-based risk. Progress in rheumatology will require realistic expectations, large representative datasets, transparent methods, rigorous validation, and a focus on robust, interpretable tools that improve decisions for populations and well-defined patient subgroups rather than precise individual prediction.</t>
  </si>
  <si>
    <t>Temiz, Alp; Tascilar, Koray</t>
  </si>
  <si>
    <t>Tascilar, K (corresponding author), Friedrich Alexander Univ Erlangen Nurnberg, Dept Med Rheumatol &amp; Immunol 3, Erlangen, Germany.; Tascilar, K (corresponding author), Univ Klinikum Erlangen, Erlangen, Germany.; Tascilar, K (corresponding author), Friedrich Alexander Univ Erlangen Nurnberg, Deutsch Zentrum Immuntherapie DZI, Erlangen, Germany.</t>
  </si>
  <si>
    <t>Koray.Tascilar@uk-erlangen.de</t>
  </si>
  <si>
    <t>[Temiz, Alp; Tascilar, Koray] Friedrich Alexander Univ Erlangen Nurnberg, Dept Med Rheumatol &amp; Immunol 3, Erlangen, Germany; [Temiz, Alp; Tascilar, Koray] Univ Klinikum Erlangen, Erlangen, Germany; [Temiz, Alp; Tascilar, Koray] Friedrich Alexander Univ Erlangen Nurnberg, Deutsch Zentrum Immuntherapie DZI, Erlangen, Germany</t>
  </si>
  <si>
    <t>University of Erlangen Nuremberg; University of Erlangen Nuremberg; University of Erlangen Nuremberg</t>
  </si>
  <si>
    <t>Why we need to maintain a critical view on big data and artificial intelligence predictions</t>
  </si>
  <si>
    <t>CURRENT OPINION IN IMMUNOLOGY</t>
  </si>
  <si>
    <t>GENOMEWIDE ASSOCIATION; USERS GUIDES; RISK; OUTCOMES</t>
  </si>
  <si>
    <t>Tascilar, Koray/F-9070-2015; Temiz, Alp/KMY-0625-2024</t>
  </si>
  <si>
    <t>Temiz, Alp/0000-0003-0804-3198</t>
  </si>
  <si>
    <t>CURRENT BIOLOGY LTD</t>
  </si>
  <si>
    <t>84 THEOBALDS RD, LONDON WC1X 8RR, ENGLAND</t>
  </si>
  <si>
    <t>0952-7915</t>
  </si>
  <si>
    <t>1879-0372</t>
  </si>
  <si>
    <t>CURR OPIN IMMUNOL</t>
  </si>
  <si>
    <t>Curr. Opin. Immunol.</t>
  </si>
  <si>
    <t>100</t>
  </si>
  <si>
    <t>102776</t>
  </si>
  <si>
    <t>10.1016/j.coi.2026.102776</t>
  </si>
  <si>
    <t>http://dx.doi.org/10.1016/j.coi.2026.102776</t>
  </si>
  <si>
    <t>Immunology</t>
  </si>
  <si>
    <t>GP8GP</t>
  </si>
  <si>
    <t>41955863</t>
  </si>
  <si>
    <t>WOS:001742172200001</t>
  </si>
  <si>
    <t>Huang, ZH; Xiang, JJ; Zhao, ZH; Zhao, Q; Duan, AQ; Sun, ZH; Xu, LS; Yao, WZ; Zhang, WY; Wang, Q; Gao, LY; Li, X; Wang, YJ; Li, SC; Liu, HY; An, CH; Luo, Q; Liu, ZH</t>
  </si>
  <si>
    <t>Sleep-disordered breathing (SDB), which includes both obstructive and central sleep apnea, is highly prevalent among patients with cardiovascular disease (CVD). Moreover, SDB contributes significantly to the development and progression of hypertension, coronary artery disease, arrhythmias, heart failure, and various cardiovascular and cerebrovascular events. However, despite strong mechanistic links involving intermittent hypoxemia, sympathetic activation, intrathoracic pressure fluctuations, and systemic inflammation, clinical trials of SDB treatment have yielded in neutral or even adverse cardiovascular outcomes. These results underscore the need for refined phenotyping, risk stratification, and personalized management. Artificial intelligence (AI) has emerged as a promising tool to address these challenges. In this review, we evaluate the mechanistic pathways through which SDB affects cardiovascular health and critically examine AI-based methods to enhance screening, outcome prediction, and treatment optimization. Applications include automated detection using clinical and biosignal data, cardiovascular risk prediction through machine-learning models based on sleep parameters, and AI-guided therapy personalization. Furthermore, we emphasize translational relevance by comparing model performance, identifying high-risk phenotypes, and exploring the potential for integration into clinical workflows. AI-enabled tools may help bridge the gap between pathophysiological understanding and improved outcomes by facilitating earlier diagnosis, tailored interventions, and proactive monitoring. Future studies should focus on prospective validation, regulatory pathways, and equitable deployment across populations.</t>
  </si>
  <si>
    <t>Huang, Zhihua; Xiang, Jingjing; Zhao, Zhihui; Zhao, Qing; Duan, Anqi; Sun, Zhaohong; Xu, Lisheng; Yao, Wenzhen; Zhang, Wenyu; Wang, Qi; Gao, Luyang; Li, Xin; Wang, Yijia; Li, Sicong; Liu, Huiyi; An, Chenhong; Luo, Qin; Liu, Zhihong</t>
  </si>
  <si>
    <t>Luo, Q; Liu, ZH (corresponding author), Chinese Acad Med Sci &amp; Peking Union Med Coll, Ctr Resp &amp; Pulm Vasc Dis, Natl Ctr Cardiovasc Dis, Dept Cardiol,Fuwai Hosp,Natl Clin Res Ctr Cardiova, Beijing 100037, Peoples R China.</t>
  </si>
  <si>
    <t>luoqin2009@163.com; zhihongliufuwai@163.com</t>
  </si>
  <si>
    <t>Noncommunicable Chronic Diseases-National Science and Technology Major Project [2024ZD0538200]; National High Level Hospital Clinical Research Funding [2025-GSP-QN-21]; China Postdoctoral Science Foundation [2024M760273]; Postdoctoral Fellowship Program (Grade C) of the China Postdoctoral Science Foundation [GZC20251380]; National Key Research and Development Program of China [2023YFC2507203]; Beijing Natural Science Foundation [L252080]; CAMS Innovation Fund for Medical Sciences (CIFMS) [2023-I2M-CT-B-063]; Artificial Intelligence and Information Technology Application Fund of Fuwai Hospital, Chinese Academy of Medical Sciences [2024-AI26]</t>
  </si>
  <si>
    <t>Noncommunicable Chronic Diseases-National Science and Technology Major Project; National High Level Hospital Clinical Research Funding; China Postdoctoral Science Foundation (China Postdoctoral Science Foundation); Postdoctoral Fellowship Program (Grade C) of the China Postdoctoral Science Foundation; National Key Research and Development Program of China (National Key Research &amp; Development Program of China); Beijing Natural Science Foundation (Beijing Natural Science Foundation); CAMS Innovation Fund for Medical Sciences (CIFMS) (CAMS Innovation Fund for Medical Sciences (CIFMS)); Artificial Intelligence and Information Technology Application Fund of Fuwai Hospital, Chinese Academy of Medical Sciences</t>
  </si>
  <si>
    <t>This work was supported by the Noncommunicable Chronic Diseases-National Science and Technology Major Project (2024ZD0538200); the National High Level Hospital Clinical Research Funding (2025-GSP-QN-21); the China Postdoctoral Science Foundation (2024M760273); the Postdoctoral Fellowship Program (Grade C) of the China Postdoctoral Science Foundation (GZC20251380); the National Key Research and Development Program of China (2023YFC2507203); the Beijing Natural Science Foundation (L252080); the CAMS Innovation Fund for Medical Sciences (CIFMS) (2023-I2M-C &amp; T-B-063); and the Artificial Intelligence and Information Technology Application Fund of Fuwai Hospital, Chinese Academy of Medical Sciences (2024-AI26).</t>
  </si>
  <si>
    <t>[Huang, Zhihua; Xiang, Jingjing; Zhao, Zhihui; Zhao, Qing; Duan, Anqi; Wang, Qi; Gao, Luyang; Li, Xin; Wang, Yijia; Li, Sicong; Liu, Huiyi; An, Chenhong; Luo, Qin; Liu, Zhihong] Chinese Acad Med Sci &amp; Peking Union Med Coll, Ctr Resp &amp; Pulm Vasc Dis, Natl Ctr Cardiovasc Dis, Dept Cardiol,Fuwai Hosp,Natl Clin Res Ctr Cardiova, Beijing 100037, Peoples R China; [Sun, Zhaohong] Chinese Acad Med Sci &amp; Peking Union Med Coll, Fuwai Hosp, Dept Informat Ctr, Beijing 100037, Peoples R China; [Xu, Lisheng; Yao, Wenzhen; Zhang, Wenyu] Northeastern Univ, Coll Informat Sci &amp; Engn, Shenyang 110819, Liaoning, Peoples R China</t>
  </si>
  <si>
    <t>Chinese Academy of Medical Sciences - Peking Union Medical College; Fu Wai Hospital - CAMS; Peking Union Medical College; Chinese Academy of Medical Sciences - Peking Union Medical College; Fu Wai Hospital - CAMS; Peking Union Medical College; Northeastern University - China</t>
  </si>
  <si>
    <t>Cardiovascular Disease, Sleep-Disordered Breathing, and Artificial Intelligence: From Neutral Trials to Precision Sleep Cardiology</t>
  </si>
  <si>
    <t>REVIEWS IN CARDIOVASCULAR MEDICINE</t>
  </si>
  <si>
    <t>sleep-disordered breathing; cardiovascular disease; artificial intelligence; risk assessment; precision management</t>
  </si>
  <si>
    <t>POSITIVE AIRWAY PRESSURE; ADAPTIVE SERVO-VENTILATION; HEART-FAILURE; ATRIAL-FIBRILLATION; APNEA DETECTION; BLOOD-PRESSURE; ASSOCIATION; MECHANISMS; DIAGNOSIS; ALGORITHM</t>
  </si>
  <si>
    <t>155</t>
  </si>
  <si>
    <t>1530-6550</t>
  </si>
  <si>
    <t>2153-8174</t>
  </si>
  <si>
    <t>REV CARDIOVASC MED</t>
  </si>
  <si>
    <t>Rev. Cardiovasc. Med.</t>
  </si>
  <si>
    <t>50419</t>
  </si>
  <si>
    <t>10.31083/RCM50419</t>
  </si>
  <si>
    <t>http://dx.doi.org/10.31083/RCM50419</t>
  </si>
  <si>
    <t>LY8AE</t>
  </si>
  <si>
    <t>42534225</t>
  </si>
  <si>
    <t>WOS:001836445700001</t>
  </si>
  <si>
    <t>Guo, J; Lareyre, F; Goffart, S; Chierici, A; Delingette, H; Raffort, J</t>
  </si>
  <si>
    <t>Objectives: This review aims to review the application of deep learning (DL) techniques in the imaging analysis of abdominal aortic aneurysm (AAA), with a specific focus on the segmentation of intraluminal thrombus (ILT). Methods: A comprehensive literature review was conducted through searches of PUBMED and Web of Science up to September 2025. Only English-language studies applying DL-based networks for ILT segmentation in patients with AAA on computed tomography angiography were included. After screening 664 articles, 22 met the eligibility criteria and were included. The reported methodological frameworks and segmentation performance metrics were extracted for comparison and analysis. Results: Among the studies included, the reported Dice similarity coefficients ranged from 0.81 to 0.93 for 2D networks and from 0.804 to 0.9868 for 3D networks. Notably, 2D Multiview fusion models outperform other 2D approaches, while 3D U-Net remains a strong baseline. Methods using preoperative images demonstrated great applicability for surgical planning, while postoperative segmentation faced challenges related to imaging artifacts caused by stent. Conclusions: This review provides a comprehensive overview of recent DL-based ILT segmentation methods for AAA patients on CTA, offering perspectives for applications in advanced preoperative planning and postoperative surveillance. Despite the promising results, the lack of standardized datasets limits model development and external validation. Future research should address these limitations by focusing on multicenter standardized datasets and seamless integration into clinical workflows.</t>
  </si>
  <si>
    <t>Guo, Jia; Lareyre, Fabien; Goffart, Sebastien; Chierici, Andrea; Delingette, Herve; Raffort, Juliette</t>
  </si>
  <si>
    <t>Lareyre, F (corresponding author), Hosp Antibes, Dept Vasc Surg, F-06600 Antibes, France.; Lareyre, F (corresponding author), Univ Cote Azur, Lab Mol Physio Med LP2M, UMR 7370, CNRS, F-06107 Nice, France.</t>
  </si>
  <si>
    <t>jia.guo@inria.fr; sebastien.goffart@inria.fr; raffort-lareyre.j@chu-nice.fr; herve.delingette@inria.fr; chierici.ap@chu-nice.fr; fabien.lareyre@gmail.com</t>
  </si>
  <si>
    <t>3IA Cte d'Azur Investments [ANR-23-IACL-0001]; French government through the National Research Agency [ANR-22-CE45-0023-01]</t>
  </si>
  <si>
    <t>3IA Cte d'Azur Investments; French government through the National Research Agency</t>
  </si>
  <si>
    <t>This work has been supported by the French government through the National Research Agency (ANR) with reference number ANR-22-CE45-0023-01 and through the 3IA Cote d'Azur Investments in the Future project managed by the ANR with reference number ANR-23-IACL-0001.</t>
  </si>
  <si>
    <t>[Guo, Jia; Goffart, Sebastien; Raffort, Juliette] Univ Hosp Nice, Clin Chem Lab, F-06107 Nice, France; [Guo, Jia; Delingette, Herve] Univ Cote Azur, Epione Team, INRIA, Sophia Antipolis, F-06902 Nice, France; [Lareyre, Fabien] Hosp Antibes, Dept Vasc Surg, F-06600 Antibes, France; [Lareyre, Fabien; Chierici, Andrea; Raffort, Juliette] Univ Cote Azur, Lab Mol Physio Med LP2M, UMR 7370, CNRS, F-06107 Nice, France; [Chierici, Andrea] Univ Hosp Nice, Archet Hosp 2, Digest Surg Unit, F-06200 Nice, France</t>
  </si>
  <si>
    <t>CHU Nice; Inria; Universite Cote d'Azur; Universite Cote d'Azur; Centre National de la Recherche Scientifique (CNRS); CNRS - National Institute for Biology (INSB); CHU Nice</t>
  </si>
  <si>
    <t>Automatic Segmentation of Intraluminal Thrombus in Abdominal Aortic Aneurysms Based on CT Images: A Comprehensive Review of Deep Learning-Based Methods</t>
  </si>
  <si>
    <t>deep learning; abdominal aortic aneurysm; intraluminal thrombus; imaging segmentation; CTA; EVAR</t>
  </si>
  <si>
    <t>COMPUTED-TOMOGRAPHY; SURVEILLANCE; MORTALITY; GROWTH; VOLUME</t>
  </si>
  <si>
    <t>Delingette, Herve/NOF-5139-2025; goffart, Sebastien/JHU-5293-2023; Chierici, Andrea/AAL-4314-2021; LAREYRE, Fabien/HPD-1813-2023</t>
  </si>
  <si>
    <t>Chierici, Andrea/0000-0003-1475-4500; LAREYRE, Fabien/0000-0002-6765-8021</t>
  </si>
  <si>
    <t>NOV 30 2025</t>
  </si>
  <si>
    <t>8497</t>
  </si>
  <si>
    <t>10.3390/jcm14238497</t>
  </si>
  <si>
    <t>http://dx.doi.org/10.3390/jcm14238497</t>
  </si>
  <si>
    <t>Q7953</t>
  </si>
  <si>
    <t>41375800</t>
  </si>
  <si>
    <t>WOS:001634947100001</t>
  </si>
  <si>
    <t>Ardila, CM; Pineda-Vélez, E; Vivares-Builes, AM; Díaz-Laclaustra, AI</t>
  </si>
  <si>
    <t>Oral squamous cell carcinoma (OSCC) shows substantial immune and clinical heterogeneity that is not fully captured by conventional clinicopathologic risk factors. This systematic review synthesized primary studies evaluating immune biomarker signatures in OSCC identified through spatial transcriptomics, single-cell transcriptomics, and artificial intelligence (AI)-enabled pathology. PubMed/MEDLINE, Scopus, and Embase were searched without language or date restrictions. Eligible studies included original human OSCC investigations reporting immune-relevant biomarker outputs derived from spatial/single-cell transcriptomics or AI-enabled pathology. Nine studies met the inclusion criteria. Six used spatial and/or single-cell transcriptomic approaches, and three used AI-enabled pathology applied to histopathological whole-slide images. Functional meta-synthesis identified four interconnected domains: AI-derived tissue immune infiltration for prognostic stratification; T-cell states and tertiary lymphoid structure-associated antitumor immunity; spatial and metabolic immunosuppressive niches; and stromal-myeloid programs linked to T-cell exhaustion and resistance. Quantitative synthesis was considered but not performed because no group of studies was sufficiently comparable in biomarker construct, comparator, outcome, and effect measure. Clinical confidence remains limited by heterogeneity and prospective validation gaps. These findings suggest that emerging OSCC immune biomarkers may integrate tissue architecture, cellular states, and stromal-immune interactions; however, the current evidence remains exploratory and requires standardized, prospective validation before clinical translation can be considered.</t>
  </si>
  <si>
    <t>Ardila, Carlos M.; Pineda-Velez, Eliana; Vivares-Builes, Anny M.; Diaz-Laclaustra, Alejandro I.</t>
  </si>
  <si>
    <t>martin.ardila@udea.edu.co; eliana.pineda@uam.edu.co; anny.vivares@uam.edu.co; isbet.diaz@udea.edu.co</t>
  </si>
  <si>
    <t>[Ardila, Carlos M.] Saveetha Univ, Saveetha Dent Coll &amp; Hosp, Saveetha Inst Med &amp; Tech Sci, Dept Periodont, Chennai 600077, India; [Ardila, Carlos M.; Pineda-Velez, Eliana; Vivares-Builes, Anny M.] Univ Antioquia U A, Fac Dent, Basic Sci Dept, Biomed Stomatol Res Grp, Medellin 050010, Colombia; [Pineda-Velez, Eliana; Vivares-Builes, Anny M.] Inst Univ Vis Amer, Fac Dent, Medellin 050040, Colombia; [Diaz-Laclaustra, Alejandro I.] Univ Antioquia, Fac Dent, Dept Basic Sci, Medellin 050010, Colombia</t>
  </si>
  <si>
    <t>Saveetha Institute of Medical &amp; Technical Science; Saveetha Dental College &amp; Hospital; Universidad de Antioquia; Universidad de Antioquia</t>
  </si>
  <si>
    <t>Immune Biomarker Signatures in Oral Squamous Cell Carcinoma Identified Through Spatial and Single-Cell Transcriptomics and Artificial Intelligence-Enabled Pathology: A Systematic Review with Functional Meta-Synthesis</t>
  </si>
  <si>
    <t>IMMUNO</t>
  </si>
  <si>
    <t>oral squamous cell carcinoma; immune biomarkers; single-cell transcriptomics; spatial transcriptomics; artificial intelligence-enabled pathology; tumor microenvironment</t>
  </si>
  <si>
    <t>HEAD; IMMUNOLOGY; EXPRESSION; RECURRENT; BIAS</t>
  </si>
  <si>
    <t>2673-5601</t>
  </si>
  <si>
    <t>IMMUNO-BASEL</t>
  </si>
  <si>
    <t>Immuno</t>
  </si>
  <si>
    <t>10.3390/immuno6020038</t>
  </si>
  <si>
    <t>http://dx.doi.org/10.3390/immuno6020038</t>
  </si>
  <si>
    <t>KA6WM</t>
  </si>
  <si>
    <t>WOS:001802460800001</t>
  </si>
  <si>
    <t>Shafieioun, A; Ghaffari, H; Baradaran, M; Rigi, A; Eftekhar, MS; Shojaeshafiei, F; Korani, MA; Hatami, B; Shirdel, S; Ghanbari, K; Ghaderi, S; Yeganeh, PM; Shahidi, R</t>
  </si>
  <si>
    <t>Malignant cerebral edema (MCE) is a severe complication of acute ischemic stroke, with high mortality rates. Early and accurate prediction of MCE is critical for initiating timely interventions such as decompressive hemicraniectomy. Artificial intelligence (AI) and radiomics have emerged as promising tools for predicting MCE, offering the potential to transform reactive stroke management into proactive care. However, variability in methodologies and inconsistent reporting limits the widespread adoption of these technologies. A comprehensive search of PubMed, Embase, Web of Science, and Scopus identified studies reporting on the sensitivity, specificity, and area under the curve (AUC) of AI models in MCE prediction. Data were synthesized using random-effects meta-analyses. Subgroup analyses explored the impact of study design, machine learning input type, and other key factors on diagnostic accuracy. Publication bias was assessed using Egger's test and funnel plot analyses. Data from ten studies encompassing 1,594 unique stroke patients were included in the analysis. The pooled sensitivity and specificity of AI models for predicting MCE were 81.1% (95% CI: 73.0-87.2%) and 92.6% (95% CI: 91.2-93.9%), respectively, with an AUC of 0.939. The diagnostic odds ratio was 43.73 (95% CI: 24.78-77.15), demonstrating excellent discriminative ability. Subgroup analyses revealed higher sensitivity and specificity in prospective studies (92.0% and 93.3%) compared to retrospective studies (76.1% and 91.4%). Radiomics-based models showed slightly higher sensitivity (84.2%) compared to non-radiomics models (80.4%), though both input types achieved comparable specificity. Interestingly, patients undergoing revascularization had a higher prevalence of MCE, likely due to their more severe initial presentations. Minimal heterogeneity was observed in specificity across studies, while publication bias was noted for sensitivity estimates. AI models show excellent diagnostic performance for predicting malignant cerebral edema (MCE), offering high sensitivity and specificity. Prospective studies, radiomics integration, and multi-center collaborations enhance their accuracy. However, external validation and standardized methodologies are needed to ensure broader clinical adoption and improve outcomes for stroke patients at risk of MCE. Clinical trial number Not applicable.</t>
  </si>
  <si>
    <t>Shafieioun, Arezoo; Ghaffari, Hossein; Baradaran, Mansoureh; Rigi, Amirhossein; Shahir Eftekhar, Mohammad; Shojaeshafiei, Farzaneh; Korani, Mohammad Amir; Hatami, Bahareh; Shirdel, Shabnam; Ghanbari, Kimia; Ghaderi, Salar; Yeganeh, Pegah Moharrami; Shahidi, Ramin</t>
  </si>
  <si>
    <t>Shahidi, R (corresponding author), Bushehr Univ Med Sci, Sch Med, Moallem St, Bushehr 7514633341, Bushehr County, Iran.</t>
  </si>
  <si>
    <t>ghaffari79@yahoo.com; mansoureh.baradaran1342@gmail.com; shirdel.shabnam94@gmail.com; ghanbari_kimia@yahoo.com; amir_viper11@yahoo.com; dr.raminshahidi1@gmail.com; mohammadshahireftekhar@gmail.com; Baharehatami12@gmail.com; ghaderi.salar@gmail.com; shafieyoun.arezoo@gmail.com; korani.amir@gmail.com; farzanehshojaeshafiei@gmail.com; p.yeganeh@zums.ac.ir</t>
  </si>
  <si>
    <t>[Shafieioun, Arezoo] Islamic Azad Univ Masjed Soleiman, Esfahan 6491796581, Iran; [Ghaffari, Hossein] Mashhad Univ Med Sci Mashhad, Student Res Comm, Fac Med, Mashhad, Iran; [Baradaran, Mansoureh] North Khorasan Univ Med Sci, Imam Ali Hosp, Dept Radiol, Bojnurd, Iran; [Rigi, Amirhossein] Shahid Beheshti Univ Med Sci, Dept Radiol, Tehran, Iran; [Shahir Eftekhar, Mohammad] Qom Univ Med Sci, Sch Med, Dept Surg, Qom, Iran; [Shojaeshafiei, Farzaneh; Hatami, Bahareh] Univ Tehran Med Sci, Dept Radiol, Tehran, Iran; [Korani, Mohammad Amir] Kermanshah Univ Med Sci, Dept Radiol, Kermanshah, Iran; [Shirdel, Shabnam] Univ Tabriz, Fac Educ &amp; Psychol, Dept Psychol, Tabriz, Iran; [Ghanbari, Kimia] Shahid Beheshti Univ Med Sci, Dept Neurol, Tehran, Iran; [Ghaderi, Salar] Tabriz Univ Med Sci, Iranian Evidence Based Med Ctr Excellence, Iranian EBM Ctr JBI Ctr Excellence, Tabriz, Iran; [Yeganeh, Pegah Moharrami] Zanjan Univ Med Sci, Sch Med, Zanjan, Iran; [Shahidi, Ramin] Bushehr Univ Med Sci, Sch Med, Moallem St, Bushehr 7514633341, Bushehr County, Iran</t>
  </si>
  <si>
    <t>Mashhad University of Medical Sciences; North Khorasan University of Medical Sciences; Shahid Beheshti University Medical Sciences; Tehran University of Medical Sciences; Kermanshah University of Medical Sciences; University of Tabriz; Shahid Beheshti University Medical Sciences; Tabriz University of Medical Science</t>
  </si>
  <si>
    <t>Predictive power of artificial intelligence for malignant cerebral edema in stroke patients: a CT-based systematic review and meta-analysis of prevalence and diagnostic performance</t>
  </si>
  <si>
    <t>Malignant cerebral edema; Radiomics; Machine learning; Artificial intelligence; Stroke</t>
  </si>
  <si>
    <t>CLINICAL-RADIOMICS; BRAIN EDEMA; NOMOGRAM; MODEL; RISK</t>
  </si>
  <si>
    <t>Hatami, Bahareh/OKS-9070-2025; Shahidi, Ramin/LIC-5975-2024; Shirdel, Shabnam/MVW-8126-2025; Moharrami Yeganeh, Pegah/JAO-4295-2023; Shojaeshafiei, Farzaneh/OZE-3934-2025</t>
  </si>
  <si>
    <t>ghaderi, salar/0000-0003-2236-2814; Rigi, Amirhossein/0009-0001-5213-9835; Shahidi, Ramin/0000-0003-1039-1407; Shirdel, Shabnam/0009-0000-7073-3216; baradaran, mansoureh/0000-0003-2653-7685</t>
  </si>
  <si>
    <t>MAR 25 2025</t>
  </si>
  <si>
    <t>10.1007/s10143-025-03475-4</t>
  </si>
  <si>
    <t>http://dx.doi.org/10.1007/s10143-025-03475-4</t>
  </si>
  <si>
    <t>0MK4D</t>
  </si>
  <si>
    <t>40128510</t>
  </si>
  <si>
    <t>WOS:001450832600001</t>
  </si>
  <si>
    <t>Messina, E; Novelli, S; Laschena, L; Borrelli, A; Mezzapesa, F; De Giacomo, L; Bincoletto, G; Messineo, D; Bicchetti, M; Dehghanpour, A; Pecoraro, M; del Monte, M; Panebianco, V</t>
  </si>
  <si>
    <t>Prostate MRI has become a cornerstone of contemporary prostate cancer diagnosis, enabling improved detection of clinically significant disease while reducing unnecessary biopsies and overtreatment. However, prostate MRI remains technically demanding, time-consuming, and subject to inter-reader variability, particularly as healthcare systems move toward abbreviated protocols such as non-contrast MRI (biparametric MRI). In this context, artificial intelligence (AI) has emerged as a promising tool to enhance image quality, diagnostic consistency, and workflow efficiency across the prostate MRI pathway. This non-systematic narrative review provides a comprehensive overview of the technical foundations, clinical applications, and workflow implications of AI integration into prostate MRI. It summarizes key concepts in machine learning and deep learning relevant to prostate imaging and reviews current evidence supporting AI-based solutions for image quality assessment and reconstruction, automated prostate segmentation, lesion detection, and risk stratification. Particular attention is given to human-AI collaboration models, the role of AI in supporting equivocal lesions, and the integration of imaging with clinical variables for personalized risk estimation. In addition, it discusses the impact of AI on reporting efficiency, training, and standardization, as well as the current landscape of commercially available AI tools. Despite encouraging results from large multicenter studies, important challenges remain, including heterogeneity in study design, limited prospective validation, generalizability across institutions, and ethical and regulatory considerations. Overall, AI should be regarded as a complementary decision-support technology rather than a replacement for radiologists. Thoughtful implementation, robust validation, and appropriate user training are essential to ensure that AI meaningfully enhances the quality, efficiency, and reliability of prostate MRI-based care.</t>
  </si>
  <si>
    <t>Messina, Emanuele; Novelli, Simone; Laschena, Ludovica; Borrelli, Antonella; Mezzapesa, Francesca; De Giacomo, Luca; Bincoletto, Gaia; Messineo, Daniela; Bicchetti, Marco; Dehghanpour, Ailin; Pecoraro, Martina; del Monte, Maurizio; Panebianco, Valeria</t>
  </si>
  <si>
    <t>Panebianco, V (corresponding author), Sapienza Policlin Umberto 1, Dept Radiol Sci Oncol &amp; Pathol, Viale Regina Elena 324, I-00161 Rome, Italy.</t>
  </si>
  <si>
    <t>valeria.panebianco@uniroma1.it</t>
  </si>
  <si>
    <t>[Messina, Emanuele; Laschena, Ludovica; Borrelli, Antonella; Mezzapesa, Francesca; De Giacomo, Luca; Bincoletto, Gaia; Messineo, Daniela; Bicchetti, Marco; Dehghanpour, Ailin; Pecoraro, Martina; del Monte, Maurizio; Panebianco, Valeria] Sapienza Univ, Dept Radiol Sci Oncol &amp; Pathol, Policlin Umberto I, Rome, Italy; [Novelli, Simone] Sapienza Univ, Dept Mech &amp; Aerosp Engn, Rome, Italy; [Novelli, Simone] UCL, Inst Liver &amp; Digest Hlth, Royal Free Campus, London, England</t>
  </si>
  <si>
    <t>Sapienza University Rome; University Hospital Sapienza Rome; Sapienza University Rome; University College London; UCL Medical School; University of London; University College London</t>
  </si>
  <si>
    <t>Integrating Artificial Intelligence into Prostate MR Imaging: Technical Foundations, Clinical Applications, and Workflow Implications</t>
  </si>
  <si>
    <t>MAGNETIC RESONANCE IN MEDICAL SCIENCES</t>
  </si>
  <si>
    <t>artificial inteligence; image quality; machine learning; prostate cancer; prostate magnetic resonance imaging</t>
  </si>
  <si>
    <t>CANCER-DETECTION; DEEP; DIAGNOSIS; SYSTEM</t>
  </si>
  <si>
    <t>Panebianco, Valeria/IVV-5302-2023; novelli, simone/HKO-6856-2023; MESSINEO, Daniela/AAP-8097-2020</t>
  </si>
  <si>
    <t>Dehghanpour, Ailin/0009-0001-9203-8203; MESSINEO, Daniela/0000-0003-3059-4439</t>
  </si>
  <si>
    <t>JPN SOC MAGNETIC RESONANCE MEDICINE</t>
  </si>
  <si>
    <t>GOTANDA PARK SIDE BLDG 4F, 5 24 9 HIGASHI-GOTANDA, SHINAGAWA-KU, TOKYO, 141-0022, JAPAN</t>
  </si>
  <si>
    <t>1347-3182</t>
  </si>
  <si>
    <t>1880-2206</t>
  </si>
  <si>
    <t>MAGN RESON MED SCI</t>
  </si>
  <si>
    <t>Magn. Reson. Med. Sci.</t>
  </si>
  <si>
    <t>10.2463/mrms.rev.2025-0209</t>
  </si>
  <si>
    <t>http://dx.doi.org/10.2463/mrms.rev.2025-0209</t>
  </si>
  <si>
    <t>KZ7PH</t>
  </si>
  <si>
    <t>41882853</t>
  </si>
  <si>
    <t>WOS:001723774800001</t>
  </si>
  <si>
    <t>de Quadros, LG; Neto, MG; Azôr, FD; Neto, MFD; Pacca, CC; Grecco, E</t>
  </si>
  <si>
    <t>Introduction Endoscopic Sleeve Gastroplasty (ESG) is an established minimally invasive bariatric intervention, while artificial intelligence (AI) has been increasingly explored across clinical and procedural domains. However, evidence integrating AI into ESG remains limited and fragmented.Aim To systematically identify and critically interpret the clinical, technical, and educational applications of AI in ESG.Methods This systematic review followed PRISMA guidelines and was prospectively registered in PROSPERO. Searches were conducted in PubMed, Embase, Scopus, Web of Science, and the Cochrane Library. Original studies applying AI to ESG in clinical practice, simulation, or education were included. Given marked heterogeneity, results were synthesized qualitatively with emphasis on clinical interpretability.Results Five studies met inclusion criteria. A preoperative model predicting 30-day reintervention, 3.3% in 3,583 patients, showed moderate discrimination, AUC 0.74, supporting risk stratification and targeted early surveillance rather than treatment modification. A multicenter study predicting 12-month weight-loss success demonstrated limited preoperative performance, ROC-AUC similar to 0.60, but improved with early follow-up data, reaching ROC-AUC 0.79-0.88, supporting dynamic monitoring rather than baseline selection. Two simulation-based studies reported high accuracy, up to 1.00, for skill classification and up to 100% for procedural recognition, but were based on small or experimental datasets without clinical validation. One study evaluating AI-generated educational content showed comparable performance to standard materials, with accuracy 3.81 vs. 3.78 and readability 4.11 vs. 4.02. No study demonstrated prospective improvement in patient outcomes or integration into routine clinical workflows.Conclusion Current evidence suggests that AI in ESG has selective, task-specific signals of potential utility, particularly in risk stratification, longitudinal follow-up, training, and education, but remains at an early stage of clinical translation. At present, AI should be considered an adjunct to clinical judgment rather than a tool for autonomous decision-making, and further prospective validation is required before routine implementation.</t>
  </si>
  <si>
    <t>de Quadros, Luiz Gustavo; Galvao Neto, Manoel; de Oliveira Azor, Fernanda; dos Santos Neto, Martins Fideles; Pacca, Carolina Colombelli; Grecco, Eduardo</t>
  </si>
  <si>
    <t>de Quadros, LG; Pacca, CC (corresponding author), Fac Med Sao Jose Rio Preto, Programa Posgrad Ciencias Saude, Sao Jose Do Rio Preto, Brazil.; de Quadros, LG (corresponding author), Kaiser Hosp, Dept Endoscopy, Sao Jose Do Rio Preto, Brazil.</t>
  </si>
  <si>
    <t>carolpacca@gmail.com; nandaazor@gmail.com; gustavo_quadros@hotmail.com; dreduardogrecco@gmail.com; galvaon@gmail.com; martins_neto17@hotmail.com</t>
  </si>
  <si>
    <t>[de Quadros, Luiz Gustavo; de Oliveira Azor, Fernanda; Pacca, Carolina Colombelli] Fac Med Sao Jose Rio Preto, Programa Posgrad Ciencias Saude, Sao Jose Do Rio Preto, Brazil; [de Quadros, Luiz Gustavo] Kaiser Hosp, Dept Endoscopy, Sao Jose Do Rio Preto, Brazil; [Galvao Neto, Manoel] Orlando Hlth, Orlando, FL USA; [dos Santos Neto, Martins Fideles] Hosp Canc, Inst Nacl Canc, Barretos, Brazil; [Grecco, Eduardo] Fac Med ABC, Dept Endoscopy, Santo Andre, Brazil</t>
  </si>
  <si>
    <t>Faculdade de Medicina de Sao Jose do Rio Preto (FAMERP); Orlando Health; Faculdade de Medicina do ABC</t>
  </si>
  <si>
    <t>Artificial Intelligence Applications in Endoscopic Sleeve Gastroplasty: A Systematic Review of Preliminary Evidence</t>
  </si>
  <si>
    <t>Endoscopic Sleeve Gastroplasty; Artificial Intelligence; Deep Learning; Risk Stratification; Surgical Education</t>
  </si>
  <si>
    <t>/B-8972-2017; Grecco, Eduardo/AAN-8691-2020</t>
  </si>
  <si>
    <t>3967</t>
  </si>
  <si>
    <t>3976</t>
  </si>
  <si>
    <t>10.1007/s11695-026-08775-2</t>
  </si>
  <si>
    <t>http://dx.doi.org/10.1007/s11695-026-08775-2</t>
  </si>
  <si>
    <t>KL0XS</t>
  </si>
  <si>
    <t>42265407</t>
  </si>
  <si>
    <t>WOS:001788206100001</t>
  </si>
  <si>
    <t>Antoun, I; Nizam, A; Ebeid, A; Rajesh, M; Abdelrazik, A; Eldesouky, M; Thu, KM; Barker, J; Layton, GR; Zakkar, M; Ibrahim, M; Safwan, K; Dibek, RM; Somani, R; Ng, GA; Bolger, A</t>
  </si>
  <si>
    <t>Adult congenital heart disease (ACHD) constitutes a heterogeneous and expanding patient cohort with distinctive diagnostic and management challenges. Conventional detection methods are ineffective at reflecting lesion heterogeneity and the variability in risk profiles. Artificial intelligence (AI), including machine learning (ML) and deep learning (DL) models, has revolutionized the potential for improving diagnosis, risk stratification, and personalized care across the ACHD spectrum. This narrative review discusses the current and future applications of AI in ACHD, including imaging interpretation, electrocardiographic analysis, risk stratification, procedural planning, and long-term care management. AI has been demonstrated as being highly accurate in congenital anomaly detection by various imaging modalities, automating measurement, and improving diagnostic consistency. Moreover, AI has been utilized in electrocardiography to detect previously undetected defects and estimate arrhythmia risk. Risk-prediction models based on clinical and imaging information can estimate stroke, heart failure, and sudden cardiac death as outcomes, thereby informing personalized therapy choices. AI also contributes to surgery and interventional planning through three-dimensional (3D) modelling and image fusion, while AI-powered remote monitoring tools enable the detection of early signals of clinical deterioration. While these insights are encouraging, limitations in data availability, algorithmic bias, a lack of prospective validation, and integration issues remain to be addressed. Ethical considerations of transparency, privacy, and responsibility should also be highlighted. Thus, future initiatives should prioritize data sharing, explainability, and clinician training to facilitate the secure and effective use of AI. The appropriate integration of AI can enhance decision-making, improve efficiency, and deliver individualized, high-quality care to ACHD patients.</t>
  </si>
  <si>
    <t>Antoun, Ibrahim; Nizam, Ali; Ebeid, Armia; Rajesh, Mariya; Abdelrazik, Ahmed; Eldesouky, Mahmoud; Thu, Kaung Myat; Barker, Joseph; Layton, Georgia R.; Zakkar, Mustafa; Ibrahim, Mokhtar; Safwan, Kassem; Dibek, Radek M.; Somani, Riyaz; Ng, G. Andre; Bolger, Aiden</t>
  </si>
  <si>
    <t>Somani, R (corresponding author), Univ Hosp Leicester NHS Trust, Glenfield Hosp, Dept Cardiol, Leicester LE3 9QP, England.; Somani, R (corresponding author), Univ Leicester, Glenfield Hosp, Dept Cardiovasc Sci, Clin Sci Wing, Leicester LE3 9QP, England.</t>
  </si>
  <si>
    <t>Riyaz.Somani@uhl-tr.nhs.uk</t>
  </si>
  <si>
    <t>British Heart Foundation Research Excellence Award</t>
  </si>
  <si>
    <t>Not applicable.</t>
  </si>
  <si>
    <t>[Antoun, Ibrahim; Thu, Kaung Myat; Ibrahim, Mokhtar; Safwan, Kassem; Dibek, Radek M.; Somani, Riyaz; Ng, G. Andre; Bolger, Aiden] Univ Hosp Leicester NHS Trust, Glenfield Hosp, Dept Cardiol, Leicester LE3 9QP, England; [Antoun, Ibrahim; Nizam, Ali; Ebeid, Armia; Abdelrazik, Ahmed; Eldesouky, Mahmoud; Thu, Kaung Myat; Ibrahim, Mokhtar; Dibek, Radek M.; Somani, Riyaz; Ng, G. Andre; Bolger, Aiden] Univ Leicester, Glenfield Hosp, Dept Cardiovasc Sci, Clin Sci Wing, Leicester LE3 9QP, England; [Rajesh, Mariya] Fiona Stanley Hosp, Dept Acute Med, Perth, WA 6150, Australia; [Barker, Joseph] Imperial Coll London, Natl Heart &amp; Lung Inst, London SW3 6LY, England; [Layton, Georgia R.; Zakkar, Mustafa] Univ Hosp Leicester NHS Trust, Glenfield Hosp, Dept Cardiac Surg, Leicester LE3 9QP, England; [Layton, Georgia R.; Zakkar, Mustafa] Leicester British Heart Fdn Ctr Res Excellence, Dept Res, Leicester LE3 9QP, England; [Ng, G. Andre] Leicester Res Biomed Ctr, Natl Inst Hlth Res, Leicester LE3 9QP, =, England</t>
  </si>
  <si>
    <t>University of Leicester; University Hospitals of Leicester NHS Trust; Glenfield Hospital; University of Leicester; University Hospitals of Leicester NHS Trust; Glenfield Hospital; South Metropolitan Health Service; Fiona Stanley Fremantle Hospitals Group; Fiona Stanley Hospital; Imperial College London; University of Leicester; University Hospitals of Leicester NHS Trust; Glenfield Hospital</t>
  </si>
  <si>
    <t>Artificial Intelligence in Adult Congenital Heart Disease: Diagnostic and Therapeutic Applications and Future Directions</t>
  </si>
  <si>
    <t>congenital heart disease; artificial intelligence; machine learning; ECG; risk stratification; remote monitoring; personalised medicine</t>
  </si>
  <si>
    <t>Antoun, Ibrahim/QPB-7646-2026; Layton, Georgia/JPX-8362-2023</t>
  </si>
  <si>
    <t>Safwan, Kassem/0009-0007-6717-4944; Abdelrazik, Ahmed/0009-0007-5225-1337; Barker, Joseph/0000-0002-5483-9608; Antoun, Ibrahim/0000-0002-4374-7476; Layton, Georgia/0000-0002-2209-0559; Eldesouky, Mahmoud/0009-0000-0317-1428</t>
  </si>
  <si>
    <t>ROBINSON</t>
  </si>
  <si>
    <t>112 ROBINSON RD, ROBINSON, SINGAPORE</t>
  </si>
  <si>
    <t>AUG 28 2025</t>
  </si>
  <si>
    <t>41523</t>
  </si>
  <si>
    <t>10.31083/RCM41523</t>
  </si>
  <si>
    <t>http://dx.doi.org/10.31083/RCM41523</t>
  </si>
  <si>
    <t>7CT8W</t>
  </si>
  <si>
    <t>40927097</t>
  </si>
  <si>
    <t>WOS:001567945700002</t>
  </si>
  <si>
    <t>Xu, WT; Wang, MH; Li, X; Li, YQ; Wang, SP; Sun, Y</t>
  </si>
  <si>
    <t>Intrahepatic cholestasis of pregnancy (ICP) is a liver disorder unique to pregnancy, closely associated with severe adverse maternal and fetal outcomes such as preterm birth and intrauterine fetal death. Its pathogenesis involves a complex interplay of genetic, hormonal, metabolic, and environmental factors, with a higher risk observed in southern China and among individuals co-infected with hepatitis B virus. Substantial evidence demonstrates a significant dose-response relationship between serum total bile acid (TBA) levels and perinatal outcomes, with TBA &gt;= 40 mu mol/L commonly used as a criterion for severe ICP. However, most existing prediction models are based on single-center, retrospective studies with small sample sizes and insufficient external validation, limiting their clinical generalizability. In recent years, nomograms and machine learning methods have demonstrated advantages in the early prediction and risk stratification of ICP. Deep learning models and multi-omics integration strategies have further enhanced predictive accuracy. Nevertheless, challenges remain regarding model interpretability, data standardization, and cross-population applicability. Future research should leverage large-scale, multi-center prospective cohorts, integrating multi-omics technologies, including genomics, metabolomics, gut microbiome profiling with artificial intelligence to develop clinically actionable and interpretable risk prediction tools. Integrating these tools into electronic health record systems and mobile platforms may facilitate the early identification and individualized management of ICP, ultimately improving maternal and neonatal outcomes.</t>
  </si>
  <si>
    <t>Xu, Wenting; Wang, Minghe; Li, Xiang; Li, Yiqing; Wang, Shanping; Sun, Yan</t>
  </si>
  <si>
    <t>Wang, SP; Sun, Y (corresponding author), Guangzhou Med Univ, Affliated Hosp 3,Guangdong Prov Clin Res Ctr Obste, Guangdong Hong Kong Macao Greater Bay Area Higher, Dept Obstet &amp; Gynecol,Dept Gastroenterol,Guangdong, Guangzhou 510150, Peoples R China.</t>
  </si>
  <si>
    <t>hilary1107@gzhmu.edu.cn; 2024360059@stu.gzhmu.edu.cn; shanpingwang@gzhmu.edu.cn</t>
  </si>
  <si>
    <t>Guangdong Basic and Applied Basic Research Foundation [2025A1515012552, 2021A1515110714, 2023A03J0374]; Youth S&amp;T Talent Support Programme of Guangdong Provincial Association for Science and Technology [SKXRC2026098]; Science and Technology Projects in Guangzhou [2025A03J3735]</t>
  </si>
  <si>
    <t>Guangdong Basic and Applied Basic Research Foundation (Guangdong Basic and Applied Basic Research Foundation); Youth S&amp;T Talent Support Programme of Guangdong Provincial Association for Science and Technology; Science and Technology Projects in Guangzhou</t>
  </si>
  <si>
    <t>This work was supported by Science and Technology Projects in Guangzhou (grant number 2025A03J3735), Youth S&amp;T Talent Support Programme of Guangdong Provincial Association for Science and Technology (SKXRC2026098), and Guangdong Basic and Applied Basic Research Foundation (grant numbers 2025A1515012552, 2021A1515110714, and 2023A03J0374).</t>
  </si>
  <si>
    <t>[Xu, Wenting; Li, Xiang; Li, Yiqing; Wang, Shanping; Sun, Yan] Guangzhou Med Univ, Affliated Hosp 3,Guangdong Prov Clin Res Ctr Obste, Guangdong Hong Kong Macao Greater Bay Area Higher, Dept Obstet &amp; Gynecol,Dept Gastroenterol,Guangdong, Guangzhou 510150, Peoples R China; [Wang, Minghe] Guangzhou Med Univ, Guangdong Prov Clin Res Ctr Obstet &amp; Gynecol, Guangdong Hong Kong Macao Greater Bay Area Higher, Dept Resp &amp; Crit Care Med,Dept Obstet &amp; Gynecol, Hong Kong 510150, Guangdong, Peoples R China</t>
  </si>
  <si>
    <t>Early Precise Prediction and Severe Risk Stratification of Intrahepatic Cholestasis of Pregnancy: Advances and Future Directions in Clinical Translation from Traditional Models to Artificial Intelligence and Multi-Omics Technologies</t>
  </si>
  <si>
    <t>intrahepatic cholestasis of pregnancy; prediction model; artificial intelligence; multi-omics technologies; severe ICP</t>
  </si>
  <si>
    <t>5887</t>
  </si>
  <si>
    <t>10.3390/jcm15155887</t>
  </si>
  <si>
    <t>http://dx.doi.org/10.3390/jcm15155887</t>
  </si>
  <si>
    <t>MO2FM</t>
  </si>
  <si>
    <t>WOS:001846921100001</t>
  </si>
  <si>
    <t>Fatai, A; Sattayarom, C</t>
  </si>
  <si>
    <t>Background: Acute coronary syndromes (ACS) are time-critical conditions requiring rapid and accurate triage in the emergency department. Traditional triage may lead to delays, whereas artificial intelligence (AI) has the potential to enhance triage accuracy and efficiency. Objective: This study aimed to synthesize and evaluate the effectiveness of AI applications in emergency triage or early clinical decision-making for suspected ACS, focusing on their impact on diagnostic accuracy, time to treatment, and operational outcomes. Methods: This systematic review followed PRISMA guidelines. PubMed, Scopus, CINAHL, and IEEE Xplore were searched for studies published between 2020 and 2025. Eligible articles examined AI applications for triage of suspected ACS in the emergency department. Data on study design, AI models, comparators, inputs, and outcomes were extracted, and study quality was assessed using the Mixed Methods Appraisal Tool (MMAT). Results: Fifteen studies from multiple countries and study designs were included. Convolutional neural networks and ensemble learning methods were the most used models. AI models generally demonstrated high diagnostic performance (AUROC 0.82-0.99), were associated with reductions in treatment times such as door-to-balloon and catheterization intervals, and showed potential to improve operational outcomes, including resource utilization and patient flow. However, findings varied across studies depending on model type, data inputs, and study design. Conclusions: AI-assisted triage for suspected ACS shows promise in supporting clinical decision-making and improving workflow efficiency. However, substantial heterogeneity and limited prospective validation suggest that findings should be interpreted cautiously. Further research is needed to confirm clinical effectiveness, generalizability, and safe implementation.</t>
  </si>
  <si>
    <t>Fatai, Aekkachai; Sattayarom, Chakrit</t>
  </si>
  <si>
    <t>Sattayarom, C (corresponding author), Praboromarajchanok Inst, Boromarajonani Coll Nursing Suphanburi, Suphanburi, Thailand.</t>
  </si>
  <si>
    <t>Chakrit.s@pi.ac.th</t>
  </si>
  <si>
    <t>[Fatai, Aekkachai] Chulabhorn Royal Acad, Princess Agrarajakumari Fac Nursing, Bangkok, Thailand; [Sattayarom, Chakrit] Praboromarajchanok Inst, Boromarajonani Coll Nursing Suphanburi, Suphanburi, Thailand</t>
  </si>
  <si>
    <t>Chulabhorn Royal Academy</t>
  </si>
  <si>
    <t>Artificial intelligence applications in emergency triage for suspected acute coronary syndrome: a systematic review</t>
  </si>
  <si>
    <t>AI; Emergency department; Triage; Acute coronary syndromes; Patient outcomes</t>
  </si>
  <si>
    <t>CHEST-PAIN PATIENTS; EVENTS; GRACE; HEART; TIMI</t>
  </si>
  <si>
    <t>Sattayarom, Chakrit/PNG-8430-2026</t>
  </si>
  <si>
    <t>213</t>
  </si>
  <si>
    <t>106368</t>
  </si>
  <si>
    <t>10.1016/j.ijmedinf.2026.106368</t>
  </si>
  <si>
    <t>http://dx.doi.org/10.1016/j.ijmedinf.2026.106368</t>
  </si>
  <si>
    <t>EW4DO</t>
  </si>
  <si>
    <t>41795351</t>
  </si>
  <si>
    <t>WOS:001711341600001</t>
  </si>
  <si>
    <t>Ran, AR; Tham, CC; Chan, PC; Cheng, CY; Tham, YC; Rim, TH; Cheung, CY</t>
  </si>
  <si>
    <t>Deep learning (DL), a subset of artificial intelligence (AI) based on deep neural networks, has made significant breakthroughs in medical imaging, particularly for image classification and pattern recognition. In ophthalmology, applying DL for glaucoma assessment with optical coherence tomography (OCT), including OCT traditional reports, two-dimensional (2D) B-scans, and three-dimensional (3D) volumetric scans, has increasingly raised research interests. Studies have demonstrated that using DL for interpreting OCT is efficient, accurate, and with good performance for discriminating glaucomatous eyes from normal eyes, suggesting that incorporation of DL technology in OCT for glaucoma assessment could potentially address some gaps in the current practice and clinical workflow. However, further research is crucial in tackling some existing challenges, such as annotation standardization (i.e., setting a standard for ground truth labelling among different studies), development of DL-powered IT infrastructure for real-world implementation, prospective validation in unseen datasets for further evaluation of generalizability, cost-effectiveness analysis after integration of DL, the AI "black box" explanation problem. This review summarizes recent studies on the application of DL on OCT for glaucoma assessment, identifies the potential clinical impact arising from the development and deployment of the DL models, and discusses future research directions.</t>
  </si>
  <si>
    <t>Ran, An Ran; Tham, Clement C.; Chan, Poemen C.; Cheng, Ching-Yu; Tham, Yih-Chung; Rim, Tyler Hyungtaek; Cheung, Carol Y.</t>
  </si>
  <si>
    <t>[Ran, An Ran; Tham, Clement C.; Chan, Poemen C.; Cheung, Carol Y.] Chinese Univ Hong Kong, Dept Ophthalmol &amp; Visual Sci, Hong Kong, Peoples R China; [Tham, Clement C.; Chan, Poemen C.] Hong Kong Eye Hosp, Hong Kong, Peoples R China; [Cheng, Ching-Yu; Tham, Yih-Chung; Rim, Tyler Hyungtaek] Singapore Natl Eye Ctr, Singapore Eye Res Inst, Singapore, Singapore; [Cheng, Ching-Yu; Tham, Yih-Chung; Rim, Tyler Hyungtaek] Duke NUS Med Sch, Ophthalmol &amp; Visual Sci Acad Clin Programme, Singapore, Singapore; [Cheng, Ching-Yu] Natl Univ Singapore, Yong Loo Lin Sch Med, Dept Ophthalmol, Singapore, Singapore</t>
  </si>
  <si>
    <t>Chinese University of Hong Kong; Singapore National Eye Center; National University of Singapore; National University of Singapore; National University of Singapore</t>
  </si>
  <si>
    <t>Deep learning in glaucoma with optical coherence tomography: a review</t>
  </si>
  <si>
    <t>EYE</t>
  </si>
  <si>
    <t>OPEN-ANGLE GLAUCOMA; NERVE HEAD; SIGNAL STRENGTH; TIME-DOMAIN; PREVALENCE; CLASSIFICATION; PROGRESSION; THICKNESS; BURDEN; DEATH</t>
  </si>
  <si>
    <t>Tham, Chee Yung Clement/AAD-6528-2020; Cheng, Ching-Yu/Y-2229-2019; Rim, Tyler Hyungtaek/KMX-1718-2024; Tham, Yih Chung/AIF-2414-2022; Chan, Poemen Pui-man/JAC-4398-2023; Ran, Anran/AAF-3977-2020</t>
  </si>
  <si>
    <t>Tham, Chee Yung Clement/0000-0003-4407-6907; Cheng, Ching-Yu/0000-0003-0655-885X; Rim, Tyler Hyungtaek/0000-0001-6465-2620; Tham, Yih Chung/0000-0002-6752-797X; Chan, Poemen Pui-man/0000-0003-4298-8806; Ran, Anran/0000-0003-4592-4867</t>
  </si>
  <si>
    <t>0950-222X</t>
  </si>
  <si>
    <t>1476-5454</t>
  </si>
  <si>
    <t>Eye</t>
  </si>
  <si>
    <t>201</t>
  </si>
  <si>
    <t>10.1038/s41433-020-01191-5</t>
  </si>
  <si>
    <t>http://dx.doi.org/10.1038/s41433-020-01191-5</t>
  </si>
  <si>
    <t>OCT 2020</t>
  </si>
  <si>
    <t>PI7BU</t>
  </si>
  <si>
    <t>33028972</t>
  </si>
  <si>
    <t>WOS:000577357100001</t>
  </si>
  <si>
    <t>Rajih, E; Bakhsh, A; Borhan, WM; Alqahtani, SAM</t>
  </si>
  <si>
    <t>Prostate cancer management has long been challenged by the limitations of traditional screening tools like PSA testing, which contribute to significant rates of overdiagnosis and overtreatment. While advanced imaging such as multiparametric MRI (mpMRI) has improved the diagnostic pathway, the integration of Artificial Intelligence (AI) is now catalyzing a paradigm shift across the entire continuum of care. This comprehensive review details the transformative role of AI in prostate cancer. In diagnostics, deep learning algorithms enhance the interpretation of mpMRI by improving lesion detection, segmentation, and risk stratification, thereby reducing unnecessary biopsies. In digital pathology, AI provides automated and consistent Gleason grading, minimizing inter-observer variability and refining prognostication. In the therapeutic domain, AI is crucial for personalizing treatment by streamlining radiotherapy planning through automated contouring, predicting patient outcomes and toxicity, and enabling the development of adaptive therapy strategies for advanced disease. Multimodal AI models that synthesize imaging, biomarker, and clinical data are creating robust predictive tools for superior clinical decision support. Despite formidable challenges related to prospective validation, data equity, and regulatory approval, AI is paving the way for a new standard of care characterized by greater precision, efficiency, and personalization.</t>
  </si>
  <si>
    <t>Rajih, Emad; Bakhsh, Abdulaziz; Borhan, Walaa M.; Alqahtani, Saeed Awad M.</t>
  </si>
  <si>
    <t>Alqahtani, SAM (corresponding author), Taibah Univ, Coll Med, Basic Med Sci Dept, Medina, Saudi Arabia.</t>
  </si>
  <si>
    <t>dr_alqahtani@hotmail.com</t>
  </si>
  <si>
    <t>[Rajih, Emad; Bakhsh, Abdulaziz] Taibah Univ, Coll Med, Gen &amp; specialized Surg Dept, Medina, Saudi Arabia; [Borhan, Walaa M.; Alqahtani, Saeed Awad M.] Taibah Univ, Coll Med, Basic Med Sci Dept, Medina, Saudi Arabia</t>
  </si>
  <si>
    <t>Taibah University; Taibah University</t>
  </si>
  <si>
    <t>Utilization of artificial intelligence in prostate cancer detection: a comprehensive review of innovations in screening and diagnosis</t>
  </si>
  <si>
    <t>FRONTIERS IN IMMUNOLOGY</t>
  </si>
  <si>
    <t>artificial intelligence; prostate cancer; medical imaging; deep learning; personalized medicine</t>
  </si>
  <si>
    <t>Rajih, MPH, Emad/AAH-1551-2020; ALQAHTANI, SAEED/NBX-8683-2025</t>
  </si>
  <si>
    <t>Rajih, MPH, Emad/0000-0002-4641-8248</t>
  </si>
  <si>
    <t>1664-3224</t>
  </si>
  <si>
    <t>FRONT IMMUNOL</t>
  </si>
  <si>
    <t>Front. Immunol.</t>
  </si>
  <si>
    <t>1670671</t>
  </si>
  <si>
    <t>10.3389/fimmu.2025.1670671</t>
  </si>
  <si>
    <t>http://dx.doi.org/10.3389/fimmu.2025.1670671</t>
  </si>
  <si>
    <t>R0993</t>
  </si>
  <si>
    <t>41394863</t>
  </si>
  <si>
    <t>WOS:001635251500001</t>
  </si>
  <si>
    <t>Zhang, XP; Zhang, YC; Zhang, GJ; Qiu, XT; Tan, WJ; Yin, XX; Liao, LF</t>
  </si>
  <si>
    <t>Radiomics and deep learning (DL) hold transformative promise and substantial and significant advances in oncology; however, most methods have been tested in retrospective or simulated settings. There is considerable interest in the biomarker validation, clinical utility, and methodological robustness of these studies and their deployment in real-world settings. This review summarizes the characteristics of studies, the level of prospective validation, and the overview of research on different clinical endpoints. The discussion of methodological robustness shows the potential for independent external replication of prospectively reported results. These in-depth analyses further describe the barriers limiting the translation of radiomics and DL into primary care op-tions and provide specific recommendations regarding clinical deployment. Finally, we propose solutions for integrating novel approaches into the treatment environment to unravel the critical process of translating AI models into the clinical routine and explore strategies to improve personalized medicine.</t>
  </si>
  <si>
    <t>Zhang, Xingping; Zhang, Yanchun; Zhang, Guijuan; Qiu, Xingting; Tan, Wenjun; Yin, Xiaoxia; Liao, Liefa</t>
  </si>
  <si>
    <t>Zhang, YC (corresponding author), Victoria Univ, Inst Sustainable Ind &amp; Liveable Cities, Melbourne, Vic 8001, Australia.</t>
  </si>
  <si>
    <t>yanchun.zhang@vu.edu.au</t>
  </si>
  <si>
    <t>National Natural Science Foundation of China; Science and Technology Program of Guangzhou</t>
  </si>
  <si>
    <t>National Natural Science Foundation of China (National Natural Science Foundation of China (NSFC)); Science and Technology Program of Guangzhou (Science &amp; Technology Programme of Guangzhou)</t>
  </si>
  <si>
    <t>Acknowledgements This work was supported by the National Natural Science Foundation of China (61971118) and the Science and Technology Program of Guangzhou (Grant No. 202102010472) .</t>
  </si>
  <si>
    <t>[Zhang, Xingping; Zhang, Yanchun; Yin, Xiaoxia] Guangzhou Univ, Cyberspace Inst Adv Technol, Guangzhou 510006, Peoples R China; [Zhang, Xingping; Zhang, Yanchun] Dept New Networks, Peng Cheng Lab, Shenzhen 518000, Peoples R China; [Zhang, Yanchun] Victoria Univ, Inst Sustainable Ind &amp; Liveable Cities, Melbourne, Vic 8001, Australia; [Zhang, Guijuan] Gannan Med Univ, Affiliated Hosp 1, Dept Resp Med, Ganzhou 341000, Peoples R China; [Qiu, Xingting] Gannan Med Univ, Affiliated Hosp 1, Dept Radiol, Ganzhou 341000, Peoples R China; [Tan, Wenjun] Northeastern Univ, Key Lab Intelligent Comp Med Image, Minist Educ, Shenyang 110189, Peoples R China; [Liao, Liefa] Jiangxi Univ Sci &amp; Technol, Sch Software Engn, Nanchang 330000, Peoples R China; [Liao, Liefa] Jiangxi Univ Sci &amp; Technol, Sch Informat Engn, Ganzhou 341000, Peoples R China</t>
  </si>
  <si>
    <t>Guangzhou University; Peng Cheng Laboratory; Victoria University; Gannan Medical University; Gannan Medical University; Northeastern University - China; Jiangxi University of Science &amp; Technology; Jiangxi University of Science &amp; Technology</t>
  </si>
  <si>
    <t>Prospective clinical research of radiomics and deep learning in oncology: A translational review</t>
  </si>
  <si>
    <t>Prospective studies; Clinical deployment; Radiomics and deep learning; Methodological robustness; Oncology</t>
  </si>
  <si>
    <t>Zhang, Xingping/0000-0003-1160-6879</t>
  </si>
  <si>
    <t>179</t>
  </si>
  <si>
    <t>103823</t>
  </si>
  <si>
    <t>10.1016/j.critrevonc.2022.103823</t>
  </si>
  <si>
    <t>http://dx.doi.org/10.1016/j.critrevonc.2022.103823</t>
  </si>
  <si>
    <t>5E0ID</t>
  </si>
  <si>
    <t>36152912</t>
  </si>
  <si>
    <t>WOS:000865313900007</t>
  </si>
  <si>
    <t>Novi, SL; Navarathna, N; D'Cruz, M; Brooks, JR; Maron, BA; Isaiah, A</t>
  </si>
  <si>
    <t>&lt;bold&gt;Importance&lt;/bold&gt; Deep learning (DL), a subset of artificial intelligence, uses multilayered neural networks to uncover complex patterns in large datasets without manual feature engineering. Unlike traditional machine learning, DL autonomously learns hierarchical representations from raw data, offering distinct advantages for analyzing images (eg, stroboscopy) and physiologic signals (eg, cochlear implant optimization). Despite these advances, DL remains conceptually difficult for many clinicians to integrate into routine clinical practice. This narrative review sought to synthesize recent DL applications and propose a framework for their integration in otolaryngology. &lt;bold&gt;Observations&lt;/bold&gt; A total of 1422 articles (2020-2025) were screened, and 327 original research studies on DL in otolaryngology were included in the analysis. The included articles were categorized into 4 domains: detection and diagnosis (179 [55%]), prediction and prognostics (16; [5%]), image segmentation (93 [28%]), and emerging applications (39 [12%]). Proof-of-concept studies have demonstrated that DL systems can achieve acceptable diagnostic performance comparable to experts, with models accurately identifying nasopharyngeal carcinoma (92%), laryngeal malignant neoplasms (86%), and otologic pathology (&gt;95%). Prognostic applications included survival stratification in oropharyngeal cancer and recurrence prediction in chronic rhinosinusitis. Segmentation models reliably delineated anatomical regions. Emerging uses encompassed hearing aid optimization, surgical instrument tracking, and intraoperative landmark identification. Further progress requires multi-institutional datasets, standardized acquisition protocols, and transparent, interpretable models to improve trust and clinical adoption. &lt;bold&gt;Conclusions and Relevance&lt;/bold&gt; This narrative review found that DL applications in otolaryngology show potential for improving diagnostic performance, predicting outcomes, and providing intraoperative guidance. Widespread and equitable adoption needs to be supported by harmonized, high-quality, and representative datasets, as well as the mitigation of algorithmic bias and robust model interpretability. Federated learning and explainability are emerging frameworks that support the preservation of privacy and increased clinician trust. Standardized reporting, prospective validation, human-in-the-loop models, and interdisciplinary partnerships can help balance the promise of algorithmic approaches and their clinical utility, ensuring that DL tools contribute meaningfully to patient care.</t>
  </si>
  <si>
    <t>Novi, Sergio L.; Navarathna, Nithya; D'Cruz, Marcel; Brooks, Justin R.; Maron, Bradley A.; Isaiah, Amal</t>
  </si>
  <si>
    <t>Isaiah, A (corresponding author), Univ Maryland, Sch Med, Dept Otorhinolaryngol Head &amp; Neck Surg, 16 S Eutaw St Ste 500, Baltimore, MD 21201 USA.</t>
  </si>
  <si>
    <t>aisaiah@som.umaryland.edu</t>
  </si>
  <si>
    <t>National Heart Lung and Blood Institute of the US National Institutes of Health [R01HL167012]</t>
  </si>
  <si>
    <t>National Heart Lung and Blood Institute of the US National Institutes of Health (United States Department of Health &amp; Human Services, National Institutes of Health (NIH) - USA, NIH National Heart Lung &amp; Blood Institute (NHLBI))</t>
  </si>
  <si>
    <t>Research reported in this manuscript was supported by the National Heart Lung and Blood Institute of the US National Institutes of Health (award No. R01HL167012 to Dr Isaiah).</t>
  </si>
  <si>
    <t>[Novi, Sergio L.; Navarathna, Nithya; D'Cruz, Marcel; Isaiah, Amal] Univ Maryland, Sch Med, Dept Otorhinolaryngol Head &amp; Neck Surg, 16 S Eutaw St Ste 500, Baltimore, MD 21201 USA; [Navarathna, Nithya; Brooks, Justin R.; Maron, Bradley A.; Isaiah, Amal] Univ Maryland, Inst Hlth Comp, Bethesda, MD USA; [Brooks, Justin R.] Univ Maryland Baltimore Cty, Dept Comp Sci &amp; Elect Engn, Baltimore, MD USA; [Maron, Bradley A.] Univ Maryland, Sch Med, Dept Med, Baltimore, MD USA; [Isaiah, Amal] Univ Maryland, Sch Med, Dept Diagnost Radiol &amp; Nucl Med, Baltimore, MD USA; [Isaiah, Amal] Univ Maryland, Sch Med, Dept Pediat, Baltimore, MD USA</t>
  </si>
  <si>
    <t>University System of Maryland; University of Maryland Baltimore; University System of Maryland; University of Maryland Baltimore County; University System of Maryland; University of Maryland Baltimore; University System of Maryland; University of Maryland Baltimore; University System of Maryland; University of Maryland Baltimore</t>
  </si>
  <si>
    <t>Deep Learning in Otolaryngology A Narrative Review</t>
  </si>
  <si>
    <t>JAMA OTOLARYNGOLOGY-HEAD &amp; NECK SURGERY</t>
  </si>
  <si>
    <t>Novi, Sergio/A-4060-2017</t>
  </si>
  <si>
    <t>Isaiah, Amal/0000-0003-3064-6964</t>
  </si>
  <si>
    <t>AMER MEDICAL ASSOC</t>
  </si>
  <si>
    <t>CHICAGO</t>
  </si>
  <si>
    <t>330 N WABASH AVE, STE 39300, CHICAGO, IL 60611-5885 USA</t>
  </si>
  <si>
    <t>2168-6181</t>
  </si>
  <si>
    <t>2168-619X</t>
  </si>
  <si>
    <t>JAMA OTOLARYNGOL</t>
  </si>
  <si>
    <t>JAMA Otolaryngol-Head Neck Surg.</t>
  </si>
  <si>
    <t>10.1001/jamaoto.2025.3911</t>
  </si>
  <si>
    <t>http://dx.doi.org/10.1001/jamaoto.2025.3911</t>
  </si>
  <si>
    <t>Otorhinolaryngology; Surgery</t>
  </si>
  <si>
    <t>DA5SF</t>
  </si>
  <si>
    <t>41231484</t>
  </si>
  <si>
    <t>WOS:001617294800001</t>
  </si>
  <si>
    <t>Berman, A; Anteby, R; Efros, O; Klang, E; Soffer, S</t>
  </si>
  <si>
    <t>OBJECTIVE: This study aimed to investigate the accuracy of convolutional neural network models in the assessment of embryos using time-lapse monitoring. DATA SOURCES: A systematic search was conducted in PubMed and Web of Science databases from January 2016 to December 2022. The search strategy was carried out by using key words and MeSH (Medical Subject Headings) terms. STUDY ELIGIBILITY CRITERIA: Studies were included if they reported the accuracy of convolutional neural network models for embryo evaluation using time-lapse monitoring. The review was registered with PROSPERO (International Prospective Register of Systematic Reviews; identification number CRD42021275916). METHODS: Two reviewer authors independently screened results using the Covidence systematic review software. The full-text articles were reviewed when studies met the inclusion criteria or in any uncertainty. Nonconsensus was resolved by a third reviewer. Risk of bias and applicability were evaluated using the QUADAS-2 tool and the modified Joanna Briggs Institute or JBI checklist. RESULTS: Following a systematic search of the literature, 22 studies were identified as eligible for inclusion. All studies were retrospective. A total of 522,516 images of 222,998 embryos were analyzed. Three main outcomes were evaluated: successful in vitro fertilization, blastocyst stage classification, and blastocyst quality. Most studies reported &gt;80% accuracy, and embryologists were outperformed in some. Ten studies had a high risk of bias, mostly because of patient bias. CONCLUSION: The application of artificial intelligence in time-lapse monitoring has the potential to provide more efficient, accurate, and objective embryo evaluation. Models that examined blastocyst stage classification showed the best predictions. Models that predicted live birth had a low risk of bias, used the largest databases, and had external validation, which heightens their relevance to clinical application. Our systematic review is limited by the high heterogeneity among the included studies. Researchers should share databases and standardize reporting.</t>
  </si>
  <si>
    <t>Berman, Aya; Anteby, Roi; Efros, Orly; Klang, Eyal; Soffer, Shelly</t>
  </si>
  <si>
    <t>Berman, A (corresponding author), Ben Gurion Univ Negev, Fac Hlth Sci, Beer Sheva, Israel.</t>
  </si>
  <si>
    <t>Aya182@gmail.com</t>
  </si>
  <si>
    <t>[Berman, Aya] Ben Gurion Univ Negev, Fac Hlth Sci, Beer Sheva, Israel; [Anteby, Roi] Chaim Sheba Med Ctr, Dept Surg &amp; Transplantat B, Tel Hashomer, Israel; [Anteby, Roi; Efros, Orly; Klang, Eyal] Tel Aviv Univ, Sackler Fac Med, Tel Aviv, Israel; [Efros, Orly] Chaim Sheba Med Ctr, Natl Hemophilia Ctr, Tel Hashomer, Israel; [Efros, Orly] Chaim Sheba Med Ctr, Inst Thrombosis &amp; Hemostasis, Tel Hashomer, Israel; [Klang, Eyal] Icahn Sch Med Mt Sinai, Dept Populat Hlth Sci &amp; Policy, Inst Hlth Care Delivery Sci, New York, NY USA; [Klang, Eyal; Soffer, Shelly] Chaim Sheba Med Ctr, Deep Vis Lab, Ramat Gan, Israel; [Klang, Eyal] Chaim Sheba Med Ctr, Div Diagnost Imaging, Tel Hashomer, Israel; [Soffer, Shelly] Assuta Med Ctr, Internal Med B, Ashdod, Israel; [Soffer, Shelly] Ben Gurion Univ Negev, Beer Sheva, Israel</t>
  </si>
  <si>
    <t>Ben-Gurion University of the Negev; Chaim Sheba Medical Center; Tel Aviv University; Tel Aviv University; Sackler Faculty of Medicine; Tel Aviv University; Chaim Sheba Medical Center; Tel Aviv University; Chaim Sheba Medical Center; Icahn School of Medicine at Mount Sinai; Chaim Sheba Medical Center; Tel Aviv University; Chaim Sheba Medical Center; Tel Aviv University; Ben-Gurion University of the Negev</t>
  </si>
  <si>
    <t>Deep learning for embryo evaluation using time-lapse: a systematic review of diagnostic test accuracy</t>
  </si>
  <si>
    <t>AMERICAN JOURNAL OF OBSTETRICS AND GYNECOLOGY</t>
  </si>
  <si>
    <t>artificial intelligence; convolutional neural network; deep learning; embryo assessment; time-lapse monitor</t>
  </si>
  <si>
    <t>ARTIFICIAL-INTELLIGENCE; CARE; TOOL</t>
  </si>
  <si>
    <t>Berman, Aya/0000-0001-7107-0549; Klang, Eyal/0000-0002-4567-3108</t>
  </si>
  <si>
    <t>0002-9378</t>
  </si>
  <si>
    <t>1097-6868</t>
  </si>
  <si>
    <t>AM J OBSTET GYNECOL</t>
  </si>
  <si>
    <t>Am. J. Obstet. Gynecol.</t>
  </si>
  <si>
    <t>229</t>
  </si>
  <si>
    <t>501</t>
  </si>
  <si>
    <t>10.1016/j.ajog.2023.04.027</t>
  </si>
  <si>
    <t>http://dx.doi.org/10.1016/j.ajog.2023.04.027</t>
  </si>
  <si>
    <t>OCT 2023</t>
  </si>
  <si>
    <t>Y5NT5</t>
  </si>
  <si>
    <t>37116822</t>
  </si>
  <si>
    <t>WOS:001105729700001</t>
  </si>
  <si>
    <t>Lastrucci, A; Iosca, N; Wandael, Y; Barra, A; Ricci, R; Cucchiari, JN; Forini, N; Lepri, G; Giansanti, D</t>
  </si>
  <si>
    <t>Background: Breast cancer is still the most common type of cancer worldwide. Advances and the global use of artificial intelligence (AI) have opened up new opportunities to improve diagnostic accuracy and optimize breast cancer screening. This review summarizes the findings from systematic reviews to assess the current situation of AI integration in mammography. Methods: A total of 28 systematic reviews were included and analyzed using a standardized narrative checklist to assess the impact of AI on mammography imaging. Bibliometric analysis and thematic synthesis were used to assess trends, evaluate the performance of AI in different modalities and identify challenges and opportunities for clinical implementation. Results and Discussion: AI technologies show an overall performance comparable to radiologists in terms of sensitivity and specificity, especially when integrated with human interpretation to detect breast cancer in mammography. However, most studies are retrospective, which raises concerns about their generalizability to real-world clinical settings. Key limitations include potential dataset bias-often stemming from the over-representation of specific imaging equipment or clinical environments-limited ethnic and demographic diversity, the lack of model explainability that hinders clinical trust, and an unclear or evolving legal and regulatory framework that complicates integration into standard practice. Conclusions: AI has the potential to transform mammography screening, but its integration into the real world requires prospective validation, ethical safeguards and robust regulatory oversight. Coordinated international efforts are essential to ensure that AI is used safely, fairly and effectively in breast cancer diagnostics.</t>
  </si>
  <si>
    <t>Lastrucci, Andrea; Iosca, Nicola; Wandael, Yannick; Barra, Angelo; Ricci, Renzo; Nori Cucchiari, Jacopo; Forini, Nevio; Lepri, Graziano; Giansanti, Daniele</t>
  </si>
  <si>
    <t>Giansanti, D (corresponding author), Ist Super Sanita, Ctr TISP, I-00161 Rome, Italy.</t>
  </si>
  <si>
    <t>wandaely@aou-careggi.toscana.it; riccire@aou-careggi.toscana.it; norij@aou-careggi.toscana.it; graziano.lepri@uslumbria1.it; daniele.giansanti@iss.it; ioscan@aou-careggi.toscana.it; nevio.forini@unipg.it; barraa@aou-careggi.toscana.it</t>
  </si>
  <si>
    <t>Daniele Giansanti</t>
  </si>
  <si>
    <t>This research received no external funding. The APC was funded by Daniele Giansanti.</t>
  </si>
  <si>
    <t>[Lastrucci, Andrea; Iosca, Nicola; Wandael, Yannick; Barra, Angelo; Ricci, Renzo] Azienda Osped Univ Careggi, Dept Allied Hlth Profess, I-50134 Florence, Italy; [Nori Cucchiari, Jacopo] Azienda Osped Univ Careggi, Dept Radiol, Breast Imaging Unit, I-50134 Florence, Italy; [Forini, Nevio] Univ Perugia, Dipartimento Med &amp; Chirurg, Piazzale Settimio Gambuli 1, I-06129 Perugia, Italy; [Lepri, Graziano] Unita Sanit Locale Umbria 1, Via Guerriero Guerra 21, I-06127 Perugia, Italy; [Giansanti, Daniele] Ist Super Sanita, Ctr TISP, I-00161 Rome, Italy</t>
  </si>
  <si>
    <t>University of Florence; Azienda Ospedaliero Universitaria Careggi; University of Florence; Azienda Ospedaliero Universitaria Careggi; University of Perugia; Istituto Superiore di Sanita (ISS)</t>
  </si>
  <si>
    <t>Transforming Breast Imaging: A Narrative Review of Systematic Evidence on Artificial Intelligence in Mammographic Practice</t>
  </si>
  <si>
    <t>mammography; artificial intelligence; breast cancer</t>
  </si>
  <si>
    <t>COMPUTER-AIDED DIAGNOSIS; SCREENING MAMMOGRAPHY; EVOLUTION</t>
  </si>
  <si>
    <t>Lastrucci, Andrea/KSM-8138-2024; Iosca, Nicola/PFI-5919-2025; GIANSANTI, DANIELE/IWL-9175-2023</t>
  </si>
  <si>
    <t>barra, angelo/0009-0007-6798-4576; Lastrucci, Andrea/0000-0002-3600-9213</t>
  </si>
  <si>
    <t>2197</t>
  </si>
  <si>
    <t>10.3390/diagnostics15172197</t>
  </si>
  <si>
    <t>http://dx.doi.org/10.3390/diagnostics15172197</t>
  </si>
  <si>
    <t>7FZ0Z</t>
  </si>
  <si>
    <t>40941684</t>
  </si>
  <si>
    <t>WOS:001570114400001</t>
  </si>
  <si>
    <t>Zhu, CY; Qu, R; Dai, Y; Yang, L</t>
  </si>
  <si>
    <t>Prostate cancer (PCa) remains a major global health challenge, yet conventional diagnostic methods are often limited by suboptimal accuracy and efficiency. Artificial intelligence (AI) has emerged as a rapidly developing technology capable of integrating multi-source data to enhance clinical decision-making. This narrative review synthesizes current evidence regarding AI applications across key diagnostic domains, including medical imaging, digital pathology, liquid biopsy, and multi-omics integration. Findings indicate that AI models for magnetic resonance imaging (MRI) can improve risk stratification and may reduce unnecessary biopsies in some cohorts, particularly when evaluated alongside structured radiology assessment and clinical variables. In digital pathology, deep learning algorithms have shown high agreement with expert genitourinary pathologists for automated Gleason grading in controlled and externally validated settings, with potential to reduce reporting time for high-volume workflows. Additionally, AI-powered liquid biopsy models may support non-invasive risk stratification, particularly for patients with prostate-specific antigen (PSA) levels in the diagnostic gray zone, while multi-omics integration is being investigated to enhance personalized assessment. Despite advances, challenges regarding data heterogeneity, algorithm interpretability, and workflow integration persist. Future research should prioritize multimodal data fusion, explainable AI development, robust calibration and decision-analytic evaluation, and large-scale prospective validation to standardize protocols and fully realize the potential of AI in precision prostate cancer care.</t>
  </si>
  <si>
    <t>Zhu, Cong-Yi; Qu, Rui; Dai, Yi; Yang, Luo</t>
  </si>
  <si>
    <t>Qu, R (corresponding author), Sichuan Univ, West China Hosp 4, Chengdu 610041, Peoples R China.; Qu, R (corresponding author), Sichuan Univ, West China Sch Publ Hlth, Dept Urol &amp; Pelv Surg &amp; Androl, Chengdu 610041, Peoples R China.</t>
  </si>
  <si>
    <t>yangluomed@163.com; 2021151650114@stu.scu.edu.cn; qurui@scu.edu.cn; daiyimed@163.com</t>
  </si>
  <si>
    <t>[Zhu, Cong-Yi] Sichuan Univ, West China Sch Publ Hlth, Chengdu 610041, Peoples R China; [Zhu, Cong-Yi; Qu, Rui; Dai, Yi; Yang, Luo] Sichuan Univ, West China Hosp 4, Chengdu 610041, Peoples R China; [Qu, Rui; Dai, Yi; Yang, Luo] Sichuan Univ, West China Sch Publ Hlth, Dept Urol &amp; Pelv Surg &amp; Androl, Chengdu 610041, Peoples R China</t>
  </si>
  <si>
    <t>Sichuan University; Sichuan University; Sichuan University</t>
  </si>
  <si>
    <t>Current Applications and Future Directions of Artificial Intelligence in Prostate Cancer Diagnosis: A Narrative Review</t>
  </si>
  <si>
    <t>prostate cancer; artificial intelligence; machine learning; deep learning; medical imaging; digital pathology; liquid biopsy; radiomics; biomarkers; computer-aided diagnosis</t>
  </si>
  <si>
    <t>COMPUTER-AIDED DIAGNOSIS; MEMBRANE ANTIGEN PET; CLINICAL VALIDATION; BIOPSIES; SYSTEM; MRI; RADIOLOGISTS; IMAGES</t>
  </si>
  <si>
    <t>10.3390/curroncol33030166</t>
  </si>
  <si>
    <t>http://dx.doi.org/10.3390/curroncol33030166</t>
  </si>
  <si>
    <t>FQ7LR</t>
  </si>
  <si>
    <t>41892194</t>
  </si>
  <si>
    <t>WOS:001725153300001</t>
  </si>
  <si>
    <t>Talyshinskii, A; Kudakova, F; Staroseltseva, O; Gadzhiev, N; Somani, BK</t>
  </si>
  <si>
    <t>Background/Objectives: Male chronic pelvic pain syndrome (CPPS) is a heterogeneous condition involving overlapping urinary, psychosocial, organ-specific, infectious, neurological, myofascial, and sexual phenotypes. This complexity limits the effectiveness of routine symptom assessment and empirical treatment strategies. Artificial intelligence (AI) may support more reproducible interpretation, differential diagnosis, phenotyping, and personalized management. This up-to-date narrative mapping review aimed to identify AI-assisted approaches that are directly or indirectly relevant to the assessment of males with CPPS, classify them according to UPOINTS phenotypic domains and clinical functions, and critically discuss the extent to which current evidence is disease-specific or extrapolated from related conditions. Methods: A literature search was performed in PubMed/MEDLINE, the Cochrane Library, and Google Scholar from database inception to May 2026 using terms related to male CPPS, UPOINTS domains, diagnosis, treatment, prognosis, digital solutions, artificial intelligence, machine learning, deep learning, natural language processing, computer vision, and decision support. Studies were included if they described AI-based or AI-adjacent computational approaches relevant to male CPPS or to related conditions important for UPOINTS-based phenotyping, differential diagnosis, or phenotype-specific assessment. Results: Available evidence remains fragmented and is largely extrapolated from related urological, chronic pain, pelvic floor, infectious, neurological, and sexual medicine conditions. AI applications were most developed in urinary and organ-specific domains, including uroflowmetry analysis, bladder volume assessment, cystoscopy, prostate imaging, urinary biomarkers, and differential diagnosis of lower urinary tract disorders. AI tools also showed potential for infection detection, psychosocial screening, chronic pain monitoring, neuroimaging-based phenotyping, pelvic floor dysfunction assessment, and evaluation of sexual dysfunction. However, male-CPPS-specific validation remains limited. Conclusions: AI has promising potential to improve differential diagnosis, multidomain phenotyping, and individualized management in males with CPPS. Current evidence is mainly translational and hypothesis-generating. Future studies should focus on prospective male-CPPS-specific cohorts, external validation, explainable multimodal models, and integration of AI tools into clinically meaningful, patient-centered workflows.</t>
  </si>
  <si>
    <t>Talyshinskii, Ali; Kudakova, Fatima; Staroseltseva, Olga; Gadzhiev, Nariman; Somani, Bhaskar Kumar</t>
  </si>
  <si>
    <t>Somani, BK (corresponding author), Univ Hosp Southampton NHS Trust, Dept Urol, Southampton SO16 6YD, England.</t>
  </si>
  <si>
    <t>kudakova@yandex.ru; o.staroseltseva@gmail.com; bhaskarsomani@yahoo.com; nariman.gadjiev@gmail.com; urovator@gmail.com</t>
  </si>
  <si>
    <t>[Talyshinskii, Ali] Genome Clin, Dept Urol &amp; Androl, Astana 010000, Kazakhstan; [Kudakova, Fatima; Staroseltseva, Olga; Gadzhiev, Nariman] St Petersburg State Univ Hosp, Dept Funct Urol, St Petersburg 191023, Russia; [Somani, Bhaskar Kumar] Univ Hosp Southampton NHS Trust, Dept Urol, Southampton SO16 6YD, England</t>
  </si>
  <si>
    <t>Artificial Intelligence in the Assessment of Males with Chronic Pelvic Pain Syndrome: An Up-to-Date UPOINTS-Based Narrative Mapping Review</t>
  </si>
  <si>
    <t>CPPS; pelvic pain; UPOINTS; AI</t>
  </si>
  <si>
    <t>SYMPTOMS; MEN</t>
  </si>
  <si>
    <t>AUG 6 2026</t>
  </si>
  <si>
    <t>2479</t>
  </si>
  <si>
    <t>10.3390/diagnostics16152479</t>
  </si>
  <si>
    <t>http://dx.doi.org/10.3390/diagnostics16152479</t>
  </si>
  <si>
    <t>MO8CY</t>
  </si>
  <si>
    <t>WOS:001847320300001</t>
  </si>
  <si>
    <t>Wang, XD; Xiong, D; Cui, SL; Duan, BC; Ding, GP; Huang, YP; Wang, QQ</t>
  </si>
  <si>
    <t>Immune checkpoint inhibitors (ICIs) have transformed oncology, yet durable benefit remains confined to a minority of patients, revealing the limitations of single biomarkers such as PD-L1 expression, tumor mutational burden, and microsatellite instability. Multi-omics profiling, spanning genomics, transcriptomics, epigenomics, proteomics, metabolomics, microbiomics, and imaging-derived radiomics/pathomics, enables a systems-level interrogation of tumor-immune interactions. It captures lineage plasticity, antigen-presentation defects, metabolic and epigenetic suppression, stromal remodeling, and microbiome-driven immune tone that collectively shape ICI sensitivity and resistance. Artificial intelligence (AI) and machine learning are increasingly indispensable for fusing these heterogeneous, high-dimensional data into deployable composite predictors and mechanistically grounded signatures, while explainability approaches (e.g., SHAP, Grad-CAM) help link model outputs to actionable biology. This review synthesizes emerging AI-enabled multi-omics biomarkers across major tumor types, highlights clinical applications in response stratification, combination-therapy selection, and longitudinal monitoring, and discusses key translational barriers, including cohort and platform heterogeneity, limited prospective validation, privacy constraints, model drift, and equity. We conclude by outlining future directions in single-cell and spatial multi-omics integration, federated learning, and generative modeling to accelerate robust, generalizable precision immunotherapy. Pragmatic implementation will require harmonized pre-analytics, clinically feasible assays or distilled panels, and decision-support interfaces that communicate calibrated uncertainty to oncologists.</t>
  </si>
  <si>
    <t>Wang, Xiaodong; Xiong, Di; Cui, Songli; Duan, Bingchen; Ding, Gouping; Huang, Yiping; Wang, Qianqian</t>
  </si>
  <si>
    <t>15973368553@163.com</t>
  </si>
  <si>
    <t>Department of Science and Technology of Hunan Province [2025JK2004]</t>
  </si>
  <si>
    <t>Department of Science and Technology of Hunan Province</t>
  </si>
  <si>
    <t>The author(s) declared that financial support was received for this work and/or its publication. Research and Application Demonstration of Key Technologies for Computing Power and Data Sharing Services in Large AI Models. Department of Science and Technology of Hunan Province. 2025JK2004.</t>
  </si>
  <si>
    <t>[Wang, Xiaodong; Cui, Songli; Ding, Gouping; Huang, Yiping; Wang, Qianqian] Cent South Univ, Zhuzhou Hosp, Xiangya Sch Med, Dept Oncol, Zhuzhou, Peoples R China; [Xiong, Di] Cent South Univ, Zhuzhou Hosp, Xiangya Sch Med, Dept Gen Med, Zhuzhou, Peoples R China; [Duan, Bingchen] Cent South Univ, Zhuzhou Hosp, Xiangya Sch Med, Dept Orthopaed Surg, Zhuzhou, Peoples R China</t>
  </si>
  <si>
    <t>Central South University; Central South University; Central South University</t>
  </si>
  <si>
    <t>Artificial intelligence-enabled multi-omics biomarkers for immune checkpoint blockade: mechanisms, predictive modeling, and clinical translation</t>
  </si>
  <si>
    <t>artificial intelligence; biomarkers; cancer; immunotherapy; multi-omics</t>
  </si>
  <si>
    <t>ACQUIRED-RESISTANCE; CTLA-4 BLOCKADE; GENE-EXPRESSION; MELANOMA; TUMOR; IMMUNOTHERAPY; NIVOLUMAB; THERAPY; CELLS; CARCINOMA</t>
  </si>
  <si>
    <t>Wang, Xiaodong/0009-0006-8115-8193; Wang, Qianqian/0009-0007-8033-0294; Duan, Bingchen/0009-0004-5716-7407</t>
  </si>
  <si>
    <t>FEB 23 2026</t>
  </si>
  <si>
    <t>1732079</t>
  </si>
  <si>
    <t>10.3389/fimmu.2026.1732079</t>
  </si>
  <si>
    <t>http://dx.doi.org/10.3389/fimmu.2026.1732079</t>
  </si>
  <si>
    <t>ES6IA</t>
  </si>
  <si>
    <t>41808840</t>
  </si>
  <si>
    <t>WOS:001708765500001</t>
  </si>
  <si>
    <t>Almeida, H; Rodríguez-Alonso, B; Alonso-Sardón, M; Izquierdo, I; Romero-Alegría, A; Velasco-Tirado, V; Ulerio, JP; Lledías, JP; Belhassen-García, M</t>
  </si>
  <si>
    <t>The early diagnosis of invasive candidiasis remains challenging in immunocompromised and other high-risk patients, prompting interest in artificial intelligence models for assisting clinical decision-making. We conducted a PROSPERO-registered systematic review and meta-analysis of artificial intelligence-based predictive models for the early identification of invasive Candida infections. We searched multiple databases for studies reporting model performance in hospitalized immuno-compromised patients. Data on study characteristics, model details, validation strategy, and diagnostic accuracy were extracted. A bivariate random-effects meta-analysis was performed for candidemia prediction models with compatible data. Eight studies met inclusion criteria. Models were typically developed using retrospective hospital data with heterogeneous populations and predictors. Five candidemia studies provided threshold-based performance data for meta-analysis. Pooled sensitivity and specificity for candidemia prediction were 81.3% (95% confidence interval (CI) 72.9-87.6%) and 81.6% (95% CI 68.4-90.1%), respectively. Most models achieved high negative predictive values, whereas positive predictive values were modest, reflecting low event prevalence. The risk of bias was generally moderate to high (PROBAST), and the certainty of evidence was low (GRADE) due to study limitations and indirectness. AI models show promise for early candidemia identification with moderate diagnostic accuracy. They may be useful as decision-support tools, but further multicenter prospective validation is needed before routine clinical adoption.</t>
  </si>
  <si>
    <t>Almeida, Hugo; Rodriguez-Alonso, Beatriz; Alonso-Sardon, Montserrat; Izquierdo, Inmaculada; Romero-Alegria, Angela; Velasco-Tirado, Virginia; Pendones Ulerio, Josue; Pardo Lledias, Javier; Belhassen-Garcia, Moncef</t>
  </si>
  <si>
    <t>Rodríguez-Alonso, B (corresponding author), Hosp Univ Salamanca, Serv Med Interna, Unidad Enfermedades Infecc, Salamanca 37007, Spain.; Rodríguez-Alonso, B (corresponding author), Univ Salamanca CIETUS, Ctr Invest Enfermedades Trop, Salamanca 37007, Spain.; Rodríguez-Alonso, B (corresponding author), Inst Invest Biomed Salamanca IBSAL, Salamanca 37007, Spain.</t>
  </si>
  <si>
    <t>beamedicina@gmail.com; javier.pardo@scsalud.es; aralegria@yahoo.es; jpendones@saludcastillayleon.es; belhassen@usal.es; hugoalmeida6@gmail.com; sardonm@usal.es; ivh.inmaizquierdo@gmail.com; virvela@yahoo.es</t>
  </si>
  <si>
    <t>[Almeida, Hugo; Rodriguez-Alonso, Beatriz; Izquierdo, Inmaculada; Romero-Alegria, Angela; Belhassen-Garcia, Moncef] Hosp Univ Salamanca, Serv Med Interna, Unidad Enfermedades Infecc, Salamanca 37007, Spain; [Almeida, Hugo; Rodriguez-Alonso, Beatriz; Alonso-Sardon, Montserrat; Izquierdo, Inmaculada; Romero-Alegria, Angela; Velasco-Tirado, Virginia; Pendones Ulerio, Josue; Belhassen-Garcia, Moncef] Univ Salamanca CIETUS, Ctr Invest Enfermedades Trop, Salamanca 37007, Spain; [Almeida, Hugo; Rodriguez-Alonso, Beatriz; Alonso-Sardon, Montserrat; Izquierdo, Inmaculada; Romero-Alegria, Angela; Velasco-Tirado, Virginia; Pendones Ulerio, Josue; Belhassen-Garcia, Moncef] Inst Invest Biomed Salamanca IBSAL, Salamanca 37007, Spain; [Alonso-Sardon, Montserrat] Univ Salamanca, Fac Med, Area Med Prevent Epidemiol &amp; Salud Publ, Salamanca 37007, Spain; [Velasco-Tirado, Virginia] Hosp Univ Salamanca, Serv Dermatol, Salamanca 37007, Spain; [Pendones Ulerio, Josue] Hosp Univ Salamanca, Serv Microbiol &amp; Parasitol, Salamanca 37007, Spain; [Pardo Lledias, Javier] Hosp Marques Valdecilla, Serv Med Interna, Santander 39008, Spain; [Pardo Lledias, Javier] Inst Invest Valdecilla IDIVAL, Santander 39008, Spain</t>
  </si>
  <si>
    <t>Consejo Superior de Investigaciones Cientificas (CSIC); CSIC-USAL - Instituto de Biologia Molecular y Celular del Cancer de Salamanca (IBMCC); University of Salamanca; University of Salamanca; Hospital Universitario Marques de Valdecilla (HUMV); Hospital Universitario Marques de Valdecilla (HUMV)</t>
  </si>
  <si>
    <t>Can Artificial Intelligence Optimize the Early Diagnosis of Invasive Candidiasis? A Systematic Review and Meta-Analysis</t>
  </si>
  <si>
    <t>JOURNAL OF FUNGI</t>
  </si>
  <si>
    <t>Candida; candidemia; invasive candidiasis; machine learning; artificial intelligence; predictive models</t>
  </si>
  <si>
    <t>INFECTIOUS-DISEASES</t>
  </si>
  <si>
    <t>/B-4497-2017; Rodriguez, Beatriz/PHF-7187-2026; Almeida, Hugo/ACX-1137-2022; Alonso-Sardon, Montserrat/NRA-9918-2025</t>
  </si>
  <si>
    <t>Pendones-Ulerio, Josue/0000-0002-3580-0484</t>
  </si>
  <si>
    <t>2309-608X</t>
  </si>
  <si>
    <t>J FUNGI</t>
  </si>
  <si>
    <t>J. Fungi</t>
  </si>
  <si>
    <t>10.3390/jof12020138</t>
  </si>
  <si>
    <t>http://dx.doi.org/10.3390/jof12020138</t>
  </si>
  <si>
    <t>Microbiology; Mycology</t>
  </si>
  <si>
    <t>EG4AC</t>
  </si>
  <si>
    <t>41745281</t>
  </si>
  <si>
    <t>WOS:001700459700001</t>
  </si>
  <si>
    <t>Xin, X; Wu, SS; Xu, HL; Ma, YJ; Bao, N; Gao, M; Han, X; Gao, S; Zhang, SW; Zhao, XY; Qi, JR; Zhang, XD; Tan, JC</t>
  </si>
  <si>
    <t>Background Embryonic ploidy is critical for the success of embryo transfer. Currently, preimplantation genetic testing for aneuploidy (PGT-A) is the gold standard for detecting ploidy abnormalities. However, PGT-A has several inherent limitations, including invasive biopsy, high economic burden, and ethical constraints. This paper provides the fi rst comprehensive systematic review and meta-analysis of the performance of artificial intelligence (AI) algorithms using embryonic images for non-invasive prediction of embryonic ploidy. Methods Comprehensive searches of studies that developed or utilized AI algorithms to predict embryonic ploidy from embryonic imaging, published up until August 10, 2024, across PubMed, MEDLINE, Embase, IEEE, SCOPUS, Web of Science, and the Cochrane Central Register of Controlled Trials were performed. Studies with prospective or retrospective designs were included without language restrictions. The summary receiver operating characteristic curve, along with pooled sensitivity and specificity, was estimated using a bivariate random-effects model. The risk of bias and study quality were evaluated using the QUADAS-AI tool. Heterogeneity was quantified using the inconsistency index (I2), derived from Cochran's Q test. Predefined subgroup analyses and bivariate meta-regression were conducted to explore potential sources of heterogeneity. This study was registered with PROSPERO (CRD42024500409). Findings Twenty eligible studies were identified, with twelve studies included in the meta-analysis. The pooled sensitivity, specificity, and area under the curve of AI for predicting embryonic euploidy were 0.71 (95% CI: 0.59-0.81), 0.75 (95% CI: 0.69-0.80), and 0.80 (95% CI: 0.76-0.83), respectively, based on a total of 6879 embryos (3110 euploid and 3769 aneuploid). Meta-regression and subgroup analyses identified the type of AI-driven decision support system, external validation, risk of bias, and year of publication as the primary contributors to the observed heterogeneity. There was no evidence of publication bias. Interpretation Our fi ndings indicate that AI algorithms exhibit promising performance in predicting embryonic euploidy based on embryonic imaging. Although the current AI models developed cannot entirely replace invasive methods for determining embryo ploidy, AI demonstrates promise as an auxiliary decision-making tool for embryo selection, particularly for individuals who are unable to undergo PGT-A. To enhance the quality of future research, it is essential to overcome the specific challenges and limitations associated with AI studies in reproductive medicine. Funding This work was supported by the National Key R&amp;D Program of China (2022YFC2702905), the Shengjing Freelance Researcher Plan of Shengjing Hospital and the 345 talent project of Shengjing Hospital. Copyright (c) 2024 The Authors. Published by Elsevier Ltd. This is an open access article under the CC BY-NC-ND license (http://creativecommons.org/licenses/by-nc-nd/4.0/).</t>
  </si>
  <si>
    <t>Xin, Xing; Wu, Shanshan; Xu, Heli; Ma, Yujiu; Bao, Nan; Gao, Man; Han, Xue; Gao, Shan; Zhang, Siwen; Zhao, Xinyang; Qi, Jiarui; Zhang, Xudong; Tan, Jichun</t>
  </si>
  <si>
    <t>Tan, JC (corresponding author), China Med Univ, Shengjing Hosp, Ctr Reprod Med, Dept Obstet &amp; Gynecol, 39 Huaxiang Rd, Shenyang 110022, Peoples R China.; Tan, JC (corresponding author), Key Lab Reprod Dysfunct Dis &amp; Fertil Remodeling Li, 39 Huaxiang Rd, Shenyang 110022, Peoples R China.</t>
  </si>
  <si>
    <t>tjczjh@163.com</t>
  </si>
  <si>
    <t>National Key R&amp;D Program of China [2022YFC2702905]; Shengjing Freelance Researcher Plan of Shengjing Hospital; The 345 talent project of Shengjing Hospital</t>
  </si>
  <si>
    <t>National Key R&amp;D Program of China (National Key Research &amp; Development Program of China); Shengjing Freelance Researcher Plan of Shengjing Hospital; The 345 talent project of Shengjing Hospital</t>
  </si>
  <si>
    <t>This work was supported by the National Key R&amp;D Program of China (2022YFC2702905) , the Shengjing Freelance Researcher Plan of Shengjing Hospital and the 345 talent project of Shengjing Hospital.</t>
  </si>
  <si>
    <t>[Xin, Xing; Wu, Shanshan; Ma, Yujiu; Gao, Shan; Zhang, Siwen; Zhao, Xinyang; Qi, Jiarui; Zhang, Xudong; Tan, Jichun] China Med Univ, Shengjing Hosp, Ctr Reprod Med, Dept Obstet &amp; Gynecol, 39 Huaxiang Rd, Shenyang 110022, Peoples R China; [Xin, Xing; Wu, Shanshan; Ma, Yujiu; Gao, Shan; Zhang, Siwen; Zhao, Xinyang; Qi, Jiarui; Zhang, Xudong; Tan, Jichun] Key Lab Reprod Dysfunct Dis &amp; Fertil Remodeling Li, 39 Huaxiang Rd, Shenyang 110022, Peoples R China; [Xu, Heli] China Med Univ, Dept Clin Epidemiol, Shengjing Hosp, Shenyang 110022, Peoples R China; [Bao, Nan] Northeastern Univ, Coll Med &amp; Biol Informat Engn, Shenyang 110167, Peoples R China; [Gao, Man; Han, Xue] China Med Univ, Shengjing Hosp, Dept Obstet &amp; Gynecol, 36 Sanhao St, Shenyang 110004, Peoples R China</t>
  </si>
  <si>
    <t>China Medical University; China Medical University; Northeastern University - China; China Medical University</t>
  </si>
  <si>
    <t>Non-invasive prediction of human embryonic ploidy using artificial intelligence: a systematic review and meta-analysis</t>
  </si>
  <si>
    <t>ECLINICALMEDICINE</t>
  </si>
  <si>
    <t>Artificial intelligence; Deep learning; Machine learning; Embryonic ploidy</t>
  </si>
  <si>
    <t>DIAGNOSTIC-TEST ACCURACY; PERFORMANCE; MODEL; VALIDATION; REGRESSION; ANEUPLOIDY; IMAGES; AGE</t>
  </si>
  <si>
    <t>Tan, Jichun/AAE-7476-2020; xin, xing/LKM-4872-2024</t>
  </si>
  <si>
    <t>马, 羽就/0000-0002-7217-4611; Zhang, Xudong/0000-0001-9270-3413</t>
  </si>
  <si>
    <t>2589-5370</t>
  </si>
  <si>
    <t>EClinicalMedicine</t>
  </si>
  <si>
    <t>102897</t>
  </si>
  <si>
    <t>10.1016/j.eclinm.2024.102897</t>
  </si>
  <si>
    <t>http://dx.doi.org/10.1016/j.eclinm.2024.102897</t>
  </si>
  <si>
    <t>K6C5Z</t>
  </si>
  <si>
    <t>39513188</t>
  </si>
  <si>
    <t>WOS:001344736600001</t>
  </si>
  <si>
    <t>Jiang, BT; Wu, YF; Chen, X; Jian, CY; Wang, WJ</t>
  </si>
  <si>
    <t>Breast cancer (BC) is a highly heterogeneous malignancy and remains a major cause of cancer-related mortality among women worldwide. Advances in multi-omics profiling spanning genomics, transcriptomics, epigenomics, proteomics, and metabolomics have enabled finer subtype stratification and more comprehensive characterisation of tumour biology, thereby accelerating the discovery of diagnostic and prognostic biomarkers and actionable therapeutic targets. Nonetheless, translating multi-layer molecular signals into clinically robust decision support remains challenging because of the high dimensionality and heterogeneity of omics data, cross-cohort and cross-platform variability, and the fragmentation inherent to single-modality analyses. This review summarises how multi-omics studies have refined BC subtype definitions and advanced biomarker and target identification, and then synthesises recent progress in artificial intelligence, particularly deep learning, for integrating multi-omics with imaging, pathology, and clinical variables to improve diagnosis, risk stratification, prognosis prediction, and treatment response assessment. We critically examine representative multimodal integration frameworks and emerging deep learning architectures that learn both shared and modality-specific representations, which in many settings enable more accurate patient-level prediction than unimodal baselines. We further delineate key barriers to clinical translation, including cross-centre heterogeneity and inconsistent endpoint definitions, structural missingness of modalities in real-world workflows, inadequate cross-platform normalisation, limited interpretability and auditability, and a lack of prospective validation. Finally, we propose realistic next steps, including standardised and auditable preprocessing pipelines, missingness-aware fusion strategies, explainable and uncertainty-aware modelling, privacy-preserving multi-centre learning, and prospective, workflow-based evaluation. Collectively, these perspectives provide a roadmap for advancing multimodal AI-multi-omics integration toward reliable clinical deployment in BC management.</t>
  </si>
  <si>
    <t>Jiang, Bitao; Wu, Yuefei; Chen, Xiao; Jian, Chunyan; Wang, Wenjuan</t>
  </si>
  <si>
    <t>Wang, WJ (corresponding author), Zhejiang Univ, Affiliated Hosp 1, Coll Med, Beilun Branch, Ningbo, Peoples R China.</t>
  </si>
  <si>
    <t>wwjwjbwsy@163.com</t>
  </si>
  <si>
    <t>[Jiang, Bitao; Wang, Wenjuan] Zhejiang Univ, Affiliated Hosp 1, Coll Med, Dept Hematol &amp; Oncol,Beilun Branch, Ningbo, Peoples R China; [Jiang, Bitao; Wang, Wenjuan] Beilun Peoples Hosp, Dept Hematol &amp; Oncol, Ningbo, Peoples R China; [Wu, Yuefei] Second Peoples Hosp Wuhu, Radiotherapy Dept, Wuhu, Peoples R China; [Chen, Xiao; Jian, Chunyan] Chinese PLA, Hosp Joint Logist Force 906, Ningbo, Peoples R China</t>
  </si>
  <si>
    <t>Zhejiang University</t>
  </si>
  <si>
    <t>Artificial intelligence and multi-omics convergence in breast cancer: Revolutionizing diagnosis, prognostication, and precision oncology</t>
  </si>
  <si>
    <t>Breast cancer; Multi-omics; Artificial Intelligence; Molecular mechanisms; Prognosis</t>
  </si>
  <si>
    <t>PROTEIN; METABOLOMICS; TISSUE; TRANSCRIPTOMICS; EXPRESSION; PROTEOMICS; MUTATIONS; EVOLUTION; BIOMARKER; GENES</t>
  </si>
  <si>
    <t>105160</t>
  </si>
  <si>
    <t>10.1016/j.critrevonc.2026.105160</t>
  </si>
  <si>
    <t>http://dx.doi.org/10.1016/j.critrevonc.2026.105160</t>
  </si>
  <si>
    <t>DE2PH</t>
  </si>
  <si>
    <t>41616992</t>
  </si>
  <si>
    <t>WOS:001681349100001</t>
  </si>
  <si>
    <t>Jafarpour, A; Akhbari, M; Khorsand, K; Naghavi, K; Ghaemmaghami, MM; Ghaderi, E; Yadegarifard, E; Arabgol, S; Esmaeili-Benvidi, R; Mahmoudvand, B; Shahidi-Marnani, SA; Hasany, S; Rigi, A; Sarvi, N; Sobhanian, P; Asadi-Anar, M; Arab-Bafrani, M; Khosravi, F</t>
  </si>
  <si>
    <t>Background: Intracranial aneurysms (IAs) pose a significant risk of rupture and subarachnoid hemorrhage, necessitating early, accurate detection and risk stratification. With advances in artificial intelligence, deep learning (DL) has emerged as a transformative tool in neurovascular imaging. However, the clinical translation of DL applications remains constrained by variability in model design, data sources, and validation strategies. The aim of the present study was to systematically map and evaluate the landscape of DL applications in the detection, segmentation, risk prediction, and outcome assessment of IAs, with attention to methodological rigor, clinical utility, and translational limitations. Methods: We conducted a scoping review of studies indexed in PubMed, Scopus, and Web of Science up to August 2023, following PRISMA-ScR guidelines. Eligible studies employed DL algorithms for IA-related diagnostic or prognostic tasks using radiological imaging. Data extraction included model architecture, imaging modality, validation strategy, performance metrics, and thematic focus. Study quality was assessed using the Joanna Briggs Institute (JBI) critical appraisal tools. Results: Forty-two studies met the inclusion criteria, encompassing over 10,000 patients across diverse imaging platforms and DL architectures. Convolutional neural networks (CNNs) were the most commonly used models, with reported sensitivities ranging from 73% to 99% and AUCs frequently exceeding 0.85. Despite promising results in IA detection and rupture risk prediction, only a minority of studies conducted external validation or addressed post-treatment outcomes. Major gaps include a lack of benchmarking across models, limited explainability, and regulatory or ethical frameworks. Conclusion: DL algorithms demonstrate strong diagnostic and predictive performance in IA imaging but face critical barriers to clinical integration, including interpretability challenges, dataset heterogeneity, and limited generalizability. Future research should prioritize multicenter validation, explainable AI techniques, and outcome-focused modeling to advance safe and effective deployment in neurosurgical care.</t>
  </si>
  <si>
    <t>Jafarpour, Ali; Akhbari, Matin; Khorsand, Kamyar; Naghavi, Kiana; Ghaemmaghami, Mohammad Moein; Ghaderi, Elaheh; Yadegarifard, Elham; Arabgol, Shamimeh; Esmaeili-Benvidi, Rozhan; Mahmoudvand, Behnaz; Shahidi-Marnani, Seed Amirabbas; Hasany, Saina; Rigi, Amirhossein; Sarvi, Nazanin; Sobhanian, Pooria; Asadi-Anar, Mahsa; Arab-Bafrani, Melika; Khosravi, Farbod</t>
  </si>
  <si>
    <t>Jafarpour, A (corresponding author), Univ Tehran Med Sci, Sina Hosp, Dept Neurosurg, Tehran, Iran.; Asadi-Anar, M (corresponding author), Shahid Beheshti Univ Med Sci, Student Res Comm, Tehran, Iran.</t>
  </si>
  <si>
    <t>ali.jafarpour@hotmail.com; mahsa.boz@gmail.com</t>
  </si>
  <si>
    <t>[Jafarpour, Ali] Univ Tehran Med Sci, Sina Hosp, Dept Neurosurg, Tehran, Iran; [Akhbari, Matin] Istanbul Yeni Yuzyil Univ, Fac Med, Istanbul, Turkiye; [Khorsand, Kamyar] Ahvaz Jondishapur Univ Med Sci, Sch Med, Ahvaz, Iran; [Naghavi, Kiana] Shahid Beheshti Univ Med Sci, Student Res Comm, Sch Med, Tehran, Iran; [Ghaemmaghami, Mohammad Moein] Islamic Azad Univ, Sch Med, Najafabad Branch, Najafabad, Iran; [Ghaderi, Elaheh] Kermanshah Univ Med Sci, Kermanshah, Iran; [Yadegarifard, Elham] Hormozgan Univ Med Sci, Student Res Comm, Sch Med, Bandar Abbas, Iran; [Arabgol, Shamimeh] Iran Univ Med Sci, Sch Med, Tehran, Iran; [Esmaeili-Benvidi, Rozhan] Kashan Univ Med Sci, Sch Med, Kashan, Iran; [Mahmoudvand, Behnaz] Iran Univ Med Sci, Student Res Comm, Sch Med, Tehran, Iran; [Shahidi-Marnani, Seed Amirabbas] Isfahan Univ Med Sci, Sch Med, Esfahan, Iran; [Hasany, Saina] Islamic Azad Univ, Dept Biotechnol, Tehran Med Branch, Tehran, Iran; [Rigi, Amirhossein] Shahid Beheshti Univ Med Sci, Dept Radiol, Tehran, Iran; [Sarvi, Nazanin] Islamic Azad Univ, Dept Med, Yazd Branch, Yazd, Iran; [Sobhanian, Pooria] Mazandaran Univ Med Sci, Student Res Comm, Sch Med, Sari, Iran; [Asadi-Anar, Mahsa] Shahid Beheshti Univ Med Sci, Student Res Comm, Tehran, Iran; [Arab-Bafrani, Melika] Univ Tehran Med Sci, Students Sci Res Ctr SSRC, Tehran, Iran; [Khosravi, Farbod] Shahid Beheshti Univ Med Sci, Sch Med, Tehran, Iran</t>
  </si>
  <si>
    <t>Tehran University of Medical Sciences; Istanbul Yeni Yuzyil University; Ahvaz Jundishapur University of Medical Sciences (AJUMS); Shahid Beheshti University Medical Sciences; Islamic Azad University; Kermanshah University of Medical Sciences; Iran University of Medical Sciences; Iran University of Medical Sciences; Isfahan University of Medical Sciences; Islamic Azad University; Shahid Beheshti University Medical Sciences; Islamic Azad University; Mazandaran University of Medical Sciences; Shahid Beheshti University Medical Sciences; Tehran University of Medical Sciences; Shahid Beheshti University Medical Sciences</t>
  </si>
  <si>
    <t>Applications of deep learning in intracranial aneurysm imaging: A scoping review of detection, risk prediction, and emerging prognostic models</t>
  </si>
  <si>
    <t>CURRENT JOURNAL OF NEUROLOGY</t>
  </si>
  <si>
    <t>Deep Learning; Intracranial Aneurysm; Neurosurgery</t>
  </si>
  <si>
    <t>DESIGN</t>
  </si>
  <si>
    <t>Jafarpour, Ali/NGS-2498-2025; Khosravi, Farbod/KJL-9191-2024; Asadi Anar, Mahsa/HTS-5070-2023</t>
  </si>
  <si>
    <t>Jafarpour, Ali/0009-0001-6562-010X; Khosravi, Farbod/0000-0001-7312-9233; Asadi Anar, Mahsa/0000-0002-5772-2472</t>
  </si>
  <si>
    <t>TEHRAN UNIV MEDICAL SCIENCES</t>
  </si>
  <si>
    <t>TEHRAN</t>
  </si>
  <si>
    <t>CTR ELECTR RES PROVISION &amp; J IMPROVEMENT, #7, POURSINA AVE, QODS AVE, PO 1417653911, TEHRAN, 11498, IRAN</t>
  </si>
  <si>
    <t>2717-011X</t>
  </si>
  <si>
    <t>CURR J NEUROL</t>
  </si>
  <si>
    <t>Curr. J. Neurol.</t>
  </si>
  <si>
    <t>10.18502/cjn.v24i1.20302</t>
  </si>
  <si>
    <t>http://dx.doi.org/10.18502/cjn.v24i1.20302</t>
  </si>
  <si>
    <t>Q3263</t>
  </si>
  <si>
    <t>42148237</t>
  </si>
  <si>
    <t>WOS:001634476600001</t>
  </si>
  <si>
    <t>Krishnan, A; Davis, MP; Kadakia, KC</t>
  </si>
  <si>
    <t>Purpose of Review Gastrointestinal (GI) cancers are among the most common malignancies worldwide and impose a substantial symptom burden from diagnosis through survivorship. Despite advances in systemic therapies and surgical approaches, patients continue to experience undertreated symptoms, psychosocial distress, financial toxicity, and fragmented supportive care. This review examines how artificial intelligence (AI) may help transform GI supportive oncology from a reactive, episodic model to a proactive, continuous, and personalized approach.Recent Findings AI applications in GI supportive oncology are advancing along two related domains: (1) AI-enabled patient-reported outcome (PRO) tools, including real-time symptom monitoring, unsupervised symptom clustering, and AI-enhanced triage pathways; and (2) tumor-aware supportive care, including AI-driven radiomics for sarcopenia detection and multimodal prognostic models that inform supportive care needs. Systematic electronic PRO monitoring has been associated with improved survival and reduced acute care utilization, while AI-automated CT sarcopenia detection identifies muscle wasting that routine clinical documentation often misses. Important implementation challenges remain, including the black-box problem, algorithmic bias, privacy concerns, the digital divide, and regulatory uncertainty.Summary Precision supportive oncology, integrating PRO-based symptom intelligence with imaging-derived risk stratification, has the potential to improve GI cancer care by making it more anticipatory and patient-centered. This review proposes a two-lane framework consisting of PRO-driven symptom intelligence and tumor-aware supportive care, unified by principles of privacy, explainability, and equity. Responsible adoption will require prospective validation, equitable design, and clinically interpretable systems.</t>
  </si>
  <si>
    <t>Krishnan, Arunkumar; Davis, Mellar P.; Kadakia, Kunal C.</t>
  </si>
  <si>
    <t>Krishnan, A (corresponding author), Atrium Hlth Levine Canc Inst, Dept Support Oncol, 1021 Morehead Med Dr,Suite 70100, Charlotte, NC 28204 USA.; Krishnan, A (corresponding author), Wake Forest Univ, Dept Med, Sch Med, Winston Salem, NC 27157 USA.</t>
  </si>
  <si>
    <t>dr.arunkumar.krishnan@gmail.com</t>
  </si>
  <si>
    <t>[Krishnan, Arunkumar; Davis, Mellar P.; Kadakia, Kunal C.] Atrium Hlth Levine Canc Inst, Dept Support Oncol, 1021 Morehead Med Dr,Suite 70100, Charlotte, NC 28204 USA; [Krishnan, Arunkumar] Wake Forest Univ, Dept Med, Sch Med, Winston Salem, NC 27157 USA; [Kadakia, Kunal C.] Atrium Hlth Levine Canc Inst, Dept Med Oncol, Charlotte, NC USA</t>
  </si>
  <si>
    <t>Wake Forest University</t>
  </si>
  <si>
    <t>From Symptom Control to Precision Supportive Oncology: Integrating Artificial Intelligence in Supportive Oncology for Gastrointestinal Cancers</t>
  </si>
  <si>
    <t>Supportive oncology; Cancer survivorship; Artificial intelligence; Gastrointestinal cancer; Precision medicine; Patient-reported outcomes</t>
  </si>
  <si>
    <t>Kadakia, Kunal/HTL-6694-2023</t>
  </si>
  <si>
    <t>JUL 15 2026</t>
  </si>
  <si>
    <t>10.1007/s11912-026-01810-6</t>
  </si>
  <si>
    <t>http://dx.doi.org/10.1007/s11912-026-01810-6</t>
  </si>
  <si>
    <t>LC4NG</t>
  </si>
  <si>
    <t>42449021</t>
  </si>
  <si>
    <t>WOS:001821292600001</t>
  </si>
  <si>
    <t>Jian, AN; Jang, K; Manuguerra, M; Liu, SD; Magnussen, J; Di Ieva, A</t>
  </si>
  <si>
    <t>BACKGROUND: Molecular characterization of glioma has implications for prognosis, treatment planning, and prediction of treatment response. Current histopathology is limited by intratumoral heterogeneity and variability in detection methods. Advances in computational techniques have led to interest in mining quantitative imaging features to noninvasively detect genetic mutations.OBJECTIVE: To evaluate the diagnostic accuracy of machine learning (ML) models in molecular subtyping gliomas on preoperative magnetic resonance imaging (MRI).METHODS: A systematic search was performed following PRISMA (Preferred Reporting Items for Systematic Reviews and Meta-Analysis) guidelines to identify studies up to April 1, 2020. Methodological quality of studies was assessed using the Quality Assessment for Diagnostic Accuracy Studies (QUADAS)-2. Diagnostic performance estimates were obtained using a bivariate model and heterogeneity was explored using metaregression.RESULTS: Forty-four original articles were included. The pooled sensitivity and specificity for predicting isocitrate dehydrogenase (IDH) mutation in training datasets were 0.88 (95%CI 0.83-0.91) and 0.86 (95% CI 0.79-0.91), respectively, and 0.83 to 0.85 in validation sets. Use of data augmentation and MRI sequence type were weakly associated with heterogeneity. Both O-6-methylguanine-DNA methyltransferase (MGMT) gene promoter methylation and 1p/19q codeletion could be predicted with a pooled sensitivity and specificity between 0.76 and 0.83 in training datasets.CONCLUSION: ML application to preoperative MRI demonstrated promising results for predicting IDH mutation, MGMT methylation, and 1p/19q codeletion in glioma. Optimized ML models could lead to a noninvasive, objective tool that captures molecular information important for clinical decision making. Future studies should use multicenter data, external validation and investigate clinical feasibility of ML models.</t>
  </si>
  <si>
    <t>Jian, Anne; Jang, Kevin; Manuguerra, Maurizio; Liu, Sidong; Magnussen, John; Di Ieva, Antonio</t>
  </si>
  <si>
    <t>Di Ieva, A (corresponding author), Macquarie Univ, Macquarie Neurosurg, Suite 201,Level 2,2 Technol Pl, Sydney, NSW 2109, Australia.</t>
  </si>
  <si>
    <t>antonio.diieva@mq.edu.au</t>
  </si>
  <si>
    <t>[Jian, Anne; Jang, Kevin; Liu, Sidong; Magnussen, John; Di Ieva, Antonio] Macquarie Univ, Fac Med Hlth &amp; Human Sci, Dept Clin Med, Computat NeuroSurg CNS Lab, Sydney, NSW, Australia; [Jian, Anne] Univ Melbourne, Melbourne Med Sch, Melbourne, Vic, Australia; [Jang, Kevin] Univ Sydney, Fac Med &amp; Hlth, Discipline Surg, Sydney, NSW, Australia; [Manuguerra, Maurizio] Macquarie Univ, Fac Sci &amp; Engn, Dept Math &amp; Stat, Sydney, NSW, Australia; [Liu, Sidong] Macquarie Univ, Ctr Hlth Informat, Sydney, NSW, Australia; [Magnussen, John] Macquarie Univ, Fac Med Hlth &amp; Human Sci, Macquarie Med Imaging, Sydney, NSW, Australia; [Di Ieva, Antonio] Macquarie Univ, Macquarie Neurosurg, Suite 201,Level 2,2 Technol Pl, Sydney, NSW 2109, Australia</t>
  </si>
  <si>
    <t>Macquarie University; University of Melbourne; University of Sydney; Macquarie University; Macquarie University; Macquarie University; Macquarie University</t>
  </si>
  <si>
    <t>Machine Learning for the Prediction of Molecular Markers in Glioma on Magnetic Resonance Imaging: A Systematic Review and Meta-Analysis</t>
  </si>
  <si>
    <t>Artificial intelligence; Genetic markers; Glioma; Machine learning; MRI; Radiomics</t>
  </si>
  <si>
    <t>MGMT PROMOTER METHYLATION; DIAGNOSTIC-TEST ACCURACY; LOWER-GRADE GLIOMAS; 1P/19Q CODELETION; BRAIN-TUMORS; RADIOMICS; CLASSIFICATION; GLIOBLASTOMA; MUTATION; FEATURES</t>
  </si>
  <si>
    <t>Jang, Kevin/LQK-7295-2024</t>
  </si>
  <si>
    <t>Liu, Sidong/0000-0002-2371-0713; Jang, Kevin/0000-0001-7326-7214; Manuguerra, Maurizio/0000-0002-8780-5551; Di Ieva, Antonio/0000-0002-5341-5416</t>
  </si>
  <si>
    <t>JUL 2021</t>
  </si>
  <si>
    <t>10.1093/neuros/nyab103</t>
  </si>
  <si>
    <t>http://dx.doi.org/10.1093/neuros/nyab103</t>
  </si>
  <si>
    <t>TG6YU</t>
  </si>
  <si>
    <t>33826716</t>
  </si>
  <si>
    <t>WOS:000671548600013</t>
  </si>
  <si>
    <t>Kohjitani, H; Koshimizu, H; Nakamura, K; Okuno, Y</t>
  </si>
  <si>
    <t>Hypertension is the leading cause of cardiovascular complications. This review focuses on the advancements in medical artificial intelligence (AI) models aimed at individualized treatment for hypertension, with particular emphasis on the approach to time-series big data on blood pressure and the development of interpretable medical AI models. The digitalization of daily blood pressure records and the downsizing of measurement devices enable the accumulation and utilization of time-series data. As mainstream blood pressure data shift from snapshots to time series, the clinical significance of blood pressure variability will be clarified. The time-series blood pressure prediction model demonstrated the capability to forecast blood pressure variabilities with a reasonable degree of accuracy for up to four weeks in advance. In recent years, various explainable AI techniques have been proposed for different purposes of model interpretation. It is essential to select the appropriate technique based on the clinical aspects; for example, actionable path-planning techniques can present individualized intervention plans to efficiently improve outcomes such as hypertension. Despite considerable progress in this field, challenges remain, such as the need for the prospective validation of AI-driven interventions and the development of comprehensive systems that integrate multiple AI methods. Future research should focus on addressing these challenges and refining the AI models to ensure their practical applicability in real-world clinical settings. Furthermore, the implementation of interdisciplinary collaborations among AI experts, clinicians, and healthcare providers are crucial to further optimizing and validate AI-driven solutions for hypertension management.</t>
  </si>
  <si>
    <t>Kohjitani, Hirohiko; Koshimizu, Hiroshi; Nakamura, Kazuki; Okuno, Yasushi</t>
  </si>
  <si>
    <t>Kohjitani, H; Okuno, Y (corresponding author), Kyoto Univ, Grad Sch Med, Dept Biomed Data Intelligence, Kyoto, Japan.</t>
  </si>
  <si>
    <t>kohjitani.hirohiko.7z@kyoto-u.ac.jp; okuno.yasushi.4c@kyoto-u.ac.jp</t>
  </si>
  <si>
    <t>Grants-in-Aid for Scientific Research [23K15155] Funding Source: KAKEN</t>
  </si>
  <si>
    <t>Grants-in-Aid for Scientific Research (Ministry of Education, Culture, Sports, Science and Technology, Japan (MEXT), Japan Society for the Promotion of Science, Grants-in-Aid for Scientific Research (KAKENHI))</t>
  </si>
  <si>
    <t>[Kohjitani, Hirohiko; Koshimizu, Hiroshi; Nakamura, Kazuki; Okuno, Yasushi] Kyoto Univ, Grad Sch Med, Dept Biomed Data Intelligence, Kyoto, Japan</t>
  </si>
  <si>
    <t>Kyoto University</t>
  </si>
  <si>
    <t>Recent developments in machine learning modeling methods for hypertension treatment</t>
  </si>
  <si>
    <t>HYPERTENSION RESEARCH</t>
  </si>
  <si>
    <t>Artificial intelligence; Big time-series data; Deep neural network; Explainable AI; Hypertension</t>
  </si>
  <si>
    <t>OFFICE BLOOD-PRESSURE; VALIDATION; MANAGEMENT; DIAGNOSIS</t>
  </si>
  <si>
    <t>Kohjitani, Hirohiko/ODM-9423-2025</t>
  </si>
  <si>
    <t>Nakamura, Kazuki/0000-0002-6322-762X; Kohjitani, Hirohiko/0000-0002-8281-8396</t>
  </si>
  <si>
    <t>0916-9636</t>
  </si>
  <si>
    <t>1348-4214</t>
  </si>
  <si>
    <t>HYPERTENS RES</t>
  </si>
  <si>
    <t>Hypertens. Res.</t>
  </si>
  <si>
    <t>826</t>
  </si>
  <si>
    <t>828</t>
  </si>
  <si>
    <t>10.1038/s41440-023-01547-w</t>
  </si>
  <si>
    <t>http://dx.doi.org/10.1038/s41440-023-01547-w</t>
  </si>
  <si>
    <t>JW8X2</t>
  </si>
  <si>
    <t>38216731</t>
  </si>
  <si>
    <t>WOS:001142198600003</t>
  </si>
  <si>
    <t>Tudor, S; Bhatia, R; Liem, M; Wani, TA; Boyd, J; Khan, UR</t>
  </si>
  <si>
    <t>Background: The use of artificial intelligence (AI) in health care has been steadily increasing for over 2 decades. Integrating AI into neonatal intensive care units (NICUs) has promise as it has the potentialto reshape neonatal care and improve outcomes. However, challenges such as data quality, clinical interpretation, and ethical considerations may hinderAI's practical implementation in NICUs. Objective: This study aims (1) to analyze the current AI research landscape for predicting clinical outcomes and length of stay in the NICU and (2) to explore the benefits and challenges of using AI in the NICU for these predictions. Methods: A systematic review was conducted across 6 databases-PubMed, Embase, CINAHL, Cochrane Library, Informit, and La Trobe Library-to identify English-language peer-reviewed articlespublished between January 2017 and March 2023 that focused on the use of AI for predicting length of stay and clinical outcomes for NICU patients. Eligibility criteria excluded studies outside the NICU context or lacking predictivefocus. Both prospective and retrospective designs were included. A thematic analysis of AI applications in NICUs from the articles identified was conducted. Results: A total of 24 studies were included in the review, comprising 15 retrospective and 9 prospective designs. These studies primarily originated from the United States (13 studies), with others from Austria, Taiwan, and other countries. The studies evaluated AI applications in NICU settings to predict comorbidities (18/24), mortality (4/24), and length of stay (2/24). Sixteen studies were in the exploration stage, lacking cohesive AI strategies, while 8 demonstrated systematic exploration but no fully integrated solutions. The synthesis of results identified key applications of AI in NICU care, including data-driven insights and predictive models, advancements in medical imaging, improved risk stratification, and personalized neonatal care. AI showed promise in enhancing diagnostic accuracy and care planning, but significant challenges persist, such as data quality, model generalization, and ethical concerns. No studies reported a fully integrated AI ecosystem, highlighting the need for further research to bridge gaps and realize AI's transformative potential in neonatal care. Conclusions:This reviewhighlights the potential of AI in improving NICU care, particularly through predictive models, medical imaging, and personalized interventions. However, the evidence is limited by significant methodological variability, small sample sizes, risk of bias, and a lack of external validation in included studies. Many studies remain in exploratory phases without cohesive AI strategies or integration into clinical practice, limiting the practical applicability of findings. These results underscore the importance of addressing challenges such as data quality, model generalization, and ethical considerations to fully realize AI's potential in neonatal care. Future research should focus on robust validation, comprehensive implementation strategies, and ethical frameworks to ensure AI's effective and responsible integration into NICU settings.</t>
  </si>
  <si>
    <t>Tudor, Samantha; Bhatia, Risha; Liem, Michael; Wani, Tafheem Ahmad; Boyd, James; Khan, Urooj Raza</t>
  </si>
  <si>
    <t>Tudor, S (corresponding author), La Trobe Univ, Plenty Rd Bundoora, Melbourne 3086, Australia.</t>
  </si>
  <si>
    <t>samantha_tudor@outlook.com</t>
  </si>
  <si>
    <t>[Tudor, Samantha; Liem, Michael; Wani, Tafheem Ahmad; Boyd, James; Khan, Urooj Raza] La Trobe Univ, Plenty Rd Bundoora, Melbourne 3086, Australia; [Bhatia, Risha] Monash Univ, Melbourne, Australia</t>
  </si>
  <si>
    <t>La Trobe University; Monash University</t>
  </si>
  <si>
    <t>Opportunities and Challenges of Using Artificial Intelligence in Predicting Clinical Outcomes and Length of Stay in Neonatal Intensive Care Units: Systematic Review</t>
  </si>
  <si>
    <t>artificial intelligence; deep learning; machine learning; neonatal intensive care unit; NICU; predictive modeling; length of stay; clinical outcomes; systematic review</t>
  </si>
  <si>
    <t>PRETERM; RETINOPATHY; NEWBORNS</t>
  </si>
  <si>
    <t>Wani, Tafheem Ahmad/AGP-5316-2022</t>
  </si>
  <si>
    <t>Raza Khan, Urooj/0000-0001-5910-0004; Wani, Tafheem Ahmad/0000-0002-9884-0563; Boyd, James H/0000-0002-8925-8811; Tudor, Samantha/0009-0009-4681-0977</t>
  </si>
  <si>
    <t>e63175</t>
  </si>
  <si>
    <t>10.2196/63175</t>
  </si>
  <si>
    <t>http://dx.doi.org/10.2196/63175</t>
  </si>
  <si>
    <t>41043137</t>
  </si>
  <si>
    <t>WOS:001590319800002</t>
  </si>
  <si>
    <t>Ganji, Z; Nikparast, F; Shoeibi, N; Shoeibi, A; Zare, H; Sharak, NA</t>
  </si>
  <si>
    <t>Background: Artificial intelligence (AI)-driven analysis of retinal images holds promise for noninvasive, early detection of neurodegenerative disorders. We conducted a prospectively registered systematic review and meta-analysis to quantify diagnostic accuracy of AI-assisted retinal imaging across Alzheimer's disease (AD), Parkinson's disease (PD), and related conditions. Methods: We searched six databases for studies (2010-2024) employing AI/ML models for binary classification of neurodegenerative disease versus healthy controls. Risk of bias was assessed using QUADAS-2. We extracted pooled area under the receiver operating characteristic curve (AUC) with 95 % confidence intervals (CIs), heterogeneity statistics, and participant numbers. Certainty of evidence was graded using GRADE criteria. Results: Our analysis included ten studies (seven on AD, four on PD; 496 patients, 441 patients, and 36,990 healthy controls). The overall pooled AUC was 0.73 (95 % CI, 0.69-0.77; I2=78 %). Subgroup analyses showed an AUC of 0.72 for AD and 0.70 for PD. QUADAS-2 assessments indicated low-to-moderate risk of bias, with patient selection variability being a key concern. GRADE evaluations showed moderate to high certainty in the evidence. Conclusions: AI-assisted retinal imaging demonstrates consistent, moderate accuracy for early detection of AD and PD. Future research should standardize imaging protocols and patient selection criteria, and pursue largescale, prospective validation.</t>
  </si>
  <si>
    <t>Ganji, Zohreh; Nikparast, Farzaneh; Shoeibi, Naser; Shoeibi, Ali; Zare, Hoda; Sharak, Nooshin Akbari</t>
  </si>
  <si>
    <t>Zare, H (corresponding author), Mashhad Univ Med Sci, Fac Med, Dept Med Phys, Mashhad, Iran.; Sharak, NA (corresponding author), Mashhad Univ Med Sci, Student Res Comm, Sch Hlth, Dept Biostat, Mashhad, Iran.</t>
  </si>
  <si>
    <t>Zareh@mums.ac.ir; akbarisn962@mums.ac.ir; Ganjiz3@mums.ac.ir; Nikparastf4011@mums.ac.ir; Shoeibia@mums.ac.ir; Shoeibin@mums.ac.ir</t>
  </si>
  <si>
    <t>Vice-Chancellor for Research Department at Mashhad University of Medical Sciences [4030910]</t>
  </si>
  <si>
    <t>Vice-Chancellor for Research Department at Mashhad University of Medical Sciences</t>
  </si>
  <si>
    <t>This research was supported by the Vice-Chancellor for Research Department at Mashhad University of Medical Sciences (Grant No. 4030910)</t>
  </si>
  <si>
    <t>[Ganji, Zohreh; Nikparast, Farzaneh; Zare, Hoda] Mashhad Univ Med Sci, Fac Med, Dept Med Phys, Mashhad, Iran; [Ganji, Zohreh; Nikparast, Farzaneh] Mashhad Univ Med Sci, Student Res Comm, Mashhad, Iran; [Shoeibi, Naser] Mashhad Univ Med Sci, Eye Res Ctr, Mashhad, Iran; [Shoeibi, Ali] Mashhad Univ Med Sci, Sch Med, Dept Neurol, Mashhad, Iran; [Zare, Hoda] Mashhad Univ Med Sci, Basic Sci Res Inst, Med Phys Res Ctr, Mashhad, Iran; [Sharak, Nooshin Akbari] Mashhad Univ Med Sci, Student Res Comm, Sch Hlth, Dept Biostat, Mashhad, Iran</t>
  </si>
  <si>
    <t>Mashhad University of Medical Sciences; Mashhad University of Medical Sciences; Mashhad University of Medical Sciences; Mashhad University of Medical Sciences; Mashhad University of Medical Sciences; Mashhad University of Medical Sciences</t>
  </si>
  <si>
    <t>Retinal imaging and artificial intelligence: A systematic review and meta-analysis of diagnostic techniques for neurodegenerative diseases</t>
  </si>
  <si>
    <t>Retinal imaging; Artificial intelligence; Neurodegenerative diseases; Optical coherence tomography; Fundus photography</t>
  </si>
  <si>
    <t>OPTICAL COHERENCE TOMOGRAPHY; MULTIPLE-SCLEROSIS; ALZHEIMERS-DISEASE; ANGIOGRAPHY; GUIDELINES</t>
  </si>
  <si>
    <t>zare, hoda/ABB-1816-2020; Shoeibi, Nasser/AFA-0403-2022</t>
  </si>
  <si>
    <t>Nikparast, Farzaneh/0000-0003-3119-1180; Ganji, Zohreh/0000-0002-9927-9843</t>
  </si>
  <si>
    <t>104788</t>
  </si>
  <si>
    <t>10.1016/j.pdpdt.2025.104788</t>
  </si>
  <si>
    <t>http://dx.doi.org/10.1016/j.pdpdt.2025.104788</t>
  </si>
  <si>
    <t>7ZU4H</t>
  </si>
  <si>
    <t>40886956</t>
  </si>
  <si>
    <t>WOS:001583555100007</t>
  </si>
  <si>
    <t>Magouliotis, DE; Sicouri, S; Androutsopoulou, V; Bekiaridou, A; Baudo, M; Athanasiou, T; Xanthopoulos, A; Prendergast, GC; Ramlawi, B</t>
  </si>
  <si>
    <t>Cardiac surgery remains a high-risk, resource-intensive domain in which perioperative complications significantly influence clinical outcomes, institutional performance, and healthcare expenditure. Despite advances in technique and protocol standardization, contemporary perioperative management largely relies on static risk stratification and reactive quality assessment. This narrative review synthesizes the current evidence on artificial intelligence (AI) and machine learning for perioperative risk prediction in cardiac surgery, spanning acute kidney injury, mortality, prolonged mechanical ventilation, postoperative atrial fibrillation, and intensive care unit deterioration, and critically appraises the methodological limitations, validation gaps, and fairness concerns that constrain clinical translation. Across these applications, predictive models have demonstrated incremental discrimination over conventional risk scores, yet remain predominantly endpoint-specific, single-institution, and disconnected from prospective clinical implementation. Building on this evidence, we propose Preventive Cardiovascular Intelligence (PCInt) as one possible organizing framework that integrates predictive analytics, dynamic risk trajectory modeling, and structured quality improvement methodologies, and we outline how such a framework might be operationalized across the surgical lifecycle. PCInt is presented as a conceptual proposal requiring prospective validation rather than as a validated system. We conclude by discussing implementation barriers, regulatory and ethical considerations, and priorities for future research toward anticipatory, value-based perioperative cardiovascular care.</t>
  </si>
  <si>
    <t>Magouliotis, Dimitrios E.; Sicouri, Serge; Androutsopoulou, Vasiliki; Bekiaridou, Alexandra; Baudo, Massimo; Athanasiou, Thanos; Xanthopoulos, Andrew; Prendergast, George C.; Ramlawi, Basel</t>
  </si>
  <si>
    <t>Magouliotis, DE (corresponding author), Lankenau Inst Med Res, Dept Cardiac Surg Res, Wynnewood, PA 19096 USA.</t>
  </si>
  <si>
    <t>androutsopoulouvasiliki@uth.gr; massimo.baudo@icloud.com; sicouris@mlhs.org; ramlawib@mlhs.org; ampekiaridou@gmail.com; andrewvxanth@gmail.com; t.athanasiou@imperial.ac.uk; prendergast@limr.org; magouliotisd@mlhs.org</t>
  </si>
  <si>
    <t>[Magouliotis, Dimitrios E.; Sicouri, Serge; Baudo, Massimo; Ramlawi, Basel] Lankenau Inst Med Res, Dept Cardiac Surg Res, Wynnewood, PA 19096 USA; [Androutsopoulou, Vasiliki] Univ Thessaly, Fac Med, Dept Cardiothorac Surg, Biopolis, Larisa 41110, Greece; [Bekiaridou, Alexandra] Northwell Hlth, New Hyde Pk, NY 11040 USA; [Bekiaridou, Alexandra] Northwell Hlth, Elmezzi Grad Sch Mol Med, Manhasset, NY 11030 USA; [Athanasiou, Thanos] Imperial Coll London, Dept Surg &amp; Canc, London SW7 2AZ, England; [Xanthopoulos, Andrew] Univ Thessaly, Fac Med, Dept Cardiol, Biopolis, Larisa 41110, Greece; [Prendergast, George C.] Lankenau Inst Med Res, Wynnewood, PA 19096 USA; [Ramlawi, Basel] Lankenau Med Ctr, Dept Cardiac Surg, Wynnewood, PA 19096 USA</t>
  </si>
  <si>
    <t>University of Thessaly; Northwell Health; Northwell Health; Imperial College London; University of Thessaly</t>
  </si>
  <si>
    <t>Artificial Intelligence for Perioperative Risk Prediction and Prevention in Cardiac Surgery: A Narrative Review and Proposed Conceptual Framework</t>
  </si>
  <si>
    <t>artificial intelligence; quality improvement; cardiac surgery; perioperative management; clinical outcomes</t>
  </si>
  <si>
    <t>BIG DATA; ATRIAL-FIBRILLATION; QUALITY MEASUREMENT; HEALTH; CARE; MORTALITY; INNOVATION; MORBIDITY; ANALYTICS; SURVIVAL</t>
  </si>
  <si>
    <t>Baudo, Massimo/ABC-7323-2020; Magouliotis, Dimitrios/AAF-8615-2020</t>
  </si>
  <si>
    <t>JUL 8 2026</t>
  </si>
  <si>
    <t>5325</t>
  </si>
  <si>
    <t>10.3390/jcm15145325</t>
  </si>
  <si>
    <t>http://dx.doi.org/10.3390/jcm15145325</t>
  </si>
  <si>
    <t>LS5GT</t>
  </si>
  <si>
    <t>42513240</t>
  </si>
  <si>
    <t>WOS:001832189000001</t>
  </si>
  <si>
    <t>Stewart, J; Lu, J; Goudie, A; Bennamoun, M; Sprivulis, P; Sanfillipo, F; Dwivedi, G</t>
  </si>
  <si>
    <t>Background Chest pain is amongst the most common reason for presentation to the emergency department (ED). There are many causes of chest pain, and it is important for the emergency physician to quickly and accurately diagnose life threatening causes such as acute myocardial infarction (AMI). Multiple clinical decision tools have been developed to assist clinicians in risk stratifying patients with chest. There is growing recognition that machine learning (ML) will have a significant impact on the practice of medicine in the near future and may assist with diagnosis and risk stratification. This systematic review aims to evaluate how ML has been applied to adults presenting to the ED with undifferentiated chest pain and assess if ML models show improved performance when compared to physicians or current risk stratification techniques. Methods and findings We conducted a systematic review of journal articles that applied a ML technique to an adult patient presenting to an emergency department with undifferentiated chest pain. Multiple databases were searched from inception through to November 2020. In total, 3361 articles were screened, and 23 articles were included. We did not conduct a metanalysis due to a high level of heterogeneity between studies in both their methods, and reporting. The most common primary outcomes assessed were diagnosis of acute myocardial infarction (AMI) (12 studies), and prognosis of major adverse cardiovascular event (MACE) (6 studies). There were 14 retrospective studies and 5 prospective studies. Four studies reported the development of a machine learning model retrospectively then tested it prospectively. The most common machine learning methods used were artificial neural networks (14 studies), random forest (6 studies), support vector machine (5 studies), and gradient boosting (2 studies). Multiple studies achieved high accuracy in both the diagnosis of AMI in the ED setting, and in predicting mortality and composite outcomes over various timeframes. ML outperformed existing risk stratification scores in all cases, and physicians in three out of four cases. The majority of studies were single centre, retrospective, and without prospective or external validation. There were only 3 studies that were considered low risk of bias and had low applicability concerns. Two studies reported integrating the ML model into clinical practice. Conclusions Research on applications of ML for undifferentiated chest pain in the ED has been ongoing for decades. ML has been reported to outperform emergency physicians and current risk stratification tools to diagnose AMI and predict MACE but has rarely been integrated into practice. Many studies assessing the use of ML in undifferentiated chest pain in the ED have a high risk of bias. It is important that future studies make use of recently developed standardised ML reporting guidelines, register their protocols, and share their datasets and code. Future work is required to assess the impact of ML model implementation on clinical decision making, patient orientated outcomes, and patient and physician acceptability.</t>
  </si>
  <si>
    <t>Stewart, Jonathon; Lu, Juan; Goudie, Adrian; Bennamoun, Mohammed; Sprivulis, Peter; Sanfillipo, Frank; Dwivedi, Girish</t>
  </si>
  <si>
    <t>Stewart, J (corresponding author), Univ Western Australia, Sch Med, Crawley, WA, Australia.; Stewart, J (corresponding author), Harry Perkins Inst Med Res, Murdoch, WA, Australia.</t>
  </si>
  <si>
    <t>Jonathon.Stewart@research.uwa.edu.au</t>
  </si>
  <si>
    <t>Western Australian Health Translation Network's Health Service Translational Research Project; Australian Government's Medical Research Future Fund (MRFF), Rapid Applied Research Translation program</t>
  </si>
  <si>
    <t>Western Australian Health Translation Network's Health Service Translational Research Project; Australian Government's Medical Research Future Fund (MRFF), Rapid Applied Research Translation program (Medical Research Future Fund (MRFF))</t>
  </si>
  <si>
    <t>This project was supported by the Western Australian Health Translation Network's Health Service Translational Research Project and the Australian Government's Medical Research Future Fund (MRFF) as part of the Rapid Applied Research Translation program. Authors who received grant: JS, GD, MB, PS, FS Funder Website: https://wahtn.org/The funders had no role in study design, data collection and analysis, decision to publish, or preparation of the manuscript.</t>
  </si>
  <si>
    <t>[Stewart, Jonathon; Sprivulis, Peter; Dwivedi, Girish] Univ Western Australia, Sch Med, Crawley, WA, Australia; [Stewart, Jonathon; Lu, Juan; Dwivedi, Girish] Harry Perkins Inst Med Res, Murdoch, WA, Australia; [Lu, Juan; Bennamoun, Mohammed] Univ Western Australia, Sch Phys Math &amp; Comp, Crawley, WA, Australia; [Goudie, Adrian] Fiona Stanley Hosp, Dept Emergency Med, Murdoch, WA, Australia; [Sprivulis, Peter] Dept Hlth Western Australia, East Perth, WA, Australia; [Sanfillipo, Frank] Univ Western Australia, Sch Populat &amp; Global Hlth, Crawley, WA, Australia; [Dwivedi, Girish] Fiona Stanley Hosp, Dept Cardiol, Murdoch, WA, Australia</t>
  </si>
  <si>
    <t>University of Western Australia; Harry Perkins Institute of Medical Research; University of Western Australia; South Metropolitan Health Service; Fiona Stanley Fremantle Hospitals Group; Fiona Stanley Hospital; University of Western Australia; South Metropolitan Health Service; Fiona Stanley Fremantle Hospitals Group; Fiona Stanley Hospital</t>
  </si>
  <si>
    <t>Applications of machine learning to undifferentiated chest pain in the emergency department: A systematic review</t>
  </si>
  <si>
    <t>PLOS ONE</t>
  </si>
  <si>
    <t>ARTIFICIAL NEURAL-NETWORK; ELEVATION MYOCARDIAL-INFARCTION; LOGISTIC-REGRESSION; RISK STRATIFICATION; DIAGNOSIS; PREDICTION; INTELLIGENCE; REPRODUCIBILITY; DECISION; SCORE</t>
  </si>
  <si>
    <t>Sanfilippo, Frank/H-9334-2013; Bennamoun, Mohammed/C-2789-2013</t>
  </si>
  <si>
    <t>Stewart, Jonathon/0000-0002-7322-0106; Goudie, Adrian/0000-0003-0176-1533; Sanfilippo, Frank/0000-0003-3639-0787; Dwivedi, Girish/0000-0003-0717-740X; Bennamoun, Mohammed/0000-0002-6603-3257</t>
  </si>
  <si>
    <t>PUBLIC LIBRARY SCIENCE</t>
  </si>
  <si>
    <t>SAN FRANCISCO</t>
  </si>
  <si>
    <t>1160 BATTERY STREET, STE 100, SAN FRANCISCO, CA 94111 USA</t>
  </si>
  <si>
    <t>1932-6203</t>
  </si>
  <si>
    <t>PLoS One</t>
  </si>
  <si>
    <t>e0252612</t>
  </si>
  <si>
    <t>10.1371/journal.pone.0252612</t>
  </si>
  <si>
    <t>http://dx.doi.org/10.1371/journal.pone.0252612</t>
  </si>
  <si>
    <t>UE5RC</t>
  </si>
  <si>
    <t>34428208</t>
  </si>
  <si>
    <t>WOS:000687944100020</t>
  </si>
  <si>
    <t>gold; Green Published; Green Submitted</t>
  </si>
  <si>
    <t>Sanchez, A; Herrera, L; Teixeira, A; Galvao-Neto, M; Rodriguez, O; Brattain, L; Caycedo-Marulanda, A; Alvarez, J; Aguirre, L</t>
  </si>
  <si>
    <t>Cost containment remains critical for widespread adoption of robotic surgery, yet operating room waste of single-use supplies represents a significant source of unnecessary expenditure that is often overlooked. Traditional waste tracking relies on time-intensive direct observation, limiting scalability and consistency. We developed and validated AIMs, a computer vision-based system designed to automatically detect and quantify robotic stapler load waste on the surgical back table. This prospective validation study evaluated system accuracy in detecting robotic stapler loads during 18 consecutive robotic procedures at a high-volume robotic surgery center. The system utilizes a convolutional neural network for real-time object detection via continuous back table video recording, with system-generated logs compared against concurrent manual observation by a trained observer. Performance was assessed using sensitivity (recall), precision (positive predictive value), and false negative/positive rates at four critical timepoints: initial count, addition events, removal events, and final waste quantification. The system achieved perfect performance for initial load detection (100% sensitivity and precision) and final waste quantification (100% sensitivity and precision). Mid-procedure tracking showed 87.7% sensitivity and 100% precision for addition events, and 97.1% sensitivity with 100% precision for removal events. All detection errors were false negatives with zero false positive detections recorded. System operation did not interfere with surgical workflow or require additional personnel. This computer vision-based approach provides objective, scalable data for preference card optimization and cost reduction initiatives, contributing to enhanced cost-effectiveness of robotic surgery programs and facilitating broader patient access to advanced surgical technology.</t>
  </si>
  <si>
    <t>Sanchez, Alexis; Herrera, Luis; Teixeira, Andre; Galvao-Neto, Manoel; Rodriguez, Omaira; Brattain, Laura; Caycedo-Marulanda, Antonio; Alvarez, Jesus; Aguirre, Lillian</t>
  </si>
  <si>
    <t>Sanchez, A (corresponding author), Orlando Hlth Adv Robot Surg Ctr, Orlando, FL 32819 USA.</t>
  </si>
  <si>
    <t>Alexis.Sanchez@OrlandoHealth.com</t>
  </si>
  <si>
    <t>[Sanchez, Alexis; Herrera, Luis; Teixeira, Andre; Galvao-Neto, Manoel; Caycedo-Marulanda, Antonio; Alvarez, Jesus; Aguirre, Lillian] Orlando Hlth Adv Robot Surg Ctr, Orlando, FL 32819 USA; [Rodriguez, Omaira] Cent Univ Venezuela, Fac Med, Caracas, Venezuela; [Brattain, Laura; Caycedo-Marulanda, Antonio] Univ Cent Florida, Orlando, FL USA; [Caycedo-Marulanda, Antonio] Florida State Univ, Orlando, FL USA</t>
  </si>
  <si>
    <t>Orlando Health; University of Central Venezuela; State University System of Florida; University of Central Florida; State University System of Florida; Florida State University</t>
  </si>
  <si>
    <t>Artificial intelligence-based waste detection in robotic surgery: a pilot validation study of computer vision technology</t>
  </si>
  <si>
    <t>JOURNAL OF ROBOTIC SURGERY</t>
  </si>
  <si>
    <t>Robotic surgery; Cost containment; Waste reduction; Artificial intelligence; Computer vision</t>
  </si>
  <si>
    <t>Rodriguez, Omaira/NZN-4641-2025</t>
  </si>
  <si>
    <t>1863-2483</t>
  </si>
  <si>
    <t>1863-2491</t>
  </si>
  <si>
    <t>J ROBOT SURG</t>
  </si>
  <si>
    <t>J. Robot. Surg.</t>
  </si>
  <si>
    <t>FEB 12 2026</t>
  </si>
  <si>
    <t>10.1007/s11701-026-03202-1</t>
  </si>
  <si>
    <t>http://dx.doi.org/10.1007/s11701-026-03202-1</t>
  </si>
  <si>
    <t>DO7JV</t>
  </si>
  <si>
    <t>41673340</t>
  </si>
  <si>
    <t>WOS:001688458300001</t>
  </si>
  <si>
    <t>Srivastava, K; Srivastava, R</t>
  </si>
  <si>
    <t>Biomarkers play a pivotal role in contemporary cancer immunotherapy by guiding diagnosis, patient stratification, therapeutic decision-making, and longitudinal assessment of treatment responses. Despite the transformative impact of immune checkpoint inhibitors, adoptive cell therapies, and neoantigen-based vaccines, durable clinical benefit is achieved in only a subset of patients, highlighting the critical need for accurate predictive and prognostic biomarkers. Technological advances are rapidly expanding the biomarker repertoire through high-resolution approaches such as single-cell and spatial omics, circulating tumor DNA analysis, immune-related gene expression signatures, and microbiome profiling. These platforms enable deeper characterization of immune dynamics, resistance mechanisms, and therapeutic responsiveness. Recent advances in artificial intelligence, machine learning, and deep learning have fundamentally reshaped immunotherapy biomarker discovery by enabling the integration of complex, high-dimensional multiomics, radiomic, and clinical datasets into unified predictive frameworks. Deep learning models have demonstrated superior performance in predicting immune checkpoint inhibitor responses, immune-related adverse events, and mechanisms of therapeutic resistance across multiple cancer types. The incorporation of explainable AI approaches further enhances clinical interpretability by linking algorithmic predictions to biologically validated immune processes. Future progress will depend on multimodal biomarker integration, analytical standardization, and rigorous prospective validation, alongside addressing regulatory, economic, and implementation challenges to advance precision cancer immunotherapy.</t>
  </si>
  <si>
    <t>Srivastava, Kshitij; Srivastava, Ruby</t>
  </si>
  <si>
    <t>Srivastava, R (corresponding author), Indian Inst Technol, Dept Chem, Mumbai, India.</t>
  </si>
  <si>
    <t>amitruby1@gmail.com</t>
  </si>
  <si>
    <t>Department of Science &amp; Technology, Government of India [DST/WIDUSHI-B/CS/2024/35]</t>
  </si>
  <si>
    <t>Department of Science &amp; Technology, Government of India (Department of Science &amp; Technology (India))</t>
  </si>
  <si>
    <t>The author(s) declared that financial support was received for this work and/or its publication. RS acknowledges Department of Science &amp; Technology, Government of India for financial support with reference DST/WIDUSHI-B/CS/2024/35 under WIDUSHI Programme to carry out this work.</t>
  </si>
  <si>
    <t>[Srivastava, Kshitij] Ganesh Shankar Vidyarthi Mem GSVM Med Coll, Dept Psychiat, Kanpur, Uttar Pradesh, India; [Srivastava, Ruby] Indian Inst Technol, Dept Chem, Mumbai, India</t>
  </si>
  <si>
    <t>G.S.V.M. Medical College, Kanpur; Indian Institute of Technology (IIT) - Bombay; Indian Institute of Technology System (IIT System); Indian Institute of Technology (IIT) - Bombay</t>
  </si>
  <si>
    <t>Explainable deep learning approaches and clinical insights for cancer biomarker identification</t>
  </si>
  <si>
    <t>biomarkers; black box; deep learning; explainable AI; immunotherapies</t>
  </si>
  <si>
    <t>ARTIFICIAL-INTELLIGENCE; PREDICTION; MODEL; INTEGRATION; PROGNOSIS; SELECTION; TOOL; AI</t>
  </si>
  <si>
    <t>Srivastava, Kshitij/LRV-0556-2024; /HRC-5399-2023</t>
  </si>
  <si>
    <t>1810793</t>
  </si>
  <si>
    <t>10.3389/fonc.2026.1810793</t>
  </si>
  <si>
    <t>http://dx.doi.org/10.3389/fonc.2026.1810793</t>
  </si>
  <si>
    <t>HN7DJ</t>
  </si>
  <si>
    <t>42109673</t>
  </si>
  <si>
    <t>WOS:001758387300001</t>
  </si>
  <si>
    <t>Zhang, YD; Yang, Z; Lin, YL; Zhao, YL; Zhou, YT; Deng, CY; Dai, KY; Liang, HR; Su, YM</t>
  </si>
  <si>
    <t>Background and Objective: The integration of artificial intelligence (AI) into thoracic surgery accelerated notably over the course of 2025, transitioning from isolated diagnostic aids toward comprehensive clinical pathway integration. The objective of this narrative review is to synthesize the latest evidence on AI applications across the entire thoracic surgical workflow, organized along the patient care continuum from preoperative assessment through intraoperative execution to postoperative management. Methods: A PubMed/MEDLINE search was performed on March 6, 2026, and retrieved 378 English-language records published between January 1, 2025 and March 6, 2026. After title and abstract screening, potentially relevant articles underwent full-text review, and studies addressing the clinical applications of AI and related digital technologies across the thoracic surgical pathway were included in this narrative review. Key Content and Findings: In the preoperative domain, large-scale foundation models and computational pathology systems have demonstrated strong performance in nodule risk stratification and noninvasive genomic prediction [area under the curve (AUC) &gt;0.900]. Notably, dual-phase computed tomography (CT) systems such as NeoPred have achieved validation for predicting pathological response to neoadjuvant immunochemotherapy. Intraoperatively, augmented reality (AR) navigation has achieved randomized controlled trial (RCT)-level evidence outperforming conventional localization, while generative AI systems have attained expert-level anatomical recognition for surgical video analytics. Postoperatively, wearable continuous monitoring systems and digital therapeutics (DTx) entered prospective clinical validation. Furthermore, large language models (LLMs) emerged as increasingly important tools for automated surgical documentation. Despite these advances, most studies remain retrospective, and domain shift across institutions limits generalizability. Conclusions: While AI has substantially affected thoracic surgery, important gaps persist regarding prospective validation and regulatory governance. Future priorities must focus on prospective multicenter interventional trials linking AI predictions to standardized clinical action protocols, federated learning architectures to overcome data silos, and the development of specialty-specific guidelines building upon the Artificial Intelligence Organization for Next Generation Surgeons (AIONS) 2025 consensus.</t>
  </si>
  <si>
    <t>Zhang, Yudong; Yang, Zheng; Lin, Yiluo; Zhao, Yulin; Zhou, Youtao; Deng, Chenyuan; Dai, Keyao; Liang, Hengrui; Su, Yueming</t>
  </si>
  <si>
    <t>Liang, HR (corresponding author), Guangzhou Med Univ, Affiliated Hosp 1, Dept Thorac Surg &amp; Oncol, 51 Yanjiang West Rd, Guangzhou 510120, Peoples R China.; Su, YM (corresponding author), State Key Lab Resp Dis, 151 Yanjiang Rd, Guangzhou 510120, Peoples R China.</t>
  </si>
  <si>
    <t>6612924@qq.com; hengrui_liang@163.com</t>
  </si>
  <si>
    <t>[Zhang, Yudong; Yang, Zheng; Lin, Yiluo; Zhao, Yulin; Zhou, Youtao; Deng, Chenyuan; Dai, Keyao; Liang, Hengrui] Guangzhou Med Univ, Affiliated Hosp 1, Dept Thorac Surg &amp; Oncol, 51 Yanjiang West Rd, Guangzhou 510120, Peoples R China; [Yang, Zheng] Henan Univ, Sch Med, Kaifeng, Peoples R China; [Su, Yueming] State Key Lab Resp Dis, 151 Yanjiang Rd, Guangzhou 510120, Peoples R China</t>
  </si>
  <si>
    <t>Guangzhou Medical University; Henan University; State Key Laboratory of Respiratory Disease</t>
  </si>
  <si>
    <t>Artificial intelligence in thoracic surgery: a narrative review of clinical advances and applications in 2025</t>
  </si>
  <si>
    <t>Artificial intelligence (AI); thoracic surgery; lung cancer; deep learning; large language model (LLM)</t>
  </si>
  <si>
    <t>Deng, Chenyuan/LSK-1227-2024</t>
  </si>
  <si>
    <t>10.21037/jtd-2026-0592</t>
  </si>
  <si>
    <t>http://dx.doi.org/10.21037/jtd-2026-0592</t>
  </si>
  <si>
    <t>42306668</t>
  </si>
  <si>
    <t>WOS:001779310000001</t>
  </si>
  <si>
    <t>Khodaveisi, T; Aslani, N; Amiri, P; Kamrani, F; Saeedi, S</t>
  </si>
  <si>
    <t>PurposeThis scoping review aims to synthesize research on artificial intelligence (AI) in predicting open-heart surgery outcomes, evaluating AI model performance, and identifying gaps in data quality, algorithmic bias, and clinical applicability to guide future advancements in personalized surgical planning and patient outcomes.MethodsConducted using the PRISMA-ScR guideline, the review involved a systematic search across PubMed, Web of Science, IEEE, and Scopus. Articles were included if they focused on open-heart surgery, utilized AI methods, and were published in English. Exclusion criteria included non-relevance to open-heart surgery, non-original research, and lack of AI techniques. Data extraction included study details, AI methods, and performance metrics. Descriptive statistics were used for analysis.ResultsOf the 64 included studies, 89.06% were retrospective. The most frequently employed algorithm was logistic regression (n = 41), followed by random forest in 38 studies and XGBoost in 32 studies for data analysis. Most studies focused on predicting postoperative outcomes. Mortality, acute kidney injury, and complications were the outcomes that more studies concentrated on. XGBoost, used in 32 studies, exhibited the best performance in 11 of these studies. Deep learning and hybrid models were underutilized. Major limitations included inconsistent model validation, limited prospective data, and lack of diversity in patient populations.ConclusionAI demonstrates promising predictive capabilities in open-heart surgery, particularly through machine learning models. These models can already assist surgeons in real-world practice by supporting real-time risk stratification and personalized decision-making, such as identifying high-risk patients for targeted interventions. However, methodological limitations hinder clinical translation. Future work should emphasize prospective validation, explainable AI, and equitable data representation to enhance model reliability and applicability in real-world settings.</t>
  </si>
  <si>
    <t>Khodaveisi, Taleb; Aslani, Nasim; Amiri, Parastoo; Kamrani, Faezeh; Saeedi, Soheila</t>
  </si>
  <si>
    <t>Saeedi, S (corresponding author), Hamadan Univ Med Sci, Sch Allied Med Sci, Dept Hlth Informat Technol, Hamadan, Iran.</t>
  </si>
  <si>
    <t>soheila.saeedi2021@gmail.com</t>
  </si>
  <si>
    <t>Hamadan University of Medical Sciences Research Council</t>
  </si>
  <si>
    <t>This work was supported by a grant from Hamadan University of Medical Sciences Research Council.</t>
  </si>
  <si>
    <t>[Khodaveisi, Taleb; Saeedi, Soheila] Hamadan Univ Med Sci, Sch Allied Med Sci, Dept Hlth Informat Technol, Hamadan, Iran; [Aslani, Nasim; Amiri, Parastoo; Kamrani, Faezeh] Lorestan Univ Med Sci, Sch Allied Med Sci, Dept Hlth Informat Technol, Khorramabad, Iran</t>
  </si>
  <si>
    <t>Hamadan University of Medical Sciences; Lorestan University of Medical Sciences</t>
  </si>
  <si>
    <t>Application of artificial intelligence in predicting the results of open-heart surgery: a scoping review</t>
  </si>
  <si>
    <t>Artificial intelligence; Predict; Open-heart surgery; Scoping review</t>
  </si>
  <si>
    <t>MACHINE LEARNING-MODELS; CARDIAC-SURGERY; RISK-FACTORS; MORTALITY; OUTCOMES; MANAGEMENT; EVENTS; HEALTH</t>
  </si>
  <si>
    <t>aslani, nasim/AHC-2565-2022; Khodaveisi, Taleb/HKP-0599-2023; Saeedi, Soheila/CAI-9011-2022</t>
  </si>
  <si>
    <t>NOV 5 2025</t>
  </si>
  <si>
    <t>10.1186/s12911-025-03243-w</t>
  </si>
  <si>
    <t>http://dx.doi.org/10.1186/s12911-025-03243-w</t>
  </si>
  <si>
    <t>9KN5E</t>
  </si>
  <si>
    <t>41194211</t>
  </si>
  <si>
    <t>WOS:001608545900001</t>
  </si>
  <si>
    <t>Choker, AH</t>
  </si>
  <si>
    <t>Artificial intelligence is reshaping how we image the heart. This narrative review synthesizes evidence from 22 peer reviewed studies published between 2020 and 2026, identified through PubMed, Scopus, and Web of Science, examining AI applications across echocardiography and cardiac magnetic resonance (CMR). In echocardiography, AI enables automated image acquisition, chamber and valve segmentation, and left ventricular ejection fraction measurement with accuracy matching experienced echocardiographers, while also reducing interobserver variability and analysis time. Automated global longitudinal strain analysis has further improved detection of subclinical myocardial dysfunction, abnormalities that visual assessment routinely misses. In CMR, deep learning algorithms have demonstrated strong performance in cardiac chamber segmentation, myocardial tissue characterization, and multi-class disease classification. Wang et al. reported screening and diagnostic AUCs of 0.990 and 0.991 across eleven cardiovascular disease categories, while Diao et al. achieved AUCs of 0.895-0.980 for left ventricular hypertrophy classification. Beyond single-modality gains, AI-driven risk stratification models integrating imaging with clinical data have outperformed conventional scoring tools. These advances collectively improve diagnostic accuracy, workflow efficiency, and the capacity for personalized patient management. A limitation remains real and worth acknowledging. Heterogeneity in imaging protocols, insufficient cross-population validation, and limited algorithm transparency continue to restrict widespread clinical adoption. Achieving the full potential of AI in cardiac imaging will take more than good algorithms. It will require prospective validation, equitable dataset development, clearer regulatory pathways, and genuine collaboration between clinicians, engineers, and policymakers.</t>
  </si>
  <si>
    <t>Choker, Ali Hussein</t>
  </si>
  <si>
    <t>Choker, AH (corresponding author), New Vis Univ, Sch Med, Tbilisi, Georgia.</t>
  </si>
  <si>
    <t>alichoker@newvision.ge</t>
  </si>
  <si>
    <t>[Choker, Ali Hussein] New Vis Univ, Sch Med, Tbilisi, Georgia</t>
  </si>
  <si>
    <t>Transforming Cardiac Imaging With Artificial Intelligence: Automation, Precision, and Clinical Integration in Echocardiography and Magnetic Resonance Imaging</t>
  </si>
  <si>
    <t>ECHOCARDIOGRAPHY-A JOURNAL OF CARDIOVASCULAR ULTRASOUND AND ALLIED TECHNIQUES</t>
  </si>
  <si>
    <t>artificial intelligence; cardiac magnetic resonance; cardiovascular imaging; echocardiography; precision medicine</t>
  </si>
  <si>
    <t>Choker, Ali/POV-9953-2026</t>
  </si>
  <si>
    <t>0742-2822</t>
  </si>
  <si>
    <t>1540-8175</t>
  </si>
  <si>
    <t>ECHOCARDIOGR-J CARD</t>
  </si>
  <si>
    <t>Echocardiography-J. Cardiovasc. Ultrasound Allied Tech.</t>
  </si>
  <si>
    <t>e70541</t>
  </si>
  <si>
    <t>10.1111/echo.70541</t>
  </si>
  <si>
    <t>http://dx.doi.org/10.1111/echo.70541</t>
  </si>
  <si>
    <t>KM2TH</t>
  </si>
  <si>
    <t>42396947</t>
  </si>
  <si>
    <t>WOS:001810313200001</t>
  </si>
  <si>
    <t>Li, XY; Wei, QS; Wang, TY; Rukonge, PA; Sheng, YF; Yu, GP</t>
  </si>
  <si>
    <t>Background and Objective: Lung cancer has the highest global incidence and mortality rate among malignancies, primarily due to the complexity and diversity of early lung nodules and tumor changes, in addition to the involvement of numerous other factors, such as delayed screening for early lung nodules and difficulties in treatment. With the continuous optimization of artificial intelligence (AI) models, novel paradigms are emerging in the detection of malignant pulmonary nodules, histopathologic subtyping, and genomic prediction-advances that increasingly inform clinical assessment and therapeutic decision-making. This article reviews Chinese and English research over the past 10 years and explores the current application status of AI in the diagnosis of pulmonary nodules. Methods: Literature available primarily from the PubMed, Web of Science, Cochrane Library, and China National Knowledge Infrastructure (CNKI) databases was collected and analyzed to characterize the current state of AI application in the diagnosis of pulmonary nodules across different disciplines. The following keywords were used in the search: "lung cancer", "ground-glass nodules (GGN)", "artificial intelligence", "deep learning", "machine learning", "radiomics", "pathology of lung cancer", and "genomics". The search is limited to English and Chinese publications within the last 10 years, with no restrictions on the age or country of the participants. Key Content and Findings: This study reviews the application of AI in pulmonary nodule diagnosis across imaging, pathology, and genetics. Recently, AI technology has found extensive applications in the healthcare sector. AI significantly enhances the accuracy of early diagnosis and the efficiency of individualized decision-making. However, the standardization of models is insufficient, external validation is scarce, and large-scale prospective studies are still needed to support clinical applications. Conclusions: AI is expected to play a significant role in the diagnosis, radiomics, pathology and genomics of pulmonary nodules in the future. Existing evidence can support the differentiation between benign and malignant pulmonary nodules, improve diagnostic efficiency, and predict pathological types and gene mutations. Thus, AI has a promising application prospect in clinical practice.</t>
  </si>
  <si>
    <t>Li, Xinyun; Wei, Qishu; Wang, Tianyu; Rukonge, Praise Audax; Sheng, Yifan; Yu, Guiping</t>
  </si>
  <si>
    <t>Yu, GP (corresponding author), Nantong Univ, Affiliated Jiangyin Hosp, Dept Cardiothorac Surg, 3 Yingrui Rd, Wuxi 214400, Peoples R China.</t>
  </si>
  <si>
    <t>xiaoyuer97103@163.com</t>
  </si>
  <si>
    <t>[Li, Xinyun] Nantong Univ, Med Coll, Nantong, Peoples R China; [Wei, Qishu] Xuzhou Med Univ, Clin Coll 1, Dept Cardiothorac Surg, Xuzhou, Peoples R China; [Wang, Tianyu; Yu, Guiping] Nantong Univ, Affiliated Jiangyin Hosp, Dept Cardiothorac Surg, 3 Yingrui Rd, Wuxi 214400, Peoples R China; [Rukonge, Praise Audax] Xuzhou Med Univ, Jiangyin Clin Coll, Dept Cardiothorac Surg, Wuxi, Peoples R China; [Sheng, Yifan] Xuzhou Med Univ, Jiangyin Clin Coll, Dept Resp Med, Wuxi, Peoples R China</t>
  </si>
  <si>
    <t>Nantong University; Xuzhou Medical University; Nantong University; Xuzhou Medical University; Xuzhou Medical University</t>
  </si>
  <si>
    <t>Narrative review of the application of artificial intelligence-related technologies in the diagnosis of pulmonary nodules with recommendations for clinical practice and future research</t>
  </si>
  <si>
    <t>Artificial intelligence (AI); pulmonary nodule; deep learning (DL); radiomics; convolutional neural networks (CNN)</t>
  </si>
  <si>
    <t>LUNG-CANCER; CT; EPIDEMIOLOGY; ETIOLOGY; MODEL</t>
  </si>
  <si>
    <t>Wang, Tianyu/HRD-0978-2023</t>
  </si>
  <si>
    <t>Audax Rukonge, Praise/0009-0001-4288-0435</t>
  </si>
  <si>
    <t>6326</t>
  </si>
  <si>
    <t>6338</t>
  </si>
  <si>
    <t>10.21037/jtd-2025-1512</t>
  </si>
  <si>
    <t>http://dx.doi.org/10.21037/jtd-2025-1512</t>
  </si>
  <si>
    <t>7HH6Z</t>
  </si>
  <si>
    <t>40950910</t>
  </si>
  <si>
    <t>WOS:001571017100023</t>
  </si>
  <si>
    <t>ter Braak, M; Ayyalasomayajula, V; Yeung, KK</t>
  </si>
  <si>
    <t>Objective: In this review article, we provide an overview of machine learning (ML)-based prediction models using preoperative data to forecast postoperative outcomes in patients undergoing elective endovascular aortic repair for infrarenal abdominal aortic aneurysms. Methods: A systematic search was conducted in EMBASE, PubMed, and Web of Science for relevant studies published between 2010 and January13, 2026 according to the PRISMA-ScR guidelines. Studies were selected on the basis of their application of endovascular repair and ML methodologies. After independent screening by two reviewers, data extraction was performed in accordance with the Critical Appraisal and Data Extraction for Systematic Reviews of Prediction Modeling Studies checklist. The quality of the studies was assessed using the Prediction model Risk Of Bias Assessment Tool for Artificial Intelligence framework. A narrative synthesis was performed due to heterogeneity in outcomes, input features, and modeling approaches. Results: Of the 3291 screened articles, a final number of 17 studies were included. The most common outcomes assessed were mortality and complication/adverse events, followed by endoleak, reintervention, and sac remodeling prediction. ML models showed good predictive performance with little differences between ML techniques and, in comparative studies, frequently reported higher performances than traditional statistical approaches. However, performance differences were inconsistent and depended strongly on the type and richness of input features. Most commonly used ML methods were tree-based models, followed by kernel-based and boosting methods. Models most frequently relied on age, comorbidities, and smoking status for mortality and complication prediction. For endoleak and reintervention prediction anatomical importance was shown. Most studies emphasized model development over external validation or clinical implementation. Conclusions: ML holds significant promise for outcome prediction after endovascular aortic repair for infrarenal aneurysms, but current models are limited by small sample sizes, lack of standardization, and insufficient validation. The capabilities of ML techniques can be further explored by incorporating multimodal features. Moreover, prioritize the creation of standardized, multicenter datasets to enhance generalizability and support the development of robust, clinically applicable ML models. (JVS-Vascular Insights 2026;4:100469.)</t>
  </si>
  <si>
    <t>ter Braak, Milou; Ayyalasomayajula, Venkat; Yeung, Kak Khee</t>
  </si>
  <si>
    <t>ter Braak, M (corresponding author), Univ Amsterdam, Dept Surg, Amsterdam Univ Med Ctr, Meibergdreef 9, NL-1105 AZ Amsterdam, Netherlands.</t>
  </si>
  <si>
    <t>j.h.m.terbraak@amsterdamumc.nl</t>
  </si>
  <si>
    <t>Horizon Europe Health [101080947]</t>
  </si>
  <si>
    <t>Horizon Europe Health</t>
  </si>
  <si>
    <t>Independent research grant: AORTAPLAN W.L. Gore &amp; Associates and the VASCUL-AID project, which was funded by the Horizon Europe Health (European Union) program (HORIZON-HLTH-2022 STAYHLTH-01-two-stage) (Grant agreement ID: 101080947). This was used for funding only; there was no further involvement.</t>
  </si>
  <si>
    <t>[ter Braak, Milou; Ayyalasomayajula, Venkat; Yeung, Kak Khee] Univ Amsterdam, Dept Surg, Amsterdam Univ Med Ctr, Meibergdreef 9, NL-1105 AZ Amsterdam, Netherlands; [ter Braak, Milou; Ayyalasomayajula, Venkat; Yeung, Kak Khee] Amsterdam Cardiovasc Sci, Atherosclerosis &amp; Aort Dis, Amsterdam, Netherlands</t>
  </si>
  <si>
    <t>University of Amsterdam</t>
  </si>
  <si>
    <t>A scoping review of preoperative machine learning models for outcome prediction after endovascular repair of infrarenal abdominal aortic aneurysms</t>
  </si>
  <si>
    <t>JVS-VASCULAR INSIGHTS</t>
  </si>
  <si>
    <t>Abdominal aortic aneurysm; Prediction model; Machine learning</t>
  </si>
  <si>
    <t>2949-9127</t>
  </si>
  <si>
    <t>JVS-VASCULAR INSIGHT</t>
  </si>
  <si>
    <t>JVS-Vasc. Insights</t>
  </si>
  <si>
    <t>100469</t>
  </si>
  <si>
    <t>10.1016/j.jvsvi.2026.100469</t>
  </si>
  <si>
    <t>http://dx.doi.org/10.1016/j.jvsvi.2026.100469</t>
  </si>
  <si>
    <t>LU3PS</t>
  </si>
  <si>
    <t>WOS:001833434100001</t>
  </si>
  <si>
    <t>Tiwari, E; Shrimankar, D; Maindarkar, M; Saba, L; Suri, JS</t>
  </si>
  <si>
    <t>Background: Women face underdiagnosed cardiovascular disease (CVD)/stroke risks due to sex-specific pathophysiological mechanisms, including hormonal variations such as oestrogen decline, adverse pregnancy outcomes (APOs), endothelial dysfunction, autoimmune-mediated factors, and sexual dimorphism in cardiac remodelling. Conventional risk assessment tools, predominantly calibrated to male pathophysiology, lack sensitivity in detecting these female-specific determinants. We hypothesise that artificial intelligence (AI), machine learning (ML) and deep learning (DL) may offer a transformative approach by integrating multimodal data, including pathological biomarkers, clinical history, and vascular imaging, to enable precision CVD/stroke risk stratification, pending rigorous external validation in sex-stratified cohorts. Method: This narrative review adopts a PRISMA-informed study selection framework and oversees gender-specific biomarkers, including vasoactive peptides (adrenomedullin), adipocytokines (adiponectin), inflammatory mediators (hs-CRP, IL-6), and thrombogenic factors (homocysteine, D-dimer), alongside clinical variables (APOs, autoimmune disorders) and ultrasonographic markers, carotid intima-media thickness (cIMT), plaque burden and plaque area (PA). Advanced ML/DL algorithms were employed to synthesise these heterogeneous datasets, identifying nonlinear interactions for better outcomes. Findings: Key insights reveal that hormonal dynamics (e.g., hypoestrogenism post-menopause) modulate CVD risk, while APOs induce persistent endothelial dysfunction and subclinical atherosclerosis. Biomarker sexual dimorphism is evident; hs-CRP exhibits higher baseline levels in women, whereas adiponectin declines with metabolic dysfunction. Radiomic features (cIMT progression, plaque morphology) are a well-established biomarker for CVD risk stratification. Conclusions: The integration of AI-driven multimodal systems holds the potential to enable a paradigm shift from population-based to personalised risk assessment, addressing critical gaps in female CVD health. However, this potential is currently at the early validation stage, and widespread clinical implementation requires prospective, externally validated, and ethnically diverse studies. Future applications should incorporate longitudinal biomarker profiling and advanced imaging, namely shear wave elastography and plaque radiomics, to optimise predictive models.</t>
  </si>
  <si>
    <t>Tiwari, Ekta; Shrimankar, Dipti; Maindarkar, Mahesh; Saba, Luca; Suri, Jasjit S.</t>
  </si>
  <si>
    <t>Suri, JS (corresponding author), Global Biomed Technol Inc, Dept Innovat, Roseville, CA 95661 USA.; Suri, JS (corresponding author), Idaho State Univ, Dept Elect &amp; Comp Engn, Pocatello, ID 83209 USA.; Suri, JS (corresponding author), Symbiosis Int Univ, Symbiosis Inst Technol, Nagpur Campus, Pune 440008, India.; Suri, JS (corresponding author), AtheroPoint TM, Stroke Diagnost &amp; Monitoring Div, Roseville, CA 95661 USA.</t>
  </si>
  <si>
    <t>ekta.tiwari03@gmail.com; dshrimankar@cse.vnit.ac.in; jasjit.suri@atheropoint.com; mahesh.nehu.333@gmail.com</t>
  </si>
  <si>
    <t>[Tiwari, Ekta; Shrimankar, Dipti] Vishvswarya Natl Inst Technol, Dept Comp Sci &amp; Engn, Nagpur 440010, India; [Maindarkar, Mahesh] MIT Art Design &amp; Technol Univ, Sch Bioengn &amp; Sci &amp; Res, Pune 4123018, India; [Saba, Luca] Azienda Ospedaliero Univ, Dept Pathol, I-09124 Cagliari, Italy; [Suri, Jasjit S.] Global Biomed Technol Inc, Dept Innovat, Roseville, CA 95661 USA; [Suri, Jasjit S.] Idaho State Univ, Dept Elect &amp; Comp Engn, Pocatello, ID 83209 USA; [Suri, Jasjit S.] Symbiosis Int Univ, Symbiosis Inst Technol, Nagpur Campus, Pune 440008, India; [Suri, Jasjit S.] AtheroPoint TM, Stroke Diagnost &amp; Monitoring Div, Roseville, CA 95661 USA</t>
  </si>
  <si>
    <t>University of Cagliari; Azienda Ospedaliero-Universitaria di Cagliari; Idaho State University; Symbiosis International University; Symbiosis Institute of Technology (SIT)</t>
  </si>
  <si>
    <t>Women's Cardiovascular Disease and Stroke Risk Stratification Using a Precision and Personalized Framework Embedded with an Explainable Artificial Intelligence Paradigm: A Narrative Review</t>
  </si>
  <si>
    <t>women's CVD risk stratification; hormonal factors; pregnancy complications; autoimmune diseases; carotid ultrasound; machine learning and deep learning</t>
  </si>
  <si>
    <t>MACHINE LEARNING FRAMEWORK; INTIMA-MEDIA THICKNESS; RHEUMATOID-ARTHRITIS; AUTOMATED CLASSIFICATION; TISSUE CHARACTERIZATION; CAROTID ULTRASOUND; ALZHEIMERS-DISEASE; CORONARY; PREGNANCY; ATHEROSCLEROSIS</t>
  </si>
  <si>
    <t>MAINDARKAR, MAHESH/HKN-3405-2023</t>
  </si>
  <si>
    <t>217</t>
  </si>
  <si>
    <t>10.3390/diagnostics16081158</t>
  </si>
  <si>
    <t>http://dx.doi.org/10.3390/diagnostics16081158</t>
  </si>
  <si>
    <t>HC2CO</t>
  </si>
  <si>
    <t>42072784</t>
  </si>
  <si>
    <t>WOS:001750579200001</t>
  </si>
  <si>
    <t>Zheng, LC; Li, JY; Wang, H; Zhou, JH; Zhao, PF; Li, Q; Zhang, YK; Zheng, Y</t>
  </si>
  <si>
    <t>Knee osteoarthritis (KOA) is a heterogeneous whole-joint disease, and regenerative and orthobiologic therapies such as platelet-rich plasma (PRP), mesenchymal stem cells (MSCs), bone marrow aspirate concentrate (BMAC), microfragmented adipose tissue (MFAT), and extracellular vesicles (EVs) show variable clinical effects. This variability reflects a dual heterogeneity: patients differ in structural damage, inflammation, metabolism, biomechanics, pain mechanisms, and molecular endotypes, while therapeutic products differ in composition, dose, viability, secretome, and manufacturing protocols. This Mini Review discusses how multimodal characterization of both patients and products may provide the data foundation for precision regenerative medicine in KOA. Imaging, radiomics, biomechanics, multi-omics, and product-quality attributes can be integrated to define meaningful endotypes and support responder prediction. We critically evaluate current artificial intelligence (AI) applications and demonstrate that, although AI has advanced automated imaging assessment and KOA progression prediction, direct evidence for regenerative treatment-response prediction remains scarce. Existing models are largely limited to PRP, whereas validated AI models for MSC-, BMAC-, MFAT-, and EV-based therapies are lacking. Clinical translation will require more than high discrimination metrics. Explainable AI, calibration, uncertainty estimation, external and prospective validation, standardized product reporting, and clinical decision support integration are essential. Future progress depends on matched patient-product-outcome cohorts that enable adaptive, explainable, and clinically actionable treatment selection.</t>
  </si>
  <si>
    <t>Zheng, Lichuan; Li, Jiayi; Wang, Hai; Zhou, Jiahui; Zhao, Pengfei; Li, Qi; Zhang, Yikui; Zheng, Yong</t>
  </si>
  <si>
    <t>Zheng, Y (corresponding author), BingTuanSiShi Hosp, Dept Orthoped, Yining City, Peoples R China.</t>
  </si>
  <si>
    <t>54083588@qq.com</t>
  </si>
  <si>
    <t>Anhui Medical University [2022xkj249]</t>
  </si>
  <si>
    <t>Anhui Medical University</t>
  </si>
  <si>
    <t>The author(s) declared that financial support was received for this work and/or its publication. This work was supported by Anhui Medical University Foundation (2022xkj249).</t>
  </si>
  <si>
    <t>[Zheng, Lichuan; Wang, Hai; Zhou, Jiahui; Zhao, Pengfei; Li, Qi; Zhang, Yikui; Zheng, Yong] BingTuanSiShi Hosp, Dept Orthoped, Yining City, Peoples R China; [Li, Jiayi] Nankai Univ, Sch Med, Tianjin, Peoples R China</t>
  </si>
  <si>
    <t>Nankai University</t>
  </si>
  <si>
    <t>Artificial intelligence and big data for precision regenerative medicine in knee osteoarthritis: endotyping, responder prediction, and clinical translation</t>
  </si>
  <si>
    <t>FRONTIERS IN BIOENGINEERING AND BIOTECHNOLOGY</t>
  </si>
  <si>
    <t>clinical decision support systems; knee osteoarthritis; machine learning; multimodal data; orthobiologics; platelet-rich plasma; precision medicine</t>
  </si>
  <si>
    <t>PLATELET-RICH PLASMA; EXPANSION; INJECTION; CELLS</t>
  </si>
  <si>
    <t>2296-4185</t>
  </si>
  <si>
    <t>FRONT BIOENG BIOTECH</t>
  </si>
  <si>
    <t>Front. Bioeng. Biotechnol.</t>
  </si>
  <si>
    <t>1899487</t>
  </si>
  <si>
    <t>10.3389/fbioe.2026.1899487</t>
  </si>
  <si>
    <t>http://dx.doi.org/10.3389/fbioe.2026.1899487</t>
  </si>
  <si>
    <t>LV6QU</t>
  </si>
  <si>
    <t>42529139</t>
  </si>
  <si>
    <t>WOS:001834318100001</t>
  </si>
  <si>
    <t>Slalmi, A; Rabbah, N; Battas, I; Debbarh, I; Medromi, H; Abourriche, A</t>
  </si>
  <si>
    <t>Background/Objectives: The limited specificity of prostate-specific antigen (PSA) drives unnecessary biopsies in prostate cancer (PCa). Urinary extracellular vesicles (uEVs) provide a non-invasive reservoir of tumor-derived nucleic acids and proteins. Aptamers selected by SELEX enable highly specific capture, and artificial intelligence (AI) can accelerate their optimization. This systematic review evaluated AI-assisted SELEX for urine-derived and exosome-enriched aptamer panels in PCa detection. Methods: Systematic searches of PubMed, Scopus, and Web of Science (1 January 2010-24 August 2025; no language restrictions) followed PRISMA 2020 and PRISMA-S. The protocol is registered on OSF (osf.io/b2y7u). After deduplication, 1348 records were screened; 129 studies met the eligibility criteria, including 34 (26.4%) integrating AI within SELEX or downstream refinement. Inclusion required at least one quantitative metric (dissociation constant Kd, SELEX cycles, limit of detection [LoD], sensitivity, specificity, or AUC). Risk of bias was appraised with QUADAS-2 (diagnostic accuracy studies) and PROBAST (prediction/machine learning models). Results: AI-assisted SELEX workflows reduced laboratory enrichment cycles from conventional 12-15 to 5-7 (approximate to 40-55% relative reduction) and reported Kd values spanning low picomolar to upper nanomolar ranges; heterogeneity and inconsistent comparators precluded pooled estimates. Multiplex urinary panels (e.g., PCA3, TMPRSS2:ERG, miR-21, miR-375, EN2) yielded single-study AUCs between 0.70 and 0.92 with sensitivities up to 95% and specificities up to 88%; incomplete 2 x 2 contingency reporting prevented bivariate meta-analysis. LoD reporting was sparse and non-standardized despite several ultralow claims (attomolar to low femtomolar) on nanomaterial-enhanced platforms. Pre-analytical variability and absent threshold prespecification contributed to high or unclear risk (QUADAS-2). PROBAST frequently indicated high risk in participants and analysis domains. Across the included studies, lower Kd and reduced LoD improved analytical detectability; however, clinical specificity and AUC were predominantly shaped by pre-analytical control (matrix; post-DRE vs. spontaneous urine) and prespecified thresholds, so engineering gains did not consistently translate into higher diagnostic accuracy. Conclusions: AI-assisted SELEX is a promising strategy for accelerating high-affinity aptamer discovery and assembling multiplex urinary panels for PCa, but current evidence is early phase, heterogeneous, and largely single-center. Priorities include standardized uEV processing, complete 2 x 2 diagnostic reporting, multicenter external validation, calibration and decision impact analyses, and harmonized LoD and Kd reporting frameworks.</t>
  </si>
  <si>
    <t>Slalmi, Ayoub; Rabbah, Nabila; Battas, Ilham; Debbarh, Ikram; Medromi, Hicham; Abourriche, Abdelmjid</t>
  </si>
  <si>
    <t>Abourriche, A (corresponding author), Hassan II Univ Casablanca, Fac Sci Ben MSik, Lab Biol &amp; Hlth LBS, Casablanca 20670, Morocco.</t>
  </si>
  <si>
    <t>ayoub.slalmi-etu@etu.univh2c.ma; a.abourriche@gmail.com</t>
  </si>
  <si>
    <t>[Slalmi, Ayoub; Abourriche, Abdelmjid] Hassan II Univ Casablanca, Fac Sci Ben MSik, Lab Biol &amp; Hlth LBS, Casablanca 20670, Morocco; [Slalmi, Ayoub; Battas, Ilham; Debbarh, Ikram; Medromi, Hicham] Res Fdn Dev &amp; Innovat Sci &amp; Engn FRDISI, Casablanca 20250, Morocco; [Slalmi, Ayoub; Battas, Ilham; Debbarh, Ikram; Medromi, Hicham] Grad Sch Biomed Engn &amp; Hlth Tech SUPTECH SANTE, Mohammadia 28830, Morocco; [Rabbah, Nabila] Hassan II Univ Casablanca, Lab Complex Cyber Phys Syst LCCPS, ENSAM, Casablanca 20000, Morocco</t>
  </si>
  <si>
    <t>Hassan II University of Casablanca; Hassan II University of Casablanca</t>
  </si>
  <si>
    <t>Artificial Intelligence-Driven SELEX Design of Aptamer Panels for Urinary Multi-Biomarker Detection in Prostate Cancer: A Systematic and Bibliometric Review</t>
  </si>
  <si>
    <t>prostate cancer; urinary extracellular vesicles; Aptamers; SELEX; artificial intelligence; microRNA; multiplex diagnostics; systematic review; risk of bias; bibliometric analysis</t>
  </si>
  <si>
    <t>CELL-SELEX; DNA APTAMER; RNA APTAMER; MOLECULAR PROBES; NUCLEIC-ACID; IN-VITRO; SELECTION; RECOGNITION; MICROFLUIDICS; SEQUENCES</t>
  </si>
  <si>
    <t>Nabila, RABBAH/JMR-0147-2023</t>
  </si>
  <si>
    <t>2877</t>
  </si>
  <si>
    <t>10.3390/biomedicines13122877</t>
  </si>
  <si>
    <t>http://dx.doi.org/10.3390/biomedicines13122877</t>
  </si>
  <si>
    <t>AF5OX</t>
  </si>
  <si>
    <t>41462891</t>
  </si>
  <si>
    <t>WOS:001646935100001</t>
  </si>
  <si>
    <t>East, SA; Maganti, K; Sengupta, P</t>
  </si>
  <si>
    <t>Introduction: Artificial intelligence (AI) is playing a transformative role in cardiovascular care by enabling more precise prediction of adverse clinical events across prevention, imaging, electrophysiology, and interventional practice. AI models integrate high-dimensional clinical data and imaging-derived phenotypes to improve risk stratification beyond traditional scoring systems, identifying patients who may benefit from earlier, targeted interventions. Areas covered: This review examines recent advances in AI-based cardiovascular event prediction, focusing on coronary artery disease, heart failure, cardiac arrhythmias, and valvular heart disease. In these domains, AI transcends conventional markers-such as ejection fraction and stenosis severity-to extract prognostically relevant insights from complex data streams. Despite this potential, clinical translation remains limited. Many models are retrospective, rely heavily on discrimination metrics, and lack consistent validation across diverse health systems and patient subgroups. Furthermore, risk estimates are rarely linked to explicit management pathways. Expert opinion: To facilitate adoption, we prioritize: rigorous external and prospective validation with a focus on calibration and fairness; coupling predictions with actionable care algorithms; and developing interpretable, workflow-integrated tools. Overcoming these barriers is essential to establishing AI-based risk prediction as a reliable clinical standard.</t>
  </si>
  <si>
    <t>East, Sasha-ann; Maganti, Kameswari; Sengupta, Partho</t>
  </si>
  <si>
    <t>Sengupta, P (corresponding author), Rutgers State Univ, Rutgers Hlth, New Brunswick, NJ 08901 USA.</t>
  </si>
  <si>
    <t>partho.sengupta@rutgers.edu</t>
  </si>
  <si>
    <t>[East, Sasha-ann; Maganti, Kameswari; Sengupta, Partho] Rutgers State Univ, Rutgers Hlth, New Brunswick, NJ 08901 USA</t>
  </si>
  <si>
    <t>Rutgers University System; Rutgers University New Brunswick</t>
  </si>
  <si>
    <t>Advances in machine learning for cardiac event prediction: where can we still improve?</t>
  </si>
  <si>
    <t>EXPERT REVIEW OF CARDIOVASCULAR THERAPY</t>
  </si>
  <si>
    <t>Artificial intelligence; atherosclerotic cardiovascular disease; arrhythmias; cardiovascular risk prediction; cardiovascular prognosis; deep learning; heart failure; valvular heart disease</t>
  </si>
  <si>
    <t>HEART-FAILURE; RISK; MORTALITY; DISEASE</t>
  </si>
  <si>
    <t>1477-9072</t>
  </si>
  <si>
    <t>1744-8344</t>
  </si>
  <si>
    <t>EXPERT REV CARDIOVAS</t>
  </si>
  <si>
    <t>Expert Rev. Cardiovasc. Ther.</t>
  </si>
  <si>
    <t>461</t>
  </si>
  <si>
    <t>10.1080/14779072.2026.2674710</t>
  </si>
  <si>
    <t>http://dx.doi.org/10.1080/14779072.2026.2674710</t>
  </si>
  <si>
    <t>IR0NN</t>
  </si>
  <si>
    <t>42177804</t>
  </si>
  <si>
    <t>WOS:001773749600001</t>
  </si>
  <si>
    <t>Tornero-Costa, R; Martinez-Millana, A; Azzopardi-Muscat, N; Lazeri, L; Traver, V; Novillo-Ortiz, D</t>
  </si>
  <si>
    <t>Background: Artificial intelligence (AI) is giving rise to a revolution in medicine and health care. Mental health conditions are highly prevalent in many countries, and the COVID-19 pandemic has increased the risk of further erosion of the mental well-being in the population. Therefore, it is relevant to assess the current status of the application of AI toward mental health research to inform about trends, gaps, opportunities, and challenges.Objective: This study aims to perform a systematic overview of AI applications in mental health in terms of methodologies, data, outcomes, performance, and quality.Methods: A systematic search in PubMed, Scopus, IEEE Xplore, and Cochrane databases was conducted to collect records of use cases of AI for mental health disorder studies from January 2016 to November 2021. Records were screened for eligibility if they were a practical implementation of AI in clinical trials involving mental health conditions. Records of AI study cases were evaluated and categorized by the International Classification of Diseases 11th Revision (ICD-11). Data related to trial settings, collection methodology, features, outcomes, and model development and evaluation were extracted following the CHARMS (Critical Appraisal and Data Extraction for Systematic Reviews of Prediction Modelling Studies) guideline. Further, evaluation of risk of bias is provided.Results: A total of 429 nonduplicated records were retrieved from the databases and 129 were included for a full assessment-18 of which were manually added. The distribution of AI applications in mental health was found unbalanced between ICD-11 mental health categories. Predominant categories were Depressive disorders (n=70) and Schizophrenia or other primary psychotic disorders (n=26). Most interventions were based on randomized controlled trials (n=62), followed by prospective cohorts (n=24) among observational studies. AI was typically applied to evaluate quality of treatments (n=44) or stratify patients into subgroups and clusters (n=31). Models usually applied a combination of questionnaires and scales to assess symptom severity using electronic health records (n=49) as well as medical images (n=33). Quality assessment revealed important flaws in the process of AI application and data preprocessing pipelines. One-third of the studies (n=56) did not report any preprocessing or data preparation. One-fifth of the models were developed by comparing several methods (n=35) without assessing their suitability in advance and a small proportion reported external validation (n=21). Only 1 paper reported a second assessment of a previous AI model. Risk of bias and transparent reporting yielded low scores due to a poor reporting of the strategy for adjusting hyperparameters, coefficients, and the explainability of the models. International collaboration was anecdotal (n=17) and data and developed models mostly remained private (n=126).Conclusions: These significant shortcomings, alongside the lack of information to ensure reproducibility and transparency, are indicative of the challenges that AI in mental health needs to face before contributing to a solid base for knowledge generation and for being a support tool in mental health management.</t>
  </si>
  <si>
    <t>Tornero-Costa, Roberto; Martinez-Millana, Antonio; Azzopardi-Muscat, Natasha; Lazeri, Ledia; Traver, Vicente; Novillo-Ortiz, David</t>
  </si>
  <si>
    <t>Novillo-Ortiz, D (corresponding author), WHO, Div Country Hlth Pol &amp; Syst, Reg Off Europe, Marmorej 51, DK-2100 Copenhagen, Denmark.</t>
  </si>
  <si>
    <t>dnovillo@who.int</t>
  </si>
  <si>
    <t>World Health Organization [001] Funding Source: Medline</t>
  </si>
  <si>
    <t>World Health Organization (World Health Organization)</t>
  </si>
  <si>
    <t>[Tornero-Costa, Roberto; Martinez-Millana, Antonio; Traver, Vicente] Univ Politecn Valencia, Inst Univ Invest Aplicac Tecnol Informac &amp; Comunic, Valencia, Spain; [Azzopardi-Muscat, Natasha; Lazeri, Ledia; Novillo-Ortiz, David] WHO, Div Country Hlth Pol &amp; Syst, Reg Off Europe, Copenhagen, Denmark; [Novillo-Ortiz, David] WHO, Div Country Hlth Pol &amp; Syst, Reg Off Europe, Marmorej 51, DK-2100 Copenhagen, Denmark</t>
  </si>
  <si>
    <t>Universitat Politecnica de Valencia; World Health Organization; World Health Organization</t>
  </si>
  <si>
    <t>Methodological and Quality Flaws in the Use of Artificial Intelligence in Mental Health Research: Systematic Review</t>
  </si>
  <si>
    <t>JMIR MENTAL HEALTH</t>
  </si>
  <si>
    <t>artificial intelligence; mental health; health research; review methodology; systematic review; research methodology; research quality; trial methodology</t>
  </si>
  <si>
    <t>MAJOR DEPRESSIVE DISORDER; MACHINE-LEARNING ALGORITHM; PERSONALIZED PREDICTION; SECONDARY ANALYSIS; TREATMENT OUTCOMES; CHILDHOOD TRAUMA; SYMPTOM CLUSTERS; SCHIZOPHRENIA; CONNECTIVITY; BRAIN</t>
  </si>
  <si>
    <t>Traver, Vicente/B-8139-2015; Martinez-Millana, Antonio/O-8012-2015; Traver, Vicente/B-8139-2015</t>
  </si>
  <si>
    <t>Traver, Vicente/0000-0003-1806-8575; Tornero Costa, Roberto/0000-0002-0634-2031; Martinez-Millana, Antonio/0000-0003-1056-5067; Lazeri, Ledia/0000-0003-2294-7185; Novillo-Ortiz, David/0000-0001-9756-0984; Azzopardi Muscat, Natasha/0000-0002-9771-2770</t>
  </si>
  <si>
    <t>2368-7959</t>
  </si>
  <si>
    <t>JMIR MENT HEALTH</t>
  </si>
  <si>
    <t>JMIR Ment. Health</t>
  </si>
  <si>
    <t>e42045</t>
  </si>
  <si>
    <t>10.2196/42045</t>
  </si>
  <si>
    <t>http://dx.doi.org/10.2196/42045</t>
  </si>
  <si>
    <t>9V8IC</t>
  </si>
  <si>
    <t>36729567</t>
  </si>
  <si>
    <t>WOS:000948629400015</t>
  </si>
  <si>
    <t>Ming, WY; Liu, T; Hu, R; He, WB; Yang, Y</t>
  </si>
  <si>
    <t>Background and Objective: Osteoarthritis (OA) and osteoporosis (OP) are prevalent musculoskeletal disorders with substantial global health and economic burdens. Imaging is central to their diagnosis and monitoring, yet manual interpretation is vulnerable to inter-reader variability and workload-related fatigue. Artificial intelligence (AI), including machine learning (ML) and deep learning (DL), provides data-driven approaches to enhance the accuracy, efficiency, and objectivity of image interpretation. This review summarizes AI-assisted imaging advances for OA and OP over the past decade and discusses translational opportunities and challenges. Methods: A literature search was conducted in Web of Science, PubMed, and Scopus for English-language studies published between January 2015 and August 2025. Search terms included osteoarthritis, osteoporosis, X-ray, computed tomography (CT), magnetic resonance imaging (MRI), machine learning, deep learning, detection, classification, and diagnosis. Titles and abstracts were screened, and selected full texts were reviewed to summarize advances and diagnostic performance across modalities. Key Content and Findings: Across X-ray, CT, and MRI, ML/DL approaches enable more objective quantification of OA-and OP-related abnormalities. Using public and cohort-based datasets, studies have evolved from radiomics-based ML pipelines to end-to-end DL frameworks for screening, classification, and grading. For OA, radiographs dominate Kellgren-Lawrence (KL) grading and large-scale screening, complemented by MRI for early tissue biomarkers and CT for quantifying subchondral bone remodeling. For OP, X-ray/CT captures bone texture and trabecular microarchitecture to support detection and classification, with MRI mainly used to assess marrow-and soft-tissue-related markers. Overall, DL typically improves automation and representation learning, while ML remains interpretable and competitive in smaller datasets. Emerging studies suggest that multimodal fusion and longitudinal modeling for progression assessment and prediction may further improve performance. Conclusions: AI-assisted imaging is reshaping OA and OP assessment by enabling earlier detection and more objective longitudinal monitoring. However, clinical translation is hindered by limited interpretability of many DL models and substantial data heterogeneity. Future research should prioritize standardizedmulticenter datasets and explainable AI frameworks. Prospective clinical studies and rigorous external validation are needed to bridge the gap between research and practice and to advance personalized musculoskeletal care.</t>
  </si>
  <si>
    <t>Ming, Wuyi; Liu, Ting; Hu, Rui; He, Wenbin; Yang, Yuan</t>
  </si>
  <si>
    <t>Yang, Y (corresponding author), South China Normal Univ, Sch Sports Sci, Lab Regenerat Med Sports Sci, 378 Outer Ring West Rd, Guangzhou 510006, Peoples R China.; Yang, Y (corresponding author), Guangdong Prov Acad Chinese Med Sci, Bone &amp; Joint Res Team Degenerat &amp; Injury, Guangzhou, Peoples R China.</t>
  </si>
  <si>
    <t>yangyuan@scnu.edu.cn</t>
  </si>
  <si>
    <t>National Natural Science Foundation of Young Scholars of China [82205147]; National Natural Science Foundation of China [81970261, 62472046]; Program of Natural Science Foundation of Guangdong Province, China [2022A1515010385]; Guangdong Provincial Sports Bureau Scientific Research Project [GDSS2024N038]; Research Project on Theory and Practice of Guangdong-Hong Kong-Macao Collaborative Development for the 15th National Games and Special Olympics [2025GBA-524]</t>
  </si>
  <si>
    <t>National Natural Science Foundation of Young Scholars of China; National Natural Science Foundation of China (National Natural Science Foundation of China (NSFC)); Program of Natural Science Foundation of Guangdong Province, China; Guangdong Provincial Sports Bureau Scientific Research Project; Research Project on Theory and Practice of Guangdong-Hong Kong-Macao Collaborative Development for the 15th National Games and Special Olympics</t>
  </si>
  <si>
    <t>This work was supported by the National Natural Science Foundation of Young Scholars of China (No. 82205147) , the National Natural Science Foundation of China (Nos. 81970261 and 62472046) , the Program of Natural Science Foundation of Guangdong Province, China (No. 2022A1515010385) , the Guangdong Provincial Sports Bureau Scientific Research Project (No. GDSS2024N038) , and the Research Project on Theory and Practice of Guangdong-Hong Kong-Macao Collaborative Development for the 15th National Games and Special Olympics (No. 2025GBA-524) .</t>
  </si>
  <si>
    <t>[Ming, Wuyi; Hu, Rui; Yang, Yuan] South China Normal Univ, Sch Sports Sci, Lab Regenerat Med Sports Sci, 378 Outer Ring West Rd, Guangzhou 510006, Peoples R China; [Ming, Wuyi] Guangdong HUST Ind Technol Res Inst, Guangdong Prov Key Lab Digital Mfg Equipment, Dongguan, Peoples R China; [Liu, Ting] Guangdong Univ Technol, Sch Electromech Engn, Guangdong Prov Key Lab Comp Integrated Mfg, Guangzhou, Peoples R China; [He, Wenbin] Zhengzhou Univ Light Ind, Mech &amp; Elect Engn Inst, Zhengzhou, Peoples R China; [Yang, Yuan] Guangdong Prov Acad Chinese Med Sci, Bone &amp; Joint Res Team Degenerat &amp; Injury, Guangzhou, Peoples R China</t>
  </si>
  <si>
    <t>South China Normal University; Guangdong University of Technology; Zhengzhou University of Light Industry; Guangzhou University of Chinese Medicine</t>
  </si>
  <si>
    <t>Progress in machine learning-assisted medical imaging for osteoarthritis and osteoporosis diagnosis: a narrative review</t>
  </si>
  <si>
    <t>QUANTITATIVE IMAGING IN MEDICINE AND SURGERY</t>
  </si>
  <si>
    <t>Osteoarthritis (OA); osteoporosis (OP); machine learning (ML); deep learning (DL); medical imaging</t>
  </si>
  <si>
    <t>COMPUTED-TOMOGRAPHY; TEXTURE ANALYSIS; NEURAL-NETWORKS; CLASSIFICATION; BONE; CT; CARTILAGE; SEVERITY; PREDICTION; FEATURES</t>
  </si>
  <si>
    <t>2223-4292</t>
  </si>
  <si>
    <t>2223-4306</t>
  </si>
  <si>
    <t>QUANT IMAG MED SURG</t>
  </si>
  <si>
    <t>Quant. Imaging Med. Surg.</t>
  </si>
  <si>
    <t>320</t>
  </si>
  <si>
    <t>10.21037/qims-2025-aw-2168</t>
  </si>
  <si>
    <t>http://dx.doi.org/10.21037/qims-2025-aw-2168</t>
  </si>
  <si>
    <t>GP9EM</t>
  </si>
  <si>
    <t>41972027</t>
  </si>
  <si>
    <t>WOS:001742234300016</t>
  </si>
  <si>
    <t>Bacchi, S; Tan, YR; Oakden-Rayner, L; Jannes, J; Kleinig, T; Koblar, S</t>
  </si>
  <si>
    <t>Length of stay (LOS) estimates are important for patients, doctors and hospital administrators. However, making accurate estimates of LOS can be difficult for medical patients. This review was conducted with the aim of identifying and assessing previous studies on the application of machine learning to the prediction of total hospital inpatient LOS for medical patients. A review of machine learning in the prediction of total hospital LOS for medical inpatients was conducted using the databases PubMed, EMBASE and Web of Science. Of the 673 publications returned by the initial search, 21 articles met inclusion criteria. Of these articles the most commonly represented medical specialty was cardiology. Studies were also identified that had specifically evaluated machine learning LOS prediction in patients with diabetes and tuberculosis. The performance of the machine learning models in the identified studies varied significantly depending on factors including differing input datasets and different LOS thresholds and outcome metrics. Common methodological shortcomings included a lack of reporting of patient demographics and lack of reporting of clinical details of included patients. The variable performance reported by the studies identified in this review supports the need for further research of the utility of machine learning in the prediction of total inpatient LOS in medical patients. Future studies should follow and report a more standardised methodology to better assess performance and to allow replication and validation. In particular, prospective validation studies and studies assessing the clinical impact of such machine learning models would be beneficial.</t>
  </si>
  <si>
    <t>Bacchi, Stephen; Tan, Yiran; Oakden-Rayner, Luke; Jannes, Jim; Kleinig, Timothy; Koblar, Simon</t>
  </si>
  <si>
    <t>Bacchi, S (corresponding author), Royal Adelaide Hosp, Neurol Dept, Port Rd, Adelaide, SA 5000, Australia.</t>
  </si>
  <si>
    <t>stephen.bacchi@sa.gov.au</t>
  </si>
  <si>
    <t>[Bacchi, Stephen; Tan, Yiran; Oakden-Rayner, Luke; Jannes, Jim; Kleinig, Timothy; Koblar, Simon] Univ Adelaide, Royal Adelaide Hosp, Adelaide, SA, Australia; [Bacchi, Stephen; Tan, Yiran; Oakden-Rayner, Luke; Jannes, Jim; Kleinig, Timothy; Koblar, Simon] Univ Adelaide, Fac Hlth &amp; Med Sci, Adelaide, SA, Australia</t>
  </si>
  <si>
    <t>Adelaide University; Royal Adelaide Hospital; University of Adelaide; Adelaide University; University of Adelaide</t>
  </si>
  <si>
    <t>Machine learning in the prediction of medical inpatient length of stay</t>
  </si>
  <si>
    <t>INTERNAL MEDICINE JOURNAL</t>
  </si>
  <si>
    <t>artificial intelligence; deep learning; neural network; predictive analytics</t>
  </si>
  <si>
    <t>CLINICAL DECISION RULES; HOSPITAL LENGTH; MODEL</t>
  </si>
  <si>
    <t>kleinig, Timothy/AFP-4371-2022; Jannes, Jim/O-7906-2018</t>
  </si>
  <si>
    <t>kleinig, Timothy/0000-0003-4430-3276; Bacchi, Stephen/0000-0001-5130-8628; Oakden-Rayner, Lauren/0000-0001-5471-5202</t>
  </si>
  <si>
    <t>1444-0903</t>
  </si>
  <si>
    <t>1445-5994</t>
  </si>
  <si>
    <t>INTERN MED J</t>
  </si>
  <si>
    <t>Intern. Med. J.</t>
  </si>
  <si>
    <t>10.1111/imj.14962</t>
  </si>
  <si>
    <t>http://dx.doi.org/10.1111/imj.14962</t>
  </si>
  <si>
    <t>ZD1KA</t>
  </si>
  <si>
    <t>33094899</t>
  </si>
  <si>
    <t>WOS:000711734500001</t>
  </si>
  <si>
    <t>Abdullahi, K; Ramakrishnan, K; Ali, AB</t>
  </si>
  <si>
    <t>Background/Objectives: Lung cancer is a major global health challenge and the leading cause of cancer-related mortality, due to its high morbidity and mortality rates. Early and accurate diagnosis is crucial for improving patient outcomes. Computed tomography (CT) imaging plays a vital role in detection, and deep learning (DL) has emerged as a transformative tool to enhance diagnostic precision and enable early identification. This systematic review examined the advancements, challenges, and clinical implications of DL in lung cancer diagnosis via CT imaging, focusing on model performance, data variability, generalizability, and clinical integration. Methods: Following the 2020 Preferred Reporting Items for Systematic Reviews and Meta-Analyses (PRISMA) guidelines, we analyzed 1448 articles published between 2015 and 2024. These articles are sourced from major scientific databases, including the Institute of Electrical and Electronics Engineers (IEEE), Scopus, Springer, PubMed, and Multidisciplinary Digital Publishing Institute (MDPI). After applying stringent inclusion and exclusion criteria, we selected 80 articles for review and analysis. Our analysis evaluated DL methodologies for lung nodule detection, segmentation, and classification, identified methodological limitations, and examined challenges to clinical adoption. Results: Deep learning (DL) models demonstrated high accuracy, achieving nodule detection rates exceeding 95% (with a maximum false-positive rate of 4 per scan) and a classification accuracy of 99% (sensitivity: 98%). However, challenges persist, including dataset scarcity, annotation variability, and population generalizability. Hybrid architectures, such as convolutional neural networks (CNNs) and transformers, show promise in improving nodule localization. Nevertheless, fewer than 15% of the studies validated models using multicenter datasets or diverse demographic data. Conclusions: While DL exhibits significant potential for lung cancer diagnosis, limitations in reproducibility and real-world applicability hinder its clinical translation. Future research should prioritize explainable artificial intelligence (AI) frameworks, multimodal integration, and rigorous external validation across diverse clinical settings and patient populations to bridge the gap between theoretical innovation and practical deployment.</t>
  </si>
  <si>
    <t>Abdullahi, Kabiru; Ramakrishnan, Kannan; Ali, Aziah Binti</t>
  </si>
  <si>
    <t>Abdullahi, K; Ramakrishnan, K (corresponding author), Multimedia Univ MMU, Fac Comp &amp; Informat, Cyberjaya 63100, Malaysia.</t>
  </si>
  <si>
    <t>1201402612@student.mmu.edu.my; aziah.ali@mmu.edu.my; kannan.ramakrishnan@mmu.edu.my</t>
  </si>
  <si>
    <t>Research Management Centre (RMC) at Multimedia University Malaysia (MMU)</t>
  </si>
  <si>
    <t>The authors gratefully acknowledge the Research Management Centre (RMC) at Multimedia University Malaysia (MMU) for their generous support in covering the journal publication fees.</t>
  </si>
  <si>
    <t>[Abdullahi, Kabiru; Ramakrishnan, Kannan; Ali, Aziah Binti] Multimedia Univ MMU, Fac Comp &amp; Informat, Cyberjaya 63100, Malaysia</t>
  </si>
  <si>
    <t>Deep Learning Techniques for Lung Cancer Diagnosis with Computed Tomography Imaging: A Systematic Review for Detection, Segmentation, and Classification</t>
  </si>
  <si>
    <t>lung cancer diagnosis; deep learning; lung nodule detection; segmentation; classification; computed tomography; convolutional neural networks (CNNs); vision transformer (ViTs)</t>
  </si>
  <si>
    <t>CONVOLUTIONAL NEURAL-NETWORKS; NODULE CLASSIFICATION; AUTOMATIC DETECTION; PULMONARY NODULES; IMAGES; ARCHITECTURE; CNN</t>
  </si>
  <si>
    <t>Ramakrishnan, Kannan/C-2110-2009</t>
  </si>
  <si>
    <t>Ramakrishnan, Kannan/0000-0002-5314-7327</t>
  </si>
  <si>
    <t>MAY 27 2025</t>
  </si>
  <si>
    <t>451</t>
  </si>
  <si>
    <t>10.3390/info16060451</t>
  </si>
  <si>
    <t>http://dx.doi.org/10.3390/info16060451</t>
  </si>
  <si>
    <t>4EE4W</t>
  </si>
  <si>
    <t>WOS:001515891600001</t>
  </si>
  <si>
    <t>Seurig, S; Traidl, S; Mathes, S</t>
  </si>
  <si>
    <t>Artificial Intelligence is rapidly transforming allergology by enhancing diagnosis, risk prediction, automation, patient communication, education, and therapy development. Machine learning approaches, including convolutional neural networks, recurrent architectures, and transformer-based models, enable analysis of complex datasets from genomics, imaging, clinical records, and patient-reported outcomes. Artificial Intelligence applications in atopic disease diagnosis demonstrate high accuracy in imaging-based detection, molecular phenotyping, and acoustic monitoring, while unsupervised learning methods such as Uniform Manifold Approximation and Projection and Hierarchical Density-Based Spatial Clustering of Applications with Noise reveal distinct sensitisation clusters and patient risk profiles. Predictive modelling facilitates individualised management, including outcome prediction for oral food challenges, stratification of drug hypersensitivity risk, and forecasting disease progression in asthma and atopic dermatitis. Artificial Intelligence-driven automation, such as skin prick test quantification and pollen monitoring, improves reproducibility and efficiency in clinical workflows. Additionally, Artificial Intelligence-guided approaches are being explored in allergen immunotherapy development, including epitope mapping and hypoallergenic vaccine design, supported by experimental validation using assays such as enzyme-linked immunosorbent assay and basophil activation tests. Large language models like ChatGPT show potential for patient engagement and education, though limitations in clinical reasoning and safety necessitate supervised use. Despite promising results, most Artificial Intelligence applications remain at early stages, with challenges including dataset size, generalisability, interpretability, cost, and integration into routine practice. Prospective validation, multicenter studies, and ethical oversight are essential for safe and effective implementation. Overall, Artificial Intelligence holds significant potential to advance allergology toward a predictive, personalised, and preventive model of care, offering new tools for precision diagnostics, risk assessment, and therapeutic innovation.</t>
  </si>
  <si>
    <t>Seurig, Sebastian; Traidl, Stephan; Mathes, Sonja</t>
  </si>
  <si>
    <t>Seurig, S (corresponding author), Paracelsus Med Univ, Gen Hosp Nuremberg, Dept Resp Med Allergol &amp; Sleep Med, Campus North, Nurnberg, Germany.</t>
  </si>
  <si>
    <t>sebastian@seurig.com</t>
  </si>
  <si>
    <t>[Seurig, Sebastian] Paracelsus Med Univ, Gen Hosp Nuremberg, Dept Resp Med Allergol &amp; Sleep Med, Campus North, Nurnberg, Germany; [Traidl, Stephan] Hannover Med Sch, Dept Dermatol &amp; Allergy, Hannover, Germany; [Mathes, Sonja] Tech Univ Munich TUM, Sch Med &amp; Hlth, Dept Dermatol &amp; Allergol, Munich, Germany</t>
  </si>
  <si>
    <t>Hannover Medical School; Technical University of Munich</t>
  </si>
  <si>
    <t>The Role of Artificial Intelligence in Modern Allergology: A Review of Applications in Diagnosis, Prediction, and Management</t>
  </si>
  <si>
    <t>allergen immunotherapy and artificial intelligence; artificial intelligence in atopic diseases; automated diagnostic tools in allergology; machine learning in allergy; predictive risk modelling in allergy</t>
  </si>
  <si>
    <t>NEURAL-NETWORK</t>
  </si>
  <si>
    <t>Traidl, Stephan/AEU-3617-2022</t>
  </si>
  <si>
    <t>Seurig, Sebastian/0000-0001-6511-0102</t>
  </si>
  <si>
    <t>10.1002/jvc2.70297</t>
  </si>
  <si>
    <t>http://dx.doi.org/10.1002/jvc2.70297</t>
  </si>
  <si>
    <t>EN2PV</t>
  </si>
  <si>
    <t>WOS:001705112700001</t>
  </si>
  <si>
    <t>Tontini, GE; Rimondi, A; Vernero, M; Neumann, H; Vecchi, M; Bezzio, C; Cavallaro, F</t>
  </si>
  <si>
    <t>Introduction:Since the advent of artificial intelligence (AI) in clinical studies, luminal gastrointestinal endoscopy has made great progress, especially in the detection and characterization of neoplastic and preneoplastic lesions. Several studies have recently shown the potential of AI-driven endoscopy for the investigation of inflammatory bowel disease (IBD). This systematic review provides an overview of the current position and future potential of AI in IBD endoscopy.Methods:A systematic search was carried out in PubMed and Scopus up to 2 December 2020 using the following search terms: artificial intelligence, machine learning, computer-aided, inflammatory bowel disease, ulcerative colitis (UC), Crohn's disease (CD). All studies on human digestive endoscopy were included. A qualitative analysis and a narrative description were performed for each selected record according to the Joanna Briggs Institute methodologies and the PRISMA statement.Results:Of 398 identified records, 18 were ultimately included. Two-thirds of these (12/18) were published in 2020 and most were cross-sectional studies (15/18). No relevant bias at the study level was reported, although the risk of publication bias across studies cannot be ruled out at this early stage. Eleven records dealt with UC, five with CD and two with both. Most of the AI systems involved convolutional neural network, random forest and deep neural network architecture. Most studies focused on capsule endoscopy readings in CD (n = 5) and on the AI-assisted assessment of mucosal activity in UC (n = 10) for automated endoscopic scoring or real-time prediction of histological disease.Discussion:AI-assisted endoscopy in IBD is a rapidly evolving research field with promising technical results and additional benefits when tested in an experimental clinical scenario. External validation studies being conducted in large and prospective cohorts in real-life clinical scenarios will help confirm the added value of AI in assessing UC mucosal activity and in CD capsule reading.Plain language summaryArtificial intelligence for inflammatory bowel disease endoscopyArtificial intelligence (AI) is a promising technology in many areas of medicine. In recent years, AI-assisted endoscopy has been introduced into several research fields, including inflammatory bowel disease (IBD) endoscopy, with promising applications that have the potential to revolutionize clinical practice and gastrointestinal endoscopy.We have performed the first systematic review of AI and its application in the field of IBD and endoscopy.A formal process of paper selection and analysis resulted in the assessment of 18 records. Most of these (12/18) were published in 2020 and were cross-sectional studies (15/18). No relevant biases were reported. All studies showed positive results concerning the novel technology evaluated, so the risk of publication bias cannot be ruled out at this early stage.Eleven records dealt with UC, five with CD and two with both. Most studies focused on capsule endoscopy reading in CD patients ( = 5) and on AI-assisted assessment of mucosal activity in UC patients ( = 10) for automated endoscopic scoring and real-time prediction of histological disease.We found that AI-assisted endoscopy in IBD is a rapidly growing research field. All studies indicated promising technical results. When tested in an experimental clinical scenario, AI-assisted endoscopy showed it could potentially improve the management of patients with IBD.Confirmatory evidence from real-life clinical scenarios should be obtained to verify the added value of AI-assisted IBD endoscopy in assessing UC mucosal activity and in CD capsule reading.</t>
  </si>
  <si>
    <t>Tontini, Gian Eugenio; Rimondi, Alessandro; Vernero, Marta; Neumann, Helmut; Vecchi, Maurizio; Bezzio, Cristina; Cavallaro, Flaminia</t>
  </si>
  <si>
    <t>Rimondi, A (corresponding author), Univ Milan, Dept Pathophysiol &amp; Organ Transplantat, Via Francesco Sforza 35, I-20122 Milan, Italy.; Rimondi, A (corresponding author), Fdn IRCCS Ca Granda Osped Maggiore Policlin, Gastroenterol &amp; Endoscopy Unit, Milan, Italy.</t>
  </si>
  <si>
    <t>alessandro.rimondi5@gmail.com</t>
  </si>
  <si>
    <t>[Rimondi, Alessandro] Univ Milan, Dept Pathophysiol &amp; Organ Transplantat, Via Francesco Sforza 35, I-20122 Milan, Italy; [Tontini, Gian Eugenio; Rimondi, Alessandro; Vecchi, Maurizio; Cavallaro, Flaminia] Fdn IRCCS Ca Granda Osped Maggiore Policlin, Gastroenterol &amp; Endoscopy Unit, Milan, Italy; [Tontini, Gian Eugenio; Vecchi, Maurizio] Univ Milan, Dept Pathophysiol &amp; Transplantat, Milan, Italy; [Vernero, Marta; Bezzio, Cristina] Rho Hosp, Gastroenterol Unit, ASST Rhodense, Milan, Italy; [Neumann, Helmut] Univ Hosp Mainz, Dept Interdisciplinary Endoscopy, Mainz, Germany</t>
  </si>
  <si>
    <t>University of Milan; IRCCS Ca Granda Ospedale Maggiore Policlinico; University of Milan; University Hospital Mainz</t>
  </si>
  <si>
    <t>Artificial intelligence in gastrointestinal endoscopy for inflammatory bowel disease: a systematic review and new horizons</t>
  </si>
  <si>
    <t>THERAPEUTIC ADVANCES IN GASTROENTEROLOGY</t>
  </si>
  <si>
    <t>artificial intelligence; computer-aided diagnosis; Crohn's disease; endoscopy; inflammatory bowel disease; machine learning; ulcerative colitis</t>
  </si>
  <si>
    <t>CONFOCAL LASER ENDOMICROSCOPY; ULCERATIVE-COLITIS; SCORING SYSTEMS; DIAGNOSIS; RELAPSE; PREDICTION</t>
  </si>
  <si>
    <t>tontini, gian eugenio/J-9841-2018; Bezzio, Cristina/K-4936-2018; Vernero, Marta/ABB-5858-2020; Vecchi, Maurizio/AAB-7383-2019</t>
  </si>
  <si>
    <t>tontini, gian eugenio/0000-0002-8964-5686; Bezzio, Cristina/0000-0003-0076-8549</t>
  </si>
  <si>
    <t>1756-2848</t>
  </si>
  <si>
    <t>THER ADV GASTROENTER</t>
  </si>
  <si>
    <t>Ther. Adv. Gastroenterol.</t>
  </si>
  <si>
    <t>17562848211017730</t>
  </si>
  <si>
    <t>10.1177/17562848211017730</t>
  </si>
  <si>
    <t>http://dx.doi.org/10.1177/17562848211017730</t>
  </si>
  <si>
    <t>UN4ZY</t>
  </si>
  <si>
    <t>34178115</t>
  </si>
  <si>
    <t>WOS:000694026400001</t>
  </si>
  <si>
    <t>Shen, H; Jin, Z; Chen, QY; Zhang, L; You, JJ; Zhang, SX; Zhang, B</t>
  </si>
  <si>
    <t>Objective Artificial intelligence (AI) holds enormous potential for noninvasively identifying patients with rectal cancer who could achieve pathological complete response (pCR) following neoadjuvant chemoradiotherapy (nCRT). We aimed to conduct a meta-analysis to summarize the diagnostic performance of image-based AI models for predicting pCR to nCRT in patients with rectal cancer. Methods This study followed the Preferred Reporting Items for Systematic Reviews and Meta-Analyses guidelines. A literature search of PubMed, Embase, Cochrane Library, and Web of Science was performed from inception to July 29, 2023. Studies that developed or utilized AI models for predicting pCR to nCRT in rectal cancer from medical images were included. The Quality Assessment of Diagnostic Accuracy Studies-AI was used to appraise the methodological quality of the studies. The bivariate random-effects model was used to summarize the individual sensitivities, specificities, and areas-under-the-curve (AUCs). Subgroup and meta-regression analyses were conducted to identify potential sources of heterogeneity. Protocol for this study was registered with PROSPERO (CRD42022382374). Results Thirty-four studies (9933 patients) were identified. Pooled estimates of sensitivity, specificity, and AUC of AI models for pCR prediction were 82% (95% CI: 76-87%), 84% (95% CI: 79-88%), and 90% (95% CI: 87-92%), respectively. Higher specificity was seen for the Asian population, low risk of bias, and deep-learning, compared with the non-Asian population, high risk of bias, and radiomics (all P &lt; 0.05). Single-center had a higher sensitivity than multi-center (P = 0.001). The retrospective design had lower sensitivity (P = 0.012) but higher specificity (P &lt; 0.001) than the prospective design. MRI showed higher sensitivity (P = 0.001) but lower specificity (P = 0.044) than non-MRI. The sensitivity and specificity of internal validation were higher than those of external validation (both P = 0.005). Conclusions Image-based AI models exhibited favorable performance for predicting pCR to nCRT in rectal cancer. However, further clinical trials are warranted to verify the findings.</t>
  </si>
  <si>
    <t>Shen, Hui; Jin, Zhe; Chen, Qiuying; Zhang, Lu; You, Jingjing; Zhang, Shuixing; Zhang, Bin</t>
  </si>
  <si>
    <t>Zhang, B (corresponding author), Jinan Univ, Affiliated Hosp 1, Dept Radiol, 613 Huangpu West Rd, Guangzhou 510627, Guangdong, Peoples R China.</t>
  </si>
  <si>
    <t>xld_Jane_Eyre@126.com</t>
  </si>
  <si>
    <t>National Key Research and Development Program of China; National Natural Science Foundation of China [82227802, 82302306]; Clinical Frontier Technology Program of the First Affiliated Hospital of Jinan University, China [JNU1AF-CFTP-2022-a01201]; Science and Technology Projects in Guangzhou [202201020022, 2023A03J1036, 2023A03J1038]; Science and Technology Youth Talent Nurturing Program of Jinan University [21623209]; Postdoctoral Science Foundation of China [2022M721349]</t>
  </si>
  <si>
    <t>National Key Research and Development Program of China (National Key Research &amp; Development Program of China); National Natural Science Foundation of China (National Natural Science Foundation of China (NSFC)); Clinical Frontier Technology Program of the First Affiliated Hospital of Jinan University, China; Science and Technology Projects in Guangzhou; Science and Technology Youth Talent Nurturing Program of Jinan University; Postdoctoral Science Foundation of China (China Postdoctoral Science Foundation)</t>
  </si>
  <si>
    <t>We acknowledge financial support from National Key Research and Development Program of China (2023YFF1204600); National Natural Science Foundation of China (82227802, 82302306); Clinical Frontier Technology Program of the First Affiliated Hospital of Jinan University, China (JNU1AF-CFTP-2022-a01201); Science and Technology Projects in Guangzhou (202201020022, 2023A03J1036, 2023A03J1038); Science and Technology Youth Talent Nurturing Program of Jinan University (21623209); and Postdoctoral Science Foundation of China (2022M721349).</t>
  </si>
  <si>
    <t>[Shen, Hui; Jin, Zhe; Chen, Qiuying; Zhang, Lu; You, Jingjing; Zhang, Shuixing; Zhang, Bin] Jinan Univ, Affiliated Hosp 1, Dept Radiol, 613 Huangpu West Rd, Guangzhou 510627, Guangdong, Peoples R China</t>
  </si>
  <si>
    <t>Jinan University</t>
  </si>
  <si>
    <t>Image-based artificial intelligence for the prediction of pathological complete response to neoadjuvant chemoradiotherapy in patients with rectal cancer: a systematic review and meta-analysis</t>
  </si>
  <si>
    <t>RADIOLOGIA MEDICA</t>
  </si>
  <si>
    <t>Artificial intelligence; Diagnostic imaging; Rectal neoplasms; Pathologic complete response; Radiomics; Deep-learning; Meta-analysis</t>
  </si>
  <si>
    <t>SOCIETY; GUIDE</t>
  </si>
  <si>
    <t>JIN, ZHE/PMQ-4073-2026; Zhang, Shuixing/MIQ-8876-2025; Zhang, Bin/M-3689-2014</t>
  </si>
  <si>
    <t>Zhang, Shuixing/0000-0001-7377-382X; Zhang, Bin/0000-0002-6286-6227</t>
  </si>
  <si>
    <t>SPRINGER-VERLAG ITALIA SRL</t>
  </si>
  <si>
    <t>MILAN</t>
  </si>
  <si>
    <t>VIA DECEMBRIO, 28, MILAN, 20137, ITALY</t>
  </si>
  <si>
    <t>0033-8362</t>
  </si>
  <si>
    <t>1826-6983</t>
  </si>
  <si>
    <t>RADIOL MED</t>
  </si>
  <si>
    <t>Radiol. Med.</t>
  </si>
  <si>
    <t>598</t>
  </si>
  <si>
    <t>614</t>
  </si>
  <si>
    <t>10.1007/s11547-024-01796-w</t>
  </si>
  <si>
    <t>http://dx.doi.org/10.1007/s11547-024-01796-w</t>
  </si>
  <si>
    <t>OA5G3</t>
  </si>
  <si>
    <t>38512622</t>
  </si>
  <si>
    <t>WOS:001190244400008</t>
  </si>
  <si>
    <t>Li, ZJ; Zhao, J; Huang, LF; Chen, XH; Wei, J; Tian, WW</t>
  </si>
  <si>
    <t>Artificial intelligence (AI) is increasingly being explored as a tool to support more precise and dynamic management in the diagnosis and treatment of hematologic malignancies. Unlike previous reviews focused on single disease types or isolated technological pathways, this paper provides a comprehensive overview of AI's current applications and latest advancements in diagnosis, classification, prognosis assessment, and treatment decision-making for leukemia, lymphoma, multiple myeloma, and myelodysplastic syndromes. It encompasses key technical pathways, including morphology, imaging, flow cytometry, and multimodal data fusion, and further constructs an AI-driven dynamic diagnosis and treatment system along with its integrated deployment framework for electronic health records. This framework is intended to illustrate how multimodal data integration, dynamic risk assessment, and more coordinated longitudinal management could be supported within an integrated workflow. This integrated dynamic model provides a structured roadmap for intelligent, end-to-end management of hematologic malignancies and holds promise for advancing future intelligent clinical pathways. While AI demonstrates significant potential to enhance diagnostic consistency, optimize risk stratification, and enable personalized treatment, its development remains constrained by challenges such as data bottlenecks, insufficient cross-institutional model generalization, and ethical oversight. Future efforts should focus on advancing multicenter prospective validation, adhering to international standards like TRIPOD + AI, and refining data privacy, model interpretability, and ethical oversight systems. These advances may help support the future development of more personalized and dynamic patient management strategies within an evidence-based framework.</t>
  </si>
  <si>
    <t>Li, Zhujin; Zhao, Jie; Huang, Lifang; Chen, Xiuhua; Wei, Jia; Tian, Weiwei</t>
  </si>
  <si>
    <t>Tian, WW (corresponding author), Shanxi Med Univ, Shanxi Bethune Hosp, Tongji Shanxi Hosp, Shanxi Acad Med Sci,Hosp 3, Taiyuan 030032, Peoples R China.; Tian, WW (corresponding author), Key Lab Mol Diag &amp; Treatment Hematol Dis Shanxi Pr, 382 Wuyi Rd, Taiyuan, Shanxi, Peoples R China.</t>
  </si>
  <si>
    <t>tianweiwei@sxbqeh.com.cn</t>
  </si>
  <si>
    <t>The Key Laboratory of Molecular Diagnosis and Treatment of Hematological Diseases of Shanxi Province [KLMDT202402]; Fundamental Research Program of Shanxi Province [202303021211224]</t>
  </si>
  <si>
    <t>The Key Laboratory of Molecular Diagnosis and Treatment of Hematological Diseases of Shanxi Province; Fundamental Research Program of Shanxi Province</t>
  </si>
  <si>
    <t>This work was supported by the Fundamental Research Program of Shanxi Province (Grant No. 202303021211224; Weiwei Tian) and the Open Fund of the Key Laboratory of Molecular Diagnosis and Treatment of Hematological Diseases of Shanxi Province (Grant No. KLMDT202402; Weiwei Tian).</t>
  </si>
  <si>
    <t>[Li, Zhujin; Zhao, Jie; Huang, Lifang; Tian, Weiwei] Shanxi Med Univ, Shanxi Bethune Hosp, Tongji Shanxi Hosp, Shanxi Acad Med Sci,Hosp 3, Taiyuan 030032, Peoples R China; [Huang, Lifang; Wei, Jia] Huazhong Univ Sci &amp; Technol, Tongji Hosp, Tongji Med Coll, Wuhan 430030, Peoples R China; [Chen, Xiuhua; Tian, Weiwei] Key Lab Mol Diag &amp; Treatment Hematol Dis Shanxi Pr, 382 Wuyi Rd, Taiyuan, Shanxi, Peoples R China; [Chen, Xiuhua] Shanxi Med Univ, Hosp 2, Taiyuan, Peoples R China</t>
  </si>
  <si>
    <t>Shanxi Medical University; Huazhong University of Science &amp; Technology; Shanxi Medical University</t>
  </si>
  <si>
    <t>Artificial intelligence reshaping the paradigm of hematologic malignancy diagnosis and treatment: From static assessment to dynamic precision management</t>
  </si>
  <si>
    <t>ANNALS OF HEMATOLOGY</t>
  </si>
  <si>
    <t>Artificial intelligence; Decision support systems, clinical; Electronic health records; Hematologic neoplasms; Leukemia; Lymphoma</t>
  </si>
  <si>
    <t>ACUTE MYELOID-LEUKEMIA; CLASSIFICATION; PREDICTION</t>
  </si>
  <si>
    <t>0939-5555</t>
  </si>
  <si>
    <t>1432-0584</t>
  </si>
  <si>
    <t>ANN HEMATOL</t>
  </si>
  <si>
    <t>Ann. Hematol.</t>
  </si>
  <si>
    <t>241</t>
  </si>
  <si>
    <t>10.1007/s00277-026-06996-0</t>
  </si>
  <si>
    <t>http://dx.doi.org/10.1007/s00277-026-06996-0</t>
  </si>
  <si>
    <t>GM2IS</t>
  </si>
  <si>
    <t>41974984</t>
  </si>
  <si>
    <t>WOS:001739731800001</t>
  </si>
  <si>
    <t>Pfahl, EL; Pracha, NS; Emlemdi, MH; Le, PHD; Makary, MS</t>
  </si>
  <si>
    <t>The integration of artificial intelligence (AI) into medicine, oncology, and radiology represents a marked shift in the diagnosis, prognostication, and management of hepatocellular carcinoma (HCC), a malignancy with high global incidence and poor prognosis. This review examines the application of AI, including machine learning (ML) and deep learning (DL), across the spectrum of HCC care. As AI advances, new convolutional neural networks (CNNs) and other models are enhancing diagnostic accuracy, reducing interpretation times, and improving the characterization of liver lesions across major imaging modalities including ultrasound, computed tomography (CT), and magnetic resonance imaging (MRI). Beyond diagnosis, the transformative role of AI in prognostication is also improving, where AI can now noninvasively predict critical factors such as microvascular invasion, genetic mutation status, tumor recurrence, and treatment response. Furthermore, AI has shown promise in facilitating patient-specific treatment planning by stratifying patients for interventions such as transarterial chemoembolization (TACE) and stereotactic body radiation therapy (SBRT). The review also addresses the emerging fields of pathomics and the use of AI in positron emission tomography (PET), while critically evaluating the cost-effectiveness of these technologies. Despite its promise, the widespread clinical adoption of AI faces challenges, including limited generalizability, maintaining patient privacy, ethical considerations, and the need for robust prospective validation. Ultimately, this review illustrates that the future of HCC management lies in a collaborative, hybrid-intelligence model, where AI-driven insights augment clinical expertise to optimize diagnostic pathways, personalize therapy, and improve patient outcomes.</t>
  </si>
  <si>
    <t>Pfahl, Emily L.; Pracha, Nooruddin S.; Emlemdi, Mohamed H.; Le, Phuoc-Hanh D.; Makary, Mina S.</t>
  </si>
  <si>
    <t>Pfahl, EL (corresponding author), Ohio State Univ, Coll Med, Dept Radiol, Columbus, OH 43210 USA.</t>
  </si>
  <si>
    <t>emily.pfahl@osumc.edu</t>
  </si>
  <si>
    <t>[Pfahl, Emily L.; Pracha, Nooruddin S.; Emlemdi, Mohamed H.; Le, Phuoc-Hanh D.] Ohio State Univ, Coll Med, Dept Radiol, Columbus, OH 43210 USA; [Makary, Mina S.] Ohio State Univ, Wexner Med Ctr, Dept Radiol, Div Vasc &amp; Intervent Radiol, Columbus, OH 43210 USA</t>
  </si>
  <si>
    <t>University System of Ohio; Ohio State University; University System of Ohio; Ohio State University</t>
  </si>
  <si>
    <t>Artificial Intelligence in the Diagnosis and Prognostic Stratification of Hepatocellular Carcinoma: Current Evidence, Clinical Applications, and Future Perspectives</t>
  </si>
  <si>
    <t>hepatocellular carcinoma; artificial intelligence; machine learning; deep learning; radiomics</t>
  </si>
  <si>
    <t>EARLY RECURRENCE; PREDICTION; FEATURES; CT; CLASSIFICATION; EFFICIENCY; THERAPY; MRI; AI</t>
  </si>
  <si>
    <t>Le, Phuoc-Hanh/0000-0002-4754-9805; Pracha, Nooruddin/0009-0005-1365-2387</t>
  </si>
  <si>
    <t>505</t>
  </si>
  <si>
    <t>10.3390/biomedicines14030505</t>
  </si>
  <si>
    <t>http://dx.doi.org/10.3390/biomedicines14030505</t>
  </si>
  <si>
    <t>FR7ND</t>
  </si>
  <si>
    <t>41898151</t>
  </si>
  <si>
    <t>WOS:001725833600001</t>
  </si>
  <si>
    <t>Corti, C; Cobanaj, M; Marian, F; Dee, EC; Lloyd, MR; Marcu, S; Dombrovschi, A; Biondetti, GP; Batalini, F; Celi, LA; Curigliano, G</t>
  </si>
  <si>
    <t>Background: Artificial intelligence (AI) has the potential to personalize treatment strategies for patients with cancer. However, current methodological weaknesses could limit clinical impact. We identified common limi-tations and suggested potential solutions to facilitate translation of AI to breast cancer management. Methods: A systematic review was conducted in MEDLINE, Embase, SCOPUS, Google Scholar and PubMed Central in July 2021. Studies investigating the performance of AI to predict outcomes among patients undergoing treatment for breast cancer were included. Algorithm design and adherence to reporting standards were assessed following the Transparent Reporting of a multivariable prediction model for Individual Prognosis Or Diagnosis (TRIPOD) statement. Risk of bias was assessed by using the Prediction model Risk Of Bias Assessment Tool (PROBAST), and correspondence with authors to assess data and code availability. Results: Our search identified 1,124 studies, of which 64 were included: 58 had a retrospective study design, with 6 studies with a prospective design. Access to datasets and code was severely limited (unavailable in 77% and 88% of studies, respectively). On request, data and code were made available in 28% and 18% of cases, respectively. Ethnicity was often under-reported (not reported in 52 of 64, 81%), as was model calibration (63/ 64, 99%). The risk of bias was high in 72% (46/64) of the studies, especially because of analysis bias. Conclusion: Development of AI algorithms should involve external and prospective validation, with improved code and data availability to enhance reliability and translation of this promising approach. Protocol registration number: PROSPERO -CRD42022292495.</t>
  </si>
  <si>
    <t>Corti, Chiara; Cobanaj, Marisa; Marian, Federica; Dee, Edward C.; Lloyd, Maxwell R.; Marcu, Sara; Dombrovschi, Andra; Biondetti, Giorgio P.; Batalini, Felipe; Celi, Leo A.; Curigliano, Giuseppe</t>
  </si>
  <si>
    <t>Corti, C (corresponding author), IRCCS, Div New Drugs &amp; Early Drug Dev Innovat Therapies, European Inst Oncol, Via Ripamonti 435, I-20141 Milan, Italy.</t>
  </si>
  <si>
    <t>chiara.corti@ieo.it</t>
  </si>
  <si>
    <t>[Corti, Chiara; Curigliano, Giuseppe] IRCCS, Div New Drugs &amp; Early Drug Dev Innovat Therapies, European Inst Oncol, Milan, Italy; [Corti, Chiara; Curigliano, Giuseppe] Univ Milan, Dept Oncol &amp; Haematol DIPO, Milan, Italy; [Cobanaj, Marisa] Polytech Univ Milan, Dept Elect Informat &amp; Bioengn, Milan, Italy; [Marian, Federica] DaVinci Healthcare, Milan, Italy; [Dee, Edward C.] Mem Sloan Kettering Canc Ctr, Dept Radiat Oncol, New York, NY USA; [Lloyd, Maxwell R.; Celi, Leo A.] Beth Israel Deaconess Med Ctr, Dept Med, Boston, MA 02215 USA; [Marcu, Sara] SATE Syst &amp; Adv Technol Engn, Venice, Italy; [Dombrovschi, Andra] synbrAIn, Milan, Italy; [Biondetti, Giorgio P.] OM1 Inc, Boston, MA USA; [Batalini, Felipe] Mayo Clin Canc Ctr, Womens Canc Program, Phoenix, AZ USA; [Celi, Leo A.] MIT, Lab Computat Physiol, Cambridge, MA 02139 USA; [Celi, Leo A.; Curigliano, Giuseppe] Harvard TH Chan Sch Publ Hlth, Dept Biostat, Boston, MA 02115 USA; [Corti, Chiara] IRCCS, Div New Drugs &amp; Early Drug Dev Innovat Therapies, European Inst Oncol, Via Ripamonti 435, I-20141 Milan, Italy</t>
  </si>
  <si>
    <t>IRCCS European Institute of Oncology (IEO); University of Milan; Polytechnic University of Milan; Memorial Sloan Kettering Cancer Center; Harvard University; Harvard University Medical Affiliates; Beth Israel Deaconess Medical Center; Mayo Clinic; Mayo Clinic Phoenix; Massachusetts Institute of Technology (MIT); Harvard University; Harvard T.H. Chan School of Public Health; IRCCS European Institute of Oncology (IEO)</t>
  </si>
  <si>
    <t>Artificial intelligence for prediction of treatment outcomes in breast cancer: Systematic review of design, reporting standards, and bias</t>
  </si>
  <si>
    <t>CANCER TREATMENT REVIEWS</t>
  </si>
  <si>
    <t>Artificial intelligence; Bias; Decision support; Breast cancer; Outcome prediction</t>
  </si>
  <si>
    <t>Batalini, Felipe/L-5533-2019; Corti, Chiara/AAA-8856-2021; Curigliano, Giuseppe/D-3371-2018; Cobanaj, Marisa/KUC-7713-2024; Dee, Edward/LUZ-0799-2024</t>
  </si>
  <si>
    <t>Corti, Chiara/0000-0002-0359-0267; Curigliano, Giuseppe/0000-0003-1781-2518</t>
  </si>
  <si>
    <t>0305-7372</t>
  </si>
  <si>
    <t>1532-1967</t>
  </si>
  <si>
    <t>CANCER TREAT REV</t>
  </si>
  <si>
    <t>Cancer Treat. Rev.</t>
  </si>
  <si>
    <t>102410</t>
  </si>
  <si>
    <t>10.1016/j.ctrv.2022.102410</t>
  </si>
  <si>
    <t>http://dx.doi.org/10.1016/j.ctrv.2022.102410</t>
  </si>
  <si>
    <t>MAY 2022</t>
  </si>
  <si>
    <t>1T9FN</t>
  </si>
  <si>
    <t>35609495</t>
  </si>
  <si>
    <t>WOS:000805029600002</t>
  </si>
  <si>
    <t>Rahman, MS; Khan, MM; Hannan, CJ; Chaurasia, B; Shah, NM; Manoel, ALD; Rumaihi, GA; Sulaiti, GA; Pederson, S; Lawton, M; Ahmed, N; Chowdhury, MEH; Yousaf, J</t>
  </si>
  <si>
    <t>Early prediction of brain aneurysm rupture is critical, as it enables timely clinical interventions and avoid the significant morbidity and mortality associated with subarachnoid hemorrhage. Anterior communicating artery aneurysm (ACoA) is the most common site of ruptured intracranial aneurysms. In this study, we developed a machine learning (ML) pipeline that uses demographic, clinical data and morphological measurements to predict rupture risk of ACoA, providing a non-invasive and cost-effective decision-support approach based on documented clinical and imaging-derived morphologic variables. The dataset consisted of 170 patient records, each including 24 demographic, morphological and clinical variables. An XGBoost-based feature ranking algorithm was employed, followed by feature incrementation approach to identify the top eight features for model development. Among several evaluated classifiers, the Random Forest model demonstrated the highest performance, achieving an accuracy of 88.82%, precision of 88.96%, recall of 88.82%, specificity of 88.82%, F1-score of 88.81%, and an area under the curve (AUC) of 94.80%. SHapley Additive Explanations (SHAP) were used to interpret how each feature influenced the prediction, providing a clear picture of model's decision-making rationale. Overall, the proposed ML pipeline showed promising internal performance, supporting further external and prospective validation for clinical decision support tool in the early identification and management of ACoA at risk of rupture.</t>
  </si>
  <si>
    <t>Rahman, Md Sohanur; Khan, Muhammad Mohsin; Hannan, Cathal John; Chaurasia, Bipin; Shah, Noman; Manoel, Airton Leonardo de Oliveira; Rumaihi, Ghaya Al; Sulaiti, Ghanem Al; Pederson, Shona; Lawton, Micheal; Ahmed, Nazmin; Chowdhury, Muhammad E. H.; Yousaf, Jawad</t>
  </si>
  <si>
    <t>Chaurasia, B (corresponding author), Coll Med Sci, Dept Neurosurg, Bharatpur 44200, Nepal.</t>
  </si>
  <si>
    <t>mmkyousafzai@gmail.com; mchowdhury@qu.edu.qa; galsulaiti@hamad.qa; Michael.lawton@barrowbrainandspine.com; dr.nomanshah619@gmail.com; Cathal.hannan@nhs.net; galrumaihi@hamad.qa; trozexa@gmail.com; spedersen@qu.edu.qa; Jawad.yousaf1@nhs.net; nazmin.bsmmu@gmail.com; airtonleo.manoel@gmail.com; mdsohanur2087@gmail.com</t>
  </si>
  <si>
    <t>[Rahman, Md Sohanur] Univ Dhaka, Dept Elect &amp; Elect Engn, Dhaka 1000, Bangladesh; [Chowdhury, Muhammad E. H.] Qatar Univ, Dept Elect Engn, Doha 2713, Qatar; [Khan, Muhammad Mohsin; Shah, Noman; Rumaihi, Ghaya Al; Sulaiti, Ghanem Al] Hamad Med Corp, Neurosurg Dept, Doha, Qatar; [Pederson, Shona] Qatar Univ, Basic Med Sci Coll Med, Doha, Qatar; [Manoel, Airton Leonardo de Oliveira] Hamad Gen Hosp, Trauma Surg, Hamad Med Corp, Doha, Qatar; [Chaurasia, Bipin] Coll Med Sci, Dept Neurosurg, Bharatpur 44200, Nepal; [Hannan, Cathal John; Yousaf, Jawad] Walton Ctr NHS Fdn Trust, Liverpool L9 7LJ, England; [Lawton, Micheal] Barrow Neurol Inst, Dept Neurosurg, Phoenix, AZ USA; [Ahmed, Nazmin] Ibrahim Cardiac &amp; Gen Hosp, Dept Neurosurg, Dhaka, Bangladesh</t>
  </si>
  <si>
    <t>University of Dhaka; Qatar University; Hamad Medical Corporation; Qatar University; Hamad Medical Corporation; Hamad General Hospital; Walton Centre; Barrow Neurological Institute</t>
  </si>
  <si>
    <t>Interpretable machine learning model for predicting rupture risk in anterior communicating artery aneurysms</t>
  </si>
  <si>
    <t>Machine learning; Aneurysm; Rupture; SHAP</t>
  </si>
  <si>
    <t>UNRUPTURED INTRACRANIAL ANEURYSMS; SUBARACHNOID HEMORRHAGE</t>
  </si>
  <si>
    <t>Chaurasia, Bipin/AAG-1470-2021; Hannan, Cathal/AES-8095-2022; khan, Muhammad Mohsin/HOC-7575-2023; Chowdhury, Muhammad/J-6916-2019; Ahmed, Nazmin/AFM-9060-2022; de Oliveira Manoel, Airton Leonardo/C-4724-2018</t>
  </si>
  <si>
    <t>de Oliveira Manoel, Airton Leonardo/0000-0002-9593-1013</t>
  </si>
  <si>
    <t>FEB 10 2026</t>
  </si>
  <si>
    <t>10.1007/s10143-026-04158-4</t>
  </si>
  <si>
    <t>http://dx.doi.org/10.1007/s10143-026-04158-4</t>
  </si>
  <si>
    <t>DM4ES</t>
  </si>
  <si>
    <t>41665693</t>
  </si>
  <si>
    <t>WOS:001686885900002</t>
  </si>
  <si>
    <t>Liu, BY; Reis, J; Sharma, A; Wang, W</t>
  </si>
  <si>
    <t>Introduction: Coronary artery disease (CAD) remains a leading cause of death worldwide. While non-invasive imaging techniques are widely used for diagnosis, their interpretation can be time-consuming and subject to intra- and inter-observer variability. Artificial intelligence (AI), including machine learning and deep learning, offers potential advantages in improving diagnostic accuracy and efficiency by rapidly processing large imaging datasets. Methods: A systematic review was conducted to evaluate current evidence on AI applications in non-invasive CAD imaging. Searches were performed in PubMed, Embase, Web of Science, Engineering Index, and the Cochrane Library for studies published between 2018 and 2023. A total of 122 studies were included in the evidence map, and 9 studies assessing AI for detecting &gt;= 50% coronary stenosis were selected for meta-analysis. Results: The pooled sensitivity and specificity for detecting stenosis were 0.94 and 0.69, respectively, at the patient level, and 0.81 and 0.88 at the vessel level. The area under the SROC curve was 0.83 (patient level) and 0.92 (vessel level), indicating good diagnostic performance. High heterogeneity was observed across studies. Discussion: These findings suggest that AI holds promise for enhancing the diagnostic process in CAD imaging. However, variability in methodologies and AI implementation underscores the need for standardization and further prospective validation.</t>
  </si>
  <si>
    <t>Liu, Baiyun; Reis, Joana; Sharma, Ankur; Wang, Wei</t>
  </si>
  <si>
    <t>Liu, BY (corresponding author), Bayer Healthcare Co Ltd, Med Affairs Radiol, Shanghai, Peoples R China.</t>
  </si>
  <si>
    <t>Tracy.liuwyz2008@yahoo.com</t>
  </si>
  <si>
    <t>Bayer China; Bayer AS</t>
  </si>
  <si>
    <t>The author(s) declare that financial support was received for the research and/or publication of this article. This study was supported by Bayer China. The authors declare that this study received funding from Bayer AS. The funding was used solely to contract a medical writing agency to assist with manuscript preparation, and the funder had no role in the study design, data collection, analysis, or interpretation.</t>
  </si>
  <si>
    <t>[Liu, Baiyun] Bayer Healthcare Co Ltd, Med Affairs Radiol, Shanghai, Peoples R China; [Reis, Joana] Bayer AG, Med Affairs, Radiol, Oslo, Norway; [Sharma, Ankur] Bayer Med Care Inc, Med Affairs Radiol, Pittsburgh, PA USA; [Wang, Wei] Bayer Healthcare Co, Med Affairs Radiol, Beijing, Peoples R China</t>
  </si>
  <si>
    <t>Bayer AG; Bayer AG</t>
  </si>
  <si>
    <t>Application of artificial intelligence in non-invasive cardiovascular imaging for coronary artery disease: a systematic review and meta-analysis</t>
  </si>
  <si>
    <t>artificial intelligence; non-invasive imaging modalities; cardiovascular imaging; coronary artery disease; systematic review</t>
  </si>
  <si>
    <t>COMPUTED-TOMOGRAPHY ANGIOGRAPHY; CT ANGIOGRAPHY</t>
  </si>
  <si>
    <t>Liu, Baiyun/AAX-1451-2021</t>
  </si>
  <si>
    <t>1664183</t>
  </si>
  <si>
    <t>10.3389/fcvm.2025.1664183</t>
  </si>
  <si>
    <t>http://dx.doi.org/10.3389/fcvm.2025.1664183</t>
  </si>
  <si>
    <t>AJ2UE</t>
  </si>
  <si>
    <t>41458983</t>
  </si>
  <si>
    <t>WOS:001649450000001</t>
  </si>
  <si>
    <t>Sun, Y; Li, B; Ju, CL; Hu, LM; Sun, HY; An, J; Kim, TH; Bu, ZJ; Shi, ZY; Liu, JP; Liu, ZL</t>
  </si>
  <si>
    <t>Background: Predicting colorectal cancer (CRC) recurrence risk remains a challenge in clinical practice. Owing to the widespread use of radiomics in CRC diagnosis and treatment, some researchers recently explored the effectiveness of radiomics-based models in forecasting CRC recurrence risk. Nonetheless, the lack of systematic evidence of the efficacy of such models has hampered their clinical adoption. Objective: This study aimed to explore the value of radiomics in predicting CRC recurrence, providing a scholarly rationale for developing more specific interventions. Methods: Overall, 4 databases (Embase, PubMed, the Cochrane Library, and Web of Science) were searched for relevant articles from inception to January 1, 2025. We included studies that developed or validated radiomics-based machine learning models for predicting CRC recurrence using computed tomography or magnetic resonance imaging and provided discriminative performance metrics (c-index). Nonoriginal articles, studies that did not develop a model, and those lacking clear outcome measures were excluded from the study. The quality of the included original studies was assessed using the Radiomics Quality Score. A bivariate mixed-effects model was used to conduct a meta-analysis in which the c-index values with 95% CI were pooled. For the meta-analysis, subgroup analyses were conducted separately on the validation and training sets. Results: This meta-analysis included 17 original studies involving 4600 patients with CRC. The quality of the identified studies was low (mean Radiomics Quality Score 13.23/36, SD 2.56), with limitations in prospective design and biological validation. In the validation set, the c-index values based on clinical features, radiomics features, and radiomics features combined with clinical features were 0.73 (95% CI 0.68-0.79), 0.80 (95% CI 0.75-0.85), and 0.83 (95% CI 0.79-0.87), respectively. In the internal validation set, the c-index values based on clinical features, radiomics features, and radiomics features+clinical features were 0.70 (95% CI 0.61-0.79), 0.83 (95% CI 0.78-0.88), and 0.83 (95% CI 0.78-0.88), respectively. Finally, in the external validation set, the c-index values based on clinical features, radiomics features, and radiomics features combined with clinical features were 0.76 (95% CI 0.70-0.83), 0.75 (95% CI 0.66-0.83), and 0.83 (95% CI 0.78-0.88), respectively. Conclusions: Radiomics-based machine learning models, especially those integrating radiomics and clinical features, showed promising predictive performance for CRC recurrence risk. However, this study has several limitations, such as moderate study quality, limited sample size, and high heterogeneity in modeling approaches. These findings suggest the potential clinical value of integrated models in risk stratification and their potential to enhance personalized treatment, though further high-quality prospective studies are warranted.</t>
  </si>
  <si>
    <t>Sun, Yuan; Li, Bo; Ju, Chuanlan; Hu, Liming; Sun, Huiyi; An, Jing; Kim, Tae-Hun; Bu, Zhijun; Shi, Zeyang; Liu, Jianping; Liu, Zhaolan</t>
  </si>
  <si>
    <t>Liu, ZL (corresponding author), Beijing Univ Chinese Med, Ctr Evidence Based Chinese Med, 11 East Beisanhuan Rd,Heping St, Beijing 100029, Peoples R China.</t>
  </si>
  <si>
    <t>lzl1019@163.com</t>
  </si>
  <si>
    <t>National Natural Science Foundation of China [82374298]; Backup Leader Support Program of Beijing University of Chinese Medicine [90010960920033]; High-level Chinese Medicine Key Discipline of the Double-tier Supporting Support Bureau-Evidence-based Medicine in Chinese Medicine [90010951310169]</t>
  </si>
  <si>
    <t>National Natural Science Foundation of China (National Natural Science Foundation of China (NSFC)); Backup Leader Support Program of Beijing University of Chinese Medicine; High-level Chinese Medicine Key Discipline of the Double-tier Supporting Support Bureau-Evidence-based Medicine in Chinese Medicine</t>
  </si>
  <si>
    <t>This work was supported by the National Natural Science Foundation of China (grant 82374298), Backup Leader Support Program of Beijing University of Chinese Medicine (90010960920033), and High-level Chinese Medicine Key Discipline of the Double-tier Supporting Support Bureau-Evidence-based Medicine in Chinese Medicine (90010951310169).</t>
  </si>
  <si>
    <t>[Sun, Yuan; Bu, Zhijun; Shi, Zeyang; Liu, Jianping; Liu, Zhaolan] Beijing Univ Chinese Med, Ctr Evidence Based Chinese Med, 11 East Beisanhuan Rd,Heping St, Beijing 100029, Peoples R China; [Sun, Yuan] Shandong Coll Tradit Chinese Med, Dept Publ Hlth, Yantai, Peoples R China; [Li, Bo] Prevent Med Assoc, Yantai Ctr Dis Control &amp; Prevent, Yantai, Peoples R China; [Ju, Chuanlan] Yantai Hosp Tradit Chinese Med, Dept Publ Hlth, Yantai, Peoples R China; [Hu, Liming] Beijing Univ Chinese Med, Dongfang Hosp, Dept Spleen Stomach Liver &amp; Gallbladder, Beijing, Peoples R China; [Sun, Huiyi] Beijing Univ Chinese Med, Dongzhimen Hosp, Dept Spleen Stomach Liver &amp; Gallbladder, Beijing, Peoples R China; [An, Jing] Beijing Univ Chinese Med, Affiliated Hosp 3, Dept Spleen &amp; Stomach, Beijing, Peoples R China; [Kim, Tae-Hun] Kyung Hee Univ, Korean Med Clin Trial Ctr, Korean Med Hosp, Seoul, South Korea</t>
  </si>
  <si>
    <t>Beijing University of Chinese Medicine; Shandong University of Traditional Chinese Medicine; Beijing University of Chinese Medicine; Beijing University of Chinese Medicine; Beijing University of Chinese Medicine; Kyung Hee University; Kyung Hee University Hospital</t>
  </si>
  <si>
    <t>Predictive Performance of Radiomics-Based Machine Learning for Colorectal Cancer Recurrence Risk: Systematic Review and Meta-Analysis</t>
  </si>
  <si>
    <t>colorectal cancer; radiomics; meta-analysis; clinical prediction model; PRISMA; Preferred Reporting Items for Systematic Reviews and Meta-Analyses</t>
  </si>
  <si>
    <t>HU, LIMING/KEI-7486-2024</t>
  </si>
  <si>
    <t>Bu, Zhijun/0009-0006-0051-1662; Liu, Jianping/0000-0002-0320-061X</t>
  </si>
  <si>
    <t>e78644</t>
  </si>
  <si>
    <t>10.2196/78644</t>
  </si>
  <si>
    <t>http://dx.doi.org/10.2196/78644</t>
  </si>
  <si>
    <t>Q3677</t>
  </si>
  <si>
    <t>41328447</t>
  </si>
  <si>
    <t>WOS:001634518000002</t>
  </si>
  <si>
    <t>Avram, MF; Lazar, DC; Maris, MI; Cucui-Cozma, AS; Murariu, MS</t>
  </si>
  <si>
    <t>Background Pancreatic ductal adenocarcinoma (PDAC) is a highly lethal malignancy, and traditional prognostic methods, such as TNM staging, often fail to accurately predict outcomes. This review evaluates the use of machine learning (ML) to improve PDAC prognosis.Methods A systematic literature search of PubMed and Google Scholar was conducted, identifying 12 studies that applied ML algorithms to predict survival, recurrence, and metastasis in patients with PDAC.Results Various algorithms, including Random Forests, XGBoost, and Deep Learning, demonstrated superior predictive performance compared to the TNM staging. Models using multimodal data-combining clinical, radiomic, and genomic features-yielded the highest accuracy for predicting overall survival and early liver metastasis.Conclusion ML offers a significant advantage in analyzing complex medical data to refine risk stratification and support personalized PDAC treatment. However, current models are limited by their small datasets and retrospective designs. Future research requires prospective validation to translate these ML tools into clinical practice.</t>
  </si>
  <si>
    <t>Avram, Mihaela-Flavia; Lazar, Daniela-Cornelia; Maris, Mihaela-Ioana; Cucui-Cozma, Alexandru-Stefan; Murariu, Marius-Sorin</t>
  </si>
  <si>
    <t>Avram, MF (corresponding author), Victor Babes Univ Med &amp; Pharm Timisoara, Dept Surg 10, Surg Discipline 1, Timisoara, Romania.; Avram, MF (corresponding author), Victor Babes Univ Med &amp; Pharm Timisoara, Abdominal Surg &amp; Phlebol Res Ctr, Timisoara, Romania.</t>
  </si>
  <si>
    <t>avram.mihaela@umft.ro</t>
  </si>
  <si>
    <t>VICTOR BABES UNIVERSITY OF MEDICINE AND PHARMACY TIMISOARA</t>
  </si>
  <si>
    <t>The author(s) declared financial support was received for this work and/or its publication. We would like to acknowledge VICTOR BABES UNIVERSITY OF MEDICINE AND PHARMACY TIMISOARA for their support in covering the costs of publication for this research paper.</t>
  </si>
  <si>
    <t>[Avram, Mihaela-Flavia; Cucui-Cozma, Alexandru-Stefan; Murariu, Marius-Sorin] Victor Babes Univ Med &amp; Pharm Timisoara, Dept Surg 10, Surg Discipline 1, Timisoara, Romania; [Avram, Mihaela-Flavia; Murariu, Marius-Sorin] Victor Babes Univ Med &amp; Pharm Timisoara, Abdominal Surg &amp; Phlebol Res Ctr, Timisoara, Romania; [Lazar, Daniela-Cornelia] Victor Babes Univ Med &amp; Pharm Timisoara, Dept Internal Med 5 1, Discipline Internal Med 4, Timisoara, Romania; [Maris, Mihaela-Ioana] Victor Babes Univ Med &amp; Pharm Timisoara, Dept Funct Sci, Pathophysiol, Timisoara, Romania; [Maris, Mihaela-Ioana] Victor Babes Univ Med &amp; Pharm Timisoara, Ctr Translat Res &amp; Syst Med, Timisoara, Romania</t>
  </si>
  <si>
    <t>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t>
  </si>
  <si>
    <t>The place of advanced machine learning techniques in building pancreatic adenocarcinoma survival and recurrence prognosis models</t>
  </si>
  <si>
    <t>artificial intelligence; pancreatic adenocarcinoma; advanced machine learning; cancer survival prediction; cancer recurrence prediction; machine learning cancer prediction</t>
  </si>
  <si>
    <t>Maris, Mihaela Ioana/JMQ-8188-2023; Avram, Mihaela/AAD-1301-2021; Murariu, Marius-Sorin/K-2523-2013; Cucui-Cozma, Alexandru/LWH-6109-2024</t>
  </si>
  <si>
    <t>DEC 17 2025</t>
  </si>
  <si>
    <t>1727806</t>
  </si>
  <si>
    <t>10.3389/fonc.2025.1727806</t>
  </si>
  <si>
    <t>http://dx.doi.org/10.3389/fonc.2025.1727806</t>
  </si>
  <si>
    <t>AL7VZ</t>
  </si>
  <si>
    <t>41479788</t>
  </si>
  <si>
    <t>WOS:001651144700001</t>
  </si>
  <si>
    <t>Gao, S; Liu, J; Li, LQ; Yang, D; Miao, YF; Zhang, X; Han, QQ; Shi, YS; Wu, JG; Zhang, K</t>
  </si>
  <si>
    <t>ObjectiveTo provide a critical and clinically oriented synthesis of recent deep learning developments for breast cancer imaging across major modalities, with emphasis on model architectures, dataset characteristics, methodological quality, and implications for clinical translation.MethodsFollowing PRISMA guidelines, we systematically searched PubMed, Scopus, Web of Science, ScienceDirect, and Google Scholar for studies published from 2020 to 2024 on deep learning applied to breast imaging. Sixty-five studies using convolutional neural networks (CNNs), Transformers, or hybrid architectures were included. Datasets were comparatively profiled, and study quality and risk of bias were appraised using QUADAS-2.ResultsCNN-based classifiers, particularly on mammography and pathology, commonly achieved median accuracies above 90% and AUCs around or above 0.95, while CNN detectors reported high sensitivities and mid-90% accuracies, supporting their potential role as second readers. CNN-derived U-Net variants dominated segmentation tasks, yielding high Dice and IoU values for tumour and fibroglandular-tissue delineation. Transformer and hybrid models showed advantages when global context, multi-view inputs or volumetric data were critical (e.g. dense breasts, DBT, DCE-MRI), where they improved lesion localisation and patient-level risk stratification. However, QUADAS-2 and dataset profiling revealed substantial limitations: most studies were retrospective, single-centre and class-imbalanced, with narrow demographic representation, heterogeneous reference standards and scarce external or prospective validation. These factors raise concerns about bias, overfitting, fairness and robustness in real-world deployment. Only a minority of studies systematically addressed interpretability, workflow integration or regulatory requirements.ConclusionsDeep learning offers considerable promise to support early detection, risk stratification and workflow efficiency across breast imaging modalities, with CNNs and Transformers providing complementary strengths for local fine-detail versus global contextual modelling. Nevertheless, the current evidence base is constrained by heterogeneous designs, limited reporting of study quality and biased datasets, so reported performance should not be interpreted as definitive proof of clinical readiness. Future research should prioritise multi-centre, demographically diverse cohorts, transparent quality assessment, external and prospective validation, and evaluation of reader and workflow impact. Developing explainable, fairness-aware and privacy-preserving systems-such as those enabled by interpretable architectures and federated learning-will be essential for safe and equitable translation of deep learning tools into routine breast cancer care.</t>
  </si>
  <si>
    <t>Gao, Shuo; Liu, Jia; Li, Linqian; Yang, Di; Miao, Yafei; Zhang, Xu; Han, Qianqian; Shi, Yasong; Wu, Jianguo; Zhang, Ke</t>
  </si>
  <si>
    <t>Zhang, K (corresponding author), Hebei Univ, Affiliated Hosp, Basic Res Key Lab Gen Surg Digital Med, Baoding, Peoples R China.; Zhang, K (corresponding author), Hebei Univ, Inst Life Sci &amp; Green Dev, Baoding, Peoples R China.; Zhang, K (corresponding author), Hebei Univ, Affiliated Hosp, 3D Image &amp; 3D Printing Ctr, Baoding, Peoples R China.; Zhang, K (corresponding author), Hebei Univ, Affiliated Hosp, Thorac Surg Dept, Baoding, Peoples R China.</t>
  </si>
  <si>
    <t>lilinqian163@163.com; wujianguo1111@126.com; 609434043@qq.com; 93391@qq.com; shiyasong1011@163.com; doctormiaoyafei@163.com; gaoshuohbu@163.com; doctoryangdi@163.com; 6936623@qq.com; 495405696@qq.com</t>
  </si>
  <si>
    <t>Affiliated Hospital of Hebei University [Project No. 2022QC36]</t>
  </si>
  <si>
    <t>Affiliated Hospital of Hebei University</t>
  </si>
  <si>
    <t>This study was funded by the Youth Research Foundation of The Affiliated Hospital of Hebei University (Project No. 2022QC36, "Research on Breast Cancer Classification Based on Multimodal Imaging Data").</t>
  </si>
  <si>
    <t>[Gao, Shuo; Shi, Yasong; Wu, Jianguo] Hebei Univ, Informat Ctr, Affiliated Hosp, Baoding, Peoples R China; [Liu, Jia] Hebei Univ, Affiliated Hosp, Med Affairs Dept, Baoding, Peoples R China; [Gao, Shuo; Li, Linqian; Zhang, Ke] Hebei Univ, Affiliated Hosp, Basic Res Key Lab Gen Surg Digital Med, Baoding, Peoples R China; [Li, Linqian; Zhang, Ke] Hebei Univ, Inst Life Sci &amp; Green Dev, Baoding, Peoples R China; [Li, Linqian; Zhang, Ke] Hebei Univ, Affiliated Hosp, 3D Image &amp; 3D Printing Ctr, Baoding, Peoples R China; [Yang, Di; Miao, Yafei] Hebei Univ, Affiliated Hosp, Clin Med Coll, Baoding, Peoples R China; [Zhang, Ke] Hebei Univ, Affiliated Hosp, Thorac Surg Dept, Baoding, Peoples R China; [Zhang, Xu] Hebei Univ, Ultrasound Dept, Affiliated Hosp, Baoding, Peoples R China; [Han, Qianqian] Hebei Univ, Breast Surg, Affiliated Hosp, Baoding, Peoples R China</t>
  </si>
  <si>
    <t>Hebei University; Hebei University; Hebei University; Hebei University; Hebei University; Hebei University; Hebei University; Hebei University; Hebei University</t>
  </si>
  <si>
    <t>Application of deep learning technology in breast cancer: a systematic review of segmentation, detection, and classification approaches</t>
  </si>
  <si>
    <t>Breast cancer imaging; Deep learning; Vision transformers; Explainable AI; Federated learning; Medical image analysis</t>
  </si>
  <si>
    <t>MAMMOGRAPHY; ULTRASOUND; IMAGES; MODEL; MRI</t>
  </si>
  <si>
    <t>JAN 4 2026</t>
  </si>
  <si>
    <t>10.1186/s12938-025-01502-5</t>
  </si>
  <si>
    <t>http://dx.doi.org/10.1186/s12938-025-01502-5</t>
  </si>
  <si>
    <t>DA2FC</t>
  </si>
  <si>
    <t>41486277</t>
  </si>
  <si>
    <t>WOS:001678606500001</t>
  </si>
  <si>
    <t>Fordham, SME</t>
  </si>
  <si>
    <t>Antimicrobial resistance in Klebsiella pneumoniae poses a major clinical challenge, driving development in rapid, diagnostic strategies that extend beyond conventional susceptibility testing. Twenty-three studies demonstrate that using matrix-assisted laser desorption/ionization time-of-flight mass spectrometry (MALDI-TOF-MS) spectra to create machine learning (ML) models yields rapid and accurate predictions of antibiotic resistance in K. pneumoniae. Across these studies, most models focused on carbapenem resistance and achieved Area Under the Receiver Operating Characteristic Curve (AUROC) values consistently above 0.90, with ensemble algorithms, particularly Random Forest, XGBoost, and Light Gradient Boosting Machine, and deep learning models such as Convolutional Neural Networks attaining accuracies as high as 97% and even AUROCs reaching 0.99 or higher. Sample sizes ranged from 35 to over 15,000 isolates, reinforcing the robustness of these findings across diverse clinical settings. In addition to high discrimination performance, this evaluation reports that ML models developed using MALDI-TOF-MS spectra shorten diagnostic turnaround from days (48-96 h with conventional methods) to minutes or hours, using existing MALDI-TOF-MS equipment for economical implementation. However, ML diagnostic tools remain constrained by limited external validation, spectra preprocessing protocols, and variability between different MALDI-TOF-MS platforms. These limitations may restrict model generalizability and clinical translation, highlighting the need for standardized workflows and larger multicenter evaluations.</t>
  </si>
  <si>
    <t>Fordham, Stephen Mark Edward</t>
  </si>
  <si>
    <t>Fordham, SME (corresponding author), Bournemouth Univ, Dept Life &amp; Environm Sci, Poole, England.</t>
  </si>
  <si>
    <t>sfordham@bournemouth.ac.uk</t>
  </si>
  <si>
    <t>[Fordham, Stephen Mark Edward] Bournemouth Univ, Dept Life &amp; Environm Sci, Poole, England</t>
  </si>
  <si>
    <t>Bournemouth University</t>
  </si>
  <si>
    <t>The Evaluation of Machine Learning Models Using Matrix-Assisted Laser Desorption/Ionization Time-of-Flight Mass Spectrometry (MALDI-TOF-MS) Spectra for the Prediction of Antibiotic Resistance in Klebsiella pneumoniae</t>
  </si>
  <si>
    <t>MICROBIOLOGYOPEN</t>
  </si>
  <si>
    <t>Klebsiella pneumoniae; machine learning; MALDI-TOF-MS; rapid diagnostics</t>
  </si>
  <si>
    <t>DESORPTION IONIZATION-TIME; IDENTIFICATION; MANAGEMENT</t>
  </si>
  <si>
    <t>Fordham, Stephen/0000-0002-7814-2880</t>
  </si>
  <si>
    <t>2045-8827</t>
  </si>
  <si>
    <t>MicrobiologyOpen</t>
  </si>
  <si>
    <t>MAR 2 2026</t>
  </si>
  <si>
    <t>e70257</t>
  </si>
  <si>
    <t>10.1002/mbo3.70257</t>
  </si>
  <si>
    <t>http://dx.doi.org/10.1002/mbo3.70257</t>
  </si>
  <si>
    <t>Microbiology</t>
  </si>
  <si>
    <t>EM4DH</t>
  </si>
  <si>
    <t>41771780</t>
  </si>
  <si>
    <t>WOS:001704536000001</t>
  </si>
  <si>
    <t>Pinzón, SMB; Arenas, FAL; Arteta, BMM</t>
  </si>
  <si>
    <t>Background: Artificial intelligence (AI) is increasingly being integrated into healthcare, offering innovative tools to improve symptom management and support clinical decision-making in patients with advanced cancer receiving palliative care (PC). The study aimed to systematically evaluate recent evidence (2021-2024) on the clinical use of AI-based tools for symptom management, prognosis prediction, and clinical decision support in adult oncology patients in PC settings. Methods: A systematic review was conducted following the PRISMA-P 2015 guidelines. Databases searched included PubMed, Scopus, Cochrane Library, BVS, Scielo, and ScienceDirect, using MeSH terms related to AI, cancer, pain, and palliative care. Studies were included if they involved adult oncology patients using AI tools in PC and reported outcomes related to symptom control, clinical decisions, or mortality estimation. Two independent reviewers conducted the selection and methodological quality assessment using STROBE, PRISMA, and CONSORT guidelines. Only studies rated as medium or high quality were included. Results: From an initial pool of 3,018 records, 20 studies were selected. AI applications were grouped into prognosis and mortality prediction (n = 9), symptom identification and monitoring (n = 5), clinical decision support (n = 4), and communication tools (n = 2). Models included neural networks, eXtreme Gradient Boosting (XGBoost), decision trees, natural language processing (NLP), and chatbots. Most studies demonstrated high accuracy in retrospective or real-world clinical settings. Conclusions: AI has shown potential in the early identification of palliative needs, symptom control, and care planning. Prospective validation and implementation studies are needed to ensure ethical and safe integration into palliative care. Palliat Med Pract 2026; 20: e01326016</t>
  </si>
  <si>
    <t>Pinzon, Sandra Marisel Botia; Arenas, Fabian Alexander Leal; Arteta, Bilena Margarita Molina</t>
  </si>
  <si>
    <t>Pinzón, SMB (corresponding author), Inst Nacl Cancerol, Bogota, Colombia.</t>
  </si>
  <si>
    <t>sandrammd1209@gmail.com</t>
  </si>
  <si>
    <t>[Pinzon, Sandra Marisel Botia; Arenas, Fabian Alexander Leal; Arteta, Bilena Margarita Molina] Inst Nacl Cancerol, Bogota, Colombia</t>
  </si>
  <si>
    <t>Clinical applications of artificial intelligence in symptom management and decision making in oncologic palliative care: a systematic review</t>
  </si>
  <si>
    <t>PALLIATIVE MEDICINE IN PRACTICE</t>
  </si>
  <si>
    <t>cancer; pain; palliative care; artificial intelligence</t>
  </si>
  <si>
    <t>2545-0425</t>
  </si>
  <si>
    <t>2545-1359</t>
  </si>
  <si>
    <t>PALLIAT MED PRACT</t>
  </si>
  <si>
    <t>Palliat. Med. Pract.</t>
  </si>
  <si>
    <t>e01326016</t>
  </si>
  <si>
    <t>10.5603/pmp.105709</t>
  </si>
  <si>
    <t>http://dx.doi.org/10.5603/pmp.105709</t>
  </si>
  <si>
    <t>FU1AK</t>
  </si>
  <si>
    <t>WOS:001727424200001</t>
  </si>
  <si>
    <t>Omar, M; Watad, A; Mcgonagle, D; Soffer, S; Glicksberg, BS; Nadkarni, GN; Klang, E</t>
  </si>
  <si>
    <t>AimDiagnostic imaging is an integral part of identifying spondyloarthropathies (SpA), yet the interpretation of these images can be challenging. This review evaluated the use of deep learning models to enhance the diagnostic accuracy of SpA imaging.MethodsFollowing PRISMA guidelines, we systematically searched major databases up to February 2024, focusing on studies that applied deep learning to SpA imaging. Performance metrics, model types, and diagnostic tasks were extracted and analyzed. Study quality was assessed using QUADAS-2.ResultsWe analyzed 21 studies employing deep learning in SpA imaging diagnosis across MRI, CT, and X-ray modalities. These models, particularly advanced CNNs and U-Nets, demonstrated high accuracy in diagnosing SpA, differentiating arthritis forms, and assessing disease progression. Performance metrics frequently surpassed traditional methods, with some models achieving AUCs up to 0.98 and matching expert radiologist performance.ConclusionThis systematic review underscores the effectiveness of deep learning in SpA imaging diagnostics across MRI, CT, and X-ray modalities. The studies reviewed demonstrated high diagnostic accuracy. However, the presence of small sample sizes in some studies highlights the need for more extensive datasets and further prospective and external validation to enhance the generalizability of these AI models.Key PointsQuestionHow can deep learning models improve diagnostic accuracy in imaging for spondyloarthropathies (SpA), addressing challenges in early detection and differentiation from other forms of arthritis?FindingsDeep learning models, especially CNNs and U-Nets, showed high accuracy in SpA imaging across MRI, CT, and X-ray, often matching or surpassing expert radiologists.Clinical relevanceDeep learning models can enhance diagnostic precision in SpA imaging, potentially reducing diagnostic delays and improving treatment decisions, but further validation on larger datasets is required for clinical integration.Key PointsQuestionHow can deep learning models improve diagnostic accuracy in imaging for spondyloarthropathies (SpA), addressing challenges in early detection and differentiation from other forms of arthritis?FindingsDeep learning models, especially CNNs and U-Nets, showed high accuracy in SpA imaging across MRI, CT, and X-ray, often matching or surpassing expert radiologists.Clinical relevanceDeep learning models can enhance diagnostic precision in SpA imaging, potentially reducing diagnostic delays and improving treatment decisions, but further validation on larger datasets is required for clinical integration.Key PointsQuestionHow can deep learning models improve diagnostic accuracy in imaging for spondyloarthropathies (SpA), addressing challenges in early detection and differentiation from other forms of arthritis?FindingsDeep learning models, especially CNNs and U-Nets, showed high accuracy in SpA imaging across MRI, CT, and X-ray, often matching or surpassing expert radiologists.Clinical relevanceDeep learning models can enhance diagnostic precision in SpA imaging, potentially reducing diagnostic delays and improving treatment decisions, but further validation on larger datasets is required for clinical integration.</t>
  </si>
  <si>
    <t>Omar, Mahmud; Watad, Abdulla; Mcgonagle, Dennis; Soffer, Shelly; Glicksberg, Benjamin S.; Nadkarni, Girish N.; Klang, Eyal</t>
  </si>
  <si>
    <t>Omar, M (corresponding author), Tel Aviv Univ, Fac Med, Tel Aviv, Israel.</t>
  </si>
  <si>
    <t>Mahmudomar70@gmail.com</t>
  </si>
  <si>
    <t>[Omar, Mahmud; Watad, Abdulla] Tel Aviv Univ, Fac Med, Tel Aviv, Israel; [Watad, Abdulla] Sheba Med Ctr, Dept Med B, ,Ramat-Gan, Tel-hashomer, Israel; [Watad, Abdulla] Sheba Med Ctr, Zabludowicz Ctr Autoimmune Dis, Tel Hashomer, Israel; [Watad, Abdulla; Mcgonagle, Dennis] Univ Leeds, Chapel Allerton Hosp, Leeds Inst Rheumat &amp; Musculoskeletal Med, Sect Musculoskeletal Dis,NIHR Leeds Musculoskeleta, Leeds, England; [Soffer, Shelly] Davidoff Canc Ctr, Rabin Med Ctr, Inst Hematol, Petah Tiqwa, Israel; [Glicksberg, Benjamin S.; Nadkarni, Girish N.; Klang, Eyal] Icahn Sch Med Mt Sinai, Charles Bronfman Inst Personalized Med, New York, NY USA; [Nadkarni, Girish N.; Klang, Eyal] Icahn Sch Med Mt Sinai, Div Data Driven &amp; Digital Med D3M, New York, NY USA</t>
  </si>
  <si>
    <t>Tel Aviv University; Sackler Faculty of Medicine; Chaim Sheba Medical Center; Tel Aviv University; Tel Aviv University; Chaim Sheba Medical Center; Chapel Allerton Hospital; University of Leeds; Tel Aviv University; Rabin Medical Center; Icahn School of Medicine at Mount Sinai; Icahn School of Medicine at Mount Sinai</t>
  </si>
  <si>
    <t>The role of deep learning in diagnostic imaging of spondyloarthropathies: a systematic review</t>
  </si>
  <si>
    <t>EUROPEAN RADIOLOGY</t>
  </si>
  <si>
    <t>Spondyloarthropathies; Deep learning; Diagnostic imaging; Convolutional neural networks; Sacroiliitis</t>
  </si>
  <si>
    <t>AXIAL SPONDYLOARTHRITIS; SACROILIITIS</t>
  </si>
  <si>
    <t>Glicksberg, Benjamin/I-9500-2019; Omar, Mahmud/HZH-7714-2023; mirzaei, hamed/X-2374-2018</t>
  </si>
  <si>
    <t>Glicksberg, Benjamin/0000-0003-4515-8090; McGonagle, Dennis/0000-0001-7715-8226; Klang, Eyal/0000-0002-4567-3108; Omar, Mahmud/0009-0001-0438-0827</t>
  </si>
  <si>
    <t>0938-7994</t>
  </si>
  <si>
    <t>1432-1084</t>
  </si>
  <si>
    <t>EUR RADIOL</t>
  </si>
  <si>
    <t>Eur. Radiol.</t>
  </si>
  <si>
    <t>3661</t>
  </si>
  <si>
    <t>3672</t>
  </si>
  <si>
    <t>10.1007/s00330-024-11261-x</t>
  </si>
  <si>
    <t>http://dx.doi.org/10.1007/s00330-024-11261-x</t>
  </si>
  <si>
    <t>2QX9Q</t>
  </si>
  <si>
    <t>39658683</t>
  </si>
  <si>
    <t>WOS:001374590000001</t>
  </si>
  <si>
    <t>Boyce, L; Prybutok, V</t>
  </si>
  <si>
    <t>Highlights What are the main findings? Studies consistently show that combining frequent health data with contextual information improves the early detection of COPD exacerbations. Explainable Artificial Intelligence (AI) approaches help clarify why risk increases, revealing early warning patterns and meaningful differences in how patients respond to environmental exposures. What are the implications of the main findings? For AI tools to be useful in practice, COPD exacerbations must be defined consistently, and models must be validated across diverse patient populations and care settings. When designed with clinical workflows in mind, interpretable AI systems could support earlier intervention and more personalized COPD management.Highlights What are the main findings? Studies consistently show that combining frequent health data with contextual information improves the early detection of COPD exacerbations. Explainable Artificial Intelligence (AI) approaches help clarify why risk increases, revealing early warning patterns and meaningful differences in how patients respond to environmental exposures. What are the implications of the main findings? For AI tools to be useful in practice, COPD exacerbations must be defined consistently, and models must be validated across diverse patient populations and care settings. When designed with clinical workflows in mind, interpretable AI systems could support earlier intervention and more personalized COPD management.Abstract Background: Exacerbations of chronic obstructive pulmonary disease (COPD) are a leading cause of morbidity, mortality, and healthcare burden worldwide. Early detection and timely intervention remain important challenges in COPD management, given the unpredictable nature of acute deterioration and limitations of traditional spirometry-based risk assessment. Methods: This narrative review synthesizes artificial intelligence (AI)-driven approaches for predicting and detecting chronic obstructive pulmonary disease (COPD) exacerbations across electronic health records, wearable sensors, imaging, environmental data, and patient-reported outcomes, emphasizing novel discoveries and emerging relationships rather than predictive performance. Results: Three major discoveries have been made. First, measurable physiological and behavioral deterioration may precede symptom recognition by approximately 7-14 days, thereby establishing a potential intervention window for anticipatory care. Second, machine learning (ML) models integrating pollutant exposure, medication adherence, and clinical characteristics have identified phenotypes with differential environmental sensitivity, including unexpected exposure-adherence interactions. Third, deep neural network analysis of full spirometry curves has revealed structural phenotypes beyond traditional Forced Expiratory Volume (FEV1)-based measures and novel imaging biomarkers. The predictive performance ranges from the Area Under the Curve (AUC) 0.72-0.95, with a pooled meta-analytic AUC of approximately 0.77. Conclusions: AI has uncovered hidden patterns in the progression of COPD, supporting a shift from reactive to anticipatory management. Translation to routine care requires prospective validation, improved interpretability, workflow integration, and generalizability and equity.</t>
  </si>
  <si>
    <t>Boyce, LeAnn; Prybutok, Victor</t>
  </si>
  <si>
    <t>Boyce, L (corresponding author), Univ North Texas, Coll Sci, Dept Analyt &amp; Stat, Denton, TX 76203 USA.</t>
  </si>
  <si>
    <t>leann.boyce@unt.edu; victor.prybutok@unt.edu</t>
  </si>
  <si>
    <t>[Boyce, LeAnn] Univ North Texas, Coll Sci, Dept Analyt &amp; Stat, Denton, TX 76203 USA; [Prybutok, Victor] Univ North Texas, G Brint Ryan Coll Business, Dept Informat Technol &amp; Decis Sci, Denton, TX 76203 USA</t>
  </si>
  <si>
    <t>University of North Texas Denton; University of North Texas System; University of North Texas Denton; University of North Texas System; University of North Texas Denton</t>
  </si>
  <si>
    <t>Artificial Intelligence for Early Detection and Prediction of Chronic Obstructive Pulmonary Disease Exacerbations</t>
  </si>
  <si>
    <t>chronic obstructive pulmonary disease (COPD); COPD exacerbation; artificial intelligence; machine learning; deep learning; wearable sensors; electronic health records; explainable artificial intelligence; clinical decision support; precision medicine</t>
  </si>
  <si>
    <t>PERFORMANCE; FRAMEWORK</t>
  </si>
  <si>
    <t>MAR 21 2026</t>
  </si>
  <si>
    <t>806</t>
  </si>
  <si>
    <t>10.3390/healthcare14060806</t>
  </si>
  <si>
    <t>http://dx.doi.org/10.3390/healthcare14060806</t>
  </si>
  <si>
    <t>FR2WF</t>
  </si>
  <si>
    <t>41897259</t>
  </si>
  <si>
    <t>WOS:001725519200001</t>
  </si>
  <si>
    <t>Erdem, O; Canbak, T; Acar, A; Basak, F</t>
  </si>
  <si>
    <t>Background Artificial intelligence (AI) has transformed many facets of general surgery. A quantitative bibliometric overview can map publication trends, research fronts, and collaborative patterns to guide future work. Our study provides a comprehensive analysis of the literature on AI in general surgery, identifying key trends and influential contributors.Methods We retrieved 536 "Article" and "Review" records from Scopus and Web of Science from January 2005 through June 2025. After a rigorous deduplication process, 536 unique publications remained. We analyzed annual scientific production, top journals, authors, keyword co-occurrence, and highly cited papers using descriptive and relational bibliometric analyses.Results Annual publications grew exponentially, accelerating significantly after 2019 and peaking at 160 publications in 2024. Annals of Surgery (n = 28), Surgical Endoscopy (n = 25), and Journal of Medical Internet Research (n = 20) were the most productive journals. Palenzuela DL (n = 7), Dayan D (n = 6), and Liu J (n = 6) were the most prolific authors. The most frequent keywords were "Artificial intelligence" (64), "General surgery" (43), and "Surgery" (31). Keyword co-occurrence analysis revealed five thematic clusters: AI language models, clinical outcomes/risk prediction, surgical education, socio-professional themes, and core surgical practice. The most cited articles focused on surgical phase recognition, medical education, and large-language models.Conclusions AI in general surgery has seen a period of exponential growth, moving from exploratory discourse to applied research. While research is concentrated among a few authors and journals, its thematic diversity suggests a nascent, fragmented field without a dominant intellectual core. Future work should prioritize prospective validation, data-sharing infrastructures, and ethical frameworks to ensure responsible clinical translation. We propose an ethical-educational-technological (EET) framework to guide the responsible integration of AI into surgical practice and training.</t>
  </si>
  <si>
    <t>Erdem, Olgun; Canbak, Tolga; Acar, Aylin; Basak, Fatih</t>
  </si>
  <si>
    <t>Erdem, O (corresponding author), Univ Hlth Sci, Umraniye Training &amp; Res Hosp, Dept Gen Surg, Istanbul, Turkiye.</t>
  </si>
  <si>
    <t>olgun.erdem@hotmail.com</t>
  </si>
  <si>
    <t>[Erdem, Olgun; Canbak, Tolga; Acar, Aylin; Basak, Fatih] Univ Hlth Sci, Umraniye Training &amp; Res Hosp, Dept Gen Surg, Istanbul, Turkiye</t>
  </si>
  <si>
    <t>University of Health Sciences Turkey; Istanbul Umraniye Training &amp; Research Hospital</t>
  </si>
  <si>
    <t>Beyond the Hype: Mapping the Evolution of Artificial Intelligence in General Surgery Through Two Decades of Bibliometrics</t>
  </si>
  <si>
    <t>WORLD JOURNAL OF SURGERY</t>
  </si>
  <si>
    <t>artificial intelligence; ChatGPT; general surgery; large language model; machine learning</t>
  </si>
  <si>
    <t>Basak, Fatih/A-1531-2014; canbak, Tolga/JWO-5117-2024; ERDEM, OLGUN/MTF-3400-2025</t>
  </si>
  <si>
    <t>ERDEM, OLGUN/0000-0003-1433-3431</t>
  </si>
  <si>
    <t>0364-2313</t>
  </si>
  <si>
    <t>1432-2323</t>
  </si>
  <si>
    <t>WORLD J SURG</t>
  </si>
  <si>
    <t>World J.Surg.</t>
  </si>
  <si>
    <t>3402</t>
  </si>
  <si>
    <t>3409</t>
  </si>
  <si>
    <t>10.1002/wjs.70165</t>
  </si>
  <si>
    <t>http://dx.doi.org/10.1002/wjs.70165</t>
  </si>
  <si>
    <t>DH7GK</t>
  </si>
  <si>
    <t>41269235</t>
  </si>
  <si>
    <t>WOS:001619723500001</t>
  </si>
  <si>
    <t>Al-Khanaty, A; Hennes, D; Guduguntla, A; Guerrero, P; Delgado, C; Dinneen, E; Mazzone, E; Appu, S; Bolton, D; Eapen, RS; Murphy, DG; Lawrentschuk, N; Perera, ML</t>
  </si>
  <si>
    <t>Introduction: PI-RADS 3 lesions represent a diagnostic grey zone on multiparametric MRI, with clinically significant prostate cancer (csPCa) detected in only 10-30%. Their equivocal nature leads to both unnecessary biopsies and missed cancers. Artificial intelligence (AI) has emerged as a potential tool to provide objective, reproducible risk prediction. This review summarises current evidence on AI for risk stratification in patients with indeterminate mpMRI findings, including clarification of key multicentre initiatives such as the PI-CAI (Prostate Imaging-Artificial Intelligence) study-a global benchmarking effort comparing AI systems against expert radiologists. Methods: A narrative review of PubMed and Embase (search updated to August 2025) was conducted using terms including "PI-RADS 3", "radiomics", "machine learning", "deep learning", and "artificial intelligence." Eligible studies included those evaluating AI-based prediction of csPCa in PI-RADS 3 lesions using biopsy or long-term follow-up as reference standards. Both single-centre and multicentre studies were included, with emphasis on externally validated models. Results: Radiomics studies demonstrate that handcrafted features extracted from T2-weighted and diffusion-weighted imaging can distinguish benign tissue from csPCa, particularly in the transition zone, with area-under-the-ROC curves typically 0.75-0.82. Deep learning approaches-including convolutional neural networks and large-scale representation-learning frameworks-achieve higher performance and can reduce benign biopsy rates by 30-40%. Models that integrate imaging-based AI with clinical predictors such as PSA density further improve discrimination. The PI-CAI study, the largest international benchmark to date (&gt;10,000 MRI exams), shows that state-of-the-art AI systems can match or exceed expert radiologists for csPCa detection across diverse scanners, centres, and populations, though prospective validation remains limited. Conclusions: AI shows strong potential to refine management of PI-RADS 3 lesions by reducing unnecessary biopsies, improving csPCa detection, and mitigating inter-reader variability. Translation into routine practice will require prospective multicentre validation, harmonised imaging protocols, and integration of AI outputs into clinical workflows with clear thresholds, decision support, and safety-net recommendations.</t>
  </si>
  <si>
    <t>Al-Khanaty, Abdullah; Hennes, David; Guduguntla, Arjun; Guerrero, Pablo; Delgado, Carlos; Dinneen, Eoin; Mazzone, Elio; Appu, Sree; Bolton, Damien; Eapen, Renu S.; Murphy, Declan G.; Lawrentschuk, Nathan; Perera, Marlon L.</t>
  </si>
  <si>
    <t>Perera, ML (corresponding author), Peter MacCallum Canc Ctr, Div Canc Surg, Melbourne, Vic 3000, Australia.; Perera, ML (corresponding author), Univ Melbourne, Dept Surg, Austin Hlth, Melbourne, Vic 3010, Australia.; Perera, ML (corresponding author), Univ Melbourne, Sir Peter MacCallum Dept Oncol, Melbourne, Vic 3000, Australia.</t>
  </si>
  <si>
    <t>pguerreros@clinicasantamaria.cl; marlon.perera@unimelb.edu.au</t>
  </si>
  <si>
    <t>[Al-Khanaty, Abdullah; Hennes, David; Guerrero, Pablo; Delgado, Carlos; Dinneen, Eoin; Mazzone, Elio; Eapen, Renu S.; Murphy, Declan G.; Lawrentschuk, Nathan; Perera, Marlon L.] Peter MacCallum Canc Ctr, Div Canc Surg, Melbourne, Vic 3000, Australia; [Al-Khanaty, Abdullah; Guduguntla, Arjun; Bolton, Damien; Eapen, Renu S.; Perera, Marlon L.] Univ Melbourne, Dept Surg, Austin Hlth, Melbourne, Vic 3010, Australia; [Hennes, David] Monash Univ, Hudson Inst Med Res, Clayton, Vic 3168, Australia; [Mazzone, Elio] IRCCS San Raffaele Sci Inst, Urol Res Inst, Gianfranco Soldera Prostate Canc Lab, Div Oncol,Unit Urol, I-20162 Milan, Italy; [Appu, Sree] Cabrini Clin Sch, Dept Urol, Melbourne, Vic 3186, Australia; [Eapen, Renu S.; Murphy, Declan G.; Perera, Marlon L.] Univ Melbourne, Sir Peter MacCallum Dept Oncol, Melbourne, Vic 3000, Australia; [Lawrentschuk, Nathan] Univ Melbourne, Royal Melbourne Hosp, Dept Surg, Melbourne, Vic 3052, Australia; [Lawrentschuk, Nathan] EJ Whitten Prostate Canc Res Ctr Epworth, Melbourne, Vic 3121, Australia</t>
  </si>
  <si>
    <t>Peter Maccallum Cancer Center; University of Melbourne; Florey Institute of Neuroscience &amp; Mental Health; Austin Research Institute; Howard Florey Institute Affiliates; Monash University; Hudson Institute of Medical Research; Vita-Salute San Raffaele University; IRCCS Ospedale San Raffaele; University of Melbourne; Peter Maccallum Cancer Center; University of Melbourne; Melbourne Health; Royal Melbourne Hospital</t>
  </si>
  <si>
    <t>Using Artificial Intelligence as a Risk Prediction Model in Patients with Equivocal Multiparametric Prostate MRI Findings</t>
  </si>
  <si>
    <t>prostate cancer; PI-RADS 3; multiparametric MRI; artificial intelligence; radiomics; machine learning; deep learning</t>
  </si>
  <si>
    <t>CANCER DETECTION; DATA SYSTEM; RADIOMICS; LESIONS; INDETERMINATE; ACCURACY; BIOPSY</t>
  </si>
  <si>
    <t>Lawrentschuk, Nathan/AAL-8610-2021; Murphy, Declan/AAD-2191-2020; Mazzone, Elio/Z-5083-2019</t>
  </si>
  <si>
    <t>Delgado Rodriguez, Carlos Humberto/0000-0003-0400-2647; Guduguntla, Arjun/0009-0003-8439-2813</t>
  </si>
  <si>
    <t>DEC 21 2025</t>
  </si>
  <si>
    <t>10.3390/cancers18010028</t>
  </si>
  <si>
    <t>http://dx.doi.org/10.3390/cancers18010028</t>
  </si>
  <si>
    <t>AW5WO</t>
  </si>
  <si>
    <t>41514540</t>
  </si>
  <si>
    <t>WOS:001658479900001</t>
  </si>
  <si>
    <t>Yam, KJM; Lim, CYJ; Gao, EY; Koh, JH; Tan, NKW; Ng, ACW; Leong, ZH; Phua, CQ; Ong, TH; Leow, LC; Huang, GB; Tan, BKJ; Toh, ST</t>
  </si>
  <si>
    <t>Background: Obstructive sleep apnea (OSA) affects 38% of the population, yet over 90% of cases remain undiagnosed. The gold standard for diagnosis, polysomnography, requires specialized equipment and trained personnel, making it inaccessible in primary care and acute settings. With artificial intelligence (AI) advancements, oximetry-based AI models have emerged as potential alternatives for OSA diagnosis. Objective: This meta-analysis aims to evaluate the diagnostic accuracy of AI models trained on pulse oximetry readings in diagnosing OSA. Methods: A systematic search was conducted across Medline/PubMed, Embase, Scopus, Web of Science, and IEEE Xplore databases from inception to January 3, 2026. Studies that evaluated the diagnostic accuracy of AI models trained on oxygen saturation recordings, compared to the apnea-hypopnea index (AHI) as the reference standard, were included and screened by 2 blinded independent reviewers. Models were evaluated using Bayesian bivariate meta-analysis and meta-regression. Publication bias was examined using a selection model approach, while risk of bias and evidence quality were assessed with Quality Assessment of Diagnostic Accuracy Studies-2 (QUADAS-2) and Grading of Recommendations Assessment, Development, and Evaluation (GRADE). Results: From 13,986 screened articles, 25 studies met the inclusion criteria, encompassing 23,171 participants with a mean age of 40 (SD 10.6) to 63 (SD 13.3) years and a BMI of 25 to 37 kg/m2. AI-oximetry models demonstrated a pooled sensitivity of 91.1% (95% credible interval [CrI] 89.7%-92.4%) and specificity of 88.4% (95% CrI 85.3%-90.8%). Neural network classifiers achieved the highest sensitivity (92.7%) and specificity (91.3%). Deep learning feature extraction models were significantly higher in sensitivity (by 3.7%; 95% CrI 0.9%-6.9%) than domain expert-based approaches. Sensitivity decreased slightly with higher AHI cutoffs, while specificity increased by 16.6% from an AHI cutoff of &gt;= 5 to &gt;= 30. Sensitivity analyses showed that even with up to 40% probability of an unpublished study, changes in accuracy were modest (area under the curve: 0.902 to 0.877). QUADAS-2 and GRADE assessments found low-moderate risk of bias with high overall quality of evidence. Conclusions: AI-oximetry models showed high diagnostic accuracy for OSA across models and AHI cutoffs, performing better than or comparably to traditional overnight oximetry and home sleep apnea tests. This review provides the first pooled quantitative synthesis of AI models trained solely on oximetry data, with additional evaluations of publication bias and methodological limitations. Prior reviews were largely narrative or used alternative AI inputs other than oximetry. This study advances the field by offering a clearer and more reliable evidence base on pooled AI oximetry performance. These findings support the potential of oximetry-based AI as a convenient and scalable tool for OSA screening and diagnosis, with potential real-world applications in both primary care and inpatient settings for early identification of high-risk patients. Prospective external validation in diverse populations and low-prevalence settings is still needed before widespread real-world use. Trial Registration: PROSPERO CRD42025648556; https://www.crd.york.ac.uk/PROSPERO/view/CRD42025648556</t>
  </si>
  <si>
    <t>Yam, Kvan Jie Ming; Lim, Claire Yi Jia; Gao, Esther Yanxin; Koh, Jin Hean; Tan, Nicole Kye Wen; Ng, Adele Chin Wei; Leong, Zhou Hao; Phua, Chu Qin; Ong, Thun How; Leow, Leong Chai; Huang, Guang-Bin; Tan, Benjamin Kye Jyn; Toh, Song Tar</t>
  </si>
  <si>
    <t>Toh, ST (corresponding author), Singapore Gen Hosp, Dept Otorhinolaryngol Head &amp; Neck Surg, Block 3 Outram Rd,Basement 1 Singapore Gen Hosp, Singapore 169608, Singapore.</t>
  </si>
  <si>
    <t>toh.song.tar@singhealth.com.sg</t>
  </si>
  <si>
    <t>[Yam, Kvan Jie Ming] Nanyang Technol Univ, Lee Kong Chian Sch Med, Singapore, Singapore; [Yam, Kvan Jie Ming] SingHealth Duke NUS Acad Med Ctr, Singapore, Singapore; [Lim, Claire Yi Jia] Univ Auckland, Fac Med &amp; Hlth Sci, Sch Med, Auckland, New Zealand; [Gao, Esther Yanxin; Koh, Jin Hean; Tan, Nicole Kye Wen; Ng, Adele Chin Wei; Tan, Benjamin Kye Jyn; Toh, Song Tar] Natl Univ Singapore, Yong Loo Lin Sch Med, Singapore, Singapore; [Gao, Esther Yanxin; Koh, Jin Hean; Ng, Adele Chin Wei; Leong, Zhou Hao; Tan, Benjamin Kye Jyn; Toh, Song Tar] SingHealth, Surg Acad Clin Program, Singapore, Singapore; [Gao, Esther Yanxin; Ng, Adele Chin Wei; Leong, Zhou Hao; Tan, Benjamin Kye Jyn; Toh, Song Tar] Singapore Gen Hosp, Dept Otorhinolaryngol Head &amp; Neck Surg, Singapore, Singapore; [Ng, Adele Chin Wei; Phua, Chu Qin; Ong, Thun How; Leow, Leong Chai; Toh, Song Tar] SingHealth, Duke NUS Sleep Ctr, Singapore, Singapore; [Phua, Chu Qin] Sengkang Gen Hosp, Dept Otorhinolaryngol Head &amp; Neck Surg, Singapore, Singapore; [Ong, Thun How; Leow, Leong Chai] Singapore Gen Hosp, Dept Resp &amp; Crit Care Med, Singapore, Singapore; [Huang, Guang-Bin] Southeast Univ, Sch Automat, Nanjing, Peoples R China; [Huang, Guang-Bin] Minist Educ, Key Lab Measurement &amp; Control Complex Syst Engn, Nanjing, Peoples R China; [Huang, Guang-Bin] Mind PointEye, Singapore, Singapore</t>
  </si>
  <si>
    <t>Nanyang Technological University; University of Auckland; National University of Singapore; Singapore General Hospital; Singapore General Hospital; Southeast University - China</t>
  </si>
  <si>
    <t>Artificial Intelligence Diagnosis of Obstructive Sleep Apnea Using Overnight Pulse Oximetry: A Systematic Review and Bayesian Meta-Analysis</t>
  </si>
  <si>
    <t>machine learning; neural networks; deep learning; sleep disordered breathing; sleep apnoeas; diagnostic test accuracy</t>
  </si>
  <si>
    <t>NEURAL-NETWORK CLASSIFIERS; NOCTURNAL OXIMETRY; CLASSIFICATION; ACCURACY; SATURATION; QUALITY; SIGNALS; ASSIST</t>
  </si>
  <si>
    <t>Yam, Kvan/0009-0007-8436-5486</t>
  </si>
  <si>
    <t>e80349</t>
  </si>
  <si>
    <t>10.2196/80349</t>
  </si>
  <si>
    <t>http://dx.doi.org/10.2196/80349</t>
  </si>
  <si>
    <t>LH6QF</t>
  </si>
  <si>
    <t>42418449</t>
  </si>
  <si>
    <t>WOS:001824822100004</t>
  </si>
  <si>
    <t>Yu, MY; Yoo, HY; Han, GI; Kim, EJ; Son, YJ</t>
  </si>
  <si>
    <t>Background: Machine learning (ML) models may offer greater clinical utility than conventional risk scores, such as the Thrombolysis in Myocardial Infarction (TIMI) and Global Registry of Acute Coronary Events (GRACE) risk scores. However, there is a lack of knowledge on whether ML or traditional models are better at predicting the risk of major adverse cardiovascular and cerebrovascular events (MACCEs) in patients with acute myocardial infarction (AMI) who have undergone Objective: The aim of this study is to systematically review and critically appraise studies comparing the performance of ML models and conventional risk scores for predicting MACCEs in patients with AMI who have undergone PCI. Methods: Nine academic and electronic databases including PubMed, CINAHL, Embase, Web of Science, Scopus, ACM, IEEE, Cochrane, and Google Scholar were systematically searched from January 1, 2010, to December 31, 2024. We included studies of patients with AMI who underwent PCI, and predicted MACCE risk using ML algorithms or conventional risk analyses, and non-English publications. Our systematic search yielded 10 retrospective studies, with a total sample size of 89,702 individuals. Three validation tools were used to assess the validity of the published prediction models. Most included Results: The most frequently used ML algorithms were random forest (n=8) and logistic regression (n=6), while the most used conventional risk scores were GRACE (n=8) and TIMI (n=4). The most common MACCEs component was 1-year mortality (n=3), followed by 30-day mortality (n=2) and in-hospital mortality (n=2). Our meta-analysis demonstrated that outperformed conventional risk scores (area under the receiver operating characteristic curve: 0.79, 95% CI 0.75-0.84; was high. Publication bias was assessed using a funnel plot. The top-ranked predictors of mortality in both ML and convenConclusions: This review demonstrated that ML-based models had superior discriminatory performance compared to the advantages and limitations of ML algorithms and conventional risk scores before applying them in clinical practice. We highlight the importance of incorporating modifiable factors-including psychosocial and behavioral variables-into prediction models for MACCEs following PCI in patients with AMI. In addition, further multicenter prospective studies with external validation are required to address validation limitations. Trial Registration: PROSPERO CRD42024557418; https://www.crd.york.ac.uk/PROSPERO/view/CRD42024557418</t>
  </si>
  <si>
    <t>Yu, Min-Young; Yoo, Hae Young; Han, Ga In; Kim, Eun-Jung; Son, Youn-Jung</t>
  </si>
  <si>
    <t>Son, YJ (corresponding author), Chung Ang Univ, Red Cross Coll Nursing, 84 Heukseokro, Seoul 06974, South Korea.</t>
  </si>
  <si>
    <t>yjson@cau.ac.kr</t>
  </si>
  <si>
    <t>National Research Foundation of Korea (NRF) - Korean government (MSIT) [RS-2025-00562535]</t>
  </si>
  <si>
    <t>National Research Foundation of Korea (NRF) - Korean government (MSIT)</t>
  </si>
  <si>
    <t>Acknowledgments We would like to acknowledge the contributions of individuals who supported this work but did not meet the criteria for authorship. This work was supported by a grant from the National Research Foundation of Korea (NRF) , funded by the Korean government (MSIT; grant number RS-2025-00562535) . Generative AI tools were not used in the preparation of this manuscript.</t>
  </si>
  <si>
    <t>[Yu, Min-Young; Han, Ga In; Kim, Eun-Jung] Chung Ang Univ, Grad Sch Nursing, Seoul, South Korea; [Yoo, Hae Young; Son, Youn-Jung] Chung Ang Univ, Red Cross Coll Nursing, 84 Heukseokro, Seoul 06974, South Korea</t>
  </si>
  <si>
    <t>Chung Ang University; Chung Ang University</t>
  </si>
  <si>
    <t>Comparing the Performance of Machine Learning Models and Conventional Risk Scores for Predicting Major Adverse Cardiovascular Cerebrovascular Events After Percutaneous Coronary Intervention in Patients With Acute Myocardial Infarction: Systematic Review and Meta-Analysis</t>
  </si>
  <si>
    <t>machine learning; mortality; myocardial infarction; patient readmission; percutaneous coronary intervention; prediction algorithm; statistical model</t>
  </si>
  <si>
    <t>BIAS; MORTALITY</t>
  </si>
  <si>
    <t>Son, Youn-Jung/AGG-1406-2022; HAN, GAIN/KOD-3273-2024</t>
  </si>
  <si>
    <t>Son, Youn-Jung/0000-0002-0961-9606; Yu, Min-Young/0000-0002-1616-606X</t>
  </si>
  <si>
    <t>JUL 18 2025</t>
  </si>
  <si>
    <t>e76215</t>
  </si>
  <si>
    <t>10.2196/76215</t>
  </si>
  <si>
    <t>http://dx.doi.org/10.2196/76215</t>
  </si>
  <si>
    <t>5LM0E</t>
  </si>
  <si>
    <t>40680235</t>
  </si>
  <si>
    <t>WOS:001538505200008</t>
  </si>
  <si>
    <t>Kanavos, T; Birbas, E; Zanos, TP</t>
  </si>
  <si>
    <t>Background: Positron emission tomography (PET) is a valuable tool for the assessment of lymphoma, while artificial intelligence (AI) holds promise as a reliable resource for the analysis of medical images. In this context, we systematically reviewed the applications of deep learning (DL) for the interpretation of lymphoma PET images. Methods: We searched PubMed until 11 September 2024 for studies developing DL models for the evaluation of PET images of patients with lymphoma. The risk of bias and applicability concerns were assessed using the prediction model risk of bias assessment tool (PROBAST). The articles included were categorized and presented based on the task performed by the proposed models. Our study was registered with the international prospective register of systematic reviews, PROSPERO, as CRD42024600026. Results: From 71 papers initially retrieved, 21 studies with a total of 9402 participants were ultimately included in our review. The proposed models achieved a promising performance in diverse medical tasks, namely, the detection and histological classification of lesions, the differential diagnosis of lymphoma from other conditions, the quantification of metabolic tumor volume, and the prediction of treatment response and survival with areas under the curve, F1-scores, and R2 values of up to 0.963, 87.49%, and 0.94, respectively. Discussion: The primary limitations of several studies were the small number of participants and the absence of external validation. In conclusion, the interpretation of lymphoma PET images can reliably be aided by DL models, which are not designed to replace physicians but to assist them in managing large volumes of scans through rapid and accurate calculations, alleviate their workload, and provide them with decision support tools for precise care and improved outcomes.</t>
  </si>
  <si>
    <t>Kanavos, Theofilos; Birbas, Effrosyni; Zanos, Theodoros P.</t>
  </si>
  <si>
    <t>Zanos, TP (corresponding author), Feinstein Inst Med Res, Inst Hlth Syst Sci, Manhasset, NY 11030 USA.</t>
  </si>
  <si>
    <t>ebirbas@northwell.edu; tzanos@northwell.edu; tkanavos@northwell.edu</t>
  </si>
  <si>
    <t>[Kanavos, Theofilos; Birbas, Effrosyni; Zanos, Theodoros P.] Feinstein Inst Med Res, Inst Hlth Syst Sci, Manhasset, NY 11030 USA</t>
  </si>
  <si>
    <t>Northwell Health</t>
  </si>
  <si>
    <t>A Systematic Review of the Applications of Deep Learning for the Interpretation of Positron Emission Tomography Images of Patients with Lymphoma</t>
  </si>
  <si>
    <t>lymphoma; DLBCL; positron emission tomography; PET; artificial intelligence; AI; machine learning; deep learning; convolutional neural network; CNN</t>
  </si>
  <si>
    <t>B-CELL LYMPHOMA; METABOLIC TUMOR VOLUME; ARTIFICIAL-INTELLIGENCE; PROGNOSTIC-FACTORS; PREDICTION MODEL; BREAST LYMPHOMA; BURDEN; PET/CT; CANCER; RADIOMICS</t>
  </si>
  <si>
    <t>Birbas, Effrosyni/JCO-7312-2023; Kanavos, Theofilos/LSK-8063-2024</t>
  </si>
  <si>
    <t>Birbas, Εffrosyni/0000-0002-5263-9207; Zanos, Theodoros/0000-0002-9204-9551; Kanavos, Theofilos/0000-0002-4430-0588</t>
  </si>
  <si>
    <t>10.3390/cancers17010069</t>
  </si>
  <si>
    <t>http://dx.doi.org/10.3390/cancers17010069</t>
  </si>
  <si>
    <t>R7S7E</t>
  </si>
  <si>
    <t>39796698</t>
  </si>
  <si>
    <t>WOS:001393406200001</t>
  </si>
  <si>
    <t>Shaikh, MR; Jeyabose, A; Arjunan, RV</t>
  </si>
  <si>
    <t>Alzheimer's disease (AD) poses urgent significant challenges for early detection and personalized prognostication. Deep learning (DL) is now regarded as a pivotal technology for extracting subtle imaging and non-imaging biomarkers; yet translating these advances into clinical practice demands a coherent framework. In this review, we first survey input modalities from structural and functional MRI to PET, genetic profiles, and cognitive tests and the key public cohorts that supply multimodal data. We then categorize DL architectures into three complementary pillars: (1) end-to-end classification networks for direct diagnosis; (2) multimodal fusion strategies that integrate heterogeneous biomarkers; and (3) automated segmentation pipelines for precise anatomical delineation. We also examine subtyping algorithms that uncover latent AD phenotypes via clustering and decision-tree models. In order to fill the gap between high-performance DL and real-world adoption, we detail explainable AI methods that render model decisions transparent, and we review performance benchmarks including accuracy, sensitivity/specificity, Dice and Jaccard indices to contextualize efficacy. Finally, we discuss clinical translation, covering prospective validation, workflow integration, and regulatory/privacy considerations, before outlining challenges and future directions such as data heterogeneity, interpretability-accuracy trade-offs, early/preclinical detection, and federated learning. Our roadmap highlights the interdisciplinary collaborations and technical innovations needed to deliver robust, trustworthy, and scalable DL-based tools for Alzheimer's care.</t>
  </si>
  <si>
    <t>Shaikh, Mohammed Rizwan; Jeyabose, Andrew; Arjunan, R. Vijaya</t>
  </si>
  <si>
    <t>Jeyabose, A; Arjunan, RV (corresponding author), Manipal Acad Higher Educ, Manipal Inst Technol, Manipal, Karnataka, India.; Jeyabose, A (corresponding author), Univ North Carolina Chapel Hill, Sch Med, Dept Neurol, Chapel Hill, NC 27599 USA.</t>
  </si>
  <si>
    <t>andrew.j@manipal.edu; rizwan1.mitmpl2023@learner.manipal.edu; vijay.arjun@manipal.edu</t>
  </si>
  <si>
    <t>[Shaikh, Mohammed Rizwan; Jeyabose, Andrew; Arjunan, R. Vijaya] Manipal Acad Higher Educ, Manipal Inst Technol, Manipal, Karnataka, India; [Jeyabose, Andrew] Univ North Carolina Chapel Hill, Sch Med, Dept Neurol, Chapel Hill, NC 27599 USA</t>
  </si>
  <si>
    <t>Manipal Academy of Higher Education (MAHE); University of North Carolina; University of North Carolina Chapel Hill; University of North Carolina School of Medicine</t>
  </si>
  <si>
    <t>Deep learning for Alzheimer's disease: advances in classification, segmentation, subtyping, and explainability</t>
  </si>
  <si>
    <t>Alzheimer's disease; Deep learning; Medical image analysis; Disease subtyping; Explainable Artificial Intelligence (XAI)</t>
  </si>
  <si>
    <t>OPEN ACCESS SERIES; EARLY-DIAGNOSIS; MRI DATA; NETWORK; MODEL</t>
  </si>
  <si>
    <t>Jeyabose, Andrew/ABC-1878-2020</t>
  </si>
  <si>
    <t>Shaikh, Mohammed Rizwan/0009-0002-1681-7528; Jeyabose Sundar, Andrew/0000-0003-3592-6543</t>
  </si>
  <si>
    <t>10.1186/s12938-025-01482-6</t>
  </si>
  <si>
    <t>http://dx.doi.org/10.1186/s12938-025-01482-6</t>
  </si>
  <si>
    <t>AL3IB</t>
  </si>
  <si>
    <t>41462232</t>
  </si>
  <si>
    <t>WOS:001650838100001</t>
  </si>
  <si>
    <t>Sequi, MB; Pastore, AL; Al Salhi, Y; Lombardo, R; Valenzi, FM; Suraci, PP; Rera, OA; Scalzo, S; Antonioni, A; Graziani, D; Martino, G; Candita, G; Gianfrancesco, F; Benanti, P; Erra, L; Di Gregorio, G; Cicione, A; De Nunzio, C; Carbone, A; Fuschi, A</t>
  </si>
  <si>
    <t>INTRODUCTION: Artificial intelligence (AI) and its subsets, including machine learning (ML) and deep learning (DL), have revolutionized various fields, including urology. This review examines the application of AI in managing benign prostatic hyperplasia (BPH), focusing on its potential to enhance diagnosis, treatment, and patient education. EVIDENCE ACQUISITION: PubMed, Embase, Web of Science, IeeeXplore, and Cochrane databases were searched till December 2024. PRISMA guidelines were followed to identify eligible studies on artificial intelligence and benign prostatic hyperplasia. Data were divided into two broad categories: Large language models (LLMs) for patient education and clinical AI applications. Clinical AI applications were further divided in: biomarker identification, functional diagnostics, imaging, severity diagnosis, treatment prediction, and histological examination. Data extraction included study characteristics, data sources, model development and validation methods, handling of missing data, calibration, threshold selection, interpretability, and safeguards against data leakage. The risk of bias was assessed using the QUADAS-2, PROBAST, and ROBINS-I tools. EVIDENCE SYNTHESIS: Twenty-three studies were included: four evaluated large language models (LLMs) for patient education, and 19 investigated clinical AI applications, including biomarker identification, functional evaluation, imaging, severity diagnosis, and histological examination. The LLMs studies investigated AI chatbots like ChatGPT-3.5, Chat-GPT-4, and New Bing Chat have shown high accuracy in answering BPH-related questions, aiding patient education. Biomarker Identification: Studies utilizing ML algorithms identified key diagnostic genes and biomarkers for BPH, improving diagnostic accuracy; Functional Evaluation: AI models accurately predict urinary flow patterns and diagnose bladder dysfunctions, reducing the need for invasive procedures; Imaging: AI improves the accuracy of prostate segmentation and volume measurement, aiding better diagnosis and treatment planning; Severity Diagnosis and Treatment: AI systems provide accurate severity assessments and predict treatment outcomes, supporting clinical decision-making; Histological Examination: AI-based models demonstrate high accuracy in diagnosing BPH and predicting tissue responses to treatments. CONCLUSIONS: AI has demonstrated significant promise in BPH management, offering enhanced diagnostic accuracy, personalized treatment strategies, and improved patient engagement. However, challenges remain, including data heterogeneity, small and institution-specific datasets, and a lack of prospective validation studies. Ethical concerns, regulatory oversight, and physician trust also need to be addressed before widespread clinical adoption. Future research should focus on refining AI models through multi-institutional collaborations, developing standardized datasets, and conducting real-world validation studies. With continued advancements, AI has the potential to revolutionize BPH management, ultimately improving patient outcomes and healthcare efficiency.</t>
  </si>
  <si>
    <t>Sequi, Manfredi B.; Pastore, Antonio L.; Al Salhi, Yazan; Lombardo, Riccardo; Valenzi, Fabio M.; Suraci, Paolo P.; Rera, Onofrio A.; Scalzo, Silvio; Antonioni, Alice; Graziani, Damiano; Martino, Giorgio; Candita, Giuseppe; Gianfrancesco, Filippo; Benanti, Paolo; Erra, Luca; Di Gregorio, Giovanni; Cicione, Antonio; De Nunzio, Cosimo; Carbone, Antonio; Fuschi, Andrea</t>
  </si>
  <si>
    <t>Lombardo, R (corresponding author), Sapienza Univ, Latina, Italy.</t>
  </si>
  <si>
    <t>rlombardo@me.com</t>
  </si>
  <si>
    <t>[Sequi, Manfredi B.; Pastore, Antonio L.; Al Salhi, Yazan; Valenzi, Fabio M.; Suraci, Paolo P.; Rera, Onofrio A.; Scalzo, Silvio; Antonioni, Alice; Graziani, Damiano; Martino, Giorgio; Candita, Giuseppe; Gianfrancesco, Filippo; Benanti, Paolo; Erra, Luca; Di Gregorio, Giovanni; Carbone, Antonio; Fuschi, Andrea] Sapienza Univ, Fac Pharm &amp; Med, Dept Med Surg Sci &amp; Biotechnol, Unit Urol, Latina, Italy; [Lombardo, Riccardo; Cicione, Antonio; De Nunzio, Cosimo] St Andrea Hosp, Fac Med &amp; Psychiat, Dept Urol, Rome, Italy</t>
  </si>
  <si>
    <t>Sapienza University Rome; Sapienza University Rome; Azienda Ospedaliera Sant'Andrea</t>
  </si>
  <si>
    <t>Current role of artificial intelligence in the management of benign prostatic hyperplasia: a systematic review</t>
  </si>
  <si>
    <t>MINERVA UROLOGY AND NEPHROLOGY</t>
  </si>
  <si>
    <t>Artificial intelligence; Machine learning; Benign prostatic hyperplasia</t>
  </si>
  <si>
    <t>NEURAL-NETWORKS; RISK; APPLICABILITY; VALIDATION; PREDICTION; QUALITY; CHATGPT; TOOL</t>
  </si>
  <si>
    <t>sequi, manfredi bruno/KVY-9652-2024; Fuschi, Andrea/ABI-4232-2020; Carbone, Antonino/AAA-2217-2019; De Nunzio, Cosimo/AAJ-1692-2021; Cicione, Antonio/HJY-7627-2023; Lombardo, Riccardo/AAA-5334-2021</t>
  </si>
  <si>
    <t>sequi, manfredi bruno/0000-0002-0578-5738</t>
  </si>
  <si>
    <t>EDIZIONI MINERVA MEDICA</t>
  </si>
  <si>
    <t>TURIN</t>
  </si>
  <si>
    <t>CORSO BRAMANTE 83-85 INT JOURNALS DEPT., 10126 TURIN, ITALY</t>
  </si>
  <si>
    <t>2724-6051</t>
  </si>
  <si>
    <t>2724-6442</t>
  </si>
  <si>
    <t>MINERVA UROL NEPHROL</t>
  </si>
  <si>
    <t>Minerva Urol. Nephrol.</t>
  </si>
  <si>
    <t>10.23736/S2724-6051.25.06658-3</t>
  </si>
  <si>
    <t>http://dx.doi.org/10.23736/S2724-6051.25.06658-3</t>
  </si>
  <si>
    <t>EB8CL</t>
  </si>
  <si>
    <t>41697204</t>
  </si>
  <si>
    <t>WOS:001697339900005</t>
  </si>
  <si>
    <t>Woodman, RJ; Ng, HS; Mangoni, AA</t>
  </si>
  <si>
    <t>Atrial fibrillation (AF) is a clinically heterogeneous syndrome where traditional 'one-size-fits-all' management strategies are often suboptimal. This review synthesizes the contemporary application of machine learning (ML) and deep learning (DL) in identifying distinct clinical AF phenotypes to advance personalized treatment. We provide a comprehensive overview of over a dozen key phenotyping studies, highlighting the consistent identification of core patient subgroups across diverse international cohorts, including low-risk/younger, atherosclerotic/high-cardiovascular-risk, and elderly/multi-morbid phenotypes. A detailed comparative summary of these studies, their methodologies, and their prognostic findings is presented. Our review also illustrates how these data-driven phenotypes are being leveraged to guide personalized therapy. We detail specific ML applications in optimizing medication selection and dosing, particularly for anticoagulants, and in advancing catheter ablation strategies. Key innovations in ablation include AI-guided anatomical mapping, in silico simulation with 'cardiac digital twins' to test lesion sets pre-procedurally, and the identification of non-invasive predictors for procedural success. Finally, we discuss how phenotyping informs tailored lifestyle and risk factor management. While ML-driven phenotyping demonstrates powerful prognostic value, challenges in prospective validation, clinical integration, and model interpretability remain. This review concludes that a phenotype-guided approach holds transformative potential to move AF management towards a new era of precision medicine, improving outcomes by tailoring interventions to an individual's unique clinical profile.</t>
  </si>
  <si>
    <t>Woodman, Richard J.; Ng, Huah Shin; Mangoni, Arduino A.</t>
  </si>
  <si>
    <t>Woodman, RJ (corresponding author), Flinders Univ S Australia, Coll Med &amp; Publ Hlth, Discipline Biostat, Sturt Rd,Bedford Pk, Adelaide, SA 5042, Australia.</t>
  </si>
  <si>
    <t>Richard.Woodman@flinders.edu.au</t>
  </si>
  <si>
    <t>[Woodman, Richard J.; Ng, Huah Shin] Flinders Univ S Australia, Flinders Hlth &amp; Med Res Inst, Coll Med &amp; Publ Hlth, Adelaide, SA, Australia; [Ng, Huah Shin] Northern Adelaide Local Hlth Network, SA Pharm, Adelaide, SA, Australia; [Mangoni, Arduino A.] Flinders Univ S Australia, Coll Med &amp; Publ Hlth, Discipline Pharmacol, Adelaide, SA, Australia; [Mangoni, Arduino A.] Southern Adelaide Local Hlth Network, Flinders Med Ctr, Dept Clin Pharmacol, Adelaide, SA, Australia</t>
  </si>
  <si>
    <t>Flinders University; Flinders University; Flinders Medical Centre</t>
  </si>
  <si>
    <t>Clinical phenotypes of atrial fibrillation: A review of machine learning applications in personalized treatment</t>
  </si>
  <si>
    <t>JRSM CARDIOVASCULAR DISEASE</t>
  </si>
  <si>
    <t>Atrial fibrillation; machine learning; phenotyping; personalized medicine; catheter ablation; stroke; artificial intelligence; cluster analysis; risk stratification; precision medicine; review</t>
  </si>
  <si>
    <t>Woodman, Richard/D-4004-2012; Mangoni, Arduino Aleksander/I-5109-2019</t>
  </si>
  <si>
    <t>Ng, Huah Shin/0000-0001-8381-5253; Woodman, Richard/0000-0002-4094-1222; Mangoni, Arduino Aleksander/0000-0001-8699-1412</t>
  </si>
  <si>
    <t>2048-0040</t>
  </si>
  <si>
    <t>JRSM CARDIOVASC DIS</t>
  </si>
  <si>
    <t>JRSM CARDIOVASC. DIS.</t>
  </si>
  <si>
    <t>20480040251399275</t>
  </si>
  <si>
    <t>10.1177/20480040251399275</t>
  </si>
  <si>
    <t>http://dx.doi.org/10.1177/20480040251399275</t>
  </si>
  <si>
    <t>C0945</t>
  </si>
  <si>
    <t>41280326</t>
  </si>
  <si>
    <t>WOS:001620180100001</t>
  </si>
  <si>
    <t>Lv, MF; Chen, F; Li, QH; Xue, M; Wang, J</t>
  </si>
  <si>
    <t>Objective: Timely diagnosis of early gastric cancer (EGC) is significantly associated with patient prognosis, but traditional endoscopic diagnosis relies on the physician's experience and has certain limitations. This study comprehensively evaluated the accuracy of artificial intelligence (AI) in the diagnosis of EGC through meta-analysis and compared the performance ability of different AI models. Methods: PubMed, Embase, Web of Science Cochrane Library, and China National Knowledge Infrastructure databases were systematically searched (established until January 2025), and studies evaluating the accuracy of AI models in the diagnosis of EGC were included, requiring reporting of sensitivity and specificity, or providing data for calculating these indicators. Data were extracted independently by two reviewers, and sensitivity and specificity were pooled using a bivariate random effects model, and subgroup analysis was performed by AI model type. The primary outcome measures were the summary sensitivity, specificity, and area under the curve (AUC) of all AI models. Results: Of 26 studies involving 43,088 patients were included. Meta-analysis results showed that the summary sensitivity of the AI model was 0.90 (95%CI: 0.87-0.93), the specificity was 0.92 (95%CI: 0.87-0.95), and the AUC was 0.96 (95%CI: 0.94-0.98), respectively. Subgroup analysis showed that the sensitivity of deep convolutional neural network (DCNN) was higher than that of traditional CNN (0.94 vs 0.89), while the specificity was almost equivalent (0.91 vs 0.91). In dynamic video verification, the AUC of the AI model reached 0.98, which was significantly better than the clinician level (AUC 0.85-0.90). Conclusion: The AI model, especially the DCNN architecture, showed excellent accuracy in the diagnosis of EGC. Future research should focus on the dynamic effect of the model, improvement of interpretability, and multicenter prospective validation.</t>
  </si>
  <si>
    <t>Lv, Minfang; Chen, Fei; Li, Qinghai; Xue, Meng; Wang, Jun</t>
  </si>
  <si>
    <t>Xue, M (corresponding author), Zhejiang Univ, Affiliated Hosp 2, Sch Med, Dept Gastroenterol, Hangzhou, Zhejiang, Peoples R China.; Wang, J (corresponding author), Zhejiang Univ, Affiliated Hosp 2, Sch Med, Dept Gastroenterol Surg, Hangzhou, Zhejiang, Peoples R China.</t>
  </si>
  <si>
    <t>wangjunoscar@zju.edu.cn; xuemeng@zju.edu.cn</t>
  </si>
  <si>
    <t>National Natural Science Foundation of China [82203452]</t>
  </si>
  <si>
    <t>The author(s) declare financial support was received for the research and/or publication of this article. This work was supported by the National Natural Science Foundation of China(82203452), Health Science and Technology Project of Zhejiang Province (2022RC165, 460 2024KY083), and Clinical Research Fund of Zhejiang Medical Association (2021ZYC-461 A68).</t>
  </si>
  <si>
    <t>[Lv, Minfang] Zhejiang Univ, Affiliated Hosp 2, Sch Med, Nursing Dept, Hangzhou, Zhejiang, Peoples R China; [Chen, Fei; Xue, Meng] Zhejiang Univ, Affiliated Hosp 2, Sch Med, Dept Gastroenterol, Hangzhou, Zhejiang, Peoples R China; [Li, Qinghai] Zhejiang Univ, Affiliated Hosp 2, Sch Med, Dept Radiol, Hangzhou, Zhejiang, Peoples R China; [Wang, Jun] Zhejiang Univ, Affiliated Hosp 2, Sch Med, Dept Gastroenterol Surg, Hangzhou, Zhejiang, Peoples R China</t>
  </si>
  <si>
    <t>Zhejiang University; Zhejiang University; Zhejiang University; Zhejiang University</t>
  </si>
  <si>
    <t>Comparative diagnostic accuracy of different artificial intelligence models for early gastric cancer: a systematic review and meta-analysis</t>
  </si>
  <si>
    <t>artificial intelligence; early gastric cancer; endoscopy; diagnosis; meta-analysis</t>
  </si>
  <si>
    <t>1670843</t>
  </si>
  <si>
    <t>10.3389/fonc.2025.1670843</t>
  </si>
  <si>
    <t>http://dx.doi.org/10.3389/fonc.2025.1670843</t>
  </si>
  <si>
    <t>K7067</t>
  </si>
  <si>
    <t>41341394</t>
  </si>
  <si>
    <t>WOS:001628825800001</t>
  </si>
  <si>
    <t>Habibi-Tanha, K; Ménès, J; Gigliotti, J; Janati, AI</t>
  </si>
  <si>
    <t>Oral squamous cell carcinoma (OSCC) is often preceded by oral potentially malignant disorders (OPMDs). Despite this known association, the transition from an OPMD to OSCC is complex, unpredictable, and non-linear, making early detection and intervention challenging for clinicians. Histopathological grading, the current standard for risk stratification, is not reliably predictive of malignant transformation (MT), and is subject to significant inter- and intra-observer variability. This scoping review evaluates emerging evidence on the integration of artificial intelligence (AI) and machine learning (ML) with molecular and histopathologic biomarkers to enable individualized risk assessment for MT. Ten retrospective studies incorporating AI/ML algorithms were analyzed, utilizing biomarkers ranging from gene expression panels, biochemical and protein-based markers like S100A7 to image-derived histomorphometric features. These models demonstrated promising predictive accuracy, with histology-derived features showing the greatest clinical feasibility. However, variability in methodologies, lack of prospective validation, and inconsistent demographic reporting limit the generalizability of the findings. This review highlights the need for multimodal biomarker integration, prospective clinical trials, and validation across broader populations. Ultimately, AI/ML-enhanced tools hold significant potential to inform personalized surveillance and treatment decisions in OPMD, but their clinical readiness requires further refinement and robust validation.</t>
  </si>
  <si>
    <t>Habibi-Tanha, Kazem; Menes, Julien; Gigliotti, Jordan; Janati, Amal Idrissi</t>
  </si>
  <si>
    <t>Janati, AI (corresponding author), McGill Univ, Fac Dent Med &amp; Oral Hlth Sci, 2001 McGill Coll Ave,Suite 500, Montreal, PQ H3A 1G1, Canada.; Janati, AI (corresponding author), McGill Univ, Res Inst, Hlth Ctr, Montreal, PQ H3H 2R9, Canada.</t>
  </si>
  <si>
    <t>amal.idrissijanati@mcgill.ca</t>
  </si>
  <si>
    <t>Foundation for Continuing Education and Research, and the Canadian Association of Oral and Maxillofacial Surgeons (CAOMS)</t>
  </si>
  <si>
    <t>The authors declare that no funds, grants, or other support were received during the preparation of this manuscript.</t>
  </si>
  <si>
    <t>[Habibi-Tanha, Kazem; Menes, Julien; Gigliotti, Jordan; Janati, Amal Idrissi] McGill Univ, Fac Dent Med &amp; Oral Hlth Sci, 2001 McGill Coll Ave,Suite 500, Montreal, PQ H3A 1G1, Canada; [Habibi-Tanha, Kazem] Univ Rochester, Eastman Inst Oral Hlth, Rochester, NY USA; [Habibi-Tanha, Kazem] Univ Vermont Med Hlth Network, Alice Hyde Med Ctr, Malone, NY 12953 USA; [Gigliotti, Jordan; Janati, Amal Idrissi] McGill Univ, Res Inst, Hlth Ctr, Montreal, PQ H3H 2R9, Canada</t>
  </si>
  <si>
    <t>McGill University; University of Rochester; McGill University</t>
  </si>
  <si>
    <t>Biomarker-based machine learning for malignant transformation in oral potentially malignant disorders: a scoping review</t>
  </si>
  <si>
    <t>OSCC; OPMD; Biomarkers; Machine Learning; Individualized Risk Assessment; Malignant Transformation</t>
  </si>
  <si>
    <t>SQUAMOUS-CELL CARCINOMA; SALIVARY BIOMARKERS; CANCER; PROGNOSIS; S100A7; RISK; PROGRESSION; DYSPLASIA; PROTEINS; INVASION</t>
  </si>
  <si>
    <t>JUN 27 2026</t>
  </si>
  <si>
    <t>1381</t>
  </si>
  <si>
    <t>10.1186/s12903-026-08943-x</t>
  </si>
  <si>
    <t>http://dx.doi.org/10.1186/s12903-026-08943-x</t>
  </si>
  <si>
    <t>MI5HM</t>
  </si>
  <si>
    <t>42365263</t>
  </si>
  <si>
    <t>WOS:001843060100001</t>
  </si>
  <si>
    <t>Chaulagain, D; Riaz, M; Khawar, MMH; Hameed, J; Riaz, MS</t>
  </si>
  <si>
    <t>Hemodialysis patients with comorbid urolithiasis represent a high-risk subgroup within chronic kidney disease, facing unique challenges from altered physiology, including electrolyte imbalances, secondary hyperparathyroidism, and increased stone formation risks. Traditional risk scores, such as the Charlson Comorbidity Index or Recurrence of Kidney Stone (ROKS) nomogram, rely on linear assumptions and fail to capture nonlinear interactions, dialysis-specific parameters like Kt/V or parathyroid hormone levels, and outcomes like stone recurrence, sepsis, or mortality, leading to suboptimal predictive accuracy. This narrative review explores the potential of machine learning (ML) models, including ensemble methods like Random Forest and XGBoost, and deep learning architectures, which excel in handling high-dimensional, multimodal data from electronic health records, imaging, and longitudinal trends. Comparative evidence from nephrology and urology domains suggests ML outperforms traditional approaches by 5%-15% in AUC for discrimination, though direct comparisons in hemodialysis-urolithiasis cohorts are lacking; future studies are needed. However, barriers such as interpretability issues, data biases, and lack of prospective validation persist, necessitating explainable AI tools like SHapley Additive exPlanations (SHAP) and adherence to diversity principles. Future directions emphasize multicenter registries, hybrid models, and decision curve analysis to enhance clinical utility, ultimately shifting toward personalized risk stratification for improved outcomes in this vulnerable population.</t>
  </si>
  <si>
    <t>Chaulagain, Dipal; Riaz, Muhammad; Khawar, Mirza Muhammad Hadeed; Hameed, Jawad; Riaz, Malik Sohail</t>
  </si>
  <si>
    <t>Riaz, MS (corresponding author), Int Univ Kyrgyzstan, 255a Chu Ave, Bishkek, Kyrgyzstan.</t>
  </si>
  <si>
    <t>sohailriaz552@gmail.com</t>
  </si>
  <si>
    <t>[Chaulagain, Dipal] Jalal Abad Int Univ, Manas, Kyrgyzstan; [Riaz, Muhammad] Rai Fdn Teaching Hosp, Sargodha, Pakistan; [Khawar, Mirza Muhammad Hadeed] Serv Inst Med Sci, Lahore, Pakistan; [Hameed, Jawad] Lady Reading Hosp MTI, Peshawar, Pakistan; [Riaz, Malik Sohail] Int Univ Kyrgyzstan, 255a Chu Ave, Bishkek, Kyrgyzstan</t>
  </si>
  <si>
    <t>International University of Kyrgyzstan</t>
  </si>
  <si>
    <t>Machine learning-based predictive models versus traditional risk scores in hemodialysis patients with comorbid urolithiasis</t>
  </si>
  <si>
    <t>hemodialysis; machine learning; predictive models; risk stratification; urolithiasis</t>
  </si>
  <si>
    <t>CHRONIC KIDNEY-DISEASE; CARDIOVASCULAR-DISEASE; MORTALITY RISK; RENAL-FAILURE; OUTCOMES; CALCIUM; EPIDEMIOLOGY; PATHOPHYSIOLOGY; NEPHROLITHIASIS; PHOSPHORUS</t>
  </si>
  <si>
    <t>Khawar, Mirza Muhammad Hadeed/0009-0008-4048-0316</t>
  </si>
  <si>
    <t>10.1002/prm2.70030</t>
  </si>
  <si>
    <t>http://dx.doi.org/10.1002/prm2.70030</t>
  </si>
  <si>
    <t>JQ9SP</t>
  </si>
  <si>
    <t>WOS:001710119700001</t>
  </si>
  <si>
    <t>Scarcella, M; Cotoia, A; Vetrugno, L; Scarpellini, E; Petroni, GM; Deana, C; Simonte, R; Monti, R; Commissari, R; De Robertis, E; Bignami, E</t>
  </si>
  <si>
    <t>Background: Critical illness is characterized by profound and rapidly evolving metabolic derangements driven by systemic inflammation, hypercatabolism, fluid shifts, and endocrine dysregulation. These dynamic changes markedly limit the accuracy of predictive equations, increasing the risk of both underfeeding and overfeeding. Indirect Calorimetry Energy represents the gold standard for measuring energy expenditure, while bioelectrical impedance vector analysis (BIVA) provides complementary insights into hydration status, cellular integrity, and body cell mass. In palliative care, AI-supported integration of indirect calorimetry and BIVA enables goal-concordant artificial nutrition by aligning energy delivery with real-time metabolic status while minimizing symptom burden. Artificial intelligence (AI) has emerged as a promising tool to integrate these heterogeneous data streams and support adaptive nutritional strategies. Methods: We conducted a structured narrative review of the literature published between 2000 and 2025 using PubMed, Scopus, Embase, and Web of Science. Artificial intelligence was not used to perform the literature search or study selection. Instead, AI was analyzed as a clinical and technological component within the included studies and explored as a future enabling strategy. Eligible publications involved adult critically ill patients and addressed indirect calorimetry, BIVA-derived parameters, or AI-based metabolic modeling applied to nutritional support. Given the heterogeneity of study designs and outcomes, findings were synthesized qualitatively. Results: Predictive equations showed substantial inaccuracy in unstable metabolic states, with errors frequently exceeding +/- 20-40%. Indirect calorimetry enabled individualized assessment of energy expenditure but remained limited by intermittent availability. Serial BIVA assessments consistently identified clinically relevant alterations in hydration status, body cell mass, and phase angle, the latter being strongly associated with adverse outcomes. Studies incorporating AI demonstrated improved integration of calorimetry, BIVA, and clinical variables, allowing identification of metabolic phenotypes, anticipation of metabolic shifts, and generation of adaptive nutritional recommendations. Conclusions: This narrative review highlights the complementary roles of Indirect Calorimetry and BIVA in characterizing metabolic needs in critical illness. Artificial intelligence does not replace these tools but enhances their clinical utility by integrating multidimensional data into dynamic, patient-specific nutritional strategies. The combined AI-IC-BIVA approach represents a promising framework for metabolic precision nutrition in the ICU, warranting prospective validation.</t>
  </si>
  <si>
    <t>Scarcella, Marialaura; Cotoia, Antonella; Vetrugno, Luigi; Scarpellini, Emidio; Petroni, Gian Marco; Deana, Cristian; Simonte, Rachele; Monti, Riccardo; Commissari, Rita; De Robertis, Edoardo; Bignami, Elena</t>
  </si>
  <si>
    <t>Scarcella, M (corresponding author), Perugia Univ, Anesthesia &amp; Intens Care Dept, I-06121 Perugia, Italy.</t>
  </si>
  <si>
    <t>r.monti@aospterni.it; elenagiovanna.bignami@unipr.it; g.petroni@aospterni.it; antonella.cotoia@unifg.it; r.commissari@aospterni.it; scarpidio@gmail.com; deana.cristian@gmail.com; marialaura.scarcella@unipg.it; rachele.simonte@unipg.it; edoardo.derobertis@unipg.it; luigi.vetrugno@asufc.sanita.fvg.it</t>
  </si>
  <si>
    <t>University of Perugia [00448820548]</t>
  </si>
  <si>
    <t>University of Perugia</t>
  </si>
  <si>
    <t>This research received no external funding. The article processing charge APC will be covered by University of Perugia. The invoice should therefore be issued to the University of Perugia VAT number 00448820548.</t>
  </si>
  <si>
    <t>[Scarcella, Marialaura; Simonte, Rachele; De Robertis, Edoardo] Perugia Univ, Anesthesia &amp; Intens Care Dept, I-06121 Perugia, Italy; [Cotoia, Antonella] Univ Hosp Foggia, Dept Med Surg Sci, Anesthesia &amp; Intens Care Unit, I-71121 Foggia, Italy; [Vetrugno, Luigi] Tolmezzo Hosp, Dept Emergency, Anesthesia &amp; Intens Care Unit, Hlth Integrated Agcy Friuli Cent, I-33028 Tolmezzo, Italy; [Scarpellini, Emidio] Madonna Del Soccorso Gen Hosp, Internal Med &amp; Nutr Unit, I-63074 San Benedetto Tronto, Italy; [Petroni, Gian Marco; Commissari, Rita] Azienda Ospedaliera Santa Maria Terni, Anesthesia &amp; Intens Care Unit, I-05100 Terni, Italy; [Deana, Cristian] Hlth Integrated Agcy Friuli Cent, Dept Anesthesia &amp; Intens Care, Anesthesia &amp; Neurointens Care Unit, I-33100 Udine, Italy; [Monti, Riccardo] Azienda Ospedaliera Santa Maria Terni, Anesthesia &amp; Operating Room Dept, I-05100 Terni, Italy; [Bignami, Elena] Univ Parma, Dept Med &amp; Surg, I-43126 Parma, Italy</t>
  </si>
  <si>
    <t>University of Perugia; University of Foggia; University of Parma</t>
  </si>
  <si>
    <t>Artificial Intelligence-Guided Artificial Nutrition in Critical Illness: Integrating Indirect Calorimetry and BIVA for Metabolic Precision</t>
  </si>
  <si>
    <t>NUTRIENTS</t>
  </si>
  <si>
    <t>artificial intelligence; artificial nutrition; nutritional assessment</t>
  </si>
  <si>
    <t>BIOELECTRICAL-IMPEDANCE ANALYSIS; ILL PATIENTS; FLUID MANAGEMENT; VECTOR ANALYSIS; PHASE-ANGLE; STANDARD; CARE</t>
  </si>
  <si>
    <t>Scarcella, Marialaura/OSH-1876-2025; Simonte, Rachele/KYQ-2954-2024; Petroni, Gian Marco/JXN-5171-2024; DEANA, CRISTIAN/AAH-2811-2020; Vetrugno, Luigi/ABG-1777-2020</t>
  </si>
  <si>
    <t>2072-6643</t>
  </si>
  <si>
    <t>Nutrients</t>
  </si>
  <si>
    <t>APR 28 2026</t>
  </si>
  <si>
    <t>1387</t>
  </si>
  <si>
    <t>10.3390/nu18091387</t>
  </si>
  <si>
    <t>http://dx.doi.org/10.3390/nu18091387</t>
  </si>
  <si>
    <t>Nutrition &amp; Dietetics</t>
  </si>
  <si>
    <t>HV8OA</t>
  </si>
  <si>
    <t>42123988</t>
  </si>
  <si>
    <t>WOS:001763910100001</t>
  </si>
  <si>
    <t>Mondal, R; Deb, S; Ray, N; Sengupta, A; Sen, P; Barma, D; Roy, J; Chowdhury, A; Benito-León, J</t>
  </si>
  <si>
    <t>BackgroundIntracranial steno-occlusive lesions are characteristic of moyamoya disease (MMD), but increasing reports of extracranial vascular involvement suggest a possible systemic arteriopathy.MethodsWe conducted a PRISMA-guided systematic review (1974-May 2025) to identify extracranial vascular involvement in classical MMD. Seventy-four studies were included. Because the search was limited to English-language publications, language bias may be present. A subset of 85 patients from 46 studies was used for exploratory multilabel machine-learning and deep-learning modeling based on clinical variables.ResultsSeventy-four studies comprising 143 patients (59.4% female) were included; mean age was 24.9 years. Bilateral intracranial disease predominated. Among patients with isolated extracranial involvement, coronary lesions were most frequent (33.1%), followed by renal (31.5%), pulmonary (14.6%), external carotid (10.8%), vertebral (4.6%), and celiac/mesenteric (3.1%) involvement; other rare single-vessel lesions accounted for 2.3%. Multisite involvement occurred in 9.1%. Of 25 genotyped patients, 23 (92.0%) carried RNF213 variants. Mortality was highest in the pulmonary subgroup (31.6%). Logistic regression and random forest showed the best overall balance of accuracy, F1 score, and ROC area, whereas one-dimensional convolutional neural networks were the strongest deep-learning models, although deep learning overall underperformed machine learning. Feature selection identified vascular risk factors and bilateral MMD as the strongest predictors.ConclusionsExtracranial vascular involvement in MMD appears age- and vascular bed-specific. These findings are consistent with, but do not establish, a systemic arteriopathy framework and support further prospective validation.</t>
  </si>
  <si>
    <t>Mondal, Ritwick; Deb, Shramana; Ray, Nirmalya; Sengupta, Ananya; Sen, Purbita; Barma, Debarati; Roy, Jayanta; Chowdhury, Anjan; Benito-Leon, Julian</t>
  </si>
  <si>
    <t>Chowdhury, A (corresponding author), Indian Inst Technol IIT, Dept Comp Sci &amp; Engn, Dhanbad, India.; Benito-León, J (corresponding author), 12 Octubre Univ Hosp, Dept Neurol, Madrid, Spain.; Benito-León, J (corresponding author), Hosp Univ 12 Octubre Res Inst, Grp Neurodegenerat Dis, Madrid, Spain.; Benito-León, J (corresponding author), Network Ctr Biomed Res Neurodegenerat Dis CIBERNED, Madrid, Spain.; Benito-León, J (corresponding author), Univ Complutense Madrid, Dept Med, Madrid, Spain.</t>
  </si>
  <si>
    <t>jbenitol67@gmail.com; anjanchowdhury@iitism.ac.in</t>
  </si>
  <si>
    <t>National Institutes of Health [NINDS R01 NS39422, R01 NS094607]; Spain's Ministry of Science and Innovation through the Recovery, Transformation, and Resilience Plan [TED2021-130174B-C33, PID2022-138585OB-C33, CPP2023-010465]</t>
  </si>
  <si>
    <t>National Institutes of Health (United States Department of Health &amp; Human Services, National Institutes of Health (NIH) - USA, Office of the Administrator (NIH)); Spain's Ministry of Science and Innovation through the Recovery, Transformation, and Resilience Plan</t>
  </si>
  <si>
    <t>Julian Benito-Leon is supported by the National Institutes of Health (NINDS R01 NS39422 and R01 NS094607) and by Spain's Ministry of Science and Innovation through the Recovery, Transformation, and Resilience Plan (grants TED2021-130174B-C33, NETremor, PID2022-138585OB-C33, Resonate, and CPP2023-010465).</t>
  </si>
  <si>
    <t>[Mondal, Ritwick; Deb, Shramana; Ray, Nirmalya; Sengupta, Ananya; Sen, Purbita; Roy, Jayanta] Manipal Grp Hosp, Dept Neurol, Kolkata, India; [Mondal, Ritwick; Deb, Shramana; Ray, Nirmalya; Sengupta, Ananya; Sen, Purbita; Roy, Jayanta] Manipal Grp Hosp, Ctr Neurovasc Res, Kolkata, India; [Barma, Debarati] IPGMER &amp; SSKM Hosp, Dept Internal Med, Kolkata, India; [Chowdhury, Anjan] Indian Inst Technol IIT, Dept Comp Sci &amp; Engn, Dhanbad, India; [Benito-Leon, Julian] 12 Octubre Univ Hosp, Dept Neurol, Madrid, Spain; [Benito-Leon, Julian] Hosp Univ 12 Octubre Res Inst, Grp Neurodegenerat Dis, Madrid, Spain; [Benito-Leon, Julian] Network Ctr Biomed Res Neurodegenerat Dis CIBERNED, Madrid, Spain; [Benito-Leon, Julian] Univ Complutense Madrid, Dept Med, Madrid, Spain</t>
  </si>
  <si>
    <t>Institute of Post Graduate Medical Education &amp; Research (IPGMER), Kolkata; Indian Institute of Technology System (IIT System); Indian Institute of Technology (IIT) - Madras; Hospital Universitario 12 de Octubre; Complutense University of Madrid</t>
  </si>
  <si>
    <t>Extracranial vascular association of moyamoya disease: a systematic review and machine learning analysis</t>
  </si>
  <si>
    <t>NEUROLOGICAL SCIENCES</t>
  </si>
  <si>
    <t>Moyamoya disease; Extracranial vascular associations; Pulmonary arterial hypertension; Renal artery stenosis; Coronary artery stenosis; Systematic review</t>
  </si>
  <si>
    <t>PULMONARY ARTERIAL-HYPERTENSION; RENOVASCULAR HYPERTENSION; FIBROMUSCULAR DYSPLASIA; BILATERAL OCCLUSION; AORTIC COARCTATION; VERTEBRAL ARTERIES; CORONARY; STENOSIS; PATIENT; ADULT</t>
  </si>
  <si>
    <t>Benito-León, Julián/AAA-1331-2019; Roy, Jayanta/S-2985-2018; Mondal, Ritwick/NKP-5109-2025; Chowdhury, Anjan/MSZ-6294-2025</t>
  </si>
  <si>
    <t>1590-1874</t>
  </si>
  <si>
    <t>1590-3478</t>
  </si>
  <si>
    <t>NEUROL SCI</t>
  </si>
  <si>
    <t>Neurol. Sci.</t>
  </si>
  <si>
    <t>JUN 10 2026</t>
  </si>
  <si>
    <t>560</t>
  </si>
  <si>
    <t>10.1007/s10072-026-09168-0</t>
  </si>
  <si>
    <t>http://dx.doi.org/10.1007/s10072-026-09168-0</t>
  </si>
  <si>
    <t>JF9ZO</t>
  </si>
  <si>
    <t>42265449</t>
  </si>
  <si>
    <t>WOS:001788429600001</t>
  </si>
  <si>
    <t>Wei, CJ; Sivakumar, S; Khng, CCL</t>
  </si>
  <si>
    <t>Despite older women comprising a significant proportion of breast cancer cases, they remain underrepresented in clinical trials and research. This scoping review examines how artificial intelligence (AI) has been applied in breast surgery for older women with breast cancer over the past decade. A systematic search of PubMed, Scopus, Web of Science, and IEEE Xplore databases was conducted for studies published between January 2015 and February 2025. Studies were included if they investigated AI applications in breast surgery and provided age-stratified analysis for women aged 65 and above. The findings were thematically analyzed to identify trends and gaps in the field. Six studies met the inclusion criteria and were categorized into two themes: AI-Driven Diagnostics and Risk Prediction (two studies) and AI-Guided Treatment and Decision Support (four studies). Deep learning (DL)- and radiomics-based models demonstrated superior accuracy in predicting axillary lymph node (ALN) metastasis (area under curve [AUC] 0.906) compared to traditional clinical models. AI-guided treatment decision support tools showed improved survival outcomes, with one study reporting a 12% lower mortality rate for patients following AI recommendations. However, no studies specifically addressed AI applications in intraoperative decision-making for older women. While AI shows promise in improving diagnostic accuracy and treatment planning for older women with breast cancer, significant gaps exist, particularly in intraoperative applications. Future research should focus on prospective validation of AI models, standardization of AI development, and investigation of AI's potential in real-time surgical decision-making for this vulnerable population.</t>
  </si>
  <si>
    <t>Wei, Cheow Jun; Sivakumar, Shakthee; Khng, Clement Chia Luck</t>
  </si>
  <si>
    <t>Khng, CCL (corresponding author), Khoo Teck Puat Hosp, Breast Ctr, Dept Surg, Singapore, Singapore.; Khng, CCL (corresponding author), Natl Univ Singapore, Yong Loo Lin Sch Med, Singapore, Singapore.; Khng, CCL (corresponding author), Nanyang Technol Univ, Lee Kong Chian Sch Med, Singapore, Singapore.</t>
  </si>
  <si>
    <t>chia.clement.lk@ktph.com.sg</t>
  </si>
  <si>
    <t>[Wei, Cheow Jun] Natl Univ Singapore, Fac Sci, Singapore, Singapore; [Sivakumar, Shakthee; Khng, Clement Chia Luck] Khoo Teck Puat Hosp, Breast Ctr, Dept Surg, Singapore, Singapore; [Khng, Clement Chia Luck] Natl Univ Singapore, Yong Loo Lin Sch Med, Singapore, Singapore; [Khng, Clement Chia Luck] Nanyang Technol Univ, Lee Kong Chian Sch Med, Singapore, Singapore</t>
  </si>
  <si>
    <t>National University of Singapore; National University of Singapore; Nanyang Technological University</t>
  </si>
  <si>
    <t>Review - Artificial intelligence in breast surgery for older women with breast cancer: A scoping review of the past ten years</t>
  </si>
  <si>
    <t>INNOVATION AND EMERGING TECHNOLOGIES</t>
  </si>
  <si>
    <t>Artificial Intelligence; Breast Surgery; Breast Cancer; Older Women; Geriatric Oncology; Machine Learning; Surgical Decision-Making</t>
  </si>
  <si>
    <t>ADJUVANT CHEMOTHERAPY; ELDERLY-PATIENTS; MASTECTOMY</t>
  </si>
  <si>
    <t>Sivakumar, Shakthee/MGA-1104-2025</t>
  </si>
  <si>
    <t>Sivakumar, Shakthee/0009-0006-7212-2746</t>
  </si>
  <si>
    <t>WORLD SCIENTIFIC PUBL CO PTE LTD</t>
  </si>
  <si>
    <t>5 TOH TUCK LINK, SINGAPORE 596224, SINGAPORE</t>
  </si>
  <si>
    <t>2737-5994</t>
  </si>
  <si>
    <t>2810-9007</t>
  </si>
  <si>
    <t>INNOV EMERG TECHNOL</t>
  </si>
  <si>
    <t>Innovation Emerg. Technol.</t>
  </si>
  <si>
    <t>2530003</t>
  </si>
  <si>
    <t>10.1142/S273759942530003X</t>
  </si>
  <si>
    <t>http://dx.doi.org/10.1142/S273759942530003X</t>
  </si>
  <si>
    <t>3EU3U</t>
  </si>
  <si>
    <t>WOS:001498624100001</t>
  </si>
  <si>
    <t>Jeon, JJ; Chun, H; Lee, J; Son, H; Lee, C; Lee, K; Oh, SS; Hwang, S; Hyun, CS; Kim, MH; Cho, E; Lee, S; Shin, JI</t>
  </si>
  <si>
    <t>BackgroundArtificial intelligence technology is being widely developed in dermatology. However, there remains a lack of comprehensive data analyzing the diagnostic performance of artificial intelligence in skin cancer.ObjectiveWe aimed to evaluate the diagnostic accuracy of artificial intelligence in skin cancer detection.MethodsMEDLINE, Embase, Cochrane library, Web of Science, and Scopus were searched from database inception to 9 April, 2025. Studies were included if they exclusively assessed the diagnostic accuracy of artificial intelligence for primary cutaneous malignancies. The artificial intelligence performance in skin cancer diagnosis was evaluated using accuracy, area under the curve value, sensitivity, and specificity.ResultsTwenty-eight systematic reviews and meta-analyses were included. Across the studies, reported sensitivity ranged from 83.7 to 94.4% for basal cell carcinoma, 57.0-90.1% for squamous cell carcinoma, and 48-100% for melanoma. Specificity ranged from 77.9 to 96% for basal cell carcinoma, 92.6-98% for squamous cell carcinoma, and 36-100% for melanoma. Area under the curve values extracted from the reviews varied widely, generally ranged from 0.61 to 0.99. Narrative comparisons within the included studies suggested that deep learning models frequently demonstrated diagnostic performance non-inferior or superior to human clinicians, although prospective validation in real-world clinical workflows remains limited.ConclusionsCurrent evidence suggests that artificial intelligence technologies have demonstrated potential for skin cancer diagnosis, but with important limitations. Variability in diagnostic metrics, driven largely by data heterogeneity and differing validation strategies, poses significant challenges. Emerging evidence suggests future research should transition toward multimodal artificial intelligence systems that integrate structured clinical metadata with image analysis. This will require methodological standardization and validation in real-world settings.</t>
  </si>
  <si>
    <t>Jeon, Jae Joon; Chun, Hayoon; Lee, Judith; Son, Hyunsoo; Lee, Changyoon; Lee, Keeheon; Oh, Sarah Soyeon; Hwang, Shinwon; Hyun, Chul S.; Kim, Myung Ha; Cho, Eunyoung; Lee, Solam; Shin, Jae Il</t>
  </si>
  <si>
    <t>Lee, S (corresponding author), Yonsei Univ, Wonju Coll Med, Dept Dermatol, Wonju, South Korea.; Shin, JI (corresponding author), Yale Sch Med, Dept Internal Med, Sect Digest Dis, New Haven, CT 06510 USA.; Lee, S (corresponding author), Galleria Dermatol, Seoul, South Korea.; Shin, JI (corresponding author), Yonsei Univ, Coll Med, Dept Pediat, Seoul, South Korea.; Shin, JI (corresponding author), Yonsei Univ, Inst Convergence Sci, Severance Underwood Meta Res Ctr, Seoul, South Korea.</t>
  </si>
  <si>
    <t>solam@yonsei.ac.kr; SHINJI@yuhs.ac</t>
  </si>
  <si>
    <t>Yonsei Fellowship</t>
  </si>
  <si>
    <t>Jae Il Shin is the Director of Severance Underwood Meta-Research Center, ICONS (Institute of Convergence Science), Yonsei University, Seoul, Korea and an SDG (Sustainable Development Goals) faculty fellow at IGEE (Institute for Global Engagement &amp; Empowerment), Yonsei University, Seoul, South Korea. This work was supported by the Yonsei Fellowship, funded by Lee Youn Jae (to Jae Il Shin).</t>
  </si>
  <si>
    <t>[Jeon, Jae Joon; Lee, Solam] Yonsei Univ, Wonju Coll Med, Dept Dermatol, Wonju, South Korea; [Jeon, Jae Joon; Kim, Myung Ha] Yonsei Univ, Wonju Coll Med, Inst Evidence Based Med, Wonju, South Korea; [Chun, Hayoon] Yonsei Univ, Wonju Coll Med, Dept Med, Wonju, South Korea; [Lee, Judith] Brown Univ, Sch Publ Hlth, Providence, RI USA; [Son, Hyunsoo] Univ Washington, Coll Engn, Dept Bioengn, Seattle, WA USA; [Son, Hyunsoo] Washington Natl Biomed Res Ctr, Seattle, WA USA; [Son, Hyunsoo] Fred Hutchinson Canc Ctr, Seattle, WA USA; [Lee, Changyoon] Yonsei Univ, Dept Med, Coll Med, Seoul, South Korea; [Lee, Keeheon] Yonsei Univ, Underwood Int Coll, Creat Technol Management, Seoul, South Korea; [Oh, Sarah Soyeon] Yonsei Univ, Inst Global Engagement &amp; Empowerment, Seoul, South Korea; [Hwang, Shinwon] Yonsei Univ, Dept Dermatol, Coll Med, Seoul, South Korea; [Hwang, Shinwon] Yonsei Univ, Cutaneous Biol Res Inst, Coll Med, Seoul, South Korea; [Hyun, Chul S.; Shin, Jae Il] Yale Sch Med, Dept Internal Med, Sect Digest Dis, New Haven, CT 06510 USA; [Kim, Myung Ha] Yonsei Univ, Wonju Coll Med, Yonsei Wonju Med Lib, Wonju, South Korea; [Cho, Eunyoung] Brown Univ, Dept Dermatol, Warren Alpert Med Sch, Providence, RI USA; [Cho, Eunyoung] Brown Univ, Sch Publ Hlth, Dept Epidemiol, Providence, RI USA; [Cho, Eunyoung] Brigham &amp; Womens Hosp, Dept Med, Channing Div Network Med, Boston, MA USA; [Cho, Eunyoung] Harvard Med Sch, Boston, MA USA; [Lee, Solam] Galleria Dermatol, Seoul, South Korea; [Shin, Jae Il] Yonsei Univ, Coll Med, Dept Pediat, Seoul, South Korea; [Shin, Jae Il] Yonsei Univ, Inst Convergence Sci, Severance Underwood Meta Res Ctr, Seoul, South Korea</t>
  </si>
  <si>
    <t>Yonsei University; Yonsei University Health System; Yonsei University; Yonsei University Health System; Yonsei University; Yonsei University Health System; Brown University; University of Washington; University of Washington Seattle; Fred Hutchinson Cancer Center; Yonsei University; Yonsei University Health System; Yonsei University; Yonsei University; Yonsei University; Yonsei University Health System; Yonsei University; Yonsei University Health System; Yale University; Yonsei University; Yonsei University Health System; Brown University; Brown University; Harvard University; Harvard University Medical Affiliates; Brigham &amp; Women's Hospital; Harvard University; Harvard Medical School; Yonsei University; Yonsei University Health System; Yonsei University</t>
  </si>
  <si>
    <t>Evaluating the Performance of Artificial Intelligence in Accurately Detecting Skin Cancer: An Umbrella Review of Systematic Reviews and Meta-analyses</t>
  </si>
  <si>
    <t>AMERICAN JOURNAL OF CLINICAL DERMATOLOGY</t>
  </si>
  <si>
    <t>DATASETS</t>
  </si>
  <si>
    <t>Jeon, Jae Joon/ODJ-6338-2025</t>
  </si>
  <si>
    <t>Hwang, Shinwon/0000-0002-0202-7800; Son, Hyunsoo/0009-0007-9596-0440</t>
  </si>
  <si>
    <t>ADIS INT LTD</t>
  </si>
  <si>
    <t>NORTHCOTE</t>
  </si>
  <si>
    <t>5 THE WAREHOUSE WAY, NORTHCOTE 0627, AUCKLAND, NEW ZEALAND</t>
  </si>
  <si>
    <t>1175-0561</t>
  </si>
  <si>
    <t>1179-1888</t>
  </si>
  <si>
    <t>AM J CLIN DERMATOL</t>
  </si>
  <si>
    <t>Am. J. Clin. Dermatol.</t>
  </si>
  <si>
    <t>709</t>
  </si>
  <si>
    <t>724</t>
  </si>
  <si>
    <t>10.1007/s40257-026-01034-1</t>
  </si>
  <si>
    <t>http://dx.doi.org/10.1007/s40257-026-01034-1</t>
  </si>
  <si>
    <t>LD9QQ</t>
  </si>
  <si>
    <t>42189487</t>
  </si>
  <si>
    <t>WOS:001775884200001</t>
  </si>
  <si>
    <t>Li, YT; Zhang, RH; Dong, L; Shi, XH; Zhou, WD; Wu, HT; Li, HY; Yu, CY; Wei, WB</t>
  </si>
  <si>
    <t>BACKGROUND: Analyzing fundus images with deep learning techniques is promising for screening systematic diseases. However, the quality of the rapidly increasing number of studies was variable and lacked systematic evaluation.OBJECTIVE: To systematically review all the articles that aimed to predict systemic parameters and conditions using fundus image and deep learning, assessing their performance, and providing suggestions that would enable translation into clinical practice.METHODS: Two major electronic databases (MEDLINE and EMBASE) were searched until August 22, 2023, with keywords 'deep learning' and 'fundus'. Studies using deep learning and fundus images to predict systematic parameters were included, and assessed in four aspects: study characteristics, transparent reporting, risk of bias, and clinical availability. Transparent reporting was assessed by the TRIPOD statement, while the risk of bias was assessed by PROBAST.RESULTS: 4969 articles were identified through systematic research. Thirty-one articles were included in the review. A variety of vascular and non-vascular diseases can be predicted by fundus images, including diabetes and related diseases (19%), sex (22%) and age (19%). Most of the studies focused on developed countries. The models' reporting was insufficient in determining sample size and missing data treatment according to the TRIPOD. Full access to datasets and code was also under-reported. 1/31(3.2%) study was classified as having a low risk of bias overall, whereas 30/31(96.8%) were classified as having a high risk of bias according to the PROBAST. 5/31(16.1%) of studies used prospective external validation cohorts. Only two (6.4%) described the study's calibration. The number of publications by year increased significantly from 2018 to 2023. However, only two models (6.5%) were applied to the device, and no model has been applied in clinical.CONCLUSION: Deep learning fundus images have shown great potential in predicting systematic conditions in clinical situations. Further work needs to be done to improve the methodology and clinical application.</t>
  </si>
  <si>
    <t>Li, Yitong; Zhang, Ruiheng; Dong, Li; Shi, Xuhan; Zhou, Wenda; Wu, Haotian; Li, Heyan; Yu, Chuyao; Wei, Wenbin</t>
  </si>
  <si>
    <t>Wei, WB (corresponding author), Capital Med Univ, Beijing Tongren Eye Ctr, Beijing Key Lab Intraocular Tumor Diag &amp; Treatment, Beijing Ophthalmol &amp; Visual Sci Key Lab,Med Artif, Beijing, Peoples R China.</t>
  </si>
  <si>
    <t>weiwenbintr@163.com</t>
  </si>
  <si>
    <t>National Natural Science Foundation of China (National Science Foundation of China)</t>
  </si>
  <si>
    <t>National Natural Science Foundation of China (National Science Foundation of China) (National Natural Science Foundation of China (NSFC))</t>
  </si>
  <si>
    <t>[Li, Yitong; Zhang, Ruiheng; Dong, Li; Shi, Xuhan; Zhou, Wenda; Wu, Haotian; Li, Heyan; Yu, Chuyao; Wei, Wenbin] Capital Med Univ, Beijing Tongren Eye Ctr, Beijing Key Lab Intraocular Tumor Diag &amp; Treatment, Beijing Ophthalmol &amp; Visual Sci Key Lab,Med Artif, Beijing, Peoples R China</t>
  </si>
  <si>
    <t>Capital Medical University</t>
  </si>
  <si>
    <t>Predicting systemic diseases in fundus images: systematic review of setting, reporting, bias, and models' clinical availability in deep learning studies</t>
  </si>
  <si>
    <t>ARTIFICIAL-INTELLIGENCE; RISK; APPLICABILITY; PROBAST; TOOL; EYE</t>
  </si>
  <si>
    <t>Zhou, Wen-Da/HSF-6328-2023; wei, wei/PEX-1643-2025</t>
  </si>
  <si>
    <t>Dong, Li/0000-0003-0120-5756</t>
  </si>
  <si>
    <t>1246</t>
  </si>
  <si>
    <t>1251</t>
  </si>
  <si>
    <t>10.1038/s41433-023-02914-0</t>
  </si>
  <si>
    <t>http://dx.doi.org/10.1038/s41433-023-02914-0</t>
  </si>
  <si>
    <t>PQ8W7</t>
  </si>
  <si>
    <t>38238576</t>
  </si>
  <si>
    <t>WOS:001145362400003</t>
  </si>
  <si>
    <t>Le, D</t>
  </si>
  <si>
    <t>Cerebral aneurysms are a potentially life-threatening vascular pathology that can lead to subarachnoid hemorrhage, a neurological emergency associated with high morbidity and mortality. Traditional imaging-based assessments (largely centered on aneurysm size, shape, and location) often fall short in accurately predicting rupture risk. This limitation highlights the need for more advanced, individualized diagnostic strategies. Recent advancements in artificial intelligence (AI) have introduced powerful tools capable of transforming cerebrovascular imaging and aneurysm management. This narrative review synthesizes published studies on the application of AI in cerebrovascular imaging, focusing on its potential to aid in aneurysm detection and rupture risk prediction. It examines the evolving role of AI through three primary technological approaches: radiomics, machine learning (ML), and deep learning (DL). Radiomics enables the extraction of quantitative features from imaging data, revealing patterns and morphological indicators that may not be visible to the human eye. ML models synthesize imaging, clinical, and hemodynamic data to predict rupture risk with greater precision than traditional scoring tools. DL techniques, particularly convolutional neural networks, automate aneurysm detection and interpretation directly from raw image data. What sets this review apart from previous literature is its integrative approach: rather than focusing narrowly on one AI technique or imaging modality, it unifies radiomics, ML, and DL under a single framework and evaluates their clinical applications across both detection and risk prediction. Furthermore, it emphasizes emerging solutions like hybrid modeling, explainable AI, and multimodal data fusion, which are critical for real-world clinical translation. However, current AI-based methods remain at the investigational stage and have not yet been validated clinically, experimentally, or against existing diagnostic standards. Importantly, this review situates AI methods relative to established clinical benchmarks, including radiologist interpretation and risk scores such as PHASES (Population, Hypertension, Age, Size of aneurysm, Earlier subarachnoid, Hypertension, Age, Size of aneurysm, Earlier subarachnoid hemorrhage, and Site of aneurysm) and hemorrhage, and Site of aneurysm) and ELAPSS ( (Earlier subarachnoid hemorrhage Earlier subarachnoid hemorrhage, Location of aneurysm, Age, Population, Size of aneurysm, and Shape of aneurysm), Location of aneurysm, Age, Population, Size of aneurysm, and Shape of aneurysm), and emphasizes that rigorous prospective validation is essential before widespread adoption. It also proposes practical implementation strategies, including decision support integration, standardization protocols, and federated learning to enable secure data collaboration. By addressing both technical innovation and translational challenges, this review offers a clinician-focused roadmap that advances the field beyond theoretical models toward personalized aneurysm care. In doing so, it aims to reduce rupture rates and improve patient outcomes through precision medicine powered by AI.</t>
  </si>
  <si>
    <t>Le, Duong</t>
  </si>
  <si>
    <t>Le, D (corresponding author), Univ Massachusetts, Dept Biomed Engn, Amherst, MA 01003 USA.</t>
  </si>
  <si>
    <t>duongle@umass.edu</t>
  </si>
  <si>
    <t>[Le, Duong] Univ Massachusetts, Dept Biomed Engn, Amherst, MA 01003 USA</t>
  </si>
  <si>
    <t>University of Massachusetts System; University of Massachusetts Amherst</t>
  </si>
  <si>
    <t>Artificial Intelligence in Cerebrovascular Imaging: A Targeted Review of Aneurysm Detection and Rupture Risk Prediction</t>
  </si>
  <si>
    <t>JMA JOURNAL</t>
  </si>
  <si>
    <t>artificial intelligence; machine learning; deep learning; radiomics; cerebral aneurysm; rupture risk prediction; medical imaging; neural networks</t>
  </si>
  <si>
    <t>UNRUPTURED INTRACRANIAL ANEURYSMS; RADIOMICS; GROWTH; CANCER; IMAGES; SCORE</t>
  </si>
  <si>
    <t>JAPAN MEDICAL ASSOC-JAPANESE ASSOC MEDICAL SCIENCES</t>
  </si>
  <si>
    <t>2-28-16 HONKOMAGOME, BUNKYO-KU, TOKYO, 113-8621, JAPAN</t>
  </si>
  <si>
    <t>2433-328X</t>
  </si>
  <si>
    <t>2433-3298</t>
  </si>
  <si>
    <t>JMA J</t>
  </si>
  <si>
    <t>JMA J.</t>
  </si>
  <si>
    <t>JAN 15 2026</t>
  </si>
  <si>
    <t>10.31662/jmaj.2025-0327</t>
  </si>
  <si>
    <t>http://dx.doi.org/10.31662/jmaj.2025-0327</t>
  </si>
  <si>
    <t>CK9LO</t>
  </si>
  <si>
    <t>41676817</t>
  </si>
  <si>
    <t>WOS:001641186800001</t>
  </si>
  <si>
    <t>Leonard, S; Patel, MA; Zhou, ZL; Le, H; Mondal, P; Adams, SJ</t>
  </si>
  <si>
    <t>Purpose: Accurately identifying individuals who are at high risk of lung cancer is critical to optimize lung cancer screening with low-dose CT (LDCT). We sought to compare the performance of traditional regression models and artificial intelligence (AI)-based models in predicting future lung cancer risk. Methods: A systematic review and meta-analysis were conducted with reporting according to Preferred Reporting Items for Systematic Reviews and Meta-Analyses guidelines. We searched MEDLINE, Embase, Scopus, and the Cumulative Index to Nursing and Allied Health Literature databases for studies reporting the performance of AI or traditional regression models for predicting lung cancer risk. Two researchers screened articles, and a third researcher resolved conflicts. Model characteristics and predictive performance metrics were extracted. The quality of studies was assessed using the Prediction model Risk of Bias Assessment Tool. A meta-analysis assessed the discrimination performance of models, based on area under the receiver operating characteristic curve (AUC). Results: One hundred forty studies met inclusion criteria and included 185 traditional and 64 AI-based models. Of these, 16 AI models and 65 traditional models have been externally validated. The pooled AUC of external validations of AI models was 0.82 (95% confidence interval [CI], 0.80-0.85), and the pooled AUC for traditional regression models was 0.73 (95% CI, 0.72-0.74). In a subgroup analysis, AI models that included LDCT had a pooled AUC of 0.85 (95% CI, 0.82-0.88). Overall risk of bias was high for both AI and traditional models. Conclusion: AI-based models, particularly those using imaging data, show promise for improving lung cancer risk prediction over traditional regression models. Future research should focus on prospective validation of AI models and direct comparisons with traditional methods in diverse populations.</t>
  </si>
  <si>
    <t>Leonard, Sierra; Patel, Meet A.; Zhou, Zili; Le, Ha; Mondal, Prosanta; Adams, Scott J.</t>
  </si>
  <si>
    <t>Adams, SJ (corresponding author), Univ Saskatchewan, Royal Univ Hosp, Dept Med Imaging, 103 Hosp Dr, Saskatoon, SK S7N 0W8, Canada.</t>
  </si>
  <si>
    <t>scott.adams@usask.ca</t>
  </si>
  <si>
    <t>[Leonard, Sierra; Patel, Meet A.; Zhou, Zili; Le, Ha; Mondal, Prosanta; Adams, Scott J.] Univ Saskatchewan, Coll Med, Saskatoon, SK, Canada; [Adams, Scott J.] Royal Univ Hosp, Dept Med Imaging, Saskatoon, SK, Canada</t>
  </si>
  <si>
    <t>University of Saskatchewan; University of Saskatchewan</t>
  </si>
  <si>
    <t>Comparing Artificial Intelligence and Traditional Regression Models in Lung Cancer Risk Prediction Using A Systematic Review and Meta-Analysis</t>
  </si>
  <si>
    <t>JOURNAL OF THE AMERICAN COLLEGE OF RADIOLOGY</t>
  </si>
  <si>
    <t>Artificial intelligence; lung cancer; risk prediction; screening</t>
  </si>
  <si>
    <t>VALIDATION; CT</t>
  </si>
  <si>
    <t>Zhou, Zili/0009-0003-6772-0221; Patel, Meet/0000-0002-3453-2174; Leonard, Sierra/0009-0001-3620-7906</t>
  </si>
  <si>
    <t>1546-1440</t>
  </si>
  <si>
    <t>1558-349X</t>
  </si>
  <si>
    <t>J AM COLL RADIOL</t>
  </si>
  <si>
    <t>J. Am. Coll. Radiol.</t>
  </si>
  <si>
    <t>675</t>
  </si>
  <si>
    <t>690</t>
  </si>
  <si>
    <t>10.1016/j.jacr.2025.02.042</t>
  </si>
  <si>
    <t>http://dx.doi.org/10.1016/j.jacr.2025.02.042</t>
  </si>
  <si>
    <t>4ET2T</t>
  </si>
  <si>
    <t>40049569</t>
  </si>
  <si>
    <t>WOS:001516276100012</t>
  </si>
  <si>
    <t>Khaohoen, A; Yoda, N; Rungsiyakull, P; Rungsiyakull, C; Taichi, T</t>
  </si>
  <si>
    <t>This review aims to explore the application of AI (artificial intelligence) in fixed prosthodontics and implant-supported fixed restorations, with a specific focus on the accuracy, effectiveness, and clinical applicability of AI models for optimizing treatment planning and predicting clinical outcomes. This review followed the PCC (Population, Concept, Context) framework. A systematic search was conducted using PubMed, Scopus, and Embase for studies published between January 2010 and July 2025. Keywords included "artificial intelligence,", "deep learning", "digital dentistry", "prosthodontic treatment planning," "clinical decision support," and "outcome prediction." The initial databases search yielded 834 results. After selection, 20 studies were included for analysis in this review. AI applications were grouped into four domains: implant planning, crown design, full-arch framework optimization, and prognostic modeling. Convolutional neural networks (CNNs), generative adversarial networks (GANs), regression models, and optimization algorithms were most frequently employed. In implant planning, AI achieved high accuracies (90-99.5%) for site detection, drilling protocols, and bone assessment. Crown design studies demonstrated occlusal and morphological deviations within clinically acceptable thresholds (0.18-0.30 mm) and mean internal gaps of 59-83 mu m, while reducing design time by up to fourfold compared with conventional workflows. For full-arch prosthetics, optimization methods such as particle swarm optimization (PSO) and bi-evolutionary structural optimization (BESO) enhanced efficiency and reduced stress concentration in simulated workflows. Prognostic modeling showed promising performance, with models achieving over 90% accuracy in predicting implant survival and treatment outcomes. AI applications in prosthodontics are most developed in implant site planning and crown design, with fewer studies on full-arch optimization and prognosis. Models generally achieve high accuracy and efficiency, but most evidence is early-stage and simulation-based. Future research should focus on prospective validation, multimodal integration, and patient-centered outcomes to ensure clinical reliability.</t>
  </si>
  <si>
    <t>Khaohoen, Angkoon; Yoda, Nobuhiro; Rungsiyakull, Pimduen; Rungsiyakull, Chaiy; Taichi, Tenkumo</t>
  </si>
  <si>
    <t>Taichi, T (corresponding author), Tohoku Univ, Grad Sch Dent, Div Adv Prosthet Dent, Sendai, Miyagi 9808576, Japan.</t>
  </si>
  <si>
    <t>taichi.tenkumo.a3@tohoku.ac.jp</t>
  </si>
  <si>
    <t>Japan Society for the Promotion of Science [23K27776]</t>
  </si>
  <si>
    <t>Japan Society for the Promotion of Science (Ministry of Education, Culture, Sports, Science and Technology, Japan (MEXT), Japan Society for the Promotion of Science)</t>
  </si>
  <si>
    <t>This study received financial support from the Japan Society for the Promotion of Science through grants 23K27776.</t>
  </si>
  <si>
    <t>[Khaohoen, Angkoon] Naresuan Univ, Fac Dent, Dept Restorat Dent, Phitsanulok 65000, Thailand; [Yoda, Nobuhiro; Taichi, Tenkumo] Tohoku Univ, Grad Sch Dent, Div Adv Prosthet Dent, Sendai, Miyagi 9808576, Japan; [Rungsiyakull, Pimduen] Chiang Mai Univ, Fac Dent, Dept Prosthodont, Chiang Mai 50200, Thailand; [Rungsiyakull, Chaiy] Chiang Mai Univ, Fac Engn, Dept Mech Engn, Chiang Mai 50200, Thailand</t>
  </si>
  <si>
    <t>Naresuan University; Tohoku University; Chiang Mai University; Chiang Mai University</t>
  </si>
  <si>
    <t>Can artificial intelligence optimize treatment planning and outcome prediction in fixed tooth- and implant-supported prosthodontics? A scoping review</t>
  </si>
  <si>
    <t>Artificial intelligence; Deep learning; Digital dentistry; Prosthodontics; Treatment planning; Outcome prediction; Clinical decision support</t>
  </si>
  <si>
    <t>Rungsiyakull, Pimduen/GRN-7639-2022</t>
  </si>
  <si>
    <t>10.1186/s12903-025-07300-8</t>
  </si>
  <si>
    <t>http://dx.doi.org/10.1186/s12903-025-07300-8</t>
  </si>
  <si>
    <t>CC2VU</t>
  </si>
  <si>
    <t>41372901</t>
  </si>
  <si>
    <t>WOS:001662362200001</t>
  </si>
  <si>
    <t>Byeon, H</t>
  </si>
  <si>
    <t>Background: Mild cognitive impairment (MCI) represents a clinically critical and heterogeneous syndrome characterized by cognitive decline exceeding normal aging expectations, yet insufficient to impair daily functioning. As the prodromal stage of dementia, MCI offers a crucial intervention window during which therapeutic strategies can modify disease trajectory. Therefore, accurate and early diagnosis is of paramount importance. Artificial intelligence (AI) systems have demonstrated promising performance across multiple diagnostic modalities, yet their performance relative to that of physicians remains incompletely characterized in the literature. Methods: A systematic search of 6 electronic databases (PubMed/MEDLINE, EMBASE, Web of Science, Scopus, PsycINFO, and CINAHL) was conducted, resulting in 1358 records. Following de-duplication, systematic evaluation of abstracts and full text applying prespecified eligibility criteria, and exclusion of systematic reviews and meta-analyses, 71 primary research studies were included for analysis. Results: The included studies comprised 71 primary research studies published between 2008 and 2026. AI systems achieved diagnostic accuracy ranging from 62% to 100%, with neuroimaging-based and multimodal approaches often reporting the strongest performance (85-99%). Only 8 studies directly compared AI with physician diagnostic performance. In these limited and methodologically heterogeneous comparisons, AI systems generally matched or exceeded physician performance, although the available evidence base remains small. An artificial neural network achieved 90.0% sensitivity and 84.78% specificity compared to a panel of physicians collectively 46.66% sensitivity, while GPT-4 outperformed junior neurologists in 1 language-based study (81% vs 41-49%; P &lt; .001). AI assistance improved neurologist diagnostic performance in 1 large study by approximately 26% in area under the receiver operating characteristic curve (AUROC) (P &lt; .05). Most studies used internal validation without external datasets, limiting conclusions about real-world generalisability. Conclusion: AI approaches for early diagnosis of MCI appear promising and may support or enhance physician performance in selected settings, but widespread clinical adoption requires prospective validation, standardized physician benchmarking, and rigorous evaluation in real-world clinical environments.</t>
  </si>
  <si>
    <t>Byeon, Haewon</t>
  </si>
  <si>
    <t>Byeon, H (corresponding author), Korea Univ Technol &amp; Educ, Dept Future Technol, Cheonan 31253, South Korea.</t>
  </si>
  <si>
    <t>bhwpuma@naver.com</t>
  </si>
  <si>
    <t>National Research Foundation of Korea [NRF- RS-2023-00237287]</t>
  </si>
  <si>
    <t>National Research Foundation of Korea (National Research Foundation of Korea)</t>
  </si>
  <si>
    <t>This research is supported by the Basic Science Research Program through the National Research Foundation of Korea (NRF) funded by the Ministry of Education (NRF-RS-2023-00237287).</t>
  </si>
  <si>
    <t>[Byeon, Haewon] Korea Univ Technol &amp; Educ, Dept Future Technol, Cheonan 31253, South Korea</t>
  </si>
  <si>
    <t>Korea University of Technology &amp; Education</t>
  </si>
  <si>
    <t>Artificial intelligence for early diagnosis of mild cognitive impairment: A scoping review comparing diagnostic accuracy with physician performance</t>
  </si>
  <si>
    <t>MEDICINE</t>
  </si>
  <si>
    <t>artificial intelligence; deep learning; diagnosis; machine learning; mild cognitive impairment; physician performance; scoping review</t>
  </si>
  <si>
    <t>ALZHEIMERS-DISEASE; CLASSIFICATION; DEMENTIA; MRI</t>
  </si>
  <si>
    <t>0025-7974</t>
  </si>
  <si>
    <t>1536-5964</t>
  </si>
  <si>
    <t>Medicine (Baltimore)</t>
  </si>
  <si>
    <t>e50006</t>
  </si>
  <si>
    <t>10.1097/MD.0000000000050006</t>
  </si>
  <si>
    <t>http://dx.doi.org/10.1097/MD.0000000000050006</t>
  </si>
  <si>
    <t>MA7OP</t>
  </si>
  <si>
    <t>42536568</t>
  </si>
  <si>
    <t>WOS:001837778000013</t>
  </si>
  <si>
    <t>Yuan, J; Zeng, QW; Wang, AJ; Zhang, Y; Li, J</t>
  </si>
  <si>
    <t>Non-contact Lower limb sports injuries represent some of the most prevalent and impactful conditions within athletic populations, prompting increasing interest in predictive approaches that can inform prevention and rehabilitation strategies. With its capacity to manage high-dimensional and complex datasets, machine learning (ML) has emerged as a promising tool for injury risk prediction. This systematic review, conducted in accordance with PRISMA 2020 guidelines, synthesized evidence from studies retrieved through Web of Science, PubMed, and SPORTDiscus (EBSCO). The literature search was conducted on January 20, 2025.Following independent screening and risk of bias assessment using the PROBAST tool, 15 studies were included from an initial pool of 92. The majority of study populations comprised adult athletes, with basketball and football (soccer) being the most frequently investigated sports. Random Forest and logistic regression were the most commonly applied algorithms, while tree-based approaches yielded the strongest predictive performance in 6 studies. Across 14 studies, area under the curve (AUC) values were reported, with one CHAID-based decision tree achieving the highest performance (AUC = 0.91), and sensitivity values reaching up to 0.92 in eight studies. Importantly, model interpretability was addressed in 87% of included studies, underscoring its emerging importance for clinical translation. Overall, ML exhibits considerable potential in predicting non-contact lower-limb injuries, but its practical value depends on achieving a balance between accuracy, transparency, and reliability. Future research should emphasize the integration of multi-source data and large-scale prospective validation to advance the translation of ML models into precision injury prevention and rehabilitation practice.</t>
  </si>
  <si>
    <t>Yuan, Jin; Zeng, Quanwen; Wang, Anjie; Zhang, Yong; Li, Jun</t>
  </si>
  <si>
    <t>Zhang, Y (corresponding author), Anhui Polytech Univ, Sch Phys Educ, Wuhu 241000, Anhui, Peoples R China.; Li, J (corresponding author), Shanghai Univ Sport, Sch Athlet Performance, Shanghai 200438, Peoples R China.</t>
  </si>
  <si>
    <t>zhangyong@ahpu.edu.cn; lijun198112180978@126.com; 2231212133@stu.ahpu.edu.cn; wanganjie@ahpu.edu.cn; 2231212128@stu.ahpu.edu.cn</t>
  </si>
  <si>
    <t>Key Project of Humanities and Social Sciences in Anhui Province Universities [2023AH050883, 2024AH052247]; Major Project of Philosophy and Social Sciences in Anhui Province Universities [2023AH040116]</t>
  </si>
  <si>
    <t>Key Project of Humanities and Social Sciences in Anhui Province Universities; Major Project of Philosophy and Social Sciences in Anhui Province Universities</t>
  </si>
  <si>
    <t>Acknowledgements This work was supported by Key Project of Humanities and Social Sciences in Anhui Province Universities (2023AH050883, 2024AH052247) ; Major Project of Philosophy and Social Sciences in Anhui Province Universities (2023AH040116) . The authors declare that there are no conflicts of interest. The experiments comply with the current laws of the country where they were performed. The data that support the findings of this study are available on request from the corresponding author.</t>
  </si>
  <si>
    <t>[Yuan, Jin; Zeng, Quanwen; Wang, Anjie; Zhang, Yong] Anhui Polytech Univ, Sch Phys Educ, Wuhu 241000, Anhui, Peoples R China; [Li, Jun] Shanghai Univ Sport, Sch Athlet Performance, Shanghai 200438, Peoples R China</t>
  </si>
  <si>
    <t>Anhui Polytechnic University; Shanghai University of Sport</t>
  </si>
  <si>
    <t>Machine Learning Applications in Non-Contact Lower Limb Sports Injury Prediction: A Systematic Review</t>
  </si>
  <si>
    <t>JOURNAL OF SPORTS SCIENCE AND MEDICINE</t>
  </si>
  <si>
    <t>Predictive analytics; sports medicine; risk factors; risk assessment; rehabilitation; predictive models</t>
  </si>
  <si>
    <t>HAMSTRING STRAIN INJURIES; PROFESSIONAL FOOTBALL; MUSCLE INJURIES; SOCCER PLAYERS; RISK; PREVENTION; VALIDATION; COST</t>
  </si>
  <si>
    <t>Zhang, Yong/N-1185-2018</t>
  </si>
  <si>
    <t>Yuan, Jin/0009-0004-0907-4812; Zeng, Quanwen/0009-0008-2771-0375</t>
  </si>
  <si>
    <t>JOURNAL SPORTS SCIENCE &amp; MEDICINE</t>
  </si>
  <si>
    <t>BURSA</t>
  </si>
  <si>
    <t>MEDICAL FACULTY ULUDAG UNIV, DEPT SPORTS MEDICINE, BURSA, 16059, Turkiye</t>
  </si>
  <si>
    <t>1303-2968</t>
  </si>
  <si>
    <t>J SPORT SCI MED</t>
  </si>
  <si>
    <t>J. Sport. Sci. Med.</t>
  </si>
  <si>
    <t>194</t>
  </si>
  <si>
    <t>10.52082/jssm.2026.172</t>
  </si>
  <si>
    <t>http://dx.doi.org/10.52082/jssm.2026.172</t>
  </si>
  <si>
    <t>Sport Sciences</t>
  </si>
  <si>
    <t>DD0PO</t>
  </si>
  <si>
    <t>41710437</t>
  </si>
  <si>
    <t>WOS:001653984100001</t>
  </si>
  <si>
    <t>Borra, S; Dey, N; Fong, S; Sherratt, RS; Shi, FQ</t>
  </si>
  <si>
    <t>Deep learning (DL) has transformed cancer imaging by enabling automated tumour detection, classification, and risk prediction. Despite impressive diagnostic performance, limited explainability and poor uncertainty calibration continue to restrict clinical integration. This review is guided by five research questions that examine the challenges, impact, and translational implications of explainable artificial intelligence (XAI) in oncology imaging. We identify key barriers to trust, including dataset bias, shortcut learning, opacity of convolutional neural networks, and workflow misalignment. Evidence suggests that explainable models can increase clinician confidence, reduce false positives, and improve collaborative decision-making when explanations are faithful, semantically meaningful, and uncertainty aware. We evaluate architectural strategies that embed interpretability such as concept-bottleneck models, prototype-based learning, and attention regularization along with post hoc techniques. Beyond performance metrics, we examine how interpretable AI aligns with clinical reasoning processes and analyse regulatory, ethical, and medico-legal considerations influencing deployment. The findings indicate that explainability alone is insufficient, durable trust requires epistemic alignment, prospective validation, lifecycle governance, and equity-focused evaluation. By reframing explainability as a structural design principle rather than a supplementary feature, this review outlines a pathway toward accountable and clinically dependable AI systems in oncology.</t>
  </si>
  <si>
    <t>Borra, Surekha; Dey, Nilanjan; Fong, Simon; Sherratt, R. Simon; Shi, Fuqian</t>
  </si>
  <si>
    <t>Shi, FQ (corresponding author), NYU, NYU Langone Hlth, Laura &amp; Isaac Perlmutter Canc Ctr, New York, NY 10016 USA.</t>
  </si>
  <si>
    <t>nilanjan.dey@tint.edu.in; r.s.sherratt@reading.ac.uk; fuqian.shi@nyu.edu; ccfong@umac.mo; surekhaborra@ksit.edu.in</t>
  </si>
  <si>
    <t>[Borra, Surekha] KS Inst Technol, Dept ECE ICB, Bangalore 560109, India; [Dey, Nilanjan] Techno Int New Town, Dept CSE, Kolkata 700156, India; [Fong, Simon] Univ Macau, Fac Sci &amp; Technol, Dept Comp &amp; Informat Sci, Taipa 999078, Macau, Peoples R China; [Sherratt, R. Simon] Univ Reading, Dept Biomed Engn, Reading RG6 6AY, England; [Shi, Fuqian] NYU, NYU Langone Hlth, Laura &amp; Isaac Perlmutter Canc Ctr, New York, NY 10016 USA</t>
  </si>
  <si>
    <t>University of Macau; University of Reading; New York University; NYU Langone Medical Center</t>
  </si>
  <si>
    <t>Explainability and Trust in Deep Learning for Cancer Imaging: Systematic Barriers, Clinical Misalignment, and a Translational Roadmap</t>
  </si>
  <si>
    <t>deep learning; cancer imaging; explainable artificial intelligence; clinical trust; uncertainty calibration; human-AI collaboration; regulatory governance; algorithmic bias</t>
  </si>
  <si>
    <t>RADIOLOGISTS</t>
  </si>
  <si>
    <t>Borra, Surekha/AAD-5332-2022; Fong, Simon/C-9388-2009</t>
  </si>
  <si>
    <t>1361</t>
  </si>
  <si>
    <t>10.3390/cancers18091361</t>
  </si>
  <si>
    <t>http://dx.doi.org/10.3390/cancers18091361</t>
  </si>
  <si>
    <t>HU9LW</t>
  </si>
  <si>
    <t>42122156</t>
  </si>
  <si>
    <t>WOS:001763293200001</t>
  </si>
  <si>
    <t>Kabdraisova, AZ; Umbetova, AK; Kairalapova, GZ; Litvinenko, YA; Sassykova, LR; Yelibayeva, NS; Burasheva, GS; Berganayeva, AE; Assylkhanov, ZS; Dauletova, MD; Korulkin, DY; Baiburkutova, MA; Sadvakas, AM</t>
  </si>
  <si>
    <t>This review examines the emerging role of machine learning (ML) in pharmaceutical chemistry, with emphasis on molecular design, synthetic feasibility, and structure-property-performance (SPP) relationships. By enabling pre-synthesis prediction of physicochemical properties, reaction pathways, and pharmaceutical performance, ML can reduce empirical trial-and-error experimentation and support more efficient exploration of chemical space. A structured narrative review design with PRISMA-aligned systematic search elements was used to evaluate 101 studies, enabling transparent literature identification, eligibility screening, and thematic synthesis across heterogeneous ML applications in pharmaceutical chemistry. This review examines structure-property relationships (SPRs) and property-performance relationships (PPRs), with emphasis on key pharmaceutical endpoints such as solubility, permeability, stability, dissolution, and bioavailability. An integrated SPP framework is proposed to connect molecular structure, intermediate properties, and final performance outcomes while incorporating retrosynthetic analysis and experimental feedback and closed-loop optimization. Recent frontier developments are also discussed, including molecular foundation models, multimodal language-graph models, diffusion-based molecular generation, E(3)-equivariant models, and MolMIM-like latent-space optimization. This review also covers co-folding and joint ligand-protein modeling, Boltz-2-like affinity prediction, AlphaFold 3-related biomolecular interaction modeling, and absorption, distribution, metabolism, excretion, and toxicity (ADMET) prediction. Key limitations include dataset leakage, benchmark inconsistency, assay variability, conformational and protonation-state effects, reproducibility challenges, regulatory constraints, and the gap between computational prediction and prospective experimental validation. Future progress is expected to depend on hybrid physics-ML models, uncertainty-aware prospective validation, autonomous experimentation, explainable artificial intelligence, and sustainability-aware molecular design. Overall, ML is evolving from a predictive tool into a chemically informed decision-support framework for rational, synthesis-aware, and experimentally validated pharmaceutical development.</t>
  </si>
  <si>
    <t>Kabdraisova, Aisulu Zh.; Umbetova, Almagul K.; Kairalapova, Gulfairuz Zh.; Litvinenko, Yuliya A.; Sassykova, Larissa R.; Yelibayeva, Nazym S.; Burasheva, Gauhar Sh.; Berganayeva, Aliya E.; Assylkhanov, Zhanibek S.; Dauletova, Meruyert D.; Korulkin, Dmitriy Yu.; Baiburkutova, Marzhan A.; Sadvakas, Aigerim M.</t>
  </si>
  <si>
    <t>Umbetova, AK; Kairalapova, GZ; Litvinenko, YA (corresponding author), Farabi Univ, Fac Chem &amp; Chem Technol, Dept Chem &amp; Technol Organ Subst Chem Nat Cpds &amp; Po, Al Farabi Ave 71, Alma Ata 050040, Kazakhstan.</t>
  </si>
  <si>
    <t>almagulu15@gmail.com; larissa.rav@mail.ru; nazym_yelibaeva@mail.ru; b_marzhan81@mail.ru; aberganayeva@bk.ru; gauharbur@mail.ru; dmd_09@inbox.ru; yuliya_litvinenk@mail.ru; zhaksais@gmail.com; dkorulkin@gmail.com; zhanik1903@list.ru; gufagulfa@gmail.com; a_sadvakas@mail.ru</t>
  </si>
  <si>
    <t>Science Committee of the Ministry of Higher Education and Science of the Republic of Kazakhstan [AP23485116]</t>
  </si>
  <si>
    <t>Science Committee of the Ministry of Higher Education and Science of the Republic of Kazakhstan</t>
  </si>
  <si>
    <t>This research was funded by the Science Committee of the Ministry of Higher Education and Science of the Republic of Kazakhstan, Grant No. AP23485116, "Scientific Bases for Obtaining New Domestic Organic and Plant Compositions Based on Raw Materials".</t>
  </si>
  <si>
    <t>[Kabdraisova, Aisulu Zh.] Farabi Univ, Sci Res Inst New Chem Technol &amp; Mat, 96a Tole Bi Str, Alma Ata 050012, Kazakhstan; [Kabdraisova, Aisulu Zh.] Branch Off Republican State Enterprise Infracos, Abay Ave 191, Alma Ata 050046, Kazakhstan; [Umbetova, Almagul K.; Kairalapova, Gulfairuz Zh.; Litvinenko, Yuliya A.; Yelibayeva, Nazym S.; Burasheva, Gauhar Sh.; Berganayeva, Aliya E.; Assylkhanov, Zhanibek S.; Dauletova, Meruyert D.; Korulkin, Dmitriy Yu.] Farabi Univ, Fac Chem &amp; Chem Technol, Dept Chem &amp; Technol Organ Subst Chem Nat Cpds &amp; Po, Al Farabi Ave 71, Alma Ata 050040, Kazakhstan; [Sassykova, Larissa R.] Farabi Univ, Fac Chem &amp; Chem Technol, Dept Phys Chem Catalysis &amp; Petrochem, Al Farabi Ave 71, Alma Ata 050040, Kazakhstan; [Baiburkutova, Marzhan A.; Sadvakas, Aigerim M.] JSC Sci Ctr Antiinfect Drugs, Al Farabi Ave 75B, Alma Ata 050060, Kazakhstan</t>
  </si>
  <si>
    <t>Farabi University; Institute of Polymer Materials &amp; Technologies in Kazakhstan; Institute of New Chemical Technologies &amp; Materials in Kazakhstan</t>
  </si>
  <si>
    <t>Machine-Learning-Driven Molecular Design and Structure-Property-Performance Relationships in Pharmaceutical Chemistry</t>
  </si>
  <si>
    <t>MOLECULES</t>
  </si>
  <si>
    <t>machine learning; pharmaceutical chemistry; molecular design; structure-property-performance relationships; retrosynthetic analysis; explainable artificial intelligence</t>
  </si>
  <si>
    <t>DRUG DISCOVERY; ARTIFICIAL-INTELLIGENCE; NEURAL-NETWORKS; ADME EVALUATION; PREDICTION; SOLUBILITY; LIPOPHILICITY; MODEL</t>
  </si>
  <si>
    <t>Sassykova, Larissa/A-9367-2015; Burasheva, Gauhar/A-5150-2015; Zhanibek, Asylkhanov/GZM-3134-2022; Kabdraissova, Aisulu/AAC-5769-2020; Yelibayeva, Nazym/B-1982-2015; Umbetova, Almagul/A-5282-2015</t>
  </si>
  <si>
    <t>1420-3049</t>
  </si>
  <si>
    <t>Molecules</t>
  </si>
  <si>
    <t>2162</t>
  </si>
  <si>
    <t>10.3390/molecules31122162</t>
  </si>
  <si>
    <t>http://dx.doi.org/10.3390/molecules31122162</t>
  </si>
  <si>
    <t>KB6LY</t>
  </si>
  <si>
    <t>42357559</t>
  </si>
  <si>
    <t>WOS:001803109600001</t>
  </si>
  <si>
    <t>Andrade, MA; Rodrigues, H; Colhado, CH; Godinho, NJS; Dos Santos, RD; De Andrade, AL; Goodstein, T</t>
  </si>
  <si>
    <t>Objective Multiparametric magnetic resonance imaging (mpMRI) detects clinically significant prostate cancer (csPCa, Gleason Grade Group &gt;= 2) with high sensitivity but limited specificity and inter-reader variability. Artificial intelligence (AI), particularly convolutional neural networks (CNNs) and deep learning, may improve diagnostic consistency and accuracy. This meta-analysis compares AI systems and experienced radiologists in detecting csPCa using mpMRI.&lt;br /&gt; Methods We performed a systematic review and meta-analysis of English-language non-RCT studies. PubMed, Embase, and Cochrane databases were searched up to May 2025, yielding 855 studies. Only studies comparing CNN-based or deep-learning AI models to radiologists were included. Pooled sensitivity, specificity, diagnostic odds ratio (DOR), and area under the receiver operating curve (AUC) were calculated using a bivariate random-effects model.&lt;br /&gt; Results Ten studies with 2586 patients were analyzed. AI systems showed pooled sensitivity of 0.90 (95% CI 0.84-0.94) and specificity of 0.69 (95% CI 0.45-0.85). Radiologists had a sensitivity of 0.89 (95% CI 0.82-0.94) and a specificity of 0.60 (95% CI 0.43-0.75). DOR was 17.54 (95% CI 9.34-32.94) for AI and 12.35 (95% CI 4.96-30.76) for radiologists. Summary receiver operating characteristic (SROC) curves indicated similar diagnostic accuracy, with AI slightly outperforming radiologists (AUC 0.88 vs. 0.85).&lt;br /&gt; Conclusion AI systems perform comparably to radiologists in detecting csPCa on mpMRI, with a potential edge in specificity, though confidence intervals overlapped. High heterogeneity and the retrospective nature of all included studies limit reliability, necessitating prospective validation. AI could serve as an adjunct in prostate cancer diagnosis, potentially improving precision and reducing unnecessary biopsies with further model refinement.&lt;br /&gt; Key Points&lt;br /&gt; Question Interpretation of mpMRI for clinically significant prostate cancer varies among radiologists, affecting diagnostic consistency.&lt;br /&gt; Findings Meta-analysis shows AI has comparable sensitivity and potentially superior specificity to radiologists in detecting significant prostate cancer on mpMRI, though confidence intervals overlapped.&lt;br /&gt; Clinical relevance AI has the potential to enhance diagnostic accuracy, reduce unnecessary biopsies, and improve consistency in prostate cancer detection, thereby supporting more reliable and standardized imaging assessments across centers.</t>
  </si>
  <si>
    <t>Andrade, Marco Antonio; Rodrigues, Henrique; Colhado, Caio Hernandes; Godinho, Nathan Joseph Silva; Dos Santos, Rhuan Dorigueto; De Andrade, Alexandre Leite; Goodstein, Taylor</t>
  </si>
  <si>
    <t>Andrade, MA (corresponding author), Fed Univ Minas Gerais UFMG, Sch Med, Belo Horizonte, Brazil.</t>
  </si>
  <si>
    <t>marcojuniorapple@gmail.com</t>
  </si>
  <si>
    <t>[Andrade, Marco Antonio; Rodrigues, Henrique; Godinho, Nathan Joseph Silva; De Andrade, Alexandre Leite] Fed Univ Minas Gerais UFMG, Sch Med, Belo Horizonte, Brazil; [Colhado, Caio Hernandes] Sch Med Sao Jose do Rio Preto, Sch Med, Sao Jose Do Rio Preto, Brazil; [Dos Santos, Rhuan Dorigueto] Fed Inst Espirito Santo IFES, Sch Engn, Linhares, Brazil; [Goodstein, Taylor] Emory Univ, Dept Urol, Atlanta, GA 30322 USA</t>
  </si>
  <si>
    <t>Universidade Federal de Minas Gerais; Faculdade de Medicina de Sao Jose do Rio Preto (FAMERP); Instituto Federal do Espirito Santo (IFES); Emory University</t>
  </si>
  <si>
    <t>Artificial-intelligence models vs. radiologists in the detection of clinically significant prostate cancer on mpMRI: a meta-analysis</t>
  </si>
  <si>
    <t>Artificial intelligence; Diagnostic accuracy; Multiparametric MRI; Prostate cancer</t>
  </si>
  <si>
    <t>MRI; TOOL</t>
  </si>
  <si>
    <t>6741</t>
  </si>
  <si>
    <t>6751</t>
  </si>
  <si>
    <t>10.1007/s00330-026-12465-z</t>
  </si>
  <si>
    <t>http://dx.doi.org/10.1007/s00330-026-12465-z</t>
  </si>
  <si>
    <t>KU0TC</t>
  </si>
  <si>
    <t>41844851</t>
  </si>
  <si>
    <t>WOS:001716742800001</t>
  </si>
  <si>
    <t>Yang, H; Wu, YJ; Wu, T; Ji, JY; Lei, ST; Xu, WB</t>
  </si>
  <si>
    <t>Background: Chronic obstructive pulmonary disease (COPD) is a common chronic lung disease. Deep learning (DL), a data-driven machine learning approach, has gained attention in clinical practice, particularly for diagnosing COPD and grading its severity. However, systematic evidence of its diagnostic and grading accuracy remains limited, posing challenges for developing intelligent diagnostic tools. Objective: This study aimed to systematically estimate the accuracy of DL models for diagnosing and grading COPD, providing up-to-date evidence for the design and clinical implementation of intelligent detection tools. Methods: The Cochrane Library, Embase, Web of Science, and PubMed were systematically searched for studies on DL for diagnosing COPD and grading its severity published up to November 1, 2025. Risk of bias was assessed using the Quality Assessment of Diagnostic Accuracy Studies-2 tool. Subgroup analyses by the validation set generation method and imaging data source were conducted, and meta-analyses were performed on the validation sets. For binary outcomes, diagnostic 2x2 tables were synthesized using a bivariate mixed effects model; for multiclass outcomes, accuracy estimates were pooled using random-effects models. Results: In total, 56 studies comprising 886,753 participants were included. Inputs were computed tomography (CT) imaging (n=30), breath sounds or audio (n=12), conventional chest X-ray (n=2), X-ray film (n=2), and other modalities (n=10), including pulmonary function indices or curves or physiological waveforms, electrocardiograms, volumetric capnography maps, radiogenetic data, and clinical scores. For binary classification of COPD, DL models yielded a pooled sensitivity of 0.87 (95% CI 0.85-0.90), specificity of 0.88 (95% CI 0.84-0.92), diagnostic odds ratio (DOR) of 52 (95% CI 30-88), and the area under the summary receiver operating characteristic curve (AUC) of 0.93. For CT-based DL models, pooled sensitivity was 0.86 (95% CI 0.84-0.89), specificity was 0.87 (95% CI 0.82-0.90), DOR was 42 (95% CI 26-68), and AUC was 0.92. For respiratory sound-based models, sensitivity was 0.91 (95% CI 0.84-0.95), specificity was 0.96 (95% CI 0.91-0.98), DOR was 237 (95% CI 78-723), and AUC was 0.98. In multiclass classification, the DL models showed limited accuracy in discriminating Global Initiative for Chronic Obstructive Lung Disease (GOLD) stages: GOLD stage 0 (84.2%, 95% CI 60.5%-98.2%), stage 1 (61.7%, 95% CI 40.7%-80.8%), stage 2 (67.9%, 95% CI 37.6%-91.7%), stage 3 (70.8%, 95% CI 16.3%-100%), and stage 4 (70.8%, 95% CI 16.3%-100%). Conclusions: This study is the first systematic synthesis of DL applications for COPD detection and GOLD staging. DL models based on CT images and breath sounds show high accuracy for binary COPD detection, whereas multiclass GOLD grading remains concerning. These findings support the development and updating of artificial intelligence-assisted COPD screening tools; however, substantial heterogeneity and limited external validation warrant cautious interpretation. Future reproducible multicenter studies with standardized reporting are needed.</t>
  </si>
  <si>
    <t>Yang, Hui; Wu, Yijiu; Wu, Tong; Ji, Jingyan; Lei, Sitao; Xu, Weibin</t>
  </si>
  <si>
    <t>Xu, WB (corresponding author), Guizhou Univ, Sch Management, Guiyang, Guizhou, Peoples R China.; Xu, WB (corresponding author), Guizhou Univ, Dept Management Sci &amp; Engn, Sch Management, North Campus,Huaxi Dist, Guiyang 550025, Peoples R China.</t>
  </si>
  <si>
    <t>wanzi8340@qq.com</t>
  </si>
  <si>
    <t>Funding This research was not supported by any specific grant from funding agencies in the public, commercial, or not-for-profit sectors.</t>
  </si>
  <si>
    <t>[Yang, Hui; Wu, Tong; Xu, Weibin] Guizhou Univ, Sch Management, Guiyang, Guizhou, Peoples R China; [Yang, Hui; Ji, Jingyan; Lei, Sitao] Guizhou Med Univ, Sch Forens Med, Guiyang, Guizhou, Peoples R China; [Wu, Yijiu] Guizhou Med Univ, Sch Anesthesiol, Guiyang, Guizhou, Peoples R China; [Xu, Weibin] Guizhou Univ, Dept Management Sci &amp; Engn, Sch Management, North Campus,Huaxi Dist, Guiyang 550025, Peoples R China</t>
  </si>
  <si>
    <t>Guizhou University; Guizhou Medical University; Guizhou Medical University; Guizhou University</t>
  </si>
  <si>
    <t>Accuracy of Deep Learning in Diagnosing Chronic Obstructive Pulmonary Disease: Systematic Review and Meta-Analysis</t>
  </si>
  <si>
    <t>chronic obstructive pulmonary disease; COPD; deep learning; diagnosis; Global Initiative for Chronic Obstructive Lung Disease; GOLD grading; meta-analysis</t>
  </si>
  <si>
    <t>COMPUTED-TOMOGRAPHY</t>
  </si>
  <si>
    <t>Lei, Sitao/0009-0006-8001-1034; Wu, Yijiu/0009-0006-5009-8781</t>
  </si>
  <si>
    <t>e83459</t>
  </si>
  <si>
    <t>CY3PV</t>
  </si>
  <si>
    <t>41562629</t>
  </si>
  <si>
    <t>WOS:001677346500006</t>
  </si>
  <si>
    <t>Pérez, BP; Osorio, OG; Arias-Colinas, M; Moreno, JM; Martín-Calvo, N</t>
  </si>
  <si>
    <t>Machine learning (ML) models have shown promise improving outcome prediction and early risk stratification in paediatric emergency department (ED) triage. This review aims to evaluate the diagnostic performance of ML in predicting hospital admissions from the data collected at triage in paediatric emergency departments (EDs). Searches were conducted in PubMed, Ovid, Scopus, and Web of Science. Two reviewers screened 264 abstracts after duplicate removal, excluding 239 not meeting inclusion criteria. Of the 25 full-texts assessed, 15 were excluded for outcome mismatch, leaving 10 for data extraction. Data were thereafter extracted including population characteristics, ML methods, and diagnostic metrics: area under the curve (AUC), sensitivity, and specificity. Most studies used retrospective cohorts from electronic records or national databases. Sample sizes ranged from 9,069 to over 2.9 million. AUCs ranged from 0.78 to 0.97, with top-performing models (AUC &gt;= 0.94) using random forest algorithms and variables like age, heart rate, triage level. Meta-analysis of six studies showed pooled sensitivity of 0.78 and specificity of 0.76 (AUC = 0.84), though heterogeneity was high (I2 = 100%). Conclusion: ML models have potential for paediatric ED triage. Standardized methods, explainable AI, and prospective validation are essential for clinical use. What is Known:center dot Traditional triage in paediatric emergency departments may have limitations in accurately predicting hospital admissions.center dot Machine learning models are increasingly applied to improve risk stratification in clinical settings.What is New:center dot This review shows ML models can predict paediatric ED admissions with high AUCs (up to 0.97).center dot Random forest algorithms using vital signs and triage data performed best.</t>
  </si>
  <si>
    <t>Perez, Blanca Paola; Osorio, Octavio Galindo; Arias-Colinas, Monica; Moreno, Jose Manuel; Martin-Calvo, Nerea</t>
  </si>
  <si>
    <t>Martín-Calvo, N (corresponding author), Univ Navarra, Sch Med, Dept Prevent Med &amp; Publ Hlth, Pamplona 31008, Spain.; Martín-Calvo, N (corresponding author), IdiSNA Navarra Med Res Inst, Pamplona, Spain.; Martín-Calvo, N (corresponding author), Carlos III Hlth Inst, CIBER Physiopathol Obes &amp; Nutr, Madrid, Spain.</t>
  </si>
  <si>
    <t>nmartincalvo@unav.es</t>
  </si>
  <si>
    <t>Universidad de Navarra</t>
  </si>
  <si>
    <t>Open Access funding provided thanks to the CRUE-CSIC agreement with Springer Nature.</t>
  </si>
  <si>
    <t>[Perez, Blanca Paola; Martin-Calvo, Nerea] Univ Navarra, Sch Med, Dept Prevent Med &amp; Publ Hlth, Pamplona 31008, Spain; [Osorio, Octavio Galindo; Moreno, Jose Manuel] Clin Univ Navarra, Dept Pediat, Madrid, Spain; [Arias-Colinas, Monica; Martin-Calvo, Nerea] IdiSNA Navarra Med Res Inst, Pamplona, Spain; [Martin-Calvo, Nerea] Carlos III Hlth Inst, CIBER Physiopathol Obes &amp; Nutr, Madrid, Spain; [Arias-Colinas, Monica] Univ Navarra, Sch Nursing, Dept Nursing Care Adult Patients, Campus Univ, Pamplona 31008, Spain</t>
  </si>
  <si>
    <t>University of Navarra; University of Navarra; CIBER - Centro de Investigacion Biomedica en Red; CIBEROBN; University of Navarra</t>
  </si>
  <si>
    <t>Machine learning to predict hospital admission at triage in paediatric emergency care: A meta-analysis</t>
  </si>
  <si>
    <t>EUROPEAN JOURNAL OF PEDIATRICS</t>
  </si>
  <si>
    <t>Machine learning; Deep learning; Paediatric emergency department; Triage; Hospitalization prediction</t>
  </si>
  <si>
    <t>VILLARES, JOSE/AAD-8112-2020; Martín-Calvo, Nerea/D-1727-2017</t>
  </si>
  <si>
    <t>Arias-Colinas, Monica/0009-0000-7135-8630</t>
  </si>
  <si>
    <t>0340-6199</t>
  </si>
  <si>
    <t>1432-1076</t>
  </si>
  <si>
    <t>EUR J PEDIATR</t>
  </si>
  <si>
    <t>Eur. J. Pediatr.</t>
  </si>
  <si>
    <t>10.1007/s00431-026-06895-6</t>
  </si>
  <si>
    <t>http://dx.doi.org/10.1007/s00431-026-06895-6</t>
  </si>
  <si>
    <t>FV8PH</t>
  </si>
  <si>
    <t>41912745</t>
  </si>
  <si>
    <t>WOS:001728616400001</t>
  </si>
  <si>
    <t>AlGhamdi, A; Almousa, H; BinGhaith, A; Almughamisi, R; Fnais, N; Alzahrani, FR; Alessa, M; Alqahtani, K; Aldhahri, S</t>
  </si>
  <si>
    <t>PurposeOral tongue squamous cell carcinoma (OTSCC) is characterized by aggressive local invasion and a high risk of cervical nodal metastasis and mortality. Earlier detection of recurrent OTSCC is associated with improved survival. This systematic review with quantitative synthesis aimed to evaluate the performance of machine learning (ML) models in predicting recurrence in OTSCC.MethodsThis review was conducted in accordance with the PRISMA 2020 guidelines. Studies published between August 2019 and July 2025 that used ML models to predict recurrence in OTSCC were included. Five eligible retrospective cohort and registry-based studies using various ML models were identified. Extracted performance metrics included the area under the receiver operating characteristic curve (AUC), accuracy, sensitivity, and specificity.ResultsML-based models showed generally favorable predictive performance for OTSCC recurrence. Reported AUCs ranged from 0.69 to 0.97 in exploratory quantitative synthesis. Model accuracies ranged from 68% to 95%, sensitivities from 47% to 94%, and specificities from 79% to 96%. Multimodal models that integrated whole-slide imaging (WSI) features with clinicopathological variables, particularly depth of invasion, achieved the highest reported performance across the included studies.ConclusionML models show promising predictive performance for recurrence in OTSCC, particularly in early-stage disease. Multimodal models that combine WSI with clinicopathological data appear to improve predictive accuracy. Although ML models are not a substitute for clinical expertise, they are rapidly evolving into valuable adjunctive tools for recurrence risk stratification. Prospective validation and external testing across diverse populations are warranted before routine clinical implementation.</t>
  </si>
  <si>
    <t>AlGhamdi, Abdullah; Almousa, Hisham; BinGhaith, Abdullah; Almughamisi, Rasil; Fnais, Naif; Alzahrani, Faisal R.; Alessa, Mohammed; Alqahtani, Khalid; Aldhahri, Saleh</t>
  </si>
  <si>
    <t>Almousa, H (corresponding author), King Saud Univ, Dept Otolaryngol Head &amp; Neck Surg, Riyadh, Saudi Arabia.</t>
  </si>
  <si>
    <t>maalessa@ksu.edu.sa; Raseel275@gmail.com; saldhahri@ksu.edu.sa; kalqahtani@ksu.edu.sa; abdullahbinghaith06@gmail.com; alghamadi52@gmail.com; h.h.h66@windowslive.com; nfnais@ksu.edu.sa; fralzahrani@ksu.edu.sa</t>
  </si>
  <si>
    <t>King Saud University, Riyadh, Saudi Arabia [ORF-2026-1198]</t>
  </si>
  <si>
    <t>King Saud University, Riyadh, Saudi Arabia (King Saud University)</t>
  </si>
  <si>
    <t>Ongoing Research Funding program, (ORF-2026-1198) King Saud University, Riyadh, Saudi Arabia.</t>
  </si>
  <si>
    <t>[AlGhamdi, Abdullah] King Fahad Gen Hosp, Dept Otolaryngol Head &amp; Neck Surg, Albaha, Saudi Arabia; [AlGhamdi, Abdullah; Almousa, Hisham; Fnais, Naif; Alzahrani, Faisal R.; Alessa, Mohammed; Alqahtani, Khalid; Aldhahri, Saleh] King Saud Univ, Dept Otolaryngol Head &amp; Neck Surg, Riyadh, Saudi Arabia; [BinGhaith, Abdullah] King Saud Univ, Coll Med, Riyadh, Saudi Arabia; [Almughamisi, Rasil] Taibah Univ, Coll Med, Al Madinah Al Munawwarah, Saudi Arabia; [Aldhahri, Saleh] King Fahad Med City, Dept Otolaryngol Head &amp; Neck Surg, Riyadh, Saudi Arabia</t>
  </si>
  <si>
    <t>King Fahd Hospital Jeddah; King Saud University; King Saud University; Taibah University; King Fahad Medical City</t>
  </si>
  <si>
    <t>Machine learning based prediction of recurrence in oral tongue cancer: a systematic review with quantitative synthesis</t>
  </si>
  <si>
    <t>EUROPEAN ARCHIVES OF OTO-RHINO-LARYNGOLOGY</t>
  </si>
  <si>
    <t>Oral tongue cancer; Machine learning; Artificial intelligence; Recurrence; Systematic review; Quantitative synthesis</t>
  </si>
  <si>
    <t>SQUAMOUS-CELL CARCINOMA; RISK-FACTORS; SURVIVAL</t>
  </si>
  <si>
    <t>Fnais, Naif/JKI-0060-2023; Alzahrani, Faisal/JKJ-1860-2023; Almousa, Hisham/LRS-7815-2024; ALESSA, MOHAMMED/AGO-3282-2022</t>
  </si>
  <si>
    <t>0937-4477</t>
  </si>
  <si>
    <t>1434-4726</t>
  </si>
  <si>
    <t>EUR ARCH OTO-RHINO-L</t>
  </si>
  <si>
    <t>Eur. Arch. Oto-Rhino-Laryn.</t>
  </si>
  <si>
    <t>10.1007/s00405-026-10316-7</t>
  </si>
  <si>
    <t>http://dx.doi.org/10.1007/s00405-026-10316-7</t>
  </si>
  <si>
    <t>IY1KJ</t>
  </si>
  <si>
    <t>42236620</t>
  </si>
  <si>
    <t>WOS:001783096100001</t>
  </si>
  <si>
    <t>Wu, D; Yu, Q; Wu, QX; Wang, XY; Wei, HJ; Li, FL; Li, GL; Wang, XW; Wang, XJ</t>
  </si>
  <si>
    <t>Early cancer detection remains a central challenge in oncology because many lethal tumors are diagnosed after curative opportunities have narrowed, whereas current organ-specific screening methods cover only a limited number of cancer types and may be constrained by invasiveness, cost, accessibility or stage-dependent sensitivity. Liquid biopsy, multi-cancer early detection (MCED) and artificial intelligence (AI) are rapidly reshaping this field, but their clinical implications require careful interpretation. This review critically evaluates major liquid-biopsy analytes, including circulating tumor DNA, cell-free DNA methylation and fragmentomics, circulating tumor cells, extracellular vesicles, non-coding RNAs, tumor-educated platelets and multi-omics signatures, with emphasis on intended use, clinical maturity, tissue-of-origin value and translational limitations. A distinctive feature of this review is the integration of tumor-derived signals with host-response and immunological readouts, including peripheral blood mononuclear cell-based monitoring, immune-cell-derived extracellular vesicles, exosomal immune-checkpoint molecules and inflammatory confounders, thereby framing liquid biopsy as both a cancer-detection tool and a window into tumor-immune interactions. We further discuss MCED as a clinical care pathway rather than an isolated blood test, highlighting the importance of positive and negative predictive values, cancer prevalence, diagnostic-resolution pathways, false-positive workup, overdiagnosis, mortality benefit, cost-effectiveness and equitable access. The role of AI is examined in relation to model development, multimodal fusion, tissue-of-origin prediction, calibration, interpretability, bias, generalizability and clinical implementation. Across these technologies, a key translational message is that technical detectability is not equivalent to clinical readiness. While selected assays have entered defined clinical or guideline-supported settings, many emerging biomarkers and AI-enabled models remain investigational or translational. Future progress will depend on standardized workflows, prospective validation in representative populations, evidence of clinical utility, regulatory and ethical oversight, and integration with established screening and diagnostic systems.</t>
  </si>
  <si>
    <t>Wu, Dong; Yu, Qing; Wu, Qixiang; Wang, Xiaoying; Wei, Haojie; Li, Fengli; Li, Guangli; Wang, Xiaowu; Wang, Xiaojuan</t>
  </si>
  <si>
    <t>Wang, XJ (corresponding author), Fuyang Peoples Hosp, Dept Clin Pharm, Fuyang, Peoples R China.; Wang, XW (corresponding author), Anhui Med Univ, Peoples Hosp Fuyang City 2, Dept Clin Lab, Fuyang Infect Dis Clin Coll, Fuyang, Peoples R China.</t>
  </si>
  <si>
    <t>wxj0037@163.com; wangxiaowu19880218@126.com</t>
  </si>
  <si>
    <t>Anhui Provincial Health Science and Technology Project [AHWJ2023A30162, AHWJ224Aa30272]; Fuyang City Key Research and Development Plan for Clinical Medical Research Translation Special Project [FYZDYF2023LCYX012]</t>
  </si>
  <si>
    <t>Anhui Provincial Health Science and Technology Project; Fuyang City Key Research and Development Plan for Clinical Medical Research Translation Special Project</t>
  </si>
  <si>
    <t>The author(s) declared that financial support was received for this work and/or its publication. This study was supported by the Anhui Provincial Health Science and Technology Project (Grant No. AHWJ2023A30162 and AHWJ224Aa30272), the Fuyang City Key Research and Development Plan for Clinical Medical Research Translation Special Project (Grant No. FYZDYF2023LCYX012).</t>
  </si>
  <si>
    <t>[Wu, Dong; Wang, Xiaoying; Wei, Haojie; Li, Guangli; Wang, Xiaojuan] Fuyang Peoples Hosp, Dept Clin Pharm, Fuyang, Peoples R China; [Yu, Qing] Tongling Acad Med Sci, Tongling Peoples Hosp, Dept Pharm, Tongling, Peoples R China; [Wu, Qixiang] Anhui Med Univ, Sch Pharmaceut Sci, Inflammat &amp; Immune Mediated Dis Lab Anhui Prov, Hefei, Peoples R China; [Li, Fengli] Fuyang Canc Hosp, Dept Clin Pharm, Fuyang, Peoples R China; [Wang, Xiaowu] Anhui Med Univ, Peoples Hosp Fuyang City 2, Dept Clin Lab, Fuyang Infect Dis Clin Coll, Fuyang, Peoples R China</t>
  </si>
  <si>
    <t>Anhui Medical University; Anhui Medical University</t>
  </si>
  <si>
    <t>Liquid biopsy, multi-cancer early detection, and artificial intelligence: new frontiers in cancer screening from a technological and immunological perspective</t>
  </si>
  <si>
    <t>artificial intelligence; clinical validation; early cancer detection; liquid biopsy; multi-cancer early detection; tumor immune interactions</t>
  </si>
  <si>
    <t>CIRCULATING TUMOR-CELLS; EARLY-DETECTION TESTS; POTENTIAL BIOMARKER; PERIPHERAL-BLOOD; BREAST-CANCER; METHYLATION; DIAGNOSIS; MULTICENTER; VALIDATION; FUTURE</t>
  </si>
  <si>
    <t>215</t>
  </si>
  <si>
    <t>JUN 16 2026</t>
  </si>
  <si>
    <t>1854718</t>
  </si>
  <si>
    <t>10.3389/fimmu.2026.1854718</t>
  </si>
  <si>
    <t>http://dx.doi.org/10.3389/fimmu.2026.1854718</t>
  </si>
  <si>
    <t>KH4WL</t>
  </si>
  <si>
    <t>42382778</t>
  </si>
  <si>
    <t>WOS:001807067000001</t>
  </si>
  <si>
    <t>Rhee, SM</t>
  </si>
  <si>
    <t>Shoulder diseases pose a significant health challenge for older adults, often causing pain, functional decline, and decreased independence. This narrative review explores how deep learning (DL) can address diagnostic challenges by automating tasks such as image segmentation, disease detection, and motion analysis. Recent research highlights the effectiveness of DL-based convolutional neural networks (CNNs) and machine learning frameworks in diagnosing various shoulder pathologies. Automated image analysis facilitates the accurate assessment of rotator cuff tear size, muscle degeneration, and fatty infiltration in magnetic resonance imaging or computed tomography scans, frequently matching or surpassing the accuracy of human experts. CNN-based systems are also adept at classifying fractures and joint conditions, enabling the rapid identification of common causes of shoulder pain from plain radiographs. Furthermore, advanced techniques like pose estimation provide precise measurements of the shoulder joint's range of motion and support personalized rehabilitation plans. These automated approaches have also been successful in quantifying local osteoporosis, utilizing machine learning-derived indices to classify bone density status. DL has demonstrated significant potential to improve diagnostic accuracy, efficiency, and consistency in the management of shoulder diseases in older patients. Machine learning-based assessments of imaging data and motion parameters can help clinicians optimize treatment plans and improve patient outcomes. However, to ensure their generalizability, reproducibility, and effective integration into routine clinical workflows, large-scale, prospective validation studies are necessary. As data availability and computational resources increase, the ongoing development of DL-driven applications is expected to further advance and personalize musculoskeletal care, benefiting both healthcare providers and the aging population.</t>
  </si>
  <si>
    <t>Rhee, Sung Min</t>
  </si>
  <si>
    <t>Rhee, SM (corresponding author), Kyung Hee Univ Hosp, Coll Med, Dept Orthopaed Surg, 23 Kyungheedae Ro, Seoul 02447, South Korea.</t>
  </si>
  <si>
    <t>minrhee77@gmail.com</t>
  </si>
  <si>
    <t>[Rhee, Sung Min] Kyung Hee Univ Hosp, Coll Med, Dept Orthopaed Surg, 23 Kyungheedae Ro, Seoul 02447, South Korea</t>
  </si>
  <si>
    <t>Kyung Hee University; Kyung Hee University Hospital; Kyung Hee University Hospital</t>
  </si>
  <si>
    <t>Application of deep learning for diagnosis of shoulder diseases in older adults: a narrative review</t>
  </si>
  <si>
    <t>EWHA MEDICAL JOURNAL</t>
  </si>
  <si>
    <t>Aged; Computer neural networks; Deep learning; Rotator cuff injuries; Shoulder pain</t>
  </si>
  <si>
    <t>EWHA WOMANS UNIV SCH MEDICINE</t>
  </si>
  <si>
    <t>52, EWHAYEODAE-GIL, SEODAEMUN-GU, SEOUL, 03760, SOUTH KOREA</t>
  </si>
  <si>
    <t>2234-3180</t>
  </si>
  <si>
    <t>2234-2591</t>
  </si>
  <si>
    <t>EWHA MED J</t>
  </si>
  <si>
    <t>Ewha Med. J.</t>
  </si>
  <si>
    <t>e6</t>
  </si>
  <si>
    <t>10.12771/emj.2025.e6</t>
  </si>
  <si>
    <t>http://dx.doi.org/10.12771/emj.2025.e6</t>
  </si>
  <si>
    <t>X8F5C</t>
  </si>
  <si>
    <t>40704206</t>
  </si>
  <si>
    <t>WOS:001427638200013</t>
  </si>
  <si>
    <t>Desai, SP; Hori, YS; Lam, FC; Zagzoog, N; Kalra, N; Tayag, A; Ustrzynski, L; Emrich, SC; Gu, XJ; Park, DJ; Chang, SD</t>
  </si>
  <si>
    <t>Background: Brain metastases (BM) are the most common intracranial tumors in adults, and stereotactic radiosurgery (SRS) has become a mainstay of management. However, several diagnostic challenges persist in the SRS pathway, particularly the differentiation of radiation necrosis (RN) from true tumor progression, which conventional MRI and even advanced imaging techniques often cannot reliably resolve. Recent advances in artificial intelligence (AI) offer the potential to address these diagnostic limitations. This systematic review synthesizes current literature on AI applications for MRI-based diagnostic decision support in BM patients undergoing SRS, with a focus on radiomics and deep learning tools for distinguishing RN from progression, classifying molecular and histologic subtypes, and predicting treatment response. Methods: A systematic review was performed in accordance with PRISMA guidelines. PubMed, Web of Science, and Scopus were searched using a targeted query combining terms related to AI, brain metastasis, diagnosis or imaging, and SRS. After screening 483 records and applying strict inclusion and exclusion criteria, 18 studies published between 2015 and 2025 were included. Data were extracted on study design, cohort characteristics, imaging modality, AI methodology, validation strategy, and reported diagnostic performance. Results: Among the 18 included studies, AI models demonstrated strong performance across diagnostic tasks in the BM-SRS pathway. The differentiation of RN from true tumor progression was the most extensively studied application, addressed by 14 of 18 studies, with reported AUCs ranging from 0.71 to 0.94. Support vector machines, random-forest ensembles, convolutional neural networks, and transformer-based multimodal architectures were widely used. The literature evolved from single-sequence radiomic classifiers in 2018 to multimodal deep learning frameworks fusing imaging with clinical and genomic data in 2025. Contrast-enhanced T1weighted MRI was the dominant imaging input, and texture-based radiomic features (GLCM, GLSZM, GLDM, and wavelet-derived features) were the most consistently predictive. The highest-performing models reached AUCs of 0.85-0.91 through multimodal integration of imaging with clinical and genomic features, and consistently outperformed expert neuroradiologist read on matched cases. Remaining studies addressed longitudinal segmentation-based detection of local failure and adverse radiation effects, BRAF mutation status in melanoma BM, early Gamma Knife treatment response, and primary tumor histology classification, with more variable performance. Conclusion: AI models, particularly those integrating MRI-derived radiomic features with clinical and genomic data, show high accuracy in supporting diagnostic decisions for BM patients treated with SRS. The post-SRS differentiation of radiation necrosis from true tumor progression has reached the greatest level of maturity and is closest to clinical translation, with potential to reduce unnecessary biopsies, personalize surveillance intervals, and rationalize treatment-pathway decisions. Other diagnostic applications, including molecular subtyping and primary tumor histology classification, remain exploratory and require further multicenter validation. Integration of AI tools into multidisciplinary tumor-board workflows, combined with prospective validation and standardized reporting, will be essential to realize the full clinical benefits of AI in SRS for brain metastases.</t>
  </si>
  <si>
    <t>Desai, Shiv P.; Hori, Yusuke S.; Lam, Fred C.; Zagzoog, Nirmeen; Kalra, Neeraj; Tayag, Armine; Ustrzynski, Louisa; Emrich, Sara C.; Gu, Xuejun; Park, David J.; Chang, Steven D.</t>
  </si>
  <si>
    <t>Park, DJ; Chang, SD (corresponding author), Stanford Univ, Dept Neurosurg, Sch Med, Stanford, CA 94305 USA.</t>
  </si>
  <si>
    <t>sdchang@stanford.edu; djpark@stanford.edu</t>
  </si>
  <si>
    <t>[Desai, Shiv P.; Hori, Yusuke S.; Lam, Fred C.; Zagzoog, Nirmeen; Kalra, Neeraj; Tayag, Armine; Ustrzynski, Louisa; Emrich, Sara C.; Park, David J.; Chang, Steven D.] Stanford Univ, Dept Neurosurg, Sch Med, Stanford, CA 94305 USA; [Gu, Xuejun] Stanford Univ, Dept Radiat Oncol, Sch Med, Stanford, CA USA</t>
  </si>
  <si>
    <t>Stanford University; Stanford University</t>
  </si>
  <si>
    <t>Artificial intelligence (AI) uses in stereotactic radiosurgery (SRS): diagnosis with brain metastasis (BM) - A systematic review</t>
  </si>
  <si>
    <t>JOURNAL OF CLINICAL NEUROSCIENCE</t>
  </si>
  <si>
    <t>Brain metastasis; Artificial intelligence; Stereotactic radiosurgery; Radiomics; Machine learning; Radiation necrosis; Diagnostic imaging</t>
  </si>
  <si>
    <t>RADIATION NECROSIS; TUMOR PROGRESSION; RADIOMICS; FEATURES; TOOL</t>
  </si>
  <si>
    <t>Desai, Shiv/0009-0009-2005-7104</t>
  </si>
  <si>
    <t>0967-5868</t>
  </si>
  <si>
    <t>1532-2653</t>
  </si>
  <si>
    <t>J CLIN NEUROSCI</t>
  </si>
  <si>
    <t>J. Clin. Neurosci.</t>
  </si>
  <si>
    <t>112210</t>
  </si>
  <si>
    <t>10.1016/j.jocn.2026.112210</t>
  </si>
  <si>
    <t>http://dx.doi.org/10.1016/j.jocn.2026.112210</t>
  </si>
  <si>
    <t>LM6OP</t>
  </si>
  <si>
    <t>42475791</t>
  </si>
  <si>
    <t>WOS:001828204900001</t>
  </si>
  <si>
    <t>Zhang, LC; Li, DW; Su, T; Xiao, T; Zhao, SL</t>
  </si>
  <si>
    <t>Background: Pancreatic ductal adenocarcinoma (PDAC) and mass-forming pancreatitis (MFP) share similar clinical, laboratory, and imaging features, making accurate diagnosis challenging. Nevertheless, PDAC is highly malignant with a poor prognosis, whereas MFP is an inflammatory condition typically responding well to medical or interventional therapies. Some investigators have explored radiomics-based machine learning (ML) models for distinguishing PDAC from MFP. However, systematic evidence supporting the feasibility of these models is insufficient, presenting a notable challenge for clinical application.Objective: This study intended to review the diagnostic performance of radiomics-based ML models in differentiating PDAC from MFP, summarize the methodological quality of the included studies, and provide evidence-based guidance for optimizing radiomics-based ML models and advancing their clinical use.Methods: PubMed, Embase, Cochrane, and Web of Science were searched for relevant studies up to June 29, 2024. Eligible studies comprised English cohort, case-control, or cross-sectional designs that applied fully developed radiomics-based ML models-including traditional and deep radiomics-to differentiate PDAC from MFP, while also reporting their diagnostic performance. Studies without full text, limited to image segmentation, or insufficient outcome metrics were excluded. Methodological quality was appraised by means of the radiomics quality score. Since the limited applicability of QUADAS-2 in radiomics-based ML studies, the risk of bias was not formally assessed. Pooled sensitivity, specificity, area under the curve of summary receiver operating characteristics (SROC), likelihood ratios, and diagnostic odds ratio were estimated through a bivariate mixed-effects model. Results were presented with forest plots, SROC curves, and Fagan's nomogram. Subgroup analysis was performed to appraise the diagnostic performance of radiomics-based ML models across various imaging modalities, including computed tomography (CT), magnetic resonance imaging, positron emission tomography-CT, and endoscopic ultrasound.Results: This meta-analysis included 24 studies with 14,406 cases, including 7635 PDAC cases. All studies adopted a case-control design, with 5 conducted across multiple centers. Most studies used CT as the primary imaging modality. The radiomics quality score scores ranged from 5 points (14%) to 17 points (47%), with an average score of 9 (25%). The radiomics-based ML models demonstrated high diagnostic performance. Based on the independent validation sets, the pooled sensitivity, specificity, area under the curve of SROC, positive likelihood ratio, negative likelihood ratio, and diagnostic odds ratio were 0.92 (95% CI 0.91-0.94), 0.90 (95% CI 0.85-0.94), 0.94 (95% CI 0.74-0.99), 9.3 (95% CI 6.0-14.2), 0.08 (95% CI 0.07-0.11), and 110 (95% CI 62-194), respectively.Conclusions: Radiomics-based ML models demonstrate high diagnostic accuracy in differentiating PDAC from MFP, underscoring their potential as noninvasive tools for clinical decision-making. Nonetheless, the overall methodological quality was moderate due to limitations in external validation, standardized protocols, and reproducibility. These findings support the promise of radiomics in clinical diagnostics while highlighting the need for more rigorous, multicenter research to enhance model generalizability and clinical applicability.</t>
  </si>
  <si>
    <t>Zhang, Lechang; Li, Dewei; Su, Tong; Xiao, Tong; Zhao, Shulei</t>
  </si>
  <si>
    <t>Zhao, SL (corresponding author), Shandong First Med Univ, Dept Gastroenterol, Shandong Prov Hosp, 324 Jingwu Weiqi Rd, Jinan 250021, Peoples R China.</t>
  </si>
  <si>
    <t>wenzhu24@126.com</t>
  </si>
  <si>
    <t>Natural Science Foundation of Shandong Province [ZR2022MH145]</t>
  </si>
  <si>
    <t>Natural Science Foundation of Shandong Province (Natural Science Foundation of Shandong Province)</t>
  </si>
  <si>
    <t>This work was supported by the Natural Science Foundation of Shandong Province (Grant ZR2022MH145).</t>
  </si>
  <si>
    <t>[Zhang, Lechang; Su, Tong; Xiao, Tong; Zhao, Shulei] Shandong First Med Univ, Dept Gastroenterol, Shandong Prov Hosp, 324 Jingwu Weiqi Rd, Jinan 250021, Peoples R China; [Li, Dewei] Shandong First Med Univ, Dept Infect Dis, Shandong Prov Hosp, Jinan, Peoples R China</t>
  </si>
  <si>
    <t>Effectiveness of Radiomics-Based Machine Learning Models in Differentiating Pancreatitis and Pancreatic Ductal Adenocarcinoma: Systematic Review and Meta-Analysis</t>
  </si>
  <si>
    <t>artificial intelligence; differential diagnosis; imaging modalities; systematic review; meta-analysis</t>
  </si>
  <si>
    <t>FINE-NEEDLE-ASPIRATION; CANCER; MASS; DIAGNOSIS; IMAGES</t>
  </si>
  <si>
    <t>e72420</t>
  </si>
  <si>
    <t>10.2196/72420</t>
  </si>
  <si>
    <t>http://dx.doi.org/10.2196/72420</t>
  </si>
  <si>
    <t>9GV1V</t>
  </si>
  <si>
    <t>40744488</t>
  </si>
  <si>
    <t>WOS:001606019600013</t>
  </si>
  <si>
    <t>Boland, PA; Hardy, NP; Moynihan, A; McEntee, PD; Loo, C; Fenlon, H; Cahill, RA</t>
  </si>
  <si>
    <t>Colorectal cancer remains a major cause of cancer death and morbidity worldwide. Surgery is a major treatment modality for primary and, increasingly, secondary curative therapy. However, with more patients being diagnosed with early stage and premalignant disease manifesting as large polyps, greater accuracy in diagnostic and therapeutic precision is needed right from the time of first endoscopic encounter. Rapid advancements in the field of artificial intelligence (AI), coupled with widespread availability of near infrared imaging (currently based around indocyanine green (ICG)) can enable colonoscopic tissue classification and prognostic stratification for significant polyps, in a similar manner to contemporary dynamic radiological perfusion imaging but with the advantage of being able to do so directly within interventional procedural time frames. It can provide an explainable method for immediate digital biopsies that could guide or even replace traditional forceps biopsies and provide guidance re margins (both areas where current practice is only approximately 80% accurate prior to definitive excision). Here, we discuss the concept and practice of AI enhanced ICG perfusion analysis for rectal cancer surgery while highlighting recent and essential near-future advancements. These include breakthrough developments in computer vision and time series analysis that allow for real-time quantification and classification of fluorescent perfusion signals of rectal cancer tissue intraoperatively that accurately distinguish between normal, benign, and malignant tissues in situ endoscopically, which are now undergoing international prospective validation (the Horizon Europe CLASSICA study). Next stage advancements may include detailed digital characterisation of small rectal malignancy based on intraoperative assessment of specific intratumoral fluorescent signal pattern. This could include T staging and intratumoral molecular process profiling (e.g. regarding angiogenesis, differentiation, inflammatory component, and tumour to stroma ratio) with the potential to accurately predict the microscopic local response to nonsurgical treatment enabling personalised therapy via decision support tools. Such advancements are also applicable to the next generation fluorophores and imaging agents currently emerging from clinical trials. In addition, by providing an understandable, applicable method for detailed tissue characterisation visually, such technology paves the way for acceptance of other AI methodology during surgery including, potentially, deep learning methods based on whole screen/video detailing.</t>
  </si>
  <si>
    <t>Boland, Patrick A.; Hardy, N. P.; Moynihan, A.; McEntee, P. D.; Loo, C.; Fenlon, H.; Cahill, R. A.</t>
  </si>
  <si>
    <t>Cahill, RA (corresponding author), Univ Coll Dublin, UCD Ctr Precis Surg, Sch Med, 47 Eccles St, Dublin 7, Ireland.; Cahill, RA (corresponding author), Mater Misericordiae Univ Hosp, Dept Colorectal Surg, Dublin, Ireland.</t>
  </si>
  <si>
    <t>ronan.cahill@ucd.ie</t>
  </si>
  <si>
    <t>[Boland, Patrick A.; Hardy, N. P.; Moynihan, A.; McEntee, P. D.; Loo, C.; Cahill, R. A.] Univ Coll Dublin, UCD Ctr Precis Surg, Sch Med, 47 Eccles St, Dublin 7, Ireland; [Boland, Patrick A.; Hardy, N. P.; Moynihan, A.; McEntee, P. D.; Cahill, R. A.] Mater Misericordiae Univ Hosp, Dept Colorectal Surg, Dublin, Ireland; [Fenlon, H.] Mater Misericordiae Univ Hosp, Dept Radiol, Dublin, Ireland</t>
  </si>
  <si>
    <t>University College Dublin; Mater Misericordiae University Hospital; University College Dublin; Mater Misericordiae University Hospital; University College Dublin</t>
  </si>
  <si>
    <t>Intraoperative near infrared functional imaging of rectal cancer using artificial intelligence methods - now and near future state of the art</t>
  </si>
  <si>
    <t>Rectal cancer; Fluorescence guided surgery (FGS); Indocyanine green; Intraoperative imaging; Dynamic imaging; Artificial intelligence; Digital surgery; Clinical trials</t>
  </si>
  <si>
    <t>INVASIVE SURGERY TAMIS; INDOCYANINE GREEN ICG; LOCAL EXCISION; DCE-MRI; FLUORESCENCE; POLYPS; OPTIMIZATION; CARCINOMAS; METASTASES; NEOPLASIA</t>
  </si>
  <si>
    <t>Cahill, Ronan/AAE-1025-2020</t>
  </si>
  <si>
    <t>Cahill, Ronan/0000-0002-1270-4000; Boland, Patrick/0000-0002-5844-7695</t>
  </si>
  <si>
    <t>3135</t>
  </si>
  <si>
    <t>3148</t>
  </si>
  <si>
    <t>10.1007/s00259-024-06731-9</t>
  </si>
  <si>
    <t>http://dx.doi.org/10.1007/s00259-024-06731-9</t>
  </si>
  <si>
    <t>JUN 2024</t>
  </si>
  <si>
    <t>A8C3G</t>
  </si>
  <si>
    <t>38858280</t>
  </si>
  <si>
    <t>WOS:001243667000001</t>
  </si>
  <si>
    <t>Shi, J; Xiao, J; Ai, YT; Lu, M; Li, ZL; Wang, HH; Pan, JY</t>
  </si>
  <si>
    <t>Objective To systematically evaluate the application of machine learning (ML)-based predictive models in assessing the risk of refractures following vertebral augmentation (VA) in patients with osteoporotic vertebral compression fractures (OVCFs). The methodology and performance of these models will be assessed, and key predictors will be identified.This will provide a reference for constructing high-quality predictive models in the future. Methods A systematic search was conducted to identify relevant studies using eight electronic databases for the time period from database inception to February 28, 2026. Two reviewers independently conducted literature searches, screening, and data extraction. Eligible studies include all retrospective or prospective studies of ML models that have been developed or validated in patients with OVCFs and that predict refracture after VA. Model bias and applicability were evaluated using the Predictive Model Risk of Bias Assessment Tool (PROBAST).The quality of transparent reporting was assessed using the Multivariate Predictive Models for Individual Prognosis or Diagnosis-Artificial Intelligence (TRIPOD + AI). Results A total of 14 studies were included, involving 73 postoperative refractures prediction models for patients with OVCFs, constructed using 25 ML algorithms. The incidence of refractures ranged from 10.6% to 64.4%. The high-frequency predictors network diagram showed that 13 appeared at least twice and more, with age, body mass index, and radiomics features being the most common predictors. Methodological appraisal using PROBAST revealed that all 14 studies exhibited a high risk of bias (ROB). The primary risks of bias were identified as follows: a retrospective study design, a small sample size, the failure to report missing data handling methods, inappropriate variable selection methods, and a lack of external validation.The compliance of the included studies with each item on the TRIPOD + AI checklist also needs to be improved. The aspects where the quality of reports is generally insufficient include: missing sample size calculation, opaque processing of missing data, failure to provide a complete model, absence of research-related protocols and registration information, and lack of clinical application considerations. Discussion Our results indicated that most published predictive modelling studies exhibited robust predictive performance, but they still demonstrated methodological shortcomings and a high ROB. Research on predictive models for postoperative refractures risk in patients with OVCFs undergoing VA is still in its developmental stage. Future studies should adhere strictly to predictive model reporting standards and enhance validation processes to enable more effective clinical application.</t>
  </si>
  <si>
    <t>Shi, Juan; Xiao, Jie; Ai, Yating; Lu, Ming; Li, Zhiling; Wang, Huahui; Pan, Jiye</t>
  </si>
  <si>
    <t>Ai, YT (corresponding author), Hubei Univ Chinese Med, Sch Nursing, Wuhan 430065, Hubei, Peoples R China.; Lu, M (corresponding author), Wuhan Hosp Tradit Chinese Med, Wuhan 430000, Hubei, Peoples R China.; Lu, M (corresponding author), Hubei Univ Chinese Med, Affiliated Guoyi Hosp, Wuhan 430000, Hubei, Peoples R China.; Ai, YT (corresponding author), Hubei Shizhen Lab, Wuhan 430065, Hubei, Peoples R China.</t>
  </si>
  <si>
    <t>364875427@qq.com; yatinga821@hbucm.edu.cn</t>
  </si>
  <si>
    <t>Hubei Provincial Administration of Traditional Chinese Medicine [ZY2025L074]</t>
  </si>
  <si>
    <t>Hubei Provincial Administration of Traditional Chinese Medicine</t>
  </si>
  <si>
    <t>This paper is supported by the Traditional Chinese Medicine Research Project of the Hubei Provincial Administration of Traditional Chinese Medicine (grant number: ZY2025L074).</t>
  </si>
  <si>
    <t>[Shi, Juan; Ai, Yating; Li, Zhiling; Wang, Huahui; Pan, Jiye] Hubei Univ Chinese Med, Sch Nursing, Wuhan 430065, Hubei, Peoples R China; [Lu, Ming] Wuhan Hosp Tradit Chinese Med, Wuhan 430000, Hubei, Peoples R China; [Lu, Ming] Hubei Univ Chinese Med, Affiliated Guoyi Hosp, Wuhan 430000, Hubei, Peoples R China; [Xiao, Jie] Hubei Prov Hosp Tradit Chinese Med, Wuhan 430061, Hubei, Peoples R China; [Xiao, Jie] Hubei Univ Chinese Med, Affiliated Hosp, Wuhan 430061, Hubei, Peoples R China; [Ai, Yating] Hubei Shizhen Lab, Wuhan 430065, Hubei, Peoples R China</t>
  </si>
  <si>
    <t>Hubei University of Chinese Medicine; Hubei University of Chinese Medicine; Hubei University of Chinese Medicine</t>
  </si>
  <si>
    <t>Machine learning-based risk predictive model for postoperative refractures in patients with osteoporotic vertebral compression fractures: a systematic review and critical appraisal</t>
  </si>
  <si>
    <t>BMC MUSCULOSKELETAL DISORDERS</t>
  </si>
  <si>
    <t>Machine learning; Osteoporotic vertebral compression fracture; Vertebral augmentation; Refracture; Predictive model; Systematic review</t>
  </si>
  <si>
    <t>APPLICABILITY; PROBAST; BIAS; TOOL</t>
  </si>
  <si>
    <t>1471-2474</t>
  </si>
  <si>
    <t>BMC MUSCULOSKEL DIS</t>
  </si>
  <si>
    <t>BMC Musculoskelet. Disord.</t>
  </si>
  <si>
    <t>394</t>
  </si>
  <si>
    <t>10.1186/s12891-026-09759-0</t>
  </si>
  <si>
    <t>http://dx.doi.org/10.1186/s12891-026-09759-0</t>
  </si>
  <si>
    <t>Orthopedics; Rheumatology</t>
  </si>
  <si>
    <t>HN6FB</t>
  </si>
  <si>
    <t>41904493</t>
  </si>
  <si>
    <t>WOS:001758323900002</t>
  </si>
  <si>
    <t>Rosian, AS; Pusztai, AM; Constantinescu, A; Rus, GA; Oancea, C; Manolescu, D</t>
  </si>
  <si>
    <t>Background/Objectives: Accurate staging of mediastinal lymph nodes is essential for therapeutic decisions and prognostic assessment in non-small cell lung cancer (NSCLC). This systematic review evaluates diagnostic performance, validation strategies, and clinical significance of artificial intelligence (AI)-based 18F-fluorodeoxyglucose (18F-FDG) positron emission tomography (PET/CT) radiomics models for mediastinal nodal staging in NSCLC. Methods: Systematic literature searching was conducted in PubMed, ScienceDirect, and Scopus according to the PRISMA 2020 guidelines. Eligible studies used radiomic or AI-based approaches for mediastinal lymph node (LN) evaluation in NSCLC, with histopathology as a reference standard. Extracted data included study design, cohort characteristics, imaging method, validation strategy, and diagnostic performance metrics. Methodological quality was assessed by the QUADAS-2 tool. Results: Thirteen studies were included which are mainly retrospective in their designs with cohort sizes varying between 87 and 3265 patients. Models evaluated on external or prospective validation cohorts generally showed lower performance compared with training or internal datasets. However, clinically significant discriminative ability has been preserved across heterogeneous populations. In studies that directly compared methods, composite models integrating radiomic features with clinical factors and conventional PET metrics, sometimes including deep learning-derived features, consistently outperformed radiomics-only models. Additionally, selected approaches addressing FDG-related false-positive uptake improved distinction between benign and metastatic mediastinal lymph nodes; this is reflected by reduced false-positive classifications plus higher specificity compared with conventional PET/CT interpretation. Conclusions: AI-based 18F-FDG PET/CT radiomics show a promising discriminative capacity for mediastinal nodal staging in NSCLC, especially when it is integrated with clinical and conventional imaging variables. Although the model performance remains clinically significant within independent validation cohorts, attenuation compared with training datasets is commonly observed. Methodological heterogeneity, predominantly retrospective study designs, and the scarcity of prospective multicenter validation currently limit routine clinical implementation.</t>
  </si>
  <si>
    <t>Rosian, Alessia-Stephania; Pusztai, Agneta-Maria; Constantinescu, Amalia; Rus, Gabriel-Aurel; Oancea, Cristian; Manolescu, Diana</t>
  </si>
  <si>
    <t>Constantinescu, A (corresponding author), Victor Babes Univ Med &amp; Pharm Timisoara, Doctoral Sch, Eftimie Murgu Sq 2, Timisoara 300041, Romania.; Pusztai, AM (corresponding author), Victor Babes Univ Med &amp; Pharm Timisoara, Dept Nucl Med, Eftimie Murgu Sq 2, Timisoara 300041, Romania.; Constantinescu, A (corresponding author), Victor Babes Univ Med &amp; Pharm Timisoara, Dept Radiol &amp; Med Imaging, Eftimie Murgu Sq 2, Timisoara 300041, Romania.</t>
  </si>
  <si>
    <t>gabriel.rus@rezident.umft.ro; pusztai.agneta@umft.ro; amalia.constantinescu@umft.ro; oancea@umft.ro; dmanolescu@umft.ro; alessia.rosian@umft.ro</t>
  </si>
  <si>
    <t>[Rosian, Alessia-Stephania; Constantinescu, Amalia] Victor Babes Univ Med &amp; Pharm Timisoara, Doctoral Sch, Eftimie Murgu Sq 2, Timisoara 300041, Romania; [Rosian, Alessia-Stephania; Pusztai, Agneta-Maria] Victor Babes Univ Med &amp; Pharm Timisoara, Dept Nucl Med, Eftimie Murgu Sq 2, Timisoara 300041, Romania; [Constantinescu, Amalia; Manolescu, Diana] Victor Babes Univ Med &amp; Pharm Timisoara, Dept Radiol &amp; Med Imaging, Eftimie Murgu Sq 2, Timisoara 300041, Romania; [Rus, Gabriel-Aurel] Victor Babes Univ Med &amp; Pharm Timisoara, Fac Med, Eftimie Murgu Sq 2, Timisoara 300041, Romania; [Oancea, Cristian; Manolescu, Diana] Clin Hosp Infect Dis &amp; Pneumophthisiol Dr Victor B, Gheorghe Adam 13, Timisoara 300226, Romania; [Oancea, Cristian; Manolescu, Diana] Victor Babes Univ Med &amp; Pharm Timisoara, Ctr Res &amp; Innovat Precis Med Resp Dis CRIPMRD, Timisoara 300041, Romania; [Oancea, Cristian] Victor Babes Univ Med &amp; Pharm Timisoara, Dept Pulmonol, Timisoara 300041, Romania</t>
  </si>
  <si>
    <t>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t>
  </si>
  <si>
    <t>Artificial Intelligence-Based 18F-FDG PET/CT Radiomics for Mediastinal Lymph Node Staging in Non-Small Cell Lung Cancer: A Systematic Review</t>
  </si>
  <si>
    <t>artificial intelligence; radiomics; 18F-FDG PET/CT; non-small cell lung cancer; mediastinal lymph node staging; lymph node metastasis; machine learning; deep learning</t>
  </si>
  <si>
    <t>FDG-PET/CT; METASTASIS; PREDICTION</t>
  </si>
  <si>
    <t>Oancea, Cristian/HPH-1848-2023; Manolescu, Diana/AGZ-1956-2022</t>
  </si>
  <si>
    <t>2014</t>
  </si>
  <si>
    <t>10.3390/diagnostics16132014</t>
  </si>
  <si>
    <t>http://dx.doi.org/10.3390/diagnostics16132014</t>
  </si>
  <si>
    <t>KX5QN</t>
  </si>
  <si>
    <t>42449796</t>
  </si>
  <si>
    <t>WOS:001817978200001</t>
  </si>
  <si>
    <t>Bakos, P; Szabó, B; Laczkó, D; Turan, C; Galin, S; Hegyi, P; Zubek, L; Lovas, A; Molnár, Z</t>
  </si>
  <si>
    <t>Background Optimal timing of extubation in mechanically ventilated patients remains a major challenge in intensive care. Machine learning (ML) models have been increasingly proposed to support clinical decision-making, yet their predictive performance and readiness for clinical application in extubation outcomes remain uncertain. This study aimed to evaluate the predictive performance and clinical readiness of ML models for predicting extubation success.Methods A systematic search was performed in PubMed, Embase and CENTRAL up to November 5, 2024. Studies including mechanically ventilated critically ill adult patients undergoing planned extubation were eligible. The index test was any ML model predicting extubation outcome. Models reporting an area under the receiver operating characteristic curve (AUC) were meta-analyzed, and subgroup analyses were conducted. Risk of bias was assessed using a modified version of the Quality Assessment of Diagnostic Accuracy Studies-Comparative (QUADAS-C) tool, adapted for ML-based prediction studies.Results Twenty-six studies were included in the systematic review, and 47 ML models from 14 studies (n = 34,322 patients) were eligible for meta-analysis. Reported AUC values across predictive models ranged from 0.59 to 0.98. Pooled AUCs by model type were 0.88 (95% CI: 0.78-0.94) for classical ML models and 0.85 (95% CI: 0.68-0.94) for deep learning models. The best-performing ML models of each study had a pooled AUC of 0.90 (95% CI: 0.82-0.95). Pooled estimates were derived from internally validated models, as only two studies reported externally validated AUCs with confidence intervals. Study heterogeneity was high, driven by substantial differences in predictor selection and model design.Conclusion Machine learning models demonstrate acceptable discriminatory performance for predicting extubation success. However, limited external and prospective validation, substantial heterogeneity, and inconsistent reporting currently preclude their routine clinical implementation.</t>
  </si>
  <si>
    <t>Bakos, Peter; Szabo, Bence; Laczko, David; Turan, Caner; Galin, Shir; Hegyi, Peter; Zubek, Laszlo; Lovas, Andras; Molnar, Zsolt</t>
  </si>
  <si>
    <t>Bakos, P (corresponding author), Semmelweis Univ, Ctr Translat Med, Budapest, Hungary.; Bakos, P (corresponding author), Csolnoky Ferenc Hosp, Dept Anesthesiol &amp; Intens Therapy, Veszprem, Hungary.</t>
  </si>
  <si>
    <t>ifjbakospeti@gmail.com</t>
  </si>
  <si>
    <t>Semmelweis University</t>
  </si>
  <si>
    <t>Open access funding provided by Semmelweis University.</t>
  </si>
  <si>
    <t>[Bakos, Peter; Szabo, Bence; Laczko, David; Turan, Caner; Galin, Shir; Hegyi, Peter; Zubek, Laszlo; Lovas, Andras; Molnar, Zsolt] Semmelweis Univ, Ctr Translat Med, Budapest, Hungary; [Bakos, Peter] Csolnoky Ferenc Hosp, Dept Anesthesiol &amp; Intens Therapy, Veszprem, Hungary; [Szabo, Bence; Hegyi, Peter] Univ Pecs, Inst Translat Med, Med Sch, Pecs, Hungary; [Laczko, David] Semmelweis Univ, Heart &amp; Vasc Ctr, Dept Intervent Radiol, Budapest, Hungary; [Turan, Caner; Zubek, Laszlo; Molnar, Zsolt] Semmelweis Univ, Dept Anesthesiol &amp; Intens Therapy, Budapest, Hungary; [Hegyi, Peter] Semmelweis Univ, Inst Pancreat Dis, Budapest, Hungary; [Lovas, Andras] Univ Szeged, Kiskunhalas Semmelweis Hosp, Dept Anesthesiol &amp; Intens Care, Teaching Hosp, Kiskunhalas, Hungary; [Molnar, Zsolt] Poznan Univ Med Sci, Fac Med, Dept Anesthesiol &amp; Intens Therapy, Poznan, Poland</t>
  </si>
  <si>
    <t>Semmelweis University; University of Pecs; Semmelweis University; Semmelweis University; Semmelweis University; Szeged University; Poznan University of Medical Sciences</t>
  </si>
  <si>
    <t>Machine learning models predicting extubation success in mechanically ventilated patients: a systematic review and meta-analysis</t>
  </si>
  <si>
    <t>INTENSIVE CARE MEDICINE EXPERIMENTAL</t>
  </si>
  <si>
    <t>Extubation; Weaning; Machine learning; Systematic review; Meta-analysis</t>
  </si>
  <si>
    <t>MULTICENTER</t>
  </si>
  <si>
    <t>Zubek, Laszlo/OPN-9583-2025</t>
  </si>
  <si>
    <t>2197-425X</t>
  </si>
  <si>
    <t>INTENS CARE MED EXP</t>
  </si>
  <si>
    <t>Int. Care Med. Exp.</t>
  </si>
  <si>
    <t>JUL 9 2026</t>
  </si>
  <si>
    <t>10.1186/s40635-026-00934-0</t>
  </si>
  <si>
    <t>http://dx.doi.org/10.1186/s40635-026-00934-0</t>
  </si>
  <si>
    <t>KT5ER</t>
  </si>
  <si>
    <t>42424011</t>
  </si>
  <si>
    <t>WOS:001815234900001</t>
  </si>
  <si>
    <t>Makiev, GG; Samoylenko, IV; Nazarova, VV; Magomedova, ZR; Tryakin, AA; Gevorkyan, TG</t>
  </si>
  <si>
    <t>Background: The persistently low 5-year survival rate for pancreatic cancer (PC) underscores the critical need for early detection. However, population-wide screening remains impractical. Artificial Intelligence (AI) models using electronic health record (EHR) data offer a promising avenue for pre-symptomatic risk stratification. Objective: To systematically review and meta-analyze the performance of AI models for PC prediction based exclusively on structured EHR data. Methods: We systematically searched PubMed, MedRxiv, BioRxiv, and Google Scholar (2010-2025). Inclusion criteria encompassed studies using EHR-derived data (excluding imaging/genomics), applying AI for PC prediction, reporting AUC, and including a non-cancer cohort. Two reviewers independently extracted data. Random-effects meta-analysis was performed for AUC, sensitivity (Se), and specificity (Sp) using R software version 4.5.1. Heterogeneity was assessed using I-2 statistics and publication bias was evaluated. Results: Of 946 screened records, 19 studies met the inclusion criteria. The pooled AUC across all models was 0.785 (95% CI: 0.759-0.810), indicating good overall discriminatory ability. Neural Network (NN) models demonstrated a statistically significantly higher pooled AUC (0.826) compared to Logistic Regression (LogReg, 0.799), Random Forests (RF, 0.762), and XGBoost (XGB, 0.779) (all p &lt; 0.001). In analyses with sufficient data, models like Light Gradient Boosting (LGB) showed superior Se and Sp (99% and 98.7%, respectively) compared to NNs and LogReg, though based on limited studies. Meta-analysis of Se and Sp revealed extreme heterogeneity (I-2 &gt;= 99.9%), and the positive predictive values (PPVs) reported across studies were consistently low (often &lt; 1%), reflecting the challenge of screening a low-prevalence disease. Conclusions: AI models using EHR data show significant promise for early PC detection, with NNs achieving the highest pooled AUC. However, high heterogeneity and typically low PPV highlight the need for standardized methodologies and a targeted risk-stratification approach rather than general population screening. Future prospective validation and integration into clinical decision-support systems are essential.</t>
  </si>
  <si>
    <t>Makiev, George G.; Samoylenko, Igor V.; Nazarova, Valeria V.; Magomedova, Zahra R.; Tryakin, Alexey A.; Gevorkyan, Tigran G.</t>
  </si>
  <si>
    <t>Makiev, GG (corresponding author), Minist Hlth Russia, Predict Modeling Dept, Res Ctr Artificial Intelligence Healthcare, NN Blokhin Natl Med Res Ctr Oncol, 24 Kashirskoe Shosse, Moscow 115522, Russia.; Makiev, GG (corresponding author), Minist Hlth Russia, Dept Med Oncol Gastrointestinal Tumors, NN Blokhin Natl Med Res Ctr Oncol, 24 Kashirskoe Shosse, Moscow 115522, Russia.</t>
  </si>
  <si>
    <t>mak.geor@yandex.ru</t>
  </si>
  <si>
    <t>The Ministry of Economic Development of the Russian Federation [139-15-2025-008]</t>
  </si>
  <si>
    <t>The Ministry of Economic Development of the Russian Federation</t>
  </si>
  <si>
    <t>This work was funded by The Ministry of Economic Development of the Russian Federation (Grant No. 139-15-2025-008) in the form of a Subsidy from the Federal Budget to the Federal State Budgetary Institution "N.N. Blokhin National Medical Research Center of Oncology" of the Ministry of Health of the Russian Federation, State Contract ID 000000C313925P3R0002 dated 16 April 2025.</t>
  </si>
  <si>
    <t>[Makiev, George G.; Samoylenko, Igor V.; Nazarova, Valeria V.; Magomedova, Zahra R.; Gevorkyan, Tigran G.] Minist Hlth Russia, Predict Modeling Dept, Res Ctr Artificial Intelligence Healthcare, NN Blokhin Natl Med Res Ctr Oncol, 24 Kashirskoe Shosse, Moscow 115522, Russia; [Makiev, George G.; Tryakin, Alexey A.] Minist Hlth Russia, Dept Med Oncol Gastrointestinal Tumors, NN Blokhin Natl Med Res Ctr Oncol, 24 Kashirskoe Shosse, Moscow 115522, Russia</t>
  </si>
  <si>
    <t>Ministry of Health of the Russian Federation; Ministry of Health of the Russian Federation</t>
  </si>
  <si>
    <t>The Efficacy of Electronic Health Record-Based Artificial Intelligence Models for Early Detection of Pancreatic Cancer: A Systematic Review and Meta-Analysis</t>
  </si>
  <si>
    <t>artificial intelligence; pancreatic cancer; early detection; electronic health records; machine learning</t>
  </si>
  <si>
    <t>PREDICTION MODEL; RISK; NETWORK</t>
  </si>
  <si>
    <t>Tryakin, Alexey/E-6094-2015; Samoyelnko, Igor/AAQ-2321-2020</t>
  </si>
  <si>
    <t>Nazarova, Valeria/0000-0003-0532-6061</t>
  </si>
  <si>
    <t>315</t>
  </si>
  <si>
    <t>10.3390/cancers18020315</t>
  </si>
  <si>
    <t>http://dx.doi.org/10.3390/cancers18020315</t>
  </si>
  <si>
    <t>CQ4VY</t>
  </si>
  <si>
    <t>41595234</t>
  </si>
  <si>
    <t>WOS:001672003700001</t>
  </si>
  <si>
    <t>He, ZR; Liu, YH; Jiang, Q; Hou, F; Xu, B</t>
  </si>
  <si>
    <t>Background: Some researchers have explored the application of radiomics-based machine learning to detect preoperative muscle invasion, high-grade tumors, human epidermal growth factor receptor 2 expression, and other risk factors for bladder cancer. However, systematic evidence proving its effectiveness remains lacking. Objective: This study aimed to evaluate the performance of radiomics-based machine learning in preoperative risk stratification for patients with bladder cancer. These findings could contribute to advancing the development or updating of intelligent risk assessment tools for bladder cancer. Methods: The Embase, Cochrane Library, PubMed, and Web of Science databases were systematically retrieved for publicly available studies on the effectiveness of radiomics-based machine learning (ML) in the preoperative risk stratification of bladder cancer up to October 17, 2025. The risk of bias in the included studies was evaluated using the Prediction Model Risk of Bias Assessment Tool for Artificial Intelligence. The overall quality of the studies was quantified using the Radiomics Quality Scoring tool. The certainty of the evidence was graded using the Grading of Recommendations, Assessment, Development, and Evaluation (GRADE) framework. Subgroup analyses were conducted according to the type of imaging source and modeling method. Results: This meta-analysis ultimately incorporated 57 studies with a total of 11,933 participants. These studies primarily used radiomics-based ML to identify muscle invasion (n=34) and high-grade tumors (n=16). Additionally, the methodology was used to evaluate human epidermal growth factor receptor 2 positive expression (n=3), Ki-67 expression (n=2), and lymph node staging (n=2) preoperatively in bladder cancer. In the validation sets, the pooled area under the receiver operating characteristic curve (AUROC) for identifying muscle invasion was 0.893 (95% CI 0.840-0.948), 0.916 (95% CI 0.891-0.942), and 0.840 (95% CI 0.737-0.958) for computed tomography (CT)-, magnetic resonance imaging (MRI)-, and ultrasound-based radiomics, respectively. The AUROC was 0.874 (95% CI 0.852-0.896) and 0.921 (95% CI 0.867-0.979) for models integrating clinical features with CT-or MRI-based radiomics, respectively. The pooled AUROC for diagnosing high-grade tumors was 0.874 (95% CI 0.775-0.985), 0.846 (95% CI 0.663-1.000), and 0.750 (95% CI 0.636-0.884) for CT-, MRI-, and ultrasound-based radiomics, respectively. Furthermore, the AUROC was 0.919 (95% CI 0.774-1.000) for MRI-based radiomics combined with clinical features. Conclusions: This is the first systematic review to comprehensively evaluate the role of radiomics in preoperative risk stratification for bladder cancer. It provides evidence to inform the development and refinement of future ML-based tools for image analysis in this setting. However, this evidence faces significant challenges, including methodological shortcomings and a high risk of bias and low GRADE level, which preclude its readiness for clinical translation. Future studies should standardize the methodological workflows in radiomics, conduct multicenter research, and thoroughly evaluate and discuss the validity of external validation. Trial Registration: PROSPERO CRD42024561649; https://www.crd.york.ac.uk/PROSPERO/view/CRD42024561649</t>
  </si>
  <si>
    <t>He, Zirong; Liu, Yinghua; Jiang, Qin; Hou, Fang; Xu, Bing</t>
  </si>
  <si>
    <t>Xu, B (corresponding author), Univ Elect Sci &amp; Technol China, Sichuan Prov Peoples Hosp, Sch Med, Dept Pediat Surg, 32 West Second Sect,First Ring Rd, Chengdu 610072, Sichuan, Peoples R China.</t>
  </si>
  <si>
    <t>yourxubing@126.com</t>
  </si>
  <si>
    <t>[He, Zirong; Liu, Yinghua; Jiang, Qin; Hou, Fang; Xu, Bing] Univ Elect Sci &amp; Technol China, Sichuan Prov Peoples Hosp, Sch Med, Dept Pediat Surg, 32 West Second Sect,First Ring Rd, Chengdu 610072, Sichuan, Peoples R China; [Hou, Fang] East Sichuan Hosp, Sichuan Prov Peoples Hosp, Dazhou, Peoples R China; [Hou, Fang] Dazhou First Peoples Hosp, Dazhou, Peoples R China</t>
  </si>
  <si>
    <t>Sichuan Provincial People's Hospital; University of Electronic Science &amp; Technology of China; Sichuan Provincial People's Hospital</t>
  </si>
  <si>
    <t>Application Value of Radiomics-Based Machine Learning for Preoperative Risk Stratification of Bladder Cancer: Systematic Review and Meta-Analysis</t>
  </si>
  <si>
    <t>radiomics; bladder cancer; muscle invasion; pathologic grading; risk classification</t>
  </si>
  <si>
    <t>TRANSURETHRAL RESECTION; FEATURES; MUSCLE; TUMOR; MRI</t>
  </si>
  <si>
    <t>Xu, bing/0000-0002-8933-6402</t>
  </si>
  <si>
    <t>e81084</t>
  </si>
  <si>
    <t>10.2196/81084</t>
  </si>
  <si>
    <t>http://dx.doi.org/10.2196/81084</t>
  </si>
  <si>
    <t>KA9QX</t>
  </si>
  <si>
    <t>42285048</t>
  </si>
  <si>
    <t>WOS:001802649100005</t>
  </si>
  <si>
    <t>Lam, QT; Le, MHN; Fan, FY; Le, NQK; Lee, IT</t>
  </si>
  <si>
    <t>Background: Deep convolutional neural networks (DCNNs) are increasingly used in computer-aided dental diagnostics. However, the relative diagnostic performance of commonly applied architectures, particularly Faster R-CNN and Mask R-CNN, has not been systematically synthesized across imaging modalities. This systematic review and meta-analysis compared the diagnostic accuracy of Faster R-CNN and Mask R-CNN for dental caries detection using radiographic and photographic images. Methods: PubMed (MEDLINE), EMBASE, Web of Science, and Scopus were systematically searched for studies published up to 15 June 2025. Studies applying Faster R-CNN and/or Mask R-CNN to dental caries detection were included. Binary diagnostic data were extracted, and pooled sensitivity, specificity, and area under the receiver operating characteristic curve (AUC) were estimated using a bivariate random-effects model. Study quality was assessed with QUADAS-AI, and radiomics-based radiographic studies were additionally evaluated using the Radiomics Quality Score (RQS). The protocol was registered in PROSPERO (CRD420251074443). Results: Seventeen studies met the inclusion criteria. Across all imaging modalities, Mask R-CNN showed significantly higher pooled sensitivity (85.6% vs. 71.7%, p = 0.0244), specificity (94.2% vs. 81.4%, p = 0.00089), and AUC (0.95 vs. 0.84, p = 0.0053) than Faster R-CNN. In radiographic images, Mask R-CNN consistently outperformed Faster R-CNN in sensitivity (86.3% vs. 67.2%, p = 0.0497), specificity (96.5% vs. 85.0%, p = 0.00105), and AUC (0.97 vs. 0.86, p = 0.0067). In photographic images, Mask R-CNN achieved a higher AUC (0.91 vs. 0.83, p = 0.048), whereas differences in pooled sensitivity (83.5% vs. 77.3%, p = 0.435) and specificity (86.0% vs. 75.1%, p = 0.156) were not statistically significant. Conclusions: Faster R-CNN and Mask R-CNN both show potential for dental caries detection, but current evidence is limited by substantial heterogeneity, predominantly retrospective designs, and variability in imaging and labeling. Across the included studies, Mask R-CNN showed higher pooled performance estimates than Faster R-CNN, with the clearest differences in radiographic applications; however, this comparison is indirect and should be considered suggestive rather than definitive given study-level heterogeneity and uncertainty in the reference standard in a sizable proportion of studies. Prospective, multi-center studies with standardized imaging protocols, rigorous annotation, and independent external validation are required to support reliable clinical implementation.</t>
  </si>
  <si>
    <t>Lam, Quang Tuan; Le, Minh Huu Nhat; Fan, Fang-Yu; Le, Nguyen Quoc Khanh; Lee, I-Ta</t>
  </si>
  <si>
    <t>Lee, IT (corresponding author), Taipei Med Univ, Coll Oral Med, Sch Dent, Taipei 11031, Taiwan.; Le, NQK (corresponding author), Taipei Med Univ, AIBioMed Res Grp, Taipei 11031, Taiwan.; Le, NQK (corresponding author), Taipei Med Univ, Coll Med, Artificial Intelligence Med, Taipei 11031, Taiwan.; Le, NQK (corresponding author), Taipei Med Univ Hosp, Translat Imaging Res Ctr, Taipei 11031, Taiwan.</t>
  </si>
  <si>
    <t>itlee0128@tmu.edu.tw; d204111005@tmu.edu.tw; d142111009@tmu.edu.tw; fish884027@tmu.edu.tw; khanhlee@tmu.edu.tw</t>
  </si>
  <si>
    <t>[Lam, Quang Tuan; Lee, I-Ta] Taipei Med Univ, Coll Oral Med, Sch Dent, Taipei 11031, Taiwan; [Lam, Quang Tuan; Le, Minh Huu Nhat; Le, Nguyen Quoc Khanh] Taipei Med Univ, AIBioMed Res Grp, Taipei 11031, Taiwan; [Lam, Quang Tuan] Nang Univ Med Technol &amp; Pharm, Fac Odonto Stomatol, Da Nang 550000, Vietnam; [Le, Minh Huu Nhat] Taipei Med Univ, Coll Med, Int PhD Program Med, Taipei 11031, Taiwan; [Fan, Fang-Yu] Taipei Med Univ, Coll Oral Med, Sch Dent Technol, Taipei 11031, Taiwan; [Le, Nguyen Quoc Khanh] Taipei Med Univ, Coll Med, Artificial Intelligence Med, Taipei 11031, Taiwan; [Le, Nguyen Quoc Khanh] Taipei Med Univ Hosp, Translat Imaging Res Ctr, Taipei 11031, Taiwan</t>
  </si>
  <si>
    <t>Taipei Medical University; Taipei Medical University; Taipei Medical University; Taipei Medical University; Taipei Medical University; Taipei Medical University; Taipei Medical University Hospital</t>
  </si>
  <si>
    <t>Deep Learning-Based Dental Caries Diagnosis: A Modality-Stratified Systematic Review and Meta-Analysis of Faster R-CNN and Mask R-CNN</t>
  </si>
  <si>
    <t>dental caries; deep learning; diagnostic accuracy; faster R-CNN; mask R-CNN</t>
  </si>
  <si>
    <t>ARTIFICIAL-INTELLIGENCE; LESIONS</t>
  </si>
  <si>
    <t>Le, Nguyen Quoc Khanh/H-2057-2017</t>
  </si>
  <si>
    <t>MAR 1 2026</t>
  </si>
  <si>
    <t>731</t>
  </si>
  <si>
    <t>10.3390/diagnostics16050731</t>
  </si>
  <si>
    <t>http://dx.doi.org/10.3390/diagnostics16050731</t>
  </si>
  <si>
    <t>FA1WL</t>
  </si>
  <si>
    <t>41828006</t>
  </si>
  <si>
    <t>WOS:001713902600001</t>
  </si>
  <si>
    <t>Mohammadzadeh, I; Hajikarimloo, B; Niroomand, B; Eini, P; Habibi, MA; Mortezaei, A; Bagheri, MH; Günkan, A; Aaronson, DM; Himic, V; Komotar, RJ</t>
  </si>
  <si>
    <t>PurposePostoperative remission in pituitary adenoma (PA) patients significantly affects treatment outcomes and quality of life. Accurate prediction of remission is crucial for neurosurgeons and oncologists as it aids in personalizing treatment plans, optimizing follow-up care, and preventing unnecessary interventions. Unlike diagnostic classification, this review specifically focuses on remission prediction as a distinct prognostic application of AI. This systematic review and meta-analysis aim to evaluate the performance of machine learning (ML) algorithms in predicting remission outcomes in PA patients.MethodsA comprehensive search of PubMed, Scopus, Embase, Web of Science, and the google scholar was conducted to identify eligible studies until Dec 2024. Data on sensitivity, specificity, accuracy, precision, F1-score, and area under the curve (AUC) were extracted from the included studies.ResultsOut of 1530 studies screened, 10 met our eligibility criteria involving ML approaches in patients with confirmed PA. ML algorithms, particularly artificial neural networks (ANN), offer promising performance for predicting remission outcomes in PA patients. Meta-analysis of 10 studies resulted in a pooled sensitivity of 0.84 (95% CI: 0.74-0.91), specificity of 0.84 (95% CI: 0.74-0.91), positive diagnostic likelihood ratio (DLR) of 0.19 (95% CI: 0.11-0.32), negative DLR of 15.26 (95% CI: 8.23-28.26), diagnostic odds ratio (DOR) of 28.25 (95% CI: 10.85-73.57), the diagnostic score was 3.34 (95% CI: 2.38-4.3) and an AUC of 0.91 (95% CI: 0.88-0.93).ConclusionML-based models demonstrate moderate to high diagnostic accuracy in predicting remission outcomes in PA patients. While these models show promise in enhancing clinical decision-making post-surgery, further prospective validation and larger studies are necessary before their routine clinical integration.</t>
  </si>
  <si>
    <t>Mohammadzadeh, Ibrahim; Hajikarimloo, Bardia; Niroomand, Behnaz; Eini, Pooya; Habibi, Mohammad Amin; Mortezaei, Ali; Bagheri, Mohammad Hassan; Gunkan, Ahmet; Aaronson, Daniel M.; Himic, Vratko; Komotar, Ricardo J.</t>
  </si>
  <si>
    <t>Mohammadzadeh, I (corresponding author), Shahid Beheshti Univ Med Sci, Loghman Hakim Hosp, Skull Base Res Ctr, Tehran, Iran.; Komotar, RJ (corresponding author), Univ Miami, Miller Sch Med, Dept Neurol Surg, Miami, FL 33136 USA.</t>
  </si>
  <si>
    <t>ibrahim.mdz7777@gmail.com; rkomotar@med.miami.edu</t>
  </si>
  <si>
    <t>[Mohammadzadeh, Ibrahim; Niroomand, Behnaz] Shahid Beheshti Univ Med Sci, Loghman Hakim Hosp, Skull Base Res Ctr, Tehran, Iran; [Hajikarimloo, Bardia] Univ Virginia, Dept Neurol Surg, Charlottesville, VA USA; [Eini, Pooya] Shahid Beheshti Univ Med Sci, Toxicol Res Ctr, Tehran, Iran; [Habibi, Mohammad Amin; Bagheri, Mohammad Hassan] Univ Tehran Med Sci, Shariati Hosp, Dept Neurosurg, Tehran, Iran; [Mortezaei, Ali] Gonabad Univ Med Sci, Student Res Comm, Gonabad, Iran; [Gunkan, Ahmet] Fatih Sultan Mehmet Training &amp; Res Hosp, Dept Radiol, Istanbul, Turkiye; [Aaronson, Daniel M.; Himic, Vratko; Komotar, Ricardo J.] Univ Miami, Miller Sch Med, Dept Neurol Surg, Miami, FL 33136 USA</t>
  </si>
  <si>
    <t>Shahid Beheshti University Medical Sciences; University of Virginia; Shahid Beheshti University Medical Sciences; Tehran University of Medical Sciences; Fatih Sultan Mehmet Training &amp; Research Hospital; University of Miami</t>
  </si>
  <si>
    <t>Using machine learning to predict remission after surgery for pituitary adenoma: a systematic review and meta-analysis</t>
  </si>
  <si>
    <t>ENDOCRINE</t>
  </si>
  <si>
    <t>Pituitary adenoma; Remission; Machine learning; Artificial intelligence; Deep learning; Outcome</t>
  </si>
  <si>
    <t>Mortezaei, Ali/ADU-7627-2022; Habibi, Mohammad Amin/HHZ-2808-2022; Günkan, Ahmet/JFB-1868-2023; Eini, Pooya/KLC-0584-2024; Mohammadzadeh, Ibrahim/MIO-4272-2025</t>
  </si>
  <si>
    <t>Aaronson, Daniel/0000-0002-7197-6639; Habibi, Mohammad Amin/0000-0001-7600-6925; Hajikarimloo, Bardia/0000-0001-8801-1158; Himič, Vratko/0000-0002-3906-5317; Günkan, Ahmet/0000-0002-6236-5633; Eini, Pooya/0000-0002-9457-8588; Mohammadzadeh, Ibrahim/0000-0002-8862-0778; Niroomand, Behnaz/0000-0001-5184-7445</t>
  </si>
  <si>
    <t>1355-008X</t>
  </si>
  <si>
    <t>1559-0100</t>
  </si>
  <si>
    <t>Endocrine</t>
  </si>
  <si>
    <t>375</t>
  </si>
  <si>
    <t>390</t>
  </si>
  <si>
    <t>10.1007/s12020-025-04351-3</t>
  </si>
  <si>
    <t>http://dx.doi.org/10.1007/s12020-025-04351-3</t>
  </si>
  <si>
    <t>9EJ0V</t>
  </si>
  <si>
    <t>40711667</t>
  </si>
  <si>
    <t>WOS:001536001400001</t>
  </si>
  <si>
    <t>Poltronieri, TS; da Silva, BR; Bennett, J; Heymsfield, SB; Shepherd, JA; Prado, CM</t>
  </si>
  <si>
    <t>Background: Advances in health technology have enabled body composition assessments using smartphone photos, offering an accessible, cost-efficient, and portable alternative that can also be used by non-experts. However, it is essential to provide clarity on their technical development and estimation process for clinicians, researchers, and users. Aim: Here, we aimed to provide a technical description and guidance on the use and interpretation of a selected artificial intelligence (AI)-based app for body composition estimation. Methods: We selected one app as a representative for in-depth technical analysis, based on a nonsystematic review of scientific databases, developer websites, search engines, and digital marketplaces, to generate insights relevant to similar tools. Results: MeThreeSixty (R) app was selected due to its availability and validation for several body composition measures (body fat, fat mass, fat-free mass, and appendicular lean mass). The app integrates advanced technologies, such as three-dimensional (3D) imaging and AI, which improves its accuracy with potential for refinement. It also features a self-assessment function to enhance user accessibility. Early findings indicate the app provides reliable group-level results for body circumference and composition estimations, with refinements needed for individual assessments. Conclusion: MeThreeSixty app used 3D imaging and AI with acceptable group-level accuracy for estimating body circumference and composition, but limited precision at the individual level requires cautious interpretation. Further prospective validation and model refinement are needed, especially in diverse populations, and using longitudinal datasets before supporting personalized nutrition and broader health platform integration. (c) 2026 The Author(s). Published by Elsevier Ltd on behalf of European Society for Clinical Nutrition and Metabolism. This is an open access article under the CC BY license (http://creativecommons.org/ licenses/by/4.0/).</t>
  </si>
  <si>
    <t>Poltronieri, Taiara S.; da Silva, Bruna R.; Bennett, Jonathan; Heymsfield, Steven B.; Shepherd, John A.; Prado, Carla M.</t>
  </si>
  <si>
    <t>Prado, CM (corresponding author), Univ Alberta, Li Ka Shing Ctr Hlth Res Innovat Off 2 021E, Dept Agr Food &amp; Nutr Sci, Div Human Nutr, Edmonton, AB T6G 2E1, Canada.</t>
  </si>
  <si>
    <t>carla.prado@ualberta.ca</t>
  </si>
  <si>
    <t>Coordination for the Improvement of Higher Education Personnel (CAPES) via Institutional Internationalization Program [88887.716038/2022-0 0]; CMP partially funded through the Canada's Research Chair Program</t>
  </si>
  <si>
    <t>Coordination for the Improvement of Higher Education Personnel (CAPES) via Institutional Internationalization Program (Coordenacao de Aperfeicoamento de Pessoal de Nivel Superior (CAPES)); CMP partially funded through the Canada's Research Chair Program</t>
  </si>
  <si>
    <t>Grants and funding TSP is fully supported by the Coordination for the Improvement of Higher Education Personnel (CAPES) via Institutional Internationalization Program (no. 88887.716038/2022-0 0) . CMP partially funded through the Canada's Research Chair Program.</t>
  </si>
  <si>
    <t>[Poltronieri, Taiara S.; da Silva, Bruna R.; Prado, Carla M.] Univ Alberta, Dept Agr Food &amp; Nutr Sci, Edmonton, AB, Canada; [Poltronieri, Taiara S.] Univ Fed Rio Grande do Sul, Fac Med, Postgrad Program Med Sci Endocrinol, Porto Alegre, RS, Brazil; [Bennett, Jonathan; Shepherd, John A.] Univ Hawaii, Dept Epidemiol, Canc Ctr, Honolulu, HI USA; [Heymsfield, Steven B.] Pennington Biomed Res Ctr, Los Angeles, CA USA</t>
  </si>
  <si>
    <t>University of Alberta; Universidade Federal do Rio Grande do Sul; Cancer Research Center of Hawaii; University of Hawaii System</t>
  </si>
  <si>
    <t>Using mobile applications for body composition analysis: A technical review of an artificial intelligence-based tool Technical review of a body composition assessment mobile app</t>
  </si>
  <si>
    <t>CLINICAL NUTRITION ESPEN</t>
  </si>
  <si>
    <t>Body composition; Mobile applications; Artificial intelligence; Imaging; Three-dimensional; Mobile; App</t>
  </si>
  <si>
    <t>Shepherd, John/S-3146-2018; Poltronieri, Taiara/ITT-0773-2023; Heymsfield, Steven/N-1968-2017; Prado, Carla/G-9365-2019</t>
  </si>
  <si>
    <t>Bennett, Jonathan/0000-0003-1033-2343</t>
  </si>
  <si>
    <t>2405-4577</t>
  </si>
  <si>
    <t>CLIN NUTR ESPEN</t>
  </si>
  <si>
    <t>Clin. Nutr. ESPEN</t>
  </si>
  <si>
    <t>103105</t>
  </si>
  <si>
    <t>10.1016/j.clnesp.2026.103105</t>
  </si>
  <si>
    <t>http://dx.doi.org/10.1016/j.clnesp.2026.103105</t>
  </si>
  <si>
    <t>FP6LB</t>
  </si>
  <si>
    <t>41812768</t>
  </si>
  <si>
    <t>WOS:001724404500001</t>
  </si>
  <si>
    <t>Kaur, C; Madaan, R</t>
  </si>
  <si>
    <t>Metastasis and recurrence of breast cancer are the most important factors that are affecting patients' quality of life and long-term survival globally. The development of machine learning (ML) and statistical models have been extensively used in the healthcare sector in predicting recurrence and metastatic risk. This has been facilitated by enhancements in data accessibility via various datasets from public cancer repositories and population-based registries. The validity, comparability, and clinical utility of these prediction models have not been comprehensively integrated, and the data remains disjointed despite considerable methodological advancements. This systematic review aims to critically evaluate the machine learning and statistical methodologies employed to predict breast cancer recurrence and metastasis utilizing secondary data, concentrating on data sources, modeling techniques, outcome definitions, validation strategies, and reported clinical utility. Using PubMed, Scopus, Web of Science, and IEEE Xplore, a complete literature review was done according to the PRISMA principles. In order to create and test the different ways to predict the reoccurrence and spread of breast cancer, secondary datasets like TCGA, METABRIC, SEER, GEO, and other cancer registries were used. The data extraction mechanism included study's design, the characteristics of the cohort, the predictor variables, the modeling strategies, the performance measures, and the validation techniques. The study included a wide range of statistical models, like Cox proportional hazards models and logistic regression, diverse ML techniques such as random forests, support vector machines, gradient boosting, and deep learning architectures. Most of the models under study combined the genetic or transcriptome attributes with the clinicopathological factors whereas only a few explored the multi-modal or image-based methods. The predictive performance varied substantially across different studies, with frequent reliance on the internal validation and limited use of external or prospective validation. The analyses of the review showed that the results for recurrence and metastasis in breast cancer were heterogeneous, mainly in registry-based studies, complicating the cross-study comparison. While most of the models showed medium to high discriminatory capability, but calibration, precision, accuracy and clinical significance were rarely documented. Machine learning and statistical algorithms showed a great future in predicting the recurrence and metastasis of breast cancer using the secondary data, even though their application is limited by methodological errors, inadequate validation, and unclear clinical relevance. To enable responsible and successful adoption of these strategies in early cancer diagnosis, the future research should prioritize consistent outcome definitions, open reporting, thorough validation from outside, and integration of medical decision-making considerations.</t>
  </si>
  <si>
    <t>Kaur, Charanpreet; Madaan, Rosy</t>
  </si>
  <si>
    <t>Kaur, C (corresponding author), MRIIRS, Dept SET, Faridabad, Haryana, India.</t>
  </si>
  <si>
    <t>rosymadaan.set@mriu.edu.in; charanpreet27@gmail.com</t>
  </si>
  <si>
    <t>[Kaur, Charanpreet; Madaan, Rosy] MRIIRS, Dept SET, Faridabad, Haryana, India</t>
  </si>
  <si>
    <t>Manav Rachna International Institute of Research &amp; Studies</t>
  </si>
  <si>
    <t>Machine Learning and Statistical Approaches for Predicting Breast Cancer Recurrence and Metastasis: A Systematic Review</t>
  </si>
  <si>
    <t>ADVANCES IN ARTIFICIAL INTELLIGENCE AND MACHINE LEARNING</t>
  </si>
  <si>
    <t>Recurrence; Metastasis; Machine learning; Statistical models; Secondary data; Systematic review; Breast cancer</t>
  </si>
  <si>
    <t>THERAPY; MODELS; WOMEN</t>
  </si>
  <si>
    <t>Kaur, Charanpreet/0009-0006-9433-7895</t>
  </si>
  <si>
    <t>Shimur Publications</t>
  </si>
  <si>
    <t>New Moti Nagar</t>
  </si>
  <si>
    <t>Tc-1/7, TC-1, New Moti Nagar, Delhi, INDIA</t>
  </si>
  <si>
    <t>2582-9793</t>
  </si>
  <si>
    <t>ADV ARTIF INTELL MAC</t>
  </si>
  <si>
    <t>Adv. Artif. Intell. Mach. Learn.</t>
  </si>
  <si>
    <t>5023</t>
  </si>
  <si>
    <t>5048</t>
  </si>
  <si>
    <t>10.54364/AAIML.2026.61279</t>
  </si>
  <si>
    <t>http://dx.doi.org/10.54364/AAIML.2026.61279</t>
  </si>
  <si>
    <t>EX9AI</t>
  </si>
  <si>
    <t>WOS:001697737200001</t>
  </si>
  <si>
    <t>Xie, C; Zhang, HY; Feng, BW; Wang, Q</t>
  </si>
  <si>
    <t>We conducted a systematic review and meta-analysis to assess the diagnostic accuracy of artificial intelligence (AI)-assisted 18 F-FDG PET/CT for predicting pathological complete response (pCR) to neoadjuvant chemotherapy (NAC) in breast cancer. A comprehensive search of PubMed, Embase, and Web of Science was conducted for studies, with a cutoff date of August 29, 2025, and updated on October 16, 2025. The QUADAS-2 technique and Grading of Recommendations Assessment, Development and Evaluation framework were employed to evaluate study quality. Diagnosis accuracy was aggregated utilizing a bivariate random-effects model. A total of 49 studies involving 3038 patients were included. The Spearman rank correlation coefficient for AI was determined to be 0.159 (P = 0.662). The pooled sensitivity, specificity, PLR, NLR, DOR of AI-assisted 18 F-FDG PET/CT for predicting pCR to NAC in breast cancer were 0.82 (95% CI 0.76-0.87), 0.83 (95% CI 0.75-0.89), 5.03 (95% CI 3.79-6.69), 0.39 (95% CI 0.31-0.49), and 17.71 (95% CI 10.37-30.25), respectively. Furthermore, the AUC was determined to be 0.83 (95% CI: 0.80-0.86). The Fagan nomogram indicated a positive likelihood ratio of 52% and a negative likelihood ratio of 6%. This meta-analysis demonstrates that AI-assisted 18 F-FDG PET/CT shows good diagnostic accuracy for predicting pCR to NAC in breast cancer, achieving better sensitivity and specificity than MRI and ultrasound, and comparable accuracy to conventional PET/CT with improved specificity. These findings highlight its potential as a reliable tool to aid clinical decision-making, though moderate heterogeneity underscores the need for standardized methods and multicenter prospective validation.</t>
  </si>
  <si>
    <t>Xie, Cheng; Zhang, Haiying; Feng, Bingwei; Wang, Qin</t>
  </si>
  <si>
    <t>Wang, Q (corresponding author), Jingchu Univ Technol, Jingmen Cent Hosp, Dept Thyroid &amp; Breast Surg, Jingmen 448000, Peoples R China.</t>
  </si>
  <si>
    <t>2860518190@qq.com</t>
  </si>
  <si>
    <t>Scientific Research Planning Project of Guangdong Vocational and Technical Education Society, China [2025-2026]; College Project in Guangzhou Huashang Vocational College Project [HSKCSZ202404]</t>
  </si>
  <si>
    <t>Scientific Research Planning Project of Guangdong Vocational and Technical Education Society, China; College Project in Guangzhou Huashang Vocational College Project</t>
  </si>
  <si>
    <t>This work was supported by the 2025-2026 Scientific Research Planning Project of Guangdong Vocational and Technical Education Society, China (Grant No. 202509G249); the College Project in Guangzhou Huashang Vocational College Project (Pharmacology, HSKCSZ202404); and the College Project in Guangzhou Huashang Vocational College Project (Artificial Intelligence empowers the construction of intelligent courses in Pharmacology, JWJBGS202510).</t>
  </si>
  <si>
    <t>[Xie, Cheng; Zhang, Haiying; Feng, Bingwei] Guangzhou Huashang Vocat Coll, Guangzhou 511300, Peoples R China; [Wang, Qin] Jingchu Univ Technol, Jingmen Cent Hosp, Dept Thyroid &amp; Breast Surg, Jingmen 448000, Peoples R China</t>
  </si>
  <si>
    <t>Jingchu University of Technology</t>
  </si>
  <si>
    <t>Diagnostic accuracy of artificial intelligence-assisted 18f-fdg pet/ct for predicting pathological complete response to neoadjuvant chemotherapy in breast cancer: a systematic review and meta-analysis</t>
  </si>
  <si>
    <t>ANNALS OF NUCLEAR MEDICINE</t>
  </si>
  <si>
    <t>Artificial intelligence; 18F-FDG PET/CT; Breast cancer; Neoadjuvant chemotherapy; Meta-analysis</t>
  </si>
  <si>
    <t>INTERIM F-18-FDG PET/CT; FDG-PET/CT; MRI; ULTRASONOGRAPHY; TESTS; RISK; CT</t>
  </si>
  <si>
    <t>Zhang, Haiying/0009-0000-3951-0612</t>
  </si>
  <si>
    <t>0914-7187</t>
  </si>
  <si>
    <t>1864-6433</t>
  </si>
  <si>
    <t>ANN NUCL MED</t>
  </si>
  <si>
    <t>Ann. Nucl. Med.</t>
  </si>
  <si>
    <t>10.1007/s12149-025-02136-2</t>
  </si>
  <si>
    <t>http://dx.doi.org/10.1007/s12149-025-02136-2</t>
  </si>
  <si>
    <t>AV5RP</t>
  </si>
  <si>
    <t>41343020</t>
  </si>
  <si>
    <t>WOS:001630588000001</t>
  </si>
  <si>
    <t>Erabi, M; Rahmani, M; Mahdianfar, B; Eini, P; Azhdarimoghaddam, A; Samadi, V; Hosseini, N; Meigoli, MSS; Shayesteh, KA; Abdollahi, Z; Gholamrezaie, S; Khosravi, F; Estifa, A; Alipour, M; Sheikhi, H; Barkhordari, Z; Anar, MA; Nakhjavanlou, A</t>
  </si>
  <si>
    <t>BackgroundPercutaneous coronary intervention (PCI) is a cornerstone of coronary artery disease management, yet predicting post-procedural outcomes remains challenging. Machine-learning (ML) models applied to cardiac imaging have emerged as tools to improve risk stratification and prognostic assessment.ObjectiveTo systematically evaluate the performance of ML models derived from cardiac imaging, primarily coronary CT angiography (CCTA) and single-photon emission computed tomography (SPECT), for predicting PCI-related clinical outcomes, including major adverse cardiovascular events (MACE), mortality, repeat revascularization, procedural success, and functional recovery.MethodsPubMed, Scopus, and Web of Science were searched for studies developing or validating ML models using CCTA and/or SPECT to predict PCI-related outcomes. Extracted performance metrics included area under the receiver operating characteristic curve (AUC), accuracy, sensitivity, and specificity. Risk of bias was assessed using PROBAST. Where methodologically appropriate, random-effects meta-analyses were performed within modality-specific and endpoint-specific strata.ResultsTen studies met inclusion criteria, nine of which contributed quantitative data. Most models were CCTA-based, with fewer SPECT-only or combined-modality approaches. Across pooled analyses, ML models demonstrated strong discriminative performance for PCI-related outcomes, with pooled estimates of accuracy 0.89, sensitivity 0.78, specificity 0.86, and AUC 0.87. CCTA-based models showed more consistent performance across outcomes, while SPECT-based models demonstrated promising but more heterogeneous results.ConclusionML models applied to cardiac imaging show substantial potential for predicting PCI-related outcomes, particularly for CCTA-based approaches. Evidence for SPECT-based models remains emerging and heterogeneous. Standardized outcome definitions, modality-specific reporting, and prospective validation are essential before routine clinical implementation.</t>
  </si>
  <si>
    <t>Erabi, Mohammad; Rahmani, Mohammadreza; Mahdianfar, Bahareh; Eini, Pooya; Azhdarimoghaddam, Aida; Samadi, Vania; Hosseini, Nika; Soleimani Meigoli, Mohammad Saeed; Amirian Shayesteh, Kourosh; Abdollahi, Zeynab; Gholamrezaie, Sepideh; Khosravi, Farbod; Estifa, Ali; Alipour, Morteza; Sheikhi, Hero; Barkhordari, Zahra; Asadi Anar, Mahsa; Nakhjavanlou, Aysuda</t>
  </si>
  <si>
    <t>Anar, MA (corresponding author), Shahid Beheshti Univ Med Sci, Sch Med, Tehran, Iran.; Shayesteh, KA (corresponding author), Islamic Azad Univ, Student Res Comm, Fac Med, Mashhad Med Sci, Mashhad, Iran.</t>
  </si>
  <si>
    <t>Zahra811barkhordari@gmail.com; Bahare199228@gmail.com; pooyaeini.pe@gmail.com; 26hero27oct@gmail.com; Mohamaderabi78@gmail.com; Aysouda.jafarinakhjavanlou@gmail.com; mohammadrezarahmani94@gmail.com; aidaazhdari79@gmail.com; kourosh.amirian.sh@gmail.com; dr.zeynab.abdollahii@gmail.com; nnn.ika.hosseiniii@gmail.com; estifa@gmail.com; vaniasamadi84@gmail.com; Sepidehgholamrezaie@gmail.com; Farbodkhosravii@gmail.com; morteza.alipour@studium.uni-hamburg.de; Mahsa.boz@gmail.com; Soliemani.saeed@gmail.com</t>
  </si>
  <si>
    <t>[Erabi, Mohammad] Isfahan Univ Med Sci, Sch Med, Esfahan, Iran; [Rahmani, Mohammadreza] Zanjan Univ Med Sci, Student Res Comm, Zanjan, Iran; [Mahdianfar, Bahareh] Mashhad Univ Med Sci, Dept Radiol, Mashhad, Iran; [Eini, Pooya] Shahid Beheshti Univ Med Sci, Loghman Hakim Hosp, Tehran, Iran; [Azhdarimoghaddam, Aida] Zahedan Univ Med Sci, Student Res Comm, Zahedan, Iran; [Samadi, Vania; Hosseini, Nika; Khosravi, Farbod; Sheikhi, Hero; Asadi Anar, Mahsa] Shahid Beheshti Univ Med Sci, Sch Med, Tehran, Iran; [Soleimani Meigoli, Mohammad Saeed] Fasa Univ Med Sci, Sch Med, Fasa, Iran; [Amirian Shayesteh, Kourosh] Islamic Azad Univ, Student Res Comm, Fac Med, Mashhad Med Sci, Mashhad, Iran; [Abdollahi, Zeynab] Ahvaz Jundishapur Univ Med Sci, Sch Med, Dept Radiol, Ahvaz, Iran; [Gholamrezaie, Sepideh] Islamic Azad Univ Med Sci, Sch Med, Tehran, Iran; [Estifa, Ali] Imam Khomeini Int Univ, Qazvin, Iran; [Alipour, Morteza] Univ Tehran, Tehran, Iran; [Barkhordari, Zahra] Tehran Univ Vet Sci, Sch Vet Med, Tehran, Iran; [Nakhjavanlou, Aysuda] Iran Univ Med Sci, Sch Med, Tehran, Iran</t>
  </si>
  <si>
    <t>Isfahan University of Medical Sciences; Mashhad University of Medical Sciences; Shahid Beheshti University Medical Sciences; Zahedan University of Medical Sciences; Shahid Beheshti University Medical Sciences; Mashhad University of Medical Sciences; Islamic Azad University; Ahvaz Jundishapur University of Medical Sciences (AJUMS); Islamic Azad University; Imam Khomeini International University; University of Tehran; Iran University of Medical Sciences</t>
  </si>
  <si>
    <t>Machine learning-based cardiac imaging for PCI-related outcome prediction: a systematic review and meta-analysis of CCTA and SPECT studies</t>
  </si>
  <si>
    <t>Machine learning; Cardiac imaging; CCTA; SPECT; Percutaneous coronary intervention; Prognostic prediction; Radiomics; Deep learning</t>
  </si>
  <si>
    <t>Azhdarimoghaddam, Aida/NES-0704-2025; Amirian Shayesteh, Kourosh/MSW-0566-2025; Alipour, Morteza/NBX-2693-2025; Asadi Anar, Mahsa/HTS-5070-2023; eini, pooya/KLC-0584-2024; Khosravi, Farbod/KJL-9191-2024</t>
  </si>
  <si>
    <t>Amirian Shayesteh, Kourosh/0009-0009-4449-8318; Khosravi, Farbod/0000-0001-7312-9233; Samadi, vania/0009-0009-8402-6999</t>
  </si>
  <si>
    <t>606</t>
  </si>
  <si>
    <t>10.1186/s40001-026-04059-8</t>
  </si>
  <si>
    <t>http://dx.doi.org/10.1186/s40001-026-04059-8</t>
  </si>
  <si>
    <t>GW7TM</t>
  </si>
  <si>
    <t>WOS:001746896700003</t>
  </si>
  <si>
    <t>Gao, YH; Wen, PZ; Liu, Y; Sun, YH; Qian, H; Zhang, X; Peng, H; Gao, YL; Li, CY; Gu, ZY; Zeng, HJ; Hong, ZJ; Wang, WJ; Yan, RL; Hu, ZQ; Fu, HB</t>
  </si>
  <si>
    <t>BackgroundMalignant digestive tract tumors are highly prevalent and fatal tumor types globally, often diagnosed at advanced stages due to atypical early symptoms, causing patients to miss optimal treatment opportunities. Traditional endoscopic and pathological diagnostic processes are highly dependent on expert experience, facing problems such as high misdiagnosis rates and significant inter-observer variations. With the development of artificial intelligence (AI) technologies such as deep learning, real-time lesion detection with endoscopic assistance and automated pathological image analysis have shown potential in improving diagnostic accuracy and efficiency. However, relevant applications still face challenges including insufficient data standardization, inadequate interpretability, and weak clinical validation.ObjectiveThis study aims to systematically review the current applications of artificial intelligence in diagnosing malignant digestive tract tumors, focusing on the progress and bottlenecks in two key areas: endoscopic examination and pathological diagnosis, and to provide feasible ideas and suggestions for subsequent research and clinical translation.MethodsA systematic literature search strategy was adopted to screen relevant studies published between 2017 and 2024 from databases including PubMed, Web of Science, Scopus, and IEEE Xplore, supplemented with searches of early classical literature. Inclusion criteria included studies on malignant digestive tract tumors such as esophageal cancer, gastric cancer, or colorectal cancer, involving the application of artificial intelligence technology in endoscopic diagnosis or pathological analysis. The effects and main limitations of AI diagnosis were summarized through comprehensive analysis of research design, algorithmic methods, and experimental results from relevant literature.ResultsIn the field of endoscopy, multiple deep learning models have significantly improved detection rates in real-time polyp detection, early gastric cancer, and esophageal cancer screening, with some commercialized systems successfully entering clinical trials. However, the scale and quality of data across different studies vary widely, and the generalizability of models to multi-center, multi-device environments remains to be verified. In pathological analysis, using convolutional neural networks, multimodal pre-training models, etc., automatic tissue segmentation, tumor grading, and assisted diagnosis can be achieved, showing good scalability in interactive question-answering. Nevertheless, clinical implementation still faces obstacles such as non-uniform data standards, lack of large-scale prospective validation, and insufficient model interpretability and continuous learning mechanisms.ConclusionArtificial intelligence provides new technological opportunities for endoscopic and pathological diagnosis of malignant digestive tract tumors, achieving positive results in early lesion identification and assisted decision-making. However, to achieve the transition from research to widespread clinical application, data standardization, model reliability, and interpretability still need to be improved through multi-center joint research, and a complete regulatory and ethical system needs to be established. In the future, artificial intelligence will play a more important role in the standardization and precision management of diagnosis and treatment of digestive tract tumors.</t>
  </si>
  <si>
    <t>Gao, Yinhu; Wen, Peizhen; Liu, Yuan; Sun, Yahuang; Qian, Hui; Zhang, Xin; Peng, Huan; Gao, Yanli; Li, Cuiyu; Gu, Zhangyuan; Zeng, Huajin; Hong, Zhijun; Wang, Weijun; Yan, Ronglin; Hu, Zunqi; Fu, Hongbing</t>
  </si>
  <si>
    <t>Wen, PZ (corresponding author), Navy Med Univ, Changzheng Hosp, Dept Gen Surg, 415 Fengyang Rd, Shanghai 200003, Peoples R China.; Yan, RL (corresponding author), Naval Med Univ, Changzheng Hosp, Dept Gastroenterol, 415 Fengyang Rd, Shanghai 200003, Peoples R China.; Wang, WJ; Hu, ZQ; Fu, HB (corresponding author), Navy Med Univ, Changzheng Hosp, Dept Gastrointestinal Surg, 415 Fengyang Rd, Shanghai 200003, Peoples R China.</t>
  </si>
  <si>
    <t>610207494@qq.com; wenpeizhen1996@163.com; fuhongbing@smmu.edu.cn; yanronglin@smmu.edu.cn; xiaoqiyhe@163.com</t>
  </si>
  <si>
    <t>We express our gratitude to all individuals and organizations that contributed to the preparation and writing of this review article.</t>
  </si>
  <si>
    <t>[Gao, Yinhu] Shaanxi Prov Rehabil Hosp, Dept Gastroenterol, Xian, Shaanxi, Peoples R China; [Wen, Peizhen; Zeng, Huajin] Navy Med Univ, Changzheng Hosp, Dept Gen Surg, 415 Fengyang Rd, Shanghai 200003, Peoples R China; [Liu, Yuan] Shanghai Jiao Tong Univ, Sch Med, Shanghai Chest Hosp, Shanghai Lung Canc Ctr, Shanghai, Peoples R China; [Sun, Yahuang; Peng, Huan] Navy Med Univ, Changzheng Hosp, Div Colorectal Surg, 415 Fengyang Rd, Shanghai 200003, Peoples R China; [Qian, Hui; Yan, Ronglin] Naval Med Univ, Changzheng Hosp, Dept Gastroenterol, 415 Fengyang Rd, Shanghai 200003, Peoples R China; [Zhang, Xin; Wang, Weijun; Hu, Zunqi; Fu, Hongbing] Navy Med Univ, Changzheng Hosp, Dept Gastrointestinal Surg, 415 Fengyang Rd, Shanghai 200003, Peoples R China; [Gao, Yanli] Shaanxi Prov Rehabil Hosp, Infect Control Off, Xian, Shaanxi, Peoples R China; [Li, Cuiyu] Nanchang Univ, Hosp Nanchang 1, Affiliated Hosp 3, Dept Radiol, Nanchang 330008, Jiangxi, Peoples R China; [Gu, Zhangyuan; Hong, Zhijun] Tongji Univ, Sch Med, Shanghai 200092, Peoples R China</t>
  </si>
  <si>
    <t>Naval Medical University; Shanghai Jiao Tong University; Naval Medical University; Naval Medical University; Naval Medical University; Nanchang University; Tongji University</t>
  </si>
  <si>
    <t>Application of artificial intelligence in the diagnosis of malignant digestive tract tumors: focusing on opportunities and challenges in endoscopy and pathology</t>
  </si>
  <si>
    <t>JOURNAL OF TRANSLATIONAL MEDICINE</t>
  </si>
  <si>
    <t>Malignant digestive tract tumors; Endoscopy; Pathology; Artificial intelligence; Deep learning; Diagnosis</t>
  </si>
  <si>
    <t>FOUNDATION MODEL; GASTRIC-CANCER; NETWORK</t>
  </si>
  <si>
    <t>Gu, Zhangyuan/KBR-0662-2024</t>
  </si>
  <si>
    <t>1479-5876</t>
  </si>
  <si>
    <t>J TRANSL MED</t>
  </si>
  <si>
    <t>J. Transl. Med.</t>
  </si>
  <si>
    <t>APR 9 2025</t>
  </si>
  <si>
    <t>10.1186/s12967-025-06428-z</t>
  </si>
  <si>
    <t>http://dx.doi.org/10.1186/s12967-025-06428-z</t>
  </si>
  <si>
    <t>1ED5L</t>
  </si>
  <si>
    <t>40205603</t>
  </si>
  <si>
    <t>WOS:001462877300003</t>
  </si>
  <si>
    <t>Elhaie, M; Koozari, A; Alshammari, QT</t>
  </si>
  <si>
    <t>BackgroundLiver iron overload, associated with conditions such as hereditary hemochromatosis and beta-thalassemia major, requires accurate quantification of liver iron concentration (LIC) to guide timely interventions and prevent complications. Magnetic resonance imaging (MRI) is the gold standard for noninvasive LIC assessment, but challenges in protocol variability and diagnostic consistency persist. Machine learning (ML) and deep learning (DL) offer potential to enhance MRI-based LIC quantification, yet their efficacy remains underexplored.ObjectiveThis systematic review and meta-analysis evaluates the diagnostic accuracy, algorithmic performance, and clinical applicability of ML and DL techniques for MRI-based LIC quantification in liver iron overload, adhering to PRISMA guidelines.MethodsA comprehensive search across PubMed, Embase, Scopus, Web of Science, Cochrane Library, and IEEE Xplore identified studies applying ML/DL to MRI-based LIC quantification. Eligible studies were assessed for diagnostic accuracy (sensitivity, specificity, AUC), LIC quantification precision (correlation, mean absolute error), and clinical applicability (automation, processing time). Methodological quality was evaluated using the QUADAS-2 tool, with qualitative synthesis and meta-analysis where feasible.ResultsEight studies were included, employing algorithms such as convolutional neural networks (CNNs), radiomics, and fuzzy C-mean clustering on T2*-weighted and multiparametric MRI. Pooled diagnostic accuracy from three studies showed a sensitivity of 0.79 (95% CI: 0.66-0.88) and specificity of 0.77 (95% CI: 0.64-0.86), with an AUC of 0.84. The DL methods demonstrated high precision (e.g., Pearson's r = 0.999) and automation, reducing processing times to as low as 0.1 s/slice. Limitations included heterogeneity, limited generalizability, and small external validation sets.ConclusionBoth ML and DL enhance MRI-based LIC quantification, offering high accuracy and efficiency. Standardized protocols and multicenter validation are needed to ensure clinical scalability and equitable access.HintergrundDie Eisen &amp; uuml;berladung der Leber, die mit Erkrankungen wie heredit &amp; auml;re H &amp; auml;mochromatose und beta-Thalass &amp; auml;mie major einhergeht, erfordert eine genaue Quantifizierung der Lebereisenkonzentration (LIC), um rechtzeitig intervenieren zu k &amp; ouml;nnen und Komplikationen zu vermeiden. Die Magnetresonanztomographie (MRT) ist der Goldstandard f &amp; uuml;r die nichtinvasive LIC-Bewertung, aber die Herausforderungen in Bezug auf Protokollvariabilit &amp; auml;t und diagnostische Konsistenz bestehen weiterhin. Machine Learning (ML) und Deep Learning (DL) bieten das Potenzial, die MRT-basierte LIC-Quantifizierung zu verbessern, doch ihre Wirksamkeit ist noch nicht ausreichend erforscht.ZielsetzungDiese systematische &amp; Uuml;bersichtsarbeit und Metaanalyse bewertet die diagnostische Genauigkeit, die algorithmische Leistung und die klinische Anwendbarkeit von ML- und DL-Techniken f &amp; uuml;r die MRT-basierte LIC-Quantifizierung bei Eisen &amp; uuml;berladung der Leber unter Einhaltung der PRISMA-Richtlinien.MethodenDurch eine umfassende Suche in PubMed, Embase, Scopus, Web of Science, Cochrane Library und IEEE Xplore wurden Studien identifiziert, die ML/DL auf die MRT-basierte LIC-Quantifizierung anwenden. Die in Frage kommenden Studien wurden hinsichtlich der diagnostischen Genauigkeit (Sensitivit &amp; auml;t, Spezifit &amp; auml;t, AUC), der Pr &amp; auml;zision der LIC-Quantifizierung (Korrelation, mittlerer absoluter Fehler) und der klinischen Anwendbarkeit (Automatisierung, Verarbeitungszeit) bewertet. Die methodische Qualit &amp; auml;t wurde mit dem QUADAS-2-Tool bewertet, wobei eine qualitative Synthese und eine Metaanalyse durchgef &amp; uuml;hrt wurden, sofern dies m &amp; ouml;glich war.ErgebnisseEs wurden 8 Studien eingeschlossen, in denen Algorithmen wie Convolutional Neural Networks (CNN), Radiomics und Fuzzy C-Mean Clustering auf der T2*-gewichteten und multiparametrischen MRT angewendet wurden. Die gepoolte diagnostische Genauigkeit aus 3 Studien ergab eine Sensitivit &amp; auml;t von 0,79 (95 % KI 0,66-0,88) und eine Spezifit &amp; auml;t von 0,77 (95 % KI 0,64-0,86), mit einem AUC von 0,84. Die DL-Methoden wiesen eine hohe Pr &amp; auml;zision (z. B. Pearson's r = 0,999) und eine hohe Automatisierung auf, welche die Verarbeitungszeiten auf bis zu 0,1 s/pro Schnittbild reduzierte. Zu den Einschr &amp; auml;nkungen geh &amp; ouml;ren Heterogenit &amp; auml;t, begrenzte Generalisierbarkeit und kleine externe Validierungssets.SchlussfolgerungSowohl ML als auch DL verbessern die MRT-basierte LIC-Quantifizierung und bieten hohe Genauigkeit und Effizienz. Standardisierte Protokolle und eine multizentrische Validierung sind erforderlich, um die klinische Skalierbarkeit und einen einheitlichen Zugang zu gew &amp; auml;hrleisten.</t>
  </si>
  <si>
    <t>Elhaie, Mohammadreza; Koozari, Abolfazl; Alshammari, Qurain Turki</t>
  </si>
  <si>
    <t>[Elhaie, Mohammadreza] Isfahan Univ Med Sci, Sch Med, Dept Med Phys, Esfahan, Iran; [Koozari, Abolfazl] Ahvaz Jundishapur Univ Med Sci, Sch Med, Dept Med Phys, Ahvaz, Iran; [Alshammari, Qurain Turki] Univ Hail, Coll Appl Med Sci, Cardiovasc Magnet Resonance Imaging, Hail, Saudi Arabia</t>
  </si>
  <si>
    <t>Machine and deep learning for MRI-based quantification of liver iron overload: a systematic review and meta-analysis</t>
  </si>
  <si>
    <t>RADIOLOGIE</t>
  </si>
  <si>
    <t>Liver; Iron overload; Magnetic resonance imaging; Machine learning; Deep learning; Hemochromatosis; K &amp; uuml;nstliche Intelligenz; H &amp; auml;mochromatose; Thalass &amp; auml;mie; Diagnostische Genauigkeit; T2*-Mapping</t>
  </si>
  <si>
    <t>Alshammari, Qurain/ABC-7477-2021; Koozari, Abolfazl/HKV-7307-2023</t>
  </si>
  <si>
    <t>Koozari, Abolfazl/0009-0009-5149-8914</t>
  </si>
  <si>
    <t>2731-7048</t>
  </si>
  <si>
    <t>2731-7056</t>
  </si>
  <si>
    <t>Radiologie</t>
  </si>
  <si>
    <t>SUPPL1</t>
  </si>
  <si>
    <t>S</t>
  </si>
  <si>
    <t>10.1007/s00117-025-01513-2</t>
  </si>
  <si>
    <t>http://dx.doi.org/10.1007/s00117-025-01513-2</t>
  </si>
  <si>
    <t>A8449</t>
  </si>
  <si>
    <t>40956404</t>
  </si>
  <si>
    <t>WOS:001572016100001</t>
  </si>
  <si>
    <t>Background/Objectives: Age-related macular degeneration (AMD) is a leading cause of irreversible central vision loss in older adults. Detection of referable AMD-typically intermediate or advanced disease requiring specialist evaluation-is critical for timely intervention. Deep learning (DL) applied to color fundus photographs has emerged as a potential tool to support large-scale AMD screening. This systematic review and meta-analysis evaluated the diagnostic accuracy of DL algorithms for detecting referable AMD and compared their performance with human graders. Methods: We systematically searched PubMed, Embase, Web of Science, and IEEE Xplore through 18 December 2025. Diagnostic accuracy studies assessing DL algorithms on color fundus photographs for referable AMD in adults were included. Two reviewers independently screened studies, extracted data, and assessed risk of bias using an AI-adapted PROBAST framework. Pooled sensitivity and specificity were estimated using a bivariate random-effects model. Clinical utility was evaluated using likelihood ratios, and paired head-to-head comparisons were synthesized using a contrast-based meta-analysis. Results: Fourteen studies were included. DL algorithms achieved a pooled sensitivity of 0.91 (95% CI: 0.86-0.94) and specificity of 0.93 (95% CI: 0.86-0.96), with substantial heterogeneity. The pooled positive and negative likelihood ratios were 12.22 and 0.10, respectively, indicating strong diagnostic utility. In direct comparisons, DL systems showed slightly lower sensitivity but higher specificity than human graders. Conclusions: Deep learning demonstrates high diagnostic accuracy for detecting referable AMD from fundus photographs and may support screening and referral workflows. Further prospective validation and standardized evaluation are needed before widespread clinical implementation.</t>
  </si>
  <si>
    <t>Performance and Clinical Utility of Deep Learning for Detecting Referable Age-Related Macular Degeneration on Fundus Photographs: A Systematic Review and Meta-Analysis</t>
  </si>
  <si>
    <t>age-related macular degeneration; deep learning; fundus photography; diagnostic accuracy; screening; meta-analysis</t>
  </si>
  <si>
    <t>DIAGNOSTIC-TEST ACCURACY; DISEASES; IMAGES</t>
  </si>
  <si>
    <t>633</t>
  </si>
  <si>
    <t>10.3390/diagnostics16040633</t>
  </si>
  <si>
    <t>http://dx.doi.org/10.3390/diagnostics16040633</t>
  </si>
  <si>
    <t>EH8OZ</t>
  </si>
  <si>
    <t>41750784</t>
  </si>
  <si>
    <t>WOS:001701446900001</t>
  </si>
  <si>
    <t>Mitre, LP; Sanglard, RS; Brown, EDL; Ghanekar, SD; Serrato, P; Elsamadicy, AA</t>
  </si>
  <si>
    <t>Study Design: Systematic review and meta-analysis. Objective: Direct head-to-head comparison of machine learning models aiming to predict outcomes in Anterior Cervical Discectomy and Fusion (ACDF) is necessary because existing studies typically evaluate algorithms in isolation, using heterogeneous datasets, features, and performance metrics, which limits interpretability and prevents meaningful comparison of predictive performance. Methods: We conducted a systematic review and meta-analysis according to PRISMA guidelines, searching PubMed, Embase, Web of Science and Cochrane through December 2024. We identified 26 studies (n = 443 445 patients) that developed ML models for ACDF outcomes. Algorithms were categorized into five classes by taxonomy: Logistic regression, tree-based, boosting ensembles, kernel methods and NNs. Pooled ML models' AUCs and accuracy were extracted and estimated via random-effects inverse-variance model. Results: Overall discrimination ranged from 0.59 for major complications to 0.81 for adjacent-level disease. Logistic regression led in predicting unfavorable discharge (AUC 0.76), readmission/reintervention (0.68) and cost of care (0.83). Boosting ensembles excelled in predicting thromboembolic events (AUC 0.74; 0.68-0.80; P &lt; 0.0001). Neural networks achieved the highest discrimination for opioid prescription (AUC 0.80; 0.75-0.85; P = 0.02) and adjacent-level disease (AUC 0.81; 0.72-0.91; P &lt; 0.01). Kernel methods delivered an exceptional AUC of 0.97 (0.96-0.97) for adjacent-level fusion but underperformed for other outcomes (AUC 0.43-0.49). Decision-tree and mixed-ensemble approaches demonstrated intermediate performance for various outcomes (AUC range 0.54-0.75). Conclusion: Logistic regression and gradient-boosting models offer robust, generalizable discrimination across diverse ACDF outcomes. Neural networks and kernel methods showed endpoint-specific strengths. These data support prospective validation and rapid integration of ML-driven risk calculators into perioperative workflows.</t>
  </si>
  <si>
    <t>Mitre, Lucas P.; Sanglard, Romulo S.; Brown, Ethan D. L.; Ghanekar, Shaila D.; Serrato, Paul; Elsamadicy, Aladine A.</t>
  </si>
  <si>
    <t>Mitre, LP (corresponding author), UT Southwestern Med Ctr, Dept Radiat Oncol, 5323 Harry Hines Blvd, Dallas, TX 75390 USA.</t>
  </si>
  <si>
    <t>lucpmitre@gmail.com</t>
  </si>
  <si>
    <t>[Mitre, Lucas P.] UT Southwestern Med Ctr, Dept Radiat Oncol, 5323 Harry Hines Blvd, Dallas, TX 75390 USA; [Sanglard, Romulo S.] Univ Fed Rio de Janeiro, Fac Med, Rio De Janeiro, Brazil; [Brown, Ethan D. L.; Elsamadicy, Aladine A.] Northwell Hlth, Donald &amp; Barbara Zucker Sch Med, Dept Neurosurg, Hempstead, NY USA; [Ghanekar, Shaila D.; Serrato, Paul] Yale New Haven Hosp, Yale Sch Med, New Haven, CT USA</t>
  </si>
  <si>
    <t>University of Texas System; University of Texas Southwestern Medical Center; Universidade Federal do Rio de Janeiro; Universidade Federal Rural do Rio de Janeiro (UFRRJ); Northwell Health; Yale University</t>
  </si>
  <si>
    <t>Performance of Machine Learning Models in Predicting Outcomes After ACDF: A Systematic Review and Meta-Analysis of 443 000 Patients</t>
  </si>
  <si>
    <t>GLOBAL SPINE JOURNAL</t>
  </si>
  <si>
    <t>ACDF; machine learning algorithms; deep learning; predictive analytics; risk stratification; Meta-analysis; postoperative outcomes</t>
  </si>
  <si>
    <t>ANTERIOR CERVICAL DISKECTOMY; MODIFIED FRAILTY INDEX; POSTOPERATIVE OUTCOMES; FUSION; RISK; ALGORITHMS; MOTION</t>
  </si>
  <si>
    <t>Pari Mitre, Lucas/JFT-1939-2023</t>
  </si>
  <si>
    <t>, Ethan D. L. Brown/0009-0003-6933-0745</t>
  </si>
  <si>
    <t>2192-5682</t>
  </si>
  <si>
    <t>2192-5690</t>
  </si>
  <si>
    <t>GLOB SPINE J</t>
  </si>
  <si>
    <t>Glob. Spine J.</t>
  </si>
  <si>
    <t>10.1177/21925682261416504</t>
  </si>
  <si>
    <t>http://dx.doi.org/10.1177/21925682261416504</t>
  </si>
  <si>
    <t>CN0BY</t>
  </si>
  <si>
    <t>41577433</t>
  </si>
  <si>
    <t>WOS:001669647100001</t>
  </si>
  <si>
    <t>Falcao, L; Pereira, KDA; Donato, KO; Gonzalez, JVP; Ohannesian, VA; da Silva, AMP; Fernandes, JVA; Müller, RH; Gonçalves, OR; Solla, DJF; Ozgur, HT; Günkan, A</t>
  </si>
  <si>
    <t>BackgroundMechanical thrombectomy (MT) is the standard treatment for acute posterior circulation artery occlusion (PCAO), but predicting outcomes remains challenging. Existing prognostic models combine clinical, imaging, and procedural variables but show inconsistent performance. Our objective is to evaluate the diagnostic accuracy of Machine Learning (ML) models in predicting favorable functional outcomes of thrombectomy for acute PCAO.MethodsWe conducted a systematic review and bivariate diagnostic meta-analysis of PubMed, Embase, and Web of Science. Eligible studies evaluated ML predicting favorable outcomes (Modified Rankin Scale of 0 to 3 at hospital discharge or at 90 days) after MT for PCAO. Pooled sensitivity, specificity, and area under the summary receiver operating characteristic curve (AUC) were calculated with a bivariate random-effects model.ResultsFive studies including 1739 patients met inclusion criteria. Pooled sensitivity was 78% (95% CI: 59-89%; I2 = 89.29%) and specificity was 80% (95% CI: 74-85%; I2 = 46.06%) for a favorable outcome. The Summary Receiver Operating Characteristic (SROC) curve yielded an AUC of 83% (95% CI: 80-86%). Subgroup analyses revealed that studies including patients with successful reperfusion (mTICI &gt;= 2b) had significantly lower sensitivity and specificity. Random forest-based models achieved greater specificity, and multicenter studies demonstrated inferior specificity compared to single-center designs.ConclusionsML models demonstrate good diagnostic accuracy in predicting functional outcomes after thrombectomy for acute PCAO. Integration of these models into clinical practice may support individualized decision-making and resource allocation, although prospective validation and improved reporting are needed before routine implementation.</t>
  </si>
  <si>
    <t>Falcao, Luciano; Pereira, Karina de Lima Andrade; Donato, Kenzo Ogasawara; Gonzalez, Joao Victor Pereira; Ohannesian, Victor Arthur; da Silva, Anderson Matheus Pereira; Fernandes, Joao Vitor Andrade; Muller, Rafael Hummes; Ribeiro Goncalves, Ocilio; Solla, Davi J. F.; Ozgur, Hasan T.; Gunkan, Ahmet</t>
  </si>
  <si>
    <t>Falcao, L (corresponding author), Escola Bahiana Med &amp; Saude Publ, Salvador, Brazil.</t>
  </si>
  <si>
    <t>davisolla@usp.br; htozgur@arizona.edu; joaogonzalez22.2@bahiana.edu.br; Anderson.mhps@icloud.com; luucmd@gmail.com; kalima.andrade@gmail.com; agunkan@arizona.edu; jvitorandradefernandes@gmail.com; ocilio41@gmail.com; kenzodonato21.1@bahiana.edu.br; ohannesian.victor@gmail.com; rafaelmuller21.2@bahiana.edu.br</t>
  </si>
  <si>
    <t>[Falcao, Luciano; Donato, Kenzo Ogasawara; Gonzalez, Joao Victor Pereira; Muller, Rafael Hummes] Escola Bahiana Med &amp; Saude Publ, Salvador, Brazil; [Pereira, Karina de Lima Andrade] Anhembi Morumbi Univ, Sao Paulo, Brazil; [Ohannesian, Victor Arthur] Hosp Israelita Albert Einstein, Ctr Intervent Radiol, Sao Paulo, Brazil; [Ohannesian, Victor Arthur] Albert Einstein Israeli Fac Hlth Sci, Sao Paulo, Brazil; [da Silva, Anderson Matheus Pereira] Univ Fed Pernambuco, Recife, Brazil; [Fernandes, Joao Vitor Andrade] Univ Fed Paraiba, Joao Pessoa, Brazil; [Ribeiro Goncalves, Ocilio] Univ Fed Piaui, Teresina, Brazil; [Solla, Davi J. F.] Hosp Suburbio, Dept Neurosurg, Salvador, Brazil; [Ozgur, Hasan T.] Univ Arizona, Dept Radiol, Div Neuroradiol, Tucson, AZ USA; [Gunkan, Ahmet] Univ Arizona, Dept Radiol, Div Vasc &amp; Intervent Radiol, Tucson, AZ USA</t>
  </si>
  <si>
    <t>Escola Bahiana de Medicina e Saude Publica; Universidade Anhembi Morumbi; Hospital Israelita Albert Einstein; Universidade Federal de Pernambuco; Universidade Federal da Paraiba; Universidade Federal do Piaui; University of Arizona; University of Arizona Health Sciences; University of Arizona; University of Arizona Health Sciences</t>
  </si>
  <si>
    <t>Diagnostic Accuracy of Machine Learning Models in Predicting Functional Outcome of Thrombectomy for Acute Posterior Circulation Artery Occlusion: a Systematic Review and Meta-Analysis</t>
  </si>
  <si>
    <t>CLINICAL NEURORADIOLOGY</t>
  </si>
  <si>
    <t>Machine learning; Posterior circulation artery occlusion; Mechanical thrombectomy; Stroke</t>
  </si>
  <si>
    <t>MECHANICAL THROMBECTOMY; RECANALIZATION</t>
  </si>
  <si>
    <t>Günkan, Ahmet/JFB-1868-2023; Pereira Silva, Anderson Matheus/KRR-0103-2024; Fernandes, João/MFH-4708-2025; Falcao, Luciano/PBU-6075-2025</t>
  </si>
  <si>
    <t>Günkan, Ahmet/0000-0002-6236-5633; Pereira Silva, Anderson Matheus/0009-0003-4789-6019</t>
  </si>
  <si>
    <t>1869-1439</t>
  </si>
  <si>
    <t>1869-1447</t>
  </si>
  <si>
    <t>CLIN NEURORADIOL</t>
  </si>
  <si>
    <t>Clin. Neuroradiol.</t>
  </si>
  <si>
    <t>10.1007/s00062-026-01637-5</t>
  </si>
  <si>
    <t>http://dx.doi.org/10.1007/s00062-026-01637-5</t>
  </si>
  <si>
    <t>Clinical Neurology; Radiology, Nuclear Medicine &amp; Medical Imaging</t>
  </si>
  <si>
    <t>EW3PJ</t>
  </si>
  <si>
    <t>41801307</t>
  </si>
  <si>
    <t>WOS:001711304700001</t>
  </si>
  <si>
    <t>Tshivhula, N; Mbunge, E; Makaba, T</t>
  </si>
  <si>
    <t>Early detection of lung cancer remains one of the most effective strategies for improving survival; however, diagnostic performance is limited by variability in imaging protocols, scanner settings, lesion characteristics, and inter-reader interpretation. Deep learning (DL) models enable automated feature representation from medical images, while radiomics provides interpretable handcrafted biomarkers that capture tumour morphology, intensity, texture, and heterogeneity. When integrated into a clinical decision support system (CDSS), these approaches have the potential to augment radiologist decision-making, reduce false positives, and improve triage of indeterminate pulmonary nodules. However, both approaches continue to face challenges related to reproducibility, explainability, and generalisability across multi-centre imaging datasets. This systematic review followed PRISMA 2020 guidelines and synthesised evidence on CT-, LDCT-, spectral CT-, and PET/CT-based radiomics, DL, and DL-radiomics fusion models for early lung cancer detection and classification. Following revised searches across Scopus, PubMed/MEDLINE, IEEE Xplore, and Google Scholar, and subsequent eligibility screening, the retained core detection and classification studies were organised into three analytical categories: radiomics-only models, DL-only models, and DL-radiomics fusion models. Reported performance metrics, validation strategies, imaging modalities, fusion approaches, and centre designs were compared to identify methodological patterns and sources of heterogeneity. Fusion models generally outperformed radiomics-only and DL-only approaches across benign-malignant nodule classification, lung cancer classification, invasive adenocarcinoma prediction, ground-glass nodule assessment, and histological subtyping. Late and hybrid fusion strategies were more robust than early feature concatenation, particularly when handcrafted radiomics, deep features, and clinical variables (e.g., smoking history, spiculation, tumour stage, PET/CT indicators) were combined. However, the evidence base is constrained by retrospective designs, small samples, inconsistent segmentation and harmonisation, limited prospective validation, and incomplete reporting of calibration, decision-curve analysis, and external performance. Formal statistical pooling was not appropriate given the heterogeneity in outcomes, imaging protocols, feature pipelines, model architectures, and validation strategies. To address these gaps, this review proposes a methodological framework integrating multi-centre harmonisation, robust feature engineering, mathematically defined fusion strategies, domain generalisation, explainability, calibration, and clinical utility assessment to support reproducible and clinically meaningful CDSS for early lung cancer detection.</t>
  </si>
  <si>
    <t>Tshivhula, Ndivho; Mbunge, Elliot; Makaba, Tebogo</t>
  </si>
  <si>
    <t>Tshivhula, N (corresponding author), Univ Johannesburg, Ctr Appl Data Sci, ZA-2006 Johannesburg, South Africa.</t>
  </si>
  <si>
    <t>elliotm@uj.ac.za; ndivhotshivhula@gmail.com; tbokaba@uj.ac.za</t>
  </si>
  <si>
    <t>University of Johannesburg</t>
  </si>
  <si>
    <t>University of Johannesburg (University of Johannesburg)</t>
  </si>
  <si>
    <t>The authors acknowledge the support of the University of Johannesburg and express appreciation to all individuals and institutions who enabled access to the data and computing resources used for this study.</t>
  </si>
  <si>
    <t>[Tshivhula, Ndivho] Univ Johannesburg, Ctr Appl Data Sci, ZA-2006 Johannesburg, South Africa; [Mbunge, Elliot; Makaba, Tebogo] Univ Johannesburg, Dept Appl Informat Syst, Johannesburg, South Africa</t>
  </si>
  <si>
    <t>University of Johannesburg; University of Johannesburg</t>
  </si>
  <si>
    <t>A methodological framework for integrating generalisable deep learning and radiomics fusion model for early lung cancer detection across multi-centre imaging datasets</t>
  </si>
  <si>
    <t>Lung cancer; Deep learning; Radiomics; Fusion model; CT imaging; PET CT; Clinical decision support system; Explainable AI; Generalisability</t>
  </si>
  <si>
    <t>CLASSIFICATION; FEATURES; NODULES; IMAGES</t>
  </si>
  <si>
    <t>10.1186/s12911-026-03624-9</t>
  </si>
  <si>
    <t>http://dx.doi.org/10.1186/s12911-026-03624-9</t>
  </si>
  <si>
    <t>MU9GR</t>
  </si>
  <si>
    <t>42277832</t>
  </si>
  <si>
    <t>WOS:001851467300001</t>
  </si>
  <si>
    <t>Karhade, AV; Bongers, MER; Groot, OQ; Cha, TMD; Doorly, TP; Fogel, HA; Hershman, SH; Tobert, DG; Srivastava, SD; Bono, CM; Kang, JD; Harris, MB; Schwab, JH</t>
  </si>
  <si>
    <t>BACKGROUND: Intraoperative vascular injury (VI) may be an unavoidable complication of anterior lumbar spine surgery; however, vascular injury has implications for quality and safety reporting as this intraoperative complication may result in serious bleeding, thrombosis, and postoperative stricture.PURPOSE: The purpose of this study was to (1) develop machine learning algorithms for preoperative prediction of VI and (2) develop natural language processing (NLP) algorithms for automated surveillance of intraoperative VI from free-text operative notes.PATIENT SAMPLE: Adult patients, 18 years or age or older, undergoing anterior lumbar spine surgery at two academic and three community medical centers were included in this analysis.OUTCOME MEASURES: The primary outcome was unintended VI during anterior lumbar spine surgery.METHODS: Manual review of free-text operative notes was used to identify patients who had unintended VI. The available population was split into training and testing cohorts. Five machine learning algorithms were developed for preoperative prediction of VI. An NLP algorithm was trained for automated detection of intraoperative VI from free-text operative notes. Performance of the NLP algorithm was compared to current procedural terminology and international classification of diseases codes.RESULTS: In all, 1035 patients underwent anterior lumbar spine surgery and the rate of intraoperative VI was 7.2% (n=75). Variables used for preoperative prediction of VI were age, male sex, body mass index, diabetes, L4-L5 exposure, and surgery for infection (discitis, osteomyelitis). The best performing machine learning algorithm achieved c-statistic of 0.73 for preoperative prediction of VI (https://sorg-apps.shinyapps.io/lumbar_vascular_injury/). For automated detection of intraoperative VI from free-text notes, the NLP algorithm achieved c-statistic of 0.92. The NLP algorithm identified 18 of the 21 patients (sensitivity 0.86) who had a VI whereas current procedural terminologyand international classification of diseases codes identified 6 of the 21 (sensitivity 0.29) patients. At this threshold, the NLP algorithm had a specificity of 0.93, negative predictive value of 0.99, positive predictive value of 0.51, and F1-score of 0.64.CONCLUSION: Relying on administrative procedural and diagnosis codes may underestimate the rate of unintended intraoperative VI in anterior lumbar spine surgery. External and prospective validation of the algorithms presented here may improve quality and safety reporting. (C) 2020 Elsevier Inc. All rights reserved.</t>
  </si>
  <si>
    <t>Karhade, Aditya V.; Bongers, Michiel E. R.; Groot, Olivier Q.; Cha, Thomas D.; Doorly, Terence P.; Fogel, Harold A.; Hershman, Stuart H.; Tobert, Daniel G.; Srivastava, Sunita D.; Bono, Christopher M.; Kang, James D.; Harris, Mitchel B.; Schwab, Joseph H.</t>
  </si>
  <si>
    <t>Schwab, JH (corresponding author), Massachusetts Gen Hosp, Dept Orthoped Surg, 55 Fruit St, Boston, MA 02114 USA.; Schwab, JH (corresponding author), Harvard Med Sch, Orthoped Surg, 55 Fruit St, Boston, MA 02114 USA.</t>
  </si>
  <si>
    <t>jhschwab@mgh.harvard.edu</t>
  </si>
  <si>
    <t>[Karhade, Aditya V.; Bongers, Michiel E. R.; Groot, Olivier Q.; Cha, Thomas D.; Fogel, Harold A.; Hershman, Stuart H.; Tobert, Daniel G.; Bono, Christopher M.; Harris, Mitchel B.; Schwab, Joseph H.] Harvard Med Sch, Massachusetts Gen Hosp, Dept Orthoped Surg, Boston, MA 02115 USA; [Cha, Thomas D.; Fogel, Harold A.; Tobert, Daniel G.; Schwab, Joseph H.] Newton Wellesley Hosp, Dept Orthoped Surg, Newton, MA USA; [Doorly, Terence P.] North Shore Med Ctr, Dept Neurosurg, Boston, MA USA; [Srivastava, Sunita D.] Harvard Med Sch, Massachusetts Gen Hosp, Dept Surg, Div Vasc &amp; Endovasc Surg, Boston, MA 02115 USA; [Kang, James D.] Harvard Med Sch, Brigham &amp; Womens Hosp, Dept Orthoped Surg, Boston, MA 02115 USA; [Kang, James D.] Brigham &amp; Womens Faulkner Hosp, Dept Orthoped Surg, Boston, MA USA</t>
  </si>
  <si>
    <t>Harvard University; Harvard Medical School; Harvard University Medical Affiliates; Massachusetts General Hospital; Newton Wellesley Hospital; Harvard University; Harvard Medical School; Harvard University Medical Affiliates; Massachusetts General Hospital; Harvard University; Harvard Medical School; Harvard University Medical Affiliates; Brigham &amp; Women's Hospital</t>
  </si>
  <si>
    <t>Development of machine learning and natural language processing algorithms for preoperative prediction and automated identification of intraoperative vascular injury in anterior lumbar spine surgery</t>
  </si>
  <si>
    <t>SPINE JOURNAL</t>
  </si>
  <si>
    <t>Anterior lumbar; Artificial intelligence; Complication; Diagnosis; Machine learning; Natural language processing; Spine; Vascular injury</t>
  </si>
  <si>
    <t>INTERBODY FUSION; COMPLICATIONS; EXPOSURE; MODELS</t>
  </si>
  <si>
    <t>Srivastava, Sunita/GVT-5191-2022; Tobert, Daniel/T-5654-2019</t>
  </si>
  <si>
    <t>Tobert, Daniel/0000-0001-6168-0175; Schwab, Joseph/0000-0002-2059-7559; HUITRON, EFREN/0009-0008-2046-3359</t>
  </si>
  <si>
    <t>1529-9430</t>
  </si>
  <si>
    <t>1878-1632</t>
  </si>
  <si>
    <t>SPINE J</t>
  </si>
  <si>
    <t>Spine Journal</t>
  </si>
  <si>
    <t>1635</t>
  </si>
  <si>
    <t>1642</t>
  </si>
  <si>
    <t>10.1016/j.spinee.2020.04.001</t>
  </si>
  <si>
    <t>http://dx.doi.org/10.1016/j.spinee.2020.04.001</t>
  </si>
  <si>
    <t>WD3SW</t>
  </si>
  <si>
    <t>32294557</t>
  </si>
  <si>
    <t>WOS:000704865800007</t>
  </si>
</sst>
</file>

<file path=xl/styles.xml><?xml version="1.0" encoding="utf-8"?>
<styleSheet xmlns="http://schemas.openxmlformats.org/spreadsheetml/2006/main">
  <numFmts count="0"/>
  <fonts count="1289">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28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186%2Fs13054-026-05928-8" TargetMode="External" Type="http://schemas.openxmlformats.org/officeDocument/2006/relationships/hyperlink"/><Relationship Id="rId10" Target="https%3A%2F%2Fwww.webofscience.com%2Fwos%2Fwoscc%2Ffull-record%2FWOS%3A001777469400014" TargetMode="External" Type="http://schemas.openxmlformats.org/officeDocument/2006/relationships/hyperlink"/><Relationship Id="rId100" Target="https%3A%2F%2Fwww.webofscience.com%2Fwos%2Fwoscc%2Ffull-record%2FWOS%3A001769364400001" TargetMode="External" Type="http://schemas.openxmlformats.org/officeDocument/2006/relationships/hyperlink"/><Relationship Id="rId1000" Target="http%3A%2F%2Fdx.doi.org%2F10.3389%2Ffpubh.2026.1818726" TargetMode="External" Type="http://schemas.openxmlformats.org/officeDocument/2006/relationships/hyperlink"/><Relationship Id="rId1001" Target="https%3A%2F%2Fwww.webofscience.com%2Fwos%2Fwoscc%2Ffull-record%2FWOS%3A001746949100001" TargetMode="External" Type="http://schemas.openxmlformats.org/officeDocument/2006/relationships/hyperlink"/><Relationship Id="rId1002" Target="http%3A%2F%2Fdx.doi.org%2F10.1016%2Fj.xjon.2026.101597" TargetMode="External" Type="http://schemas.openxmlformats.org/officeDocument/2006/relationships/hyperlink"/><Relationship Id="rId1003" Target="https%3A%2F%2Fwww.webofscience.com%2Fwos%2Fwoscc%2Ffull-record%2FWOS%3A001753489900001" TargetMode="External" Type="http://schemas.openxmlformats.org/officeDocument/2006/relationships/hyperlink"/><Relationship Id="rId1004" Target="http%3A%2F%2Fdx.doi.org%2F10.1007%2Fs11936-025-01129-8" TargetMode="External" Type="http://schemas.openxmlformats.org/officeDocument/2006/relationships/hyperlink"/><Relationship Id="rId1005" Target="https%3A%2F%2Fwww.webofscience.com%2Fwos%2Fwoscc%2Ffull-record%2FWOS%3A001618085100001" TargetMode="External" Type="http://schemas.openxmlformats.org/officeDocument/2006/relationships/hyperlink"/><Relationship Id="rId1006" Target="http%3A%2F%2Fdx.doi.org%2F10.2337%2Fdc25-1493" TargetMode="External" Type="http://schemas.openxmlformats.org/officeDocument/2006/relationships/hyperlink"/><Relationship Id="rId1007" Target="https%3A%2F%2Fwww.webofscience.com%2Fwos%2Fwoscc%2Ffull-record%2FWOS%3A001701350800004" TargetMode="External" Type="http://schemas.openxmlformats.org/officeDocument/2006/relationships/hyperlink"/><Relationship Id="rId1008" Target="http%3A%2F%2Fdx.doi.org%2F10.3390%2Fjcm14134574" TargetMode="External" Type="http://schemas.openxmlformats.org/officeDocument/2006/relationships/hyperlink"/><Relationship Id="rId1009" Target="https%3A%2F%2Fwww.webofscience.com%2Fwos%2Fwoscc%2Ffull-record%2FWOS%3A001526104400001" TargetMode="External" Type="http://schemas.openxmlformats.org/officeDocument/2006/relationships/hyperlink"/><Relationship Id="rId101" Target="http%3A%2F%2Fdx.doi.org%2F10.3390%2Fa19070524" TargetMode="External" Type="http://schemas.openxmlformats.org/officeDocument/2006/relationships/hyperlink"/><Relationship Id="rId1010" Target="http%3A%2F%2Fdx.doi.org%2F10.3389%2Ffcvm.2026.1808152" TargetMode="External" Type="http://schemas.openxmlformats.org/officeDocument/2006/relationships/hyperlink"/><Relationship Id="rId1011" Target="https%3A%2F%2Fwww.webofscience.com%2Fwos%2Fwoscc%2Ffull-record%2FWOS%3A001809661400001" TargetMode="External" Type="http://schemas.openxmlformats.org/officeDocument/2006/relationships/hyperlink"/><Relationship Id="rId1012" Target="http%3A%2F%2Fdx.doi.org%2F10.1007%2Fs11831-025-10476-5" TargetMode="External" Type="http://schemas.openxmlformats.org/officeDocument/2006/relationships/hyperlink"/><Relationship Id="rId1013" Target="https%3A%2F%2Fwww.webofscience.com%2Fwos%2Fwoscc%2Ffull-record%2FWOS%3A001633315200001" TargetMode="External" Type="http://schemas.openxmlformats.org/officeDocument/2006/relationships/hyperlink"/><Relationship Id="rId1014" Target="http%3A%2F%2Fdx.doi.org%2F10.3390%2Fdiagnostics16101541" TargetMode="External" Type="http://schemas.openxmlformats.org/officeDocument/2006/relationships/hyperlink"/><Relationship Id="rId1015" Target="https%3A%2F%2Fwww.webofscience.com%2Fwos%2Fwoscc%2Ffull-record%2FWOS%3A001775326000001" TargetMode="External" Type="http://schemas.openxmlformats.org/officeDocument/2006/relationships/hyperlink"/><Relationship Id="rId1016" Target="http%3A%2F%2Fdx.doi.org%2F10.3390%2Fcancers18081257" TargetMode="External" Type="http://schemas.openxmlformats.org/officeDocument/2006/relationships/hyperlink"/><Relationship Id="rId1017" Target="https%3A%2F%2Fwww.webofscience.com%2Fwos%2Fwoscc%2Ffull-record%2FWOS%3A001749423200001" TargetMode="External" Type="http://schemas.openxmlformats.org/officeDocument/2006/relationships/hyperlink"/><Relationship Id="rId1018" Target="http%3A%2F%2Fdx.doi.org%2F10.3389%2Ffcvm.2026.1770869" TargetMode="External" Type="http://schemas.openxmlformats.org/officeDocument/2006/relationships/hyperlink"/><Relationship Id="rId1019" Target="https%3A%2F%2Fwww.webofscience.com%2Fwos%2Fwoscc%2Ffull-record%2FWOS%3A001752801900001" TargetMode="External" Type="http://schemas.openxmlformats.org/officeDocument/2006/relationships/hyperlink"/><Relationship Id="rId102" Target="https%3A%2F%2Fwww.webofscience.com%2Fwos%2Fwoscc%2Ffull-record%2FWOS%3A001831461400001" TargetMode="External" Type="http://schemas.openxmlformats.org/officeDocument/2006/relationships/hyperlink"/><Relationship Id="rId1020" Target="http%3A%2F%2Fdx.doi.org%2F10.1097%2FMNH.0000000000001112" TargetMode="External" Type="http://schemas.openxmlformats.org/officeDocument/2006/relationships/hyperlink"/><Relationship Id="rId1021" Target="https%3A%2F%2Fwww.webofscience.com%2Fwos%2Fwoscc%2Ffull-record%2FWOS%3A001582732700009" TargetMode="External" Type="http://schemas.openxmlformats.org/officeDocument/2006/relationships/hyperlink"/><Relationship Id="rId1022" Target="http%3A%2F%2Fdx.doi.org%2F10.1002%2Fcam4.7253" TargetMode="External" Type="http://schemas.openxmlformats.org/officeDocument/2006/relationships/hyperlink"/><Relationship Id="rId1023" Target="https%3A%2F%2Fwww.webofscience.com%2Fwos%2Fwoscc%2Ffull-record%2FWOS%3A001251046600001" TargetMode="External" Type="http://schemas.openxmlformats.org/officeDocument/2006/relationships/hyperlink"/><Relationship Id="rId1024" Target="http%3A%2F%2Fdx.doi.org%2F10.1186%2Fs12883-025-04528-3" TargetMode="External" Type="http://schemas.openxmlformats.org/officeDocument/2006/relationships/hyperlink"/><Relationship Id="rId1025" Target="https%3A%2F%2Fwww.webofscience.com%2Fwos%2Fwoscc%2Ffull-record%2FWOS%3A001640137500002" TargetMode="External" Type="http://schemas.openxmlformats.org/officeDocument/2006/relationships/hyperlink"/><Relationship Id="rId1026" Target="http%3A%2F%2Fdx.doi.org%2F10.3390%2Fdiagnostics16060858" TargetMode="External" Type="http://schemas.openxmlformats.org/officeDocument/2006/relationships/hyperlink"/><Relationship Id="rId1027" Target="https%3A%2F%2Fwww.webofscience.com%2Fwos%2Fwoscc%2Ffull-record%2FWOS%3A001726365000001" TargetMode="External" Type="http://schemas.openxmlformats.org/officeDocument/2006/relationships/hyperlink"/><Relationship Id="rId1028" Target="http%3A%2F%2Fdx.doi.org%2F10.1016%2Fj.survophthal.2025.11.012" TargetMode="External" Type="http://schemas.openxmlformats.org/officeDocument/2006/relationships/hyperlink"/><Relationship Id="rId1029" Target="https%3A%2F%2Fwww.webofscience.com%2Fwos%2Fwoscc%2Ffull-record%2FWOS%3A001717471800001" TargetMode="External" Type="http://schemas.openxmlformats.org/officeDocument/2006/relationships/hyperlink"/><Relationship Id="rId103" Target="http%3A%2F%2Fdx.doi.org%2F10.20517%2Fais.2022.21" TargetMode="External" Type="http://schemas.openxmlformats.org/officeDocument/2006/relationships/hyperlink"/><Relationship Id="rId1030" Target="http%3A%2F%2Fdx.doi.org%2F10.1007%2Fs10278-026-01974-4" TargetMode="External" Type="http://schemas.openxmlformats.org/officeDocument/2006/relationships/hyperlink"/><Relationship Id="rId1031" Target="https%3A%2F%2Fwww.webofscience.com%2Fwos%2Fwoscc%2Ffull-record%2FWOS%3A001750920800001" TargetMode="External" Type="http://schemas.openxmlformats.org/officeDocument/2006/relationships/hyperlink"/><Relationship Id="rId1032" Target="http%3A%2F%2Fdx.doi.org%2F10.1007%2Fs00259-021-05658-9" TargetMode="External" Type="http://schemas.openxmlformats.org/officeDocument/2006/relationships/hyperlink"/><Relationship Id="rId1033" Target="https%3A%2F%2Fwww.webofscience.com%2Fwos%2Fwoscc%2Ffull-record%2FWOS%3A000733871100003" TargetMode="External" Type="http://schemas.openxmlformats.org/officeDocument/2006/relationships/hyperlink"/><Relationship Id="rId1034" Target="http%3A%2F%2Fdx.doi.org%2F10.1053%2Fj.semnuclmed.2025.06.012" TargetMode="External" Type="http://schemas.openxmlformats.org/officeDocument/2006/relationships/hyperlink"/><Relationship Id="rId1035" Target="https%3A%2F%2Fwww.webofscience.com%2Fwos%2Fwoscc%2Ffull-record%2FWOS%3A001584938000011" TargetMode="External" Type="http://schemas.openxmlformats.org/officeDocument/2006/relationships/hyperlink"/><Relationship Id="rId1036" Target="http%3A%2F%2Fdx.doi.org%2F10.21037%2Fcdt-2025-aw-550" TargetMode="External" Type="http://schemas.openxmlformats.org/officeDocument/2006/relationships/hyperlink"/><Relationship Id="rId1037" Target="https%3A%2F%2Fwww.webofscience.com%2Fwos%2Fwoscc%2Ffull-record%2FWOS%3A001775649100017" TargetMode="External" Type="http://schemas.openxmlformats.org/officeDocument/2006/relationships/hyperlink"/><Relationship Id="rId1038" Target="http%3A%2F%2Fdx.doi.org%2F10.1016%2Fj.jbo.2026.100782" TargetMode="External" Type="http://schemas.openxmlformats.org/officeDocument/2006/relationships/hyperlink"/><Relationship Id="rId1039" Target="https%3A%2F%2Fwww.webofscience.com%2Fwos%2Fwoscc%2Ffull-record%2FWOS%3A001822214600001" TargetMode="External" Type="http://schemas.openxmlformats.org/officeDocument/2006/relationships/hyperlink"/><Relationship Id="rId104" Target="https%3A%2F%2Fwww.webofscience.com%2Fwos%2Fwoscc%2Ffull-record%2FWOS%3A001335400100005" TargetMode="External" Type="http://schemas.openxmlformats.org/officeDocument/2006/relationships/hyperlink"/><Relationship Id="rId1040" Target="http%3A%2F%2Fdx.doi.org%2F10.3988%2Fjcn.2026.0312" TargetMode="External" Type="http://schemas.openxmlformats.org/officeDocument/2006/relationships/hyperlink"/><Relationship Id="rId1041" Target="https%3A%2F%2Fwww.webofscience.com%2Fwos%2Fwoscc%2Ffull-record%2FWOS%3A001819834000003" TargetMode="External" Type="http://schemas.openxmlformats.org/officeDocument/2006/relationships/hyperlink"/><Relationship Id="rId1042" Target="http%3A%2F%2Fdx.doi.org%2F10.1016%2Fj.ijcrp.2026.200642" TargetMode="External" Type="http://schemas.openxmlformats.org/officeDocument/2006/relationships/hyperlink"/><Relationship Id="rId1043" Target="https%3A%2F%2Fwww.webofscience.com%2Fwos%2Fwoscc%2Ffull-record%2FWOS%3A001757779400001" TargetMode="External" Type="http://schemas.openxmlformats.org/officeDocument/2006/relationships/hyperlink"/><Relationship Id="rId1044" Target="http%3A%2F%2Fdx.doi.org%2F10.1016%2Fj.ajogmf.2025.101612" TargetMode="External" Type="http://schemas.openxmlformats.org/officeDocument/2006/relationships/hyperlink"/><Relationship Id="rId1045" Target="https%3A%2F%2Fwww.webofscience.com%2Fwos%2Fwoscc%2Ffull-record%2FWOS%3A001428060500001" TargetMode="External" Type="http://schemas.openxmlformats.org/officeDocument/2006/relationships/hyperlink"/><Relationship Id="rId1046" Target="http%3A%2F%2Fdx.doi.org%2F10.1007%2Fs40140-026-00716-0" TargetMode="External" Type="http://schemas.openxmlformats.org/officeDocument/2006/relationships/hyperlink"/><Relationship Id="rId1047" Target="https%3A%2F%2Fwww.webofscience.com%2Fwos%2Fwoscc%2Ffull-record%2FWOS%3A001835238800001" TargetMode="External" Type="http://schemas.openxmlformats.org/officeDocument/2006/relationships/hyperlink"/><Relationship Id="rId1048" Target="http%3A%2F%2Fdx.doi.org%2F10.3389%2Ffonc.2026.1763359" TargetMode="External" Type="http://schemas.openxmlformats.org/officeDocument/2006/relationships/hyperlink"/><Relationship Id="rId1049" Target="https%3A%2F%2Fwww.webofscience.com%2Fwos%2Fwoscc%2Ffull-record%2FWOS%3A001748235400001" TargetMode="External" Type="http://schemas.openxmlformats.org/officeDocument/2006/relationships/hyperlink"/><Relationship Id="rId105" Target="http%3A%2F%2Fdx.doi.org%2F10.1007%2Fs00384-026-05083-0" TargetMode="External" Type="http://schemas.openxmlformats.org/officeDocument/2006/relationships/hyperlink"/><Relationship Id="rId1050" Target="http%3A%2F%2Fdx.doi.org%2F10.7759%2Fcureus.44374" TargetMode="External" Type="http://schemas.openxmlformats.org/officeDocument/2006/relationships/hyperlink"/><Relationship Id="rId1051" Target="https%3A%2F%2Fwww.webofscience.com%2Fwos%2Fwoscc%2Ffull-record%2FWOS%3A001085468800030" TargetMode="External" Type="http://schemas.openxmlformats.org/officeDocument/2006/relationships/hyperlink"/><Relationship Id="rId1052" Target="http%3A%2F%2Fdx.doi.org%2F10.1186%2Fs43055-026-01757-5" TargetMode="External" Type="http://schemas.openxmlformats.org/officeDocument/2006/relationships/hyperlink"/><Relationship Id="rId1053" Target="https%3A%2F%2Fwww.webofscience.com%2Fwos%2Fwoscc%2Ffull-record%2FWOS%3A001756089400001" TargetMode="External" Type="http://schemas.openxmlformats.org/officeDocument/2006/relationships/hyperlink"/><Relationship Id="rId1054" Target="http%3A%2F%2Fdx.doi.org%2F10.2147%2FJPR.S570481" TargetMode="External" Type="http://schemas.openxmlformats.org/officeDocument/2006/relationships/hyperlink"/><Relationship Id="rId1055" Target="https%3A%2F%2Fwww.webofscience.com%2Fwos%2Fwoscc%2Ffull-record%2FWOS%3A001682554100001" TargetMode="External" Type="http://schemas.openxmlformats.org/officeDocument/2006/relationships/hyperlink"/><Relationship Id="rId1056" Target="http%3A%2F%2Fdx.doi.org%2F10.1186%2Fs12880-025-01626-z" TargetMode="External" Type="http://schemas.openxmlformats.org/officeDocument/2006/relationships/hyperlink"/><Relationship Id="rId1057" Target="https%3A%2F%2Fwww.webofscience.com%2Fwos%2Fwoscc%2Ffull-record%2FWOS%3A001445028100001" TargetMode="External" Type="http://schemas.openxmlformats.org/officeDocument/2006/relationships/hyperlink"/><Relationship Id="rId1058" Target="http%3A%2F%2Fdx.doi.org%2F10.1186%2Fs12903-026-08627-6" TargetMode="External" Type="http://schemas.openxmlformats.org/officeDocument/2006/relationships/hyperlink"/><Relationship Id="rId1059" Target="https%3A%2F%2Fwww.webofscience.com%2Fwos%2Fwoscc%2Ffull-record%2FWOS%3A001804233700001" TargetMode="External" Type="http://schemas.openxmlformats.org/officeDocument/2006/relationships/hyperlink"/><Relationship Id="rId106" Target="https%3A%2F%2Fwww.webofscience.com%2Fwos%2Fwoscc%2Ffull-record%2FWOS%3A001665607700001" TargetMode="External" Type="http://schemas.openxmlformats.org/officeDocument/2006/relationships/hyperlink"/><Relationship Id="rId1060" Target="http%3A%2F%2Fdx.doi.org%2F10.1053%2Fj.semnuclmed.2025.03.003" TargetMode="External" Type="http://schemas.openxmlformats.org/officeDocument/2006/relationships/hyperlink"/><Relationship Id="rId1061" Target="https%3A%2F%2Fwww.webofscience.com%2Fwos%2Fwoscc%2Ffull-record%2FWOS%3A001473198300001" TargetMode="External" Type="http://schemas.openxmlformats.org/officeDocument/2006/relationships/hyperlink"/><Relationship Id="rId1062" Target="http%3A%2F%2Fdx.doi.org%2F10.1136%2Fspcare-2025-005825" TargetMode="External" Type="http://schemas.openxmlformats.org/officeDocument/2006/relationships/hyperlink"/><Relationship Id="rId1063" Target="https%3A%2F%2Fwww.webofscience.com%2Fwos%2Fwoscc%2Ffull-record%2FWOS%3A001613683100001" TargetMode="External" Type="http://schemas.openxmlformats.org/officeDocument/2006/relationships/hyperlink"/><Relationship Id="rId1064" Target="http%3A%2F%2Fdx.doi.org%2F10.3390%2Fcancers18101543" TargetMode="External" Type="http://schemas.openxmlformats.org/officeDocument/2006/relationships/hyperlink"/><Relationship Id="rId1065" Target="https%3A%2F%2Fwww.webofscience.com%2Fwos%2Fwoscc%2Ffull-record%2FWOS%3A001776183100001" TargetMode="External" Type="http://schemas.openxmlformats.org/officeDocument/2006/relationships/hyperlink"/><Relationship Id="rId1066" Target="http%3A%2F%2Fdx.doi.org%2F10.1016%2Fj.ijmedinf.2026.106583" TargetMode="External" Type="http://schemas.openxmlformats.org/officeDocument/2006/relationships/hyperlink"/><Relationship Id="rId1067" Target="https%3A%2F%2Fwww.webofscience.com%2Fwos%2Fwoscc%2Ffull-record%2FWOS%3A001825136200001" TargetMode="External" Type="http://schemas.openxmlformats.org/officeDocument/2006/relationships/hyperlink"/><Relationship Id="rId1068" Target="http%3A%2F%2Fdx.doi.org%2F10.3390%2Fcancers14112623" TargetMode="External" Type="http://schemas.openxmlformats.org/officeDocument/2006/relationships/hyperlink"/><Relationship Id="rId1069" Target="https%3A%2F%2Fwww.webofscience.com%2Fwos%2Fwoscc%2Ffull-record%2FWOS%3A000808988100001" TargetMode="External" Type="http://schemas.openxmlformats.org/officeDocument/2006/relationships/hyperlink"/><Relationship Id="rId107" Target="http%3A%2F%2Fdx.doi.org%2F10.5009%2Fgnl260078" TargetMode="External" Type="http://schemas.openxmlformats.org/officeDocument/2006/relationships/hyperlink"/><Relationship Id="rId1070" Target="http%3A%2F%2Fdx.doi.org%2F10.1016%2Fj.coi.2026.102776" TargetMode="External" Type="http://schemas.openxmlformats.org/officeDocument/2006/relationships/hyperlink"/><Relationship Id="rId1071" Target="https%3A%2F%2Fwww.webofscience.com%2Fwos%2Fwoscc%2Ffull-record%2FWOS%3A001742172200001" TargetMode="External" Type="http://schemas.openxmlformats.org/officeDocument/2006/relationships/hyperlink"/><Relationship Id="rId1072" Target="http%3A%2F%2Fdx.doi.org%2F10.31083%2FRCM50419" TargetMode="External" Type="http://schemas.openxmlformats.org/officeDocument/2006/relationships/hyperlink"/><Relationship Id="rId1073" Target="https%3A%2F%2Fwww.webofscience.com%2Fwos%2Fwoscc%2Ffull-record%2FWOS%3A001836445700001" TargetMode="External" Type="http://schemas.openxmlformats.org/officeDocument/2006/relationships/hyperlink"/><Relationship Id="rId1074" Target="http%3A%2F%2Fdx.doi.org%2F10.3390%2Fjcm14238497" TargetMode="External" Type="http://schemas.openxmlformats.org/officeDocument/2006/relationships/hyperlink"/><Relationship Id="rId1075" Target="https%3A%2F%2Fwww.webofscience.com%2Fwos%2Fwoscc%2Ffull-record%2FWOS%3A001634947100001" TargetMode="External" Type="http://schemas.openxmlformats.org/officeDocument/2006/relationships/hyperlink"/><Relationship Id="rId1076" Target="http%3A%2F%2Fdx.doi.org%2F10.3390%2Fimmuno6020038" TargetMode="External" Type="http://schemas.openxmlformats.org/officeDocument/2006/relationships/hyperlink"/><Relationship Id="rId1077" Target="https%3A%2F%2Fwww.webofscience.com%2Fwos%2Fwoscc%2Ffull-record%2FWOS%3A001802460800001" TargetMode="External" Type="http://schemas.openxmlformats.org/officeDocument/2006/relationships/hyperlink"/><Relationship Id="rId1078" Target="http%3A%2F%2Fdx.doi.org%2F10.1007%2Fs10143-025-03475-4" TargetMode="External" Type="http://schemas.openxmlformats.org/officeDocument/2006/relationships/hyperlink"/><Relationship Id="rId1079" Target="https%3A%2F%2Fwww.webofscience.com%2Fwos%2Fwoscc%2Ffull-record%2FWOS%3A001450832600001" TargetMode="External" Type="http://schemas.openxmlformats.org/officeDocument/2006/relationships/hyperlink"/><Relationship Id="rId108" Target="https%3A%2F%2Fwww.webofscience.com%2Fwos%2Fwoscc%2Ffull-record%2FWOS%3A001836542200007" TargetMode="External" Type="http://schemas.openxmlformats.org/officeDocument/2006/relationships/hyperlink"/><Relationship Id="rId1080" Target="http%3A%2F%2Fdx.doi.org%2F10.2463%2Fmrms.rev.2025-0209" TargetMode="External" Type="http://schemas.openxmlformats.org/officeDocument/2006/relationships/hyperlink"/><Relationship Id="rId1081" Target="https%3A%2F%2Fwww.webofscience.com%2Fwos%2Fwoscc%2Ffull-record%2FWOS%3A001723774800001" TargetMode="External" Type="http://schemas.openxmlformats.org/officeDocument/2006/relationships/hyperlink"/><Relationship Id="rId1082" Target="http%3A%2F%2Fdx.doi.org%2F10.1007%2Fs11695-026-08775-2" TargetMode="External" Type="http://schemas.openxmlformats.org/officeDocument/2006/relationships/hyperlink"/><Relationship Id="rId1083" Target="https%3A%2F%2Fwww.webofscience.com%2Fwos%2Fwoscc%2Ffull-record%2FWOS%3A001788206100001" TargetMode="External" Type="http://schemas.openxmlformats.org/officeDocument/2006/relationships/hyperlink"/><Relationship Id="rId1084" Target="http%3A%2F%2Fdx.doi.org%2F10.31083%2FRCM41523" TargetMode="External" Type="http://schemas.openxmlformats.org/officeDocument/2006/relationships/hyperlink"/><Relationship Id="rId1085" Target="https%3A%2F%2Fwww.webofscience.com%2Fwos%2Fwoscc%2Ffull-record%2FWOS%3A001567945700002" TargetMode="External" Type="http://schemas.openxmlformats.org/officeDocument/2006/relationships/hyperlink"/><Relationship Id="rId1086" Target="http%3A%2F%2Fdx.doi.org%2F10.3390%2Fjcm15155887" TargetMode="External" Type="http://schemas.openxmlformats.org/officeDocument/2006/relationships/hyperlink"/><Relationship Id="rId1087" Target="https%3A%2F%2Fwww.webofscience.com%2Fwos%2Fwoscc%2Ffull-record%2FWOS%3A001846921100001" TargetMode="External" Type="http://schemas.openxmlformats.org/officeDocument/2006/relationships/hyperlink"/><Relationship Id="rId1088" Target="http%3A%2F%2Fdx.doi.org%2F10.1016%2Fj.ijmedinf.2026.106368" TargetMode="External" Type="http://schemas.openxmlformats.org/officeDocument/2006/relationships/hyperlink"/><Relationship Id="rId1089" Target="https%3A%2F%2Fwww.webofscience.com%2Fwos%2Fwoscc%2Ffull-record%2FWOS%3A001711341600001" TargetMode="External" Type="http://schemas.openxmlformats.org/officeDocument/2006/relationships/hyperlink"/><Relationship Id="rId109" Target="http%3A%2F%2Fdx.doi.org%2F10.1016%2Fj.hrtlng.2025.09.017" TargetMode="External" Type="http://schemas.openxmlformats.org/officeDocument/2006/relationships/hyperlink"/><Relationship Id="rId1090" Target="http%3A%2F%2Fdx.doi.org%2F10.1038%2Fs41433-020-01191-5" TargetMode="External" Type="http://schemas.openxmlformats.org/officeDocument/2006/relationships/hyperlink"/><Relationship Id="rId1091" Target="https%3A%2F%2Fwww.webofscience.com%2Fwos%2Fwoscc%2Ffull-record%2FWOS%3A000577357100001" TargetMode="External" Type="http://schemas.openxmlformats.org/officeDocument/2006/relationships/hyperlink"/><Relationship Id="rId1092" Target="http%3A%2F%2Fdx.doi.org%2F10.3389%2Ffimmu.2025.1670671" TargetMode="External" Type="http://schemas.openxmlformats.org/officeDocument/2006/relationships/hyperlink"/><Relationship Id="rId1093" Target="https%3A%2F%2Fwww.webofscience.com%2Fwos%2Fwoscc%2Ffull-record%2FWOS%3A001635251500001" TargetMode="External" Type="http://schemas.openxmlformats.org/officeDocument/2006/relationships/hyperlink"/><Relationship Id="rId1094" Target="http%3A%2F%2Fdx.doi.org%2F10.1016%2Fj.critrevonc.2022.103823" TargetMode="External" Type="http://schemas.openxmlformats.org/officeDocument/2006/relationships/hyperlink"/><Relationship Id="rId1095" Target="https%3A%2F%2Fwww.webofscience.com%2Fwos%2Fwoscc%2Ffull-record%2FWOS%3A000865313900007" TargetMode="External" Type="http://schemas.openxmlformats.org/officeDocument/2006/relationships/hyperlink"/><Relationship Id="rId1096" Target="http%3A%2F%2Fdx.doi.org%2F10.1001%2Fjamaoto.2025.3911" TargetMode="External" Type="http://schemas.openxmlformats.org/officeDocument/2006/relationships/hyperlink"/><Relationship Id="rId1097" Target="https%3A%2F%2Fwww.webofscience.com%2Fwos%2Fwoscc%2Ffull-record%2FWOS%3A001617294800001" TargetMode="External" Type="http://schemas.openxmlformats.org/officeDocument/2006/relationships/hyperlink"/><Relationship Id="rId1098" Target="http%3A%2F%2Fdx.doi.org%2F10.1016%2Fj.ajog.2023.04.027" TargetMode="External" Type="http://schemas.openxmlformats.org/officeDocument/2006/relationships/hyperlink"/><Relationship Id="rId1099" Target="https%3A%2F%2Fwww.webofscience.com%2Fwos%2Fwoscc%2Ffull-record%2FWOS%3A001105729700001" TargetMode="External" Type="http://schemas.openxmlformats.org/officeDocument/2006/relationships/hyperlink"/><Relationship Id="rId11" Target="http%3A%2F%2Fdx.doi.org%2F10.1007%2Fs12672-026-05477-0" TargetMode="External" Type="http://schemas.openxmlformats.org/officeDocument/2006/relationships/hyperlink"/><Relationship Id="rId110" Target="https%3A%2F%2Fwww.webofscience.com%2Fwos%2Fwoscc%2Ffull-record%2FWOS%3A001589350700001" TargetMode="External" Type="http://schemas.openxmlformats.org/officeDocument/2006/relationships/hyperlink"/><Relationship Id="rId1100" Target="http%3A%2F%2Fdx.doi.org%2F10.3390%2Fdiagnostics15172197" TargetMode="External" Type="http://schemas.openxmlformats.org/officeDocument/2006/relationships/hyperlink"/><Relationship Id="rId1101" Target="https%3A%2F%2Fwww.webofscience.com%2Fwos%2Fwoscc%2Ffull-record%2FWOS%3A001570114400001" TargetMode="External" Type="http://schemas.openxmlformats.org/officeDocument/2006/relationships/hyperlink"/><Relationship Id="rId1102" Target="http%3A%2F%2Fdx.doi.org%2F10.3390%2Fcurroncol33030166" TargetMode="External" Type="http://schemas.openxmlformats.org/officeDocument/2006/relationships/hyperlink"/><Relationship Id="rId1103" Target="https%3A%2F%2Fwww.webofscience.com%2Fwos%2Fwoscc%2Ffull-record%2FWOS%3A001725153300001" TargetMode="External" Type="http://schemas.openxmlformats.org/officeDocument/2006/relationships/hyperlink"/><Relationship Id="rId1104" Target="http%3A%2F%2Fdx.doi.org%2F10.3390%2Fdiagnostics16152479" TargetMode="External" Type="http://schemas.openxmlformats.org/officeDocument/2006/relationships/hyperlink"/><Relationship Id="rId1105" Target="https%3A%2F%2Fwww.webofscience.com%2Fwos%2Fwoscc%2Ffull-record%2FWOS%3A001847320300001" TargetMode="External" Type="http://schemas.openxmlformats.org/officeDocument/2006/relationships/hyperlink"/><Relationship Id="rId1106" Target="http%3A%2F%2Fdx.doi.org%2F10.3389%2Ffimmu.2026.1732079" TargetMode="External" Type="http://schemas.openxmlformats.org/officeDocument/2006/relationships/hyperlink"/><Relationship Id="rId1107" Target="https%3A%2F%2Fwww.webofscience.com%2Fwos%2Fwoscc%2Ffull-record%2FWOS%3A001708765500001" TargetMode="External" Type="http://schemas.openxmlformats.org/officeDocument/2006/relationships/hyperlink"/><Relationship Id="rId1108" Target="http%3A%2F%2Fdx.doi.org%2F10.3390%2Fjof12020138" TargetMode="External" Type="http://schemas.openxmlformats.org/officeDocument/2006/relationships/hyperlink"/><Relationship Id="rId1109" Target="https%3A%2F%2Fwww.webofscience.com%2Fwos%2Fwoscc%2Ffull-record%2FWOS%3A001700459700001" TargetMode="External" Type="http://schemas.openxmlformats.org/officeDocument/2006/relationships/hyperlink"/><Relationship Id="rId111" Target="http%3A%2F%2Fdx.doi.org%2F10.3390%2Fapp16147216" TargetMode="External" Type="http://schemas.openxmlformats.org/officeDocument/2006/relationships/hyperlink"/><Relationship Id="rId1110" Target="http%3A%2F%2Fdx.doi.org%2F10.1016%2Fj.eclinm.2024.102897" TargetMode="External" Type="http://schemas.openxmlformats.org/officeDocument/2006/relationships/hyperlink"/><Relationship Id="rId1111" Target="https%3A%2F%2Fwww.webofscience.com%2Fwos%2Fwoscc%2Ffull-record%2FWOS%3A001344736600001" TargetMode="External" Type="http://schemas.openxmlformats.org/officeDocument/2006/relationships/hyperlink"/><Relationship Id="rId1112" Target="http%3A%2F%2Fdx.doi.org%2F10.1016%2Fj.critrevonc.2026.105160" TargetMode="External" Type="http://schemas.openxmlformats.org/officeDocument/2006/relationships/hyperlink"/><Relationship Id="rId1113" Target="https%3A%2F%2Fwww.webofscience.com%2Fwos%2Fwoscc%2Ffull-record%2FWOS%3A001681349100001" TargetMode="External" Type="http://schemas.openxmlformats.org/officeDocument/2006/relationships/hyperlink"/><Relationship Id="rId1114" Target="http%3A%2F%2Fdx.doi.org%2F10.18502%2Fcjn.v24i1.20302" TargetMode="External" Type="http://schemas.openxmlformats.org/officeDocument/2006/relationships/hyperlink"/><Relationship Id="rId1115" Target="https%3A%2F%2Fwww.webofscience.com%2Fwos%2Fwoscc%2Ffull-record%2FWOS%3A001634476600001" TargetMode="External" Type="http://schemas.openxmlformats.org/officeDocument/2006/relationships/hyperlink"/><Relationship Id="rId1116" Target="http%3A%2F%2Fdx.doi.org%2F10.1007%2Fs11912-026-01810-6" TargetMode="External" Type="http://schemas.openxmlformats.org/officeDocument/2006/relationships/hyperlink"/><Relationship Id="rId1117" Target="https%3A%2F%2Fwww.webofscience.com%2Fwos%2Fwoscc%2Ffull-record%2FWOS%3A001821292600001" TargetMode="External" Type="http://schemas.openxmlformats.org/officeDocument/2006/relationships/hyperlink"/><Relationship Id="rId1118" Target="http%3A%2F%2Fdx.doi.org%2F10.1093%2Fneuros%2Fnyab103" TargetMode="External" Type="http://schemas.openxmlformats.org/officeDocument/2006/relationships/hyperlink"/><Relationship Id="rId1119" Target="https%3A%2F%2Fwww.webofscience.com%2Fwos%2Fwoscc%2Ffull-record%2FWOS%3A000671548600013" TargetMode="External" Type="http://schemas.openxmlformats.org/officeDocument/2006/relationships/hyperlink"/><Relationship Id="rId112" Target="https%3A%2F%2Fwww.webofscience.com%2Fwos%2Fwoscc%2Ffull-record%2FWOS%3A001831520400001" TargetMode="External" Type="http://schemas.openxmlformats.org/officeDocument/2006/relationships/hyperlink"/><Relationship Id="rId1120" Target="http%3A%2F%2Fdx.doi.org%2F10.1038%2Fs41440-023-01547-w" TargetMode="External" Type="http://schemas.openxmlformats.org/officeDocument/2006/relationships/hyperlink"/><Relationship Id="rId1121" Target="https%3A%2F%2Fwww.webofscience.com%2Fwos%2Fwoscc%2Ffull-record%2FWOS%3A001142198600003" TargetMode="External" Type="http://schemas.openxmlformats.org/officeDocument/2006/relationships/hyperlink"/><Relationship Id="rId1122" Target="http%3A%2F%2Fdx.doi.org%2F10.2196%2F63175" TargetMode="External" Type="http://schemas.openxmlformats.org/officeDocument/2006/relationships/hyperlink"/><Relationship Id="rId1123" Target="https%3A%2F%2Fwww.webofscience.com%2Fwos%2Fwoscc%2Ffull-record%2FWOS%3A001590319800002" TargetMode="External" Type="http://schemas.openxmlformats.org/officeDocument/2006/relationships/hyperlink"/><Relationship Id="rId1124" Target="http%3A%2F%2Fdx.doi.org%2F10.1016%2Fj.pdpdt.2025.104788" TargetMode="External" Type="http://schemas.openxmlformats.org/officeDocument/2006/relationships/hyperlink"/><Relationship Id="rId1125" Target="https%3A%2F%2Fwww.webofscience.com%2Fwos%2Fwoscc%2Ffull-record%2FWOS%3A001583555100007" TargetMode="External" Type="http://schemas.openxmlformats.org/officeDocument/2006/relationships/hyperlink"/><Relationship Id="rId1126" Target="http%3A%2F%2Fdx.doi.org%2F10.3390%2Fjcm15145325" TargetMode="External" Type="http://schemas.openxmlformats.org/officeDocument/2006/relationships/hyperlink"/><Relationship Id="rId1127" Target="https%3A%2F%2Fwww.webofscience.com%2Fwos%2Fwoscc%2Ffull-record%2FWOS%3A001832189000001" TargetMode="External" Type="http://schemas.openxmlformats.org/officeDocument/2006/relationships/hyperlink"/><Relationship Id="rId1128" Target="http%3A%2F%2Fdx.doi.org%2F10.1371%2Fjournal.pone.0252612" TargetMode="External" Type="http://schemas.openxmlformats.org/officeDocument/2006/relationships/hyperlink"/><Relationship Id="rId1129" Target="https%3A%2F%2Fwww.webofscience.com%2Fwos%2Fwoscc%2Ffull-record%2FWOS%3A000687944100020" TargetMode="External" Type="http://schemas.openxmlformats.org/officeDocument/2006/relationships/hyperlink"/><Relationship Id="rId113" Target="http%3A%2F%2Fdx.doi.org%2F10.1097%2FRUQ.0000000000000753" TargetMode="External" Type="http://schemas.openxmlformats.org/officeDocument/2006/relationships/hyperlink"/><Relationship Id="rId1130" Target="http%3A%2F%2Fdx.doi.org%2F10.1007%2Fs11701-026-03202-1" TargetMode="External" Type="http://schemas.openxmlformats.org/officeDocument/2006/relationships/hyperlink"/><Relationship Id="rId1131" Target="https%3A%2F%2Fwww.webofscience.com%2Fwos%2Fwoscc%2Ffull-record%2FWOS%3A001688458300001" TargetMode="External" Type="http://schemas.openxmlformats.org/officeDocument/2006/relationships/hyperlink"/><Relationship Id="rId1132" Target="http%3A%2F%2Fdx.doi.org%2F10.3389%2Ffonc.2026.1810793" TargetMode="External" Type="http://schemas.openxmlformats.org/officeDocument/2006/relationships/hyperlink"/><Relationship Id="rId1133" Target="https%3A%2F%2Fwww.webofscience.com%2Fwos%2Fwoscc%2Ffull-record%2FWOS%3A001758387300001" TargetMode="External" Type="http://schemas.openxmlformats.org/officeDocument/2006/relationships/hyperlink"/><Relationship Id="rId1134" Target="http%3A%2F%2Fdx.doi.org%2F10.21037%2Fjtd-2026-0592" TargetMode="External" Type="http://schemas.openxmlformats.org/officeDocument/2006/relationships/hyperlink"/><Relationship Id="rId1135" Target="https%3A%2F%2Fwww.webofscience.com%2Fwos%2Fwoscc%2Ffull-record%2FWOS%3A001779310000001" TargetMode="External" Type="http://schemas.openxmlformats.org/officeDocument/2006/relationships/hyperlink"/><Relationship Id="rId1136" Target="http%3A%2F%2Fdx.doi.org%2F10.1186%2Fs12911-025-03243-w" TargetMode="External" Type="http://schemas.openxmlformats.org/officeDocument/2006/relationships/hyperlink"/><Relationship Id="rId1137" Target="https%3A%2F%2Fwww.webofscience.com%2Fwos%2Fwoscc%2Ffull-record%2FWOS%3A001608545900001" TargetMode="External" Type="http://schemas.openxmlformats.org/officeDocument/2006/relationships/hyperlink"/><Relationship Id="rId1138" Target="http%3A%2F%2Fdx.doi.org%2F10.1111%2Fecho.70541" TargetMode="External" Type="http://schemas.openxmlformats.org/officeDocument/2006/relationships/hyperlink"/><Relationship Id="rId1139" Target="https%3A%2F%2Fwww.webofscience.com%2Fwos%2Fwoscc%2Ffull-record%2FWOS%3A001810313200001" TargetMode="External" Type="http://schemas.openxmlformats.org/officeDocument/2006/relationships/hyperlink"/><Relationship Id="rId114" Target="https%3A%2F%2Fwww.webofscience.com%2Fwos%2Fwoscc%2Ffull-record%2FWOS%3A001851668300001" TargetMode="External" Type="http://schemas.openxmlformats.org/officeDocument/2006/relationships/hyperlink"/><Relationship Id="rId1140" Target="http%3A%2F%2Fdx.doi.org%2F10.21037%2Fjtd-2025-1512" TargetMode="External" Type="http://schemas.openxmlformats.org/officeDocument/2006/relationships/hyperlink"/><Relationship Id="rId1141" Target="https%3A%2F%2Fwww.webofscience.com%2Fwos%2Fwoscc%2Ffull-record%2FWOS%3A001571017100023" TargetMode="External" Type="http://schemas.openxmlformats.org/officeDocument/2006/relationships/hyperlink"/><Relationship Id="rId1142" Target="http%3A%2F%2Fdx.doi.org%2F10.1016%2Fj.jvsvi.2026.100469" TargetMode="External" Type="http://schemas.openxmlformats.org/officeDocument/2006/relationships/hyperlink"/><Relationship Id="rId1143" Target="https%3A%2F%2Fwww.webofscience.com%2Fwos%2Fwoscc%2Ffull-record%2FWOS%3A001833434100001" TargetMode="External" Type="http://schemas.openxmlformats.org/officeDocument/2006/relationships/hyperlink"/><Relationship Id="rId1144" Target="http%3A%2F%2Fdx.doi.org%2F10.3390%2Fdiagnostics16081158" TargetMode="External" Type="http://schemas.openxmlformats.org/officeDocument/2006/relationships/hyperlink"/><Relationship Id="rId1145" Target="https%3A%2F%2Fwww.webofscience.com%2Fwos%2Fwoscc%2Ffull-record%2FWOS%3A001750579200001" TargetMode="External" Type="http://schemas.openxmlformats.org/officeDocument/2006/relationships/hyperlink"/><Relationship Id="rId1146" Target="http%3A%2F%2Fdx.doi.org%2F10.3389%2Ffbioe.2026.1899487" TargetMode="External" Type="http://schemas.openxmlformats.org/officeDocument/2006/relationships/hyperlink"/><Relationship Id="rId1147" Target="https%3A%2F%2Fwww.webofscience.com%2Fwos%2Fwoscc%2Ffull-record%2FWOS%3A001834318100001" TargetMode="External" Type="http://schemas.openxmlformats.org/officeDocument/2006/relationships/hyperlink"/><Relationship Id="rId1148" Target="http%3A%2F%2Fdx.doi.org%2F10.3390%2Fbiomedicines13122877" TargetMode="External" Type="http://schemas.openxmlformats.org/officeDocument/2006/relationships/hyperlink"/><Relationship Id="rId1149" Target="https%3A%2F%2Fwww.webofscience.com%2Fwos%2Fwoscc%2Ffull-record%2FWOS%3A001646935100001" TargetMode="External" Type="http://schemas.openxmlformats.org/officeDocument/2006/relationships/hyperlink"/><Relationship Id="rId115" Target="http%3A%2F%2Fdx.doi.org%2F10.3390%2Fjimaging12040167" TargetMode="External" Type="http://schemas.openxmlformats.org/officeDocument/2006/relationships/hyperlink"/><Relationship Id="rId1150" Target="http%3A%2F%2Fdx.doi.org%2F10.1080%2F14779072.2026.2674710" TargetMode="External" Type="http://schemas.openxmlformats.org/officeDocument/2006/relationships/hyperlink"/><Relationship Id="rId1151" Target="https%3A%2F%2Fwww.webofscience.com%2Fwos%2Fwoscc%2Ffull-record%2FWOS%3A001773749600001" TargetMode="External" Type="http://schemas.openxmlformats.org/officeDocument/2006/relationships/hyperlink"/><Relationship Id="rId1152" Target="http%3A%2F%2Fdx.doi.org%2F10.2196%2F42045" TargetMode="External" Type="http://schemas.openxmlformats.org/officeDocument/2006/relationships/hyperlink"/><Relationship Id="rId1153" Target="https%3A%2F%2Fwww.webofscience.com%2Fwos%2Fwoscc%2Ffull-record%2FWOS%3A000948629400015" TargetMode="External" Type="http://schemas.openxmlformats.org/officeDocument/2006/relationships/hyperlink"/><Relationship Id="rId1154" Target="http%3A%2F%2Fdx.doi.org%2F10.21037%2Fqims-2025-aw-2168" TargetMode="External" Type="http://schemas.openxmlformats.org/officeDocument/2006/relationships/hyperlink"/><Relationship Id="rId1155" Target="https%3A%2F%2Fwww.webofscience.com%2Fwos%2Fwoscc%2Ffull-record%2FWOS%3A001742234300016" TargetMode="External" Type="http://schemas.openxmlformats.org/officeDocument/2006/relationships/hyperlink"/><Relationship Id="rId1156" Target="http%3A%2F%2Fdx.doi.org%2F10.1111%2Fimj.14962" TargetMode="External" Type="http://schemas.openxmlformats.org/officeDocument/2006/relationships/hyperlink"/><Relationship Id="rId1157" Target="https%3A%2F%2Fwww.webofscience.com%2Fwos%2Fwoscc%2Ffull-record%2FWOS%3A000711734500001" TargetMode="External" Type="http://schemas.openxmlformats.org/officeDocument/2006/relationships/hyperlink"/><Relationship Id="rId1158" Target="http%3A%2F%2Fdx.doi.org%2F10.3390%2Finfo16060451" TargetMode="External" Type="http://schemas.openxmlformats.org/officeDocument/2006/relationships/hyperlink"/><Relationship Id="rId1159" Target="https%3A%2F%2Fwww.webofscience.com%2Fwos%2Fwoscc%2Ffull-record%2FWOS%3A001515891600001" TargetMode="External" Type="http://schemas.openxmlformats.org/officeDocument/2006/relationships/hyperlink"/><Relationship Id="rId116" Target="https%3A%2F%2Fwww.webofscience.com%2Fwos%2Fwoscc%2Ffull-record%2FWOS%3A001749837700001" TargetMode="External" Type="http://schemas.openxmlformats.org/officeDocument/2006/relationships/hyperlink"/><Relationship Id="rId1160" Target="http%3A%2F%2Fdx.doi.org%2F10.1002%2Fjvc2.70297" TargetMode="External" Type="http://schemas.openxmlformats.org/officeDocument/2006/relationships/hyperlink"/><Relationship Id="rId1161" Target="https%3A%2F%2Fwww.webofscience.com%2Fwos%2Fwoscc%2Ffull-record%2FWOS%3A001705112700001" TargetMode="External" Type="http://schemas.openxmlformats.org/officeDocument/2006/relationships/hyperlink"/><Relationship Id="rId1162" Target="http%3A%2F%2Fdx.doi.org%2F10.1177%2F17562848211017730" TargetMode="External" Type="http://schemas.openxmlformats.org/officeDocument/2006/relationships/hyperlink"/><Relationship Id="rId1163" Target="https%3A%2F%2Fwww.webofscience.com%2Fwos%2Fwoscc%2Ffull-record%2FWOS%3A000694026400001" TargetMode="External" Type="http://schemas.openxmlformats.org/officeDocument/2006/relationships/hyperlink"/><Relationship Id="rId1164" Target="http%3A%2F%2Fdx.doi.org%2F10.1007%2Fs11547-024-01796-w" TargetMode="External" Type="http://schemas.openxmlformats.org/officeDocument/2006/relationships/hyperlink"/><Relationship Id="rId1165" Target="https%3A%2F%2Fwww.webofscience.com%2Fwos%2Fwoscc%2Ffull-record%2FWOS%3A001190244400008" TargetMode="External" Type="http://schemas.openxmlformats.org/officeDocument/2006/relationships/hyperlink"/><Relationship Id="rId1166" Target="http%3A%2F%2Fdx.doi.org%2F10.1007%2Fs00277-026-06996-0" TargetMode="External" Type="http://schemas.openxmlformats.org/officeDocument/2006/relationships/hyperlink"/><Relationship Id="rId1167" Target="https%3A%2F%2Fwww.webofscience.com%2Fwos%2Fwoscc%2Ffull-record%2FWOS%3A001739731800001" TargetMode="External" Type="http://schemas.openxmlformats.org/officeDocument/2006/relationships/hyperlink"/><Relationship Id="rId1168" Target="http%3A%2F%2Fdx.doi.org%2F10.3390%2Fbiomedicines14030505" TargetMode="External" Type="http://schemas.openxmlformats.org/officeDocument/2006/relationships/hyperlink"/><Relationship Id="rId1169" Target="https%3A%2F%2Fwww.webofscience.com%2Fwos%2Fwoscc%2Ffull-record%2FWOS%3A001725833600001" TargetMode="External" Type="http://schemas.openxmlformats.org/officeDocument/2006/relationships/hyperlink"/><Relationship Id="rId117" Target="http%3A%2F%2Fdx.doi.org%2F10.1007%2Fs10877-026-01449-5" TargetMode="External" Type="http://schemas.openxmlformats.org/officeDocument/2006/relationships/hyperlink"/><Relationship Id="rId1170" Target="http%3A%2F%2Fdx.doi.org%2F10.1016%2Fj.ctrv.2022.102410" TargetMode="External" Type="http://schemas.openxmlformats.org/officeDocument/2006/relationships/hyperlink"/><Relationship Id="rId1171" Target="https%3A%2F%2Fwww.webofscience.com%2Fwos%2Fwoscc%2Ffull-record%2FWOS%3A000805029600002" TargetMode="External" Type="http://schemas.openxmlformats.org/officeDocument/2006/relationships/hyperlink"/><Relationship Id="rId1172" Target="http%3A%2F%2Fdx.doi.org%2F10.1007%2Fs10143-026-04158-4" TargetMode="External" Type="http://schemas.openxmlformats.org/officeDocument/2006/relationships/hyperlink"/><Relationship Id="rId1173" Target="https%3A%2F%2Fwww.webofscience.com%2Fwos%2Fwoscc%2Ffull-record%2FWOS%3A001686885900002" TargetMode="External" Type="http://schemas.openxmlformats.org/officeDocument/2006/relationships/hyperlink"/><Relationship Id="rId1174" Target="http%3A%2F%2Fdx.doi.org%2F10.3389%2Ffcvm.2025.1664183" TargetMode="External" Type="http://schemas.openxmlformats.org/officeDocument/2006/relationships/hyperlink"/><Relationship Id="rId1175" Target="https%3A%2F%2Fwww.webofscience.com%2Fwos%2Fwoscc%2Ffull-record%2FWOS%3A001649450000001" TargetMode="External" Type="http://schemas.openxmlformats.org/officeDocument/2006/relationships/hyperlink"/><Relationship Id="rId1176" Target="http%3A%2F%2Fdx.doi.org%2F10.2196%2F78644" TargetMode="External" Type="http://schemas.openxmlformats.org/officeDocument/2006/relationships/hyperlink"/><Relationship Id="rId1177" Target="https%3A%2F%2Fwww.webofscience.com%2Fwos%2Fwoscc%2Ffull-record%2FWOS%3A001634518000002" TargetMode="External" Type="http://schemas.openxmlformats.org/officeDocument/2006/relationships/hyperlink"/><Relationship Id="rId1178" Target="http%3A%2F%2Fdx.doi.org%2F10.3389%2Ffonc.2025.1727806" TargetMode="External" Type="http://schemas.openxmlformats.org/officeDocument/2006/relationships/hyperlink"/><Relationship Id="rId1179" Target="https%3A%2F%2Fwww.webofscience.com%2Fwos%2Fwoscc%2Ffull-record%2FWOS%3A001651144700001" TargetMode="External" Type="http://schemas.openxmlformats.org/officeDocument/2006/relationships/hyperlink"/><Relationship Id="rId118" Target="https%3A%2F%2Fwww.webofscience.com%2Fwos%2Fwoscc%2Ffull-record%2FWOS%3A001854189800001" TargetMode="External" Type="http://schemas.openxmlformats.org/officeDocument/2006/relationships/hyperlink"/><Relationship Id="rId1180" Target="http%3A%2F%2Fdx.doi.org%2F10.1186%2Fs12938-025-01502-5" TargetMode="External" Type="http://schemas.openxmlformats.org/officeDocument/2006/relationships/hyperlink"/><Relationship Id="rId1181" Target="https%3A%2F%2Fwww.webofscience.com%2Fwos%2Fwoscc%2Ffull-record%2FWOS%3A001678606500001" TargetMode="External" Type="http://schemas.openxmlformats.org/officeDocument/2006/relationships/hyperlink"/><Relationship Id="rId1182" Target="http%3A%2F%2Fdx.doi.org%2F10.1002%2Fmbo3.70257" TargetMode="External" Type="http://schemas.openxmlformats.org/officeDocument/2006/relationships/hyperlink"/><Relationship Id="rId1183" Target="https%3A%2F%2Fwww.webofscience.com%2Fwos%2Fwoscc%2Ffull-record%2FWOS%3A001704536000001" TargetMode="External" Type="http://schemas.openxmlformats.org/officeDocument/2006/relationships/hyperlink"/><Relationship Id="rId1184" Target="http%3A%2F%2Fdx.doi.org%2F10.5603%2Fpmp.105709" TargetMode="External" Type="http://schemas.openxmlformats.org/officeDocument/2006/relationships/hyperlink"/><Relationship Id="rId1185" Target="https%3A%2F%2Fwww.webofscience.com%2Fwos%2Fwoscc%2Ffull-record%2FWOS%3A001727424200001" TargetMode="External" Type="http://schemas.openxmlformats.org/officeDocument/2006/relationships/hyperlink"/><Relationship Id="rId1186" Target="http%3A%2F%2Fdx.doi.org%2F10.1007%2Fs00330-024-11261-x" TargetMode="External" Type="http://schemas.openxmlformats.org/officeDocument/2006/relationships/hyperlink"/><Relationship Id="rId1187" Target="https%3A%2F%2Fwww.webofscience.com%2Fwos%2Fwoscc%2Ffull-record%2FWOS%3A001374590000001" TargetMode="External" Type="http://schemas.openxmlformats.org/officeDocument/2006/relationships/hyperlink"/><Relationship Id="rId1188" Target="http%3A%2F%2Fdx.doi.org%2F10.3390%2Fhealthcare14060806" TargetMode="External" Type="http://schemas.openxmlformats.org/officeDocument/2006/relationships/hyperlink"/><Relationship Id="rId1189" Target="https%3A%2F%2Fwww.webofscience.com%2Fwos%2Fwoscc%2Ffull-record%2FWOS%3A001725519200001" TargetMode="External" Type="http://schemas.openxmlformats.org/officeDocument/2006/relationships/hyperlink"/><Relationship Id="rId119" Target="http%3A%2F%2Fdx.doi.org%2F10.1080%2F14737140.2026.2619018" TargetMode="External" Type="http://schemas.openxmlformats.org/officeDocument/2006/relationships/hyperlink"/><Relationship Id="rId1190" Target="http%3A%2F%2Fdx.doi.org%2F10.1002%2Fwjs.70165" TargetMode="External" Type="http://schemas.openxmlformats.org/officeDocument/2006/relationships/hyperlink"/><Relationship Id="rId1191" Target="https%3A%2F%2Fwww.webofscience.com%2Fwos%2Fwoscc%2Ffull-record%2FWOS%3A001619723500001" TargetMode="External" Type="http://schemas.openxmlformats.org/officeDocument/2006/relationships/hyperlink"/><Relationship Id="rId1192" Target="http%3A%2F%2Fdx.doi.org%2F10.3390%2Fcancers18010028" TargetMode="External" Type="http://schemas.openxmlformats.org/officeDocument/2006/relationships/hyperlink"/><Relationship Id="rId1193" Target="https%3A%2F%2Fwww.webofscience.com%2Fwos%2Fwoscc%2Ffull-record%2FWOS%3A001658479900001" TargetMode="External" Type="http://schemas.openxmlformats.org/officeDocument/2006/relationships/hyperlink"/><Relationship Id="rId1194" Target="http%3A%2F%2Fdx.doi.org%2F10.2196%2F80349" TargetMode="External" Type="http://schemas.openxmlformats.org/officeDocument/2006/relationships/hyperlink"/><Relationship Id="rId1195" Target="https%3A%2F%2Fwww.webofscience.com%2Fwos%2Fwoscc%2Ffull-record%2FWOS%3A001824822100004" TargetMode="External" Type="http://schemas.openxmlformats.org/officeDocument/2006/relationships/hyperlink"/><Relationship Id="rId1196" Target="http%3A%2F%2Fdx.doi.org%2F10.2196%2F76215" TargetMode="External" Type="http://schemas.openxmlformats.org/officeDocument/2006/relationships/hyperlink"/><Relationship Id="rId1197" Target="https%3A%2F%2Fwww.webofscience.com%2Fwos%2Fwoscc%2Ffull-record%2FWOS%3A001538505200008" TargetMode="External" Type="http://schemas.openxmlformats.org/officeDocument/2006/relationships/hyperlink"/><Relationship Id="rId1198" Target="http%3A%2F%2Fdx.doi.org%2F10.3390%2Fcancers17010069" TargetMode="External" Type="http://schemas.openxmlformats.org/officeDocument/2006/relationships/hyperlink"/><Relationship Id="rId1199" Target="https%3A%2F%2Fwww.webofscience.com%2Fwos%2Fwoscc%2Ffull-record%2FWOS%3A001393406200001" TargetMode="External" Type="http://schemas.openxmlformats.org/officeDocument/2006/relationships/hyperlink"/><Relationship Id="rId12" Target="https%3A%2F%2Fwww.webofscience.com%2Fwos%2Fwoscc%2Ffull-record%2FWOS%3A001808234000001" TargetMode="External" Type="http://schemas.openxmlformats.org/officeDocument/2006/relationships/hyperlink"/><Relationship Id="rId120" Target="https%3A%2F%2Fwww.webofscience.com%2Fwos%2Fwoscc%2Ffull-record%2FWOS%3A001685420700001" TargetMode="External" Type="http://schemas.openxmlformats.org/officeDocument/2006/relationships/hyperlink"/><Relationship Id="rId1200" Target="http%3A%2F%2Fdx.doi.org%2F10.1186%2Fs12938-025-01482-6" TargetMode="External" Type="http://schemas.openxmlformats.org/officeDocument/2006/relationships/hyperlink"/><Relationship Id="rId1201" Target="https%3A%2F%2Fwww.webofscience.com%2Fwos%2Fwoscc%2Ffull-record%2FWOS%3A001650838100001" TargetMode="External" Type="http://schemas.openxmlformats.org/officeDocument/2006/relationships/hyperlink"/><Relationship Id="rId1202" Target="http%3A%2F%2Fdx.doi.org%2F10.23736%2FS2724-6051.25.06658-3" TargetMode="External" Type="http://schemas.openxmlformats.org/officeDocument/2006/relationships/hyperlink"/><Relationship Id="rId1203" Target="https%3A%2F%2Fwww.webofscience.com%2Fwos%2Fwoscc%2Ffull-record%2FWOS%3A001697339900005" TargetMode="External" Type="http://schemas.openxmlformats.org/officeDocument/2006/relationships/hyperlink"/><Relationship Id="rId1204" Target="http%3A%2F%2Fdx.doi.org%2F10.1177%2F20480040251399275" TargetMode="External" Type="http://schemas.openxmlformats.org/officeDocument/2006/relationships/hyperlink"/><Relationship Id="rId1205" Target="https%3A%2F%2Fwww.webofscience.com%2Fwos%2Fwoscc%2Ffull-record%2FWOS%3A001620180100001" TargetMode="External" Type="http://schemas.openxmlformats.org/officeDocument/2006/relationships/hyperlink"/><Relationship Id="rId1206" Target="http%3A%2F%2Fdx.doi.org%2F10.3389%2Ffonc.2025.1670843" TargetMode="External" Type="http://schemas.openxmlformats.org/officeDocument/2006/relationships/hyperlink"/><Relationship Id="rId1207" Target="https%3A%2F%2Fwww.webofscience.com%2Fwos%2Fwoscc%2Ffull-record%2FWOS%3A001628825800001" TargetMode="External" Type="http://schemas.openxmlformats.org/officeDocument/2006/relationships/hyperlink"/><Relationship Id="rId1208" Target="http%3A%2F%2Fdx.doi.org%2F10.1186%2Fs12903-026-08943-x" TargetMode="External" Type="http://schemas.openxmlformats.org/officeDocument/2006/relationships/hyperlink"/><Relationship Id="rId1209" Target="https%3A%2F%2Fwww.webofscience.com%2Fwos%2Fwoscc%2Ffull-record%2FWOS%3A001843060100001" TargetMode="External" Type="http://schemas.openxmlformats.org/officeDocument/2006/relationships/hyperlink"/><Relationship Id="rId121" Target="http%3A%2F%2Fdx.doi.org%2F10.1002%2Fijgo.71163" TargetMode="External" Type="http://schemas.openxmlformats.org/officeDocument/2006/relationships/hyperlink"/><Relationship Id="rId1210" Target="http%3A%2F%2Fdx.doi.org%2F10.1002%2Fprm2.70030" TargetMode="External" Type="http://schemas.openxmlformats.org/officeDocument/2006/relationships/hyperlink"/><Relationship Id="rId1211" Target="https%3A%2F%2Fwww.webofscience.com%2Fwos%2Fwoscc%2Ffull-record%2FWOS%3A001710119700001" TargetMode="External" Type="http://schemas.openxmlformats.org/officeDocument/2006/relationships/hyperlink"/><Relationship Id="rId1212" Target="http%3A%2F%2Fdx.doi.org%2F10.3390%2Fnu18091387" TargetMode="External" Type="http://schemas.openxmlformats.org/officeDocument/2006/relationships/hyperlink"/><Relationship Id="rId1213" Target="https%3A%2F%2Fwww.webofscience.com%2Fwos%2Fwoscc%2Ffull-record%2FWOS%3A001763910100001" TargetMode="External" Type="http://schemas.openxmlformats.org/officeDocument/2006/relationships/hyperlink"/><Relationship Id="rId1214" Target="http%3A%2F%2Fdx.doi.org%2F10.1007%2Fs10072-026-09168-0" TargetMode="External" Type="http://schemas.openxmlformats.org/officeDocument/2006/relationships/hyperlink"/><Relationship Id="rId1215" Target="https%3A%2F%2Fwww.webofscience.com%2Fwos%2Fwoscc%2Ffull-record%2FWOS%3A001788429600001" TargetMode="External" Type="http://schemas.openxmlformats.org/officeDocument/2006/relationships/hyperlink"/><Relationship Id="rId1216" Target="http%3A%2F%2Fdx.doi.org%2F10.1142%2FS273759942530003X" TargetMode="External" Type="http://schemas.openxmlformats.org/officeDocument/2006/relationships/hyperlink"/><Relationship Id="rId1217" Target="https%3A%2F%2Fwww.webofscience.com%2Fwos%2Fwoscc%2Ffull-record%2FWOS%3A001498624100001" TargetMode="External" Type="http://schemas.openxmlformats.org/officeDocument/2006/relationships/hyperlink"/><Relationship Id="rId1218" Target="http%3A%2F%2Fdx.doi.org%2F10.1007%2Fs40257-026-01034-1" TargetMode="External" Type="http://schemas.openxmlformats.org/officeDocument/2006/relationships/hyperlink"/><Relationship Id="rId1219" Target="https%3A%2F%2Fwww.webofscience.com%2Fwos%2Fwoscc%2Ffull-record%2FWOS%3A001775884200001" TargetMode="External" Type="http://schemas.openxmlformats.org/officeDocument/2006/relationships/hyperlink"/><Relationship Id="rId122" Target="https%3A%2F%2Fwww.webofscience.com%2Fwos%2Fwoscc%2Ffull-record%2FWOS%3A001797149300001" TargetMode="External" Type="http://schemas.openxmlformats.org/officeDocument/2006/relationships/hyperlink"/><Relationship Id="rId1220" Target="http%3A%2F%2Fdx.doi.org%2F10.1038%2Fs41433-023-02914-0" TargetMode="External" Type="http://schemas.openxmlformats.org/officeDocument/2006/relationships/hyperlink"/><Relationship Id="rId1221" Target="https%3A%2F%2Fwww.webofscience.com%2Fwos%2Fwoscc%2Ffull-record%2FWOS%3A001145362400003" TargetMode="External" Type="http://schemas.openxmlformats.org/officeDocument/2006/relationships/hyperlink"/><Relationship Id="rId1222" Target="http%3A%2F%2Fdx.doi.org%2F10.31662%2Fjmaj.2025-0327" TargetMode="External" Type="http://schemas.openxmlformats.org/officeDocument/2006/relationships/hyperlink"/><Relationship Id="rId1223" Target="https%3A%2F%2Fwww.webofscience.com%2Fwos%2Fwoscc%2Ffull-record%2FWOS%3A001641186800001" TargetMode="External" Type="http://schemas.openxmlformats.org/officeDocument/2006/relationships/hyperlink"/><Relationship Id="rId1224" Target="http%3A%2F%2Fdx.doi.org%2F10.1016%2Fj.jacr.2025.02.042" TargetMode="External" Type="http://schemas.openxmlformats.org/officeDocument/2006/relationships/hyperlink"/><Relationship Id="rId1225" Target="https%3A%2F%2Fwww.webofscience.com%2Fwos%2Fwoscc%2Ffull-record%2FWOS%3A001516276100012" TargetMode="External" Type="http://schemas.openxmlformats.org/officeDocument/2006/relationships/hyperlink"/><Relationship Id="rId1226" Target="http%3A%2F%2Fdx.doi.org%2F10.1186%2Fs12903-025-07300-8" TargetMode="External" Type="http://schemas.openxmlformats.org/officeDocument/2006/relationships/hyperlink"/><Relationship Id="rId1227" Target="https%3A%2F%2Fwww.webofscience.com%2Fwos%2Fwoscc%2Ffull-record%2FWOS%3A001662362200001" TargetMode="External" Type="http://schemas.openxmlformats.org/officeDocument/2006/relationships/hyperlink"/><Relationship Id="rId1228" Target="http%3A%2F%2Fdx.doi.org%2F10.1097%2FMD.0000000000050006" TargetMode="External" Type="http://schemas.openxmlformats.org/officeDocument/2006/relationships/hyperlink"/><Relationship Id="rId1229" Target="https%3A%2F%2Fwww.webofscience.com%2Fwos%2Fwoscc%2Ffull-record%2FWOS%3A001837778000013" TargetMode="External" Type="http://schemas.openxmlformats.org/officeDocument/2006/relationships/hyperlink"/><Relationship Id="rId123" Target="http%3A%2F%2Fdx.doi.org%2F10.1177%2F11207000261423870" TargetMode="External" Type="http://schemas.openxmlformats.org/officeDocument/2006/relationships/hyperlink"/><Relationship Id="rId1230" Target="http%3A%2F%2Fdx.doi.org%2F10.52082%2Fjssm.2026.172" TargetMode="External" Type="http://schemas.openxmlformats.org/officeDocument/2006/relationships/hyperlink"/><Relationship Id="rId1231" Target="https%3A%2F%2Fwww.webofscience.com%2Fwos%2Fwoscc%2Ffull-record%2FWOS%3A001653984100001" TargetMode="External" Type="http://schemas.openxmlformats.org/officeDocument/2006/relationships/hyperlink"/><Relationship Id="rId1232" Target="http%3A%2F%2Fdx.doi.org%2F10.3390%2Fcancers18091361" TargetMode="External" Type="http://schemas.openxmlformats.org/officeDocument/2006/relationships/hyperlink"/><Relationship Id="rId1233" Target="https%3A%2F%2Fwww.webofscience.com%2Fwos%2Fwoscc%2Ffull-record%2FWOS%3A001763293200001" TargetMode="External" Type="http://schemas.openxmlformats.org/officeDocument/2006/relationships/hyperlink"/><Relationship Id="rId1234" Target="http%3A%2F%2Fdx.doi.org%2F10.3390%2Fmolecules31122162" TargetMode="External" Type="http://schemas.openxmlformats.org/officeDocument/2006/relationships/hyperlink"/><Relationship Id="rId1235" Target="https%3A%2F%2Fwww.webofscience.com%2Fwos%2Fwoscc%2Ffull-record%2FWOS%3A001803109600001" TargetMode="External" Type="http://schemas.openxmlformats.org/officeDocument/2006/relationships/hyperlink"/><Relationship Id="rId1236" Target="http%3A%2F%2Fdx.doi.org%2F10.1007%2Fs00330-026-12465-z" TargetMode="External" Type="http://schemas.openxmlformats.org/officeDocument/2006/relationships/hyperlink"/><Relationship Id="rId1237" Target="https%3A%2F%2Fwww.webofscience.com%2Fwos%2Fwoscc%2Ffull-record%2FWOS%3A001716742800001" TargetMode="External" Type="http://schemas.openxmlformats.org/officeDocument/2006/relationships/hyperlink"/><Relationship Id="rId1238" Target="https%3A%2F%2Fwww.webofscience.com%2Fwos%2Fwoscc%2Ffull-record%2FWOS%3A001677346500006" TargetMode="External" Type="http://schemas.openxmlformats.org/officeDocument/2006/relationships/hyperlink"/><Relationship Id="rId1239" Target="http%3A%2F%2Fdx.doi.org%2F10.1007%2Fs00431-026-06895-6" TargetMode="External" Type="http://schemas.openxmlformats.org/officeDocument/2006/relationships/hyperlink"/><Relationship Id="rId124" Target="https%3A%2F%2Fwww.webofscience.com%2Fwos%2Fwoscc%2Ffull-record%2FWOS%3A001733963800023" TargetMode="External" Type="http://schemas.openxmlformats.org/officeDocument/2006/relationships/hyperlink"/><Relationship Id="rId1240" Target="https%3A%2F%2Fwww.webofscience.com%2Fwos%2Fwoscc%2Ffull-record%2FWOS%3A001728616400001" TargetMode="External" Type="http://schemas.openxmlformats.org/officeDocument/2006/relationships/hyperlink"/><Relationship Id="rId1241" Target="http%3A%2F%2Fdx.doi.org%2F10.1007%2Fs00405-026-10316-7" TargetMode="External" Type="http://schemas.openxmlformats.org/officeDocument/2006/relationships/hyperlink"/><Relationship Id="rId1242" Target="https%3A%2F%2Fwww.webofscience.com%2Fwos%2Fwoscc%2Ffull-record%2FWOS%3A001783096100001" TargetMode="External" Type="http://schemas.openxmlformats.org/officeDocument/2006/relationships/hyperlink"/><Relationship Id="rId1243" Target="http%3A%2F%2Fdx.doi.org%2F10.3389%2Ffimmu.2026.1854718" TargetMode="External" Type="http://schemas.openxmlformats.org/officeDocument/2006/relationships/hyperlink"/><Relationship Id="rId1244" Target="https%3A%2F%2Fwww.webofscience.com%2Fwos%2Fwoscc%2Ffull-record%2FWOS%3A001807067000001" TargetMode="External" Type="http://schemas.openxmlformats.org/officeDocument/2006/relationships/hyperlink"/><Relationship Id="rId1245" Target="http%3A%2F%2Fdx.doi.org%2F10.12771%2Femj.2025.e6" TargetMode="External" Type="http://schemas.openxmlformats.org/officeDocument/2006/relationships/hyperlink"/><Relationship Id="rId1246" Target="https%3A%2F%2Fwww.webofscience.com%2Fwos%2Fwoscc%2Ffull-record%2FWOS%3A001427638200013" TargetMode="External" Type="http://schemas.openxmlformats.org/officeDocument/2006/relationships/hyperlink"/><Relationship Id="rId1247" Target="http%3A%2F%2Fdx.doi.org%2F10.1016%2Fj.jocn.2026.112210" TargetMode="External" Type="http://schemas.openxmlformats.org/officeDocument/2006/relationships/hyperlink"/><Relationship Id="rId1248" Target="https%3A%2F%2Fwww.webofscience.com%2Fwos%2Fwoscc%2Ffull-record%2FWOS%3A001828204900001" TargetMode="External" Type="http://schemas.openxmlformats.org/officeDocument/2006/relationships/hyperlink"/><Relationship Id="rId1249" Target="http%3A%2F%2Fdx.doi.org%2F10.2196%2F72420" TargetMode="External" Type="http://schemas.openxmlformats.org/officeDocument/2006/relationships/hyperlink"/><Relationship Id="rId125" Target="http%3A%2F%2Fdx.doi.org%2F10.1016%2Fj.ijmedinf.2025.106008" TargetMode="External" Type="http://schemas.openxmlformats.org/officeDocument/2006/relationships/hyperlink"/><Relationship Id="rId1250" Target="https%3A%2F%2Fwww.webofscience.com%2Fwos%2Fwoscc%2Ffull-record%2FWOS%3A001606019600013" TargetMode="External" Type="http://schemas.openxmlformats.org/officeDocument/2006/relationships/hyperlink"/><Relationship Id="rId1251" Target="http%3A%2F%2Fdx.doi.org%2F10.1007%2Fs00259-024-06731-9" TargetMode="External" Type="http://schemas.openxmlformats.org/officeDocument/2006/relationships/hyperlink"/><Relationship Id="rId1252" Target="https%3A%2F%2Fwww.webofscience.com%2Fwos%2Fwoscc%2Ffull-record%2FWOS%3A001243667000001" TargetMode="External" Type="http://schemas.openxmlformats.org/officeDocument/2006/relationships/hyperlink"/><Relationship Id="rId1253" Target="http%3A%2F%2Fdx.doi.org%2F10.1186%2Fs12891-026-09759-0" TargetMode="External" Type="http://schemas.openxmlformats.org/officeDocument/2006/relationships/hyperlink"/><Relationship Id="rId1254" Target="https%3A%2F%2Fwww.webofscience.com%2Fwos%2Fwoscc%2Ffull-record%2FWOS%3A001758323900002" TargetMode="External" Type="http://schemas.openxmlformats.org/officeDocument/2006/relationships/hyperlink"/><Relationship Id="rId1255" Target="http%3A%2F%2Fdx.doi.org%2F10.3390%2Fdiagnostics16132014" TargetMode="External" Type="http://schemas.openxmlformats.org/officeDocument/2006/relationships/hyperlink"/><Relationship Id="rId1256" Target="https%3A%2F%2Fwww.webofscience.com%2Fwos%2Fwoscc%2Ffull-record%2FWOS%3A001817978200001" TargetMode="External" Type="http://schemas.openxmlformats.org/officeDocument/2006/relationships/hyperlink"/><Relationship Id="rId1257" Target="http%3A%2F%2Fdx.doi.org%2F10.1186%2Fs40635-026-00934-0" TargetMode="External" Type="http://schemas.openxmlformats.org/officeDocument/2006/relationships/hyperlink"/><Relationship Id="rId1258" Target="https%3A%2F%2Fwww.webofscience.com%2Fwos%2Fwoscc%2Ffull-record%2FWOS%3A001815234900001" TargetMode="External" Type="http://schemas.openxmlformats.org/officeDocument/2006/relationships/hyperlink"/><Relationship Id="rId1259" Target="http%3A%2F%2Fdx.doi.org%2F10.3390%2Fcancers18020315" TargetMode="External" Type="http://schemas.openxmlformats.org/officeDocument/2006/relationships/hyperlink"/><Relationship Id="rId126" Target="https%3A%2F%2Fwww.webofscience.com%2Fwos%2Fwoscc%2Ffull-record%2FWOS%3A001511454200002" TargetMode="External" Type="http://schemas.openxmlformats.org/officeDocument/2006/relationships/hyperlink"/><Relationship Id="rId1260" Target="https%3A%2F%2Fwww.webofscience.com%2Fwos%2Fwoscc%2Ffull-record%2FWOS%3A001672003700001" TargetMode="External" Type="http://schemas.openxmlformats.org/officeDocument/2006/relationships/hyperlink"/><Relationship Id="rId1261" Target="http%3A%2F%2Fdx.doi.org%2F10.2196%2F81084" TargetMode="External" Type="http://schemas.openxmlformats.org/officeDocument/2006/relationships/hyperlink"/><Relationship Id="rId1262" Target="https%3A%2F%2Fwww.webofscience.com%2Fwos%2Fwoscc%2Ffull-record%2FWOS%3A001802649100005" TargetMode="External" Type="http://schemas.openxmlformats.org/officeDocument/2006/relationships/hyperlink"/><Relationship Id="rId1263" Target="http%3A%2F%2Fdx.doi.org%2F10.3390%2Fdiagnostics16050731" TargetMode="External" Type="http://schemas.openxmlformats.org/officeDocument/2006/relationships/hyperlink"/><Relationship Id="rId1264" Target="https%3A%2F%2Fwww.webofscience.com%2Fwos%2Fwoscc%2Ffull-record%2FWOS%3A001713902600001" TargetMode="External" Type="http://schemas.openxmlformats.org/officeDocument/2006/relationships/hyperlink"/><Relationship Id="rId1265" Target="http%3A%2F%2Fdx.doi.org%2F10.1007%2Fs12020-025-04351-3" TargetMode="External" Type="http://schemas.openxmlformats.org/officeDocument/2006/relationships/hyperlink"/><Relationship Id="rId1266" Target="https%3A%2F%2Fwww.webofscience.com%2Fwos%2Fwoscc%2Ffull-record%2FWOS%3A001536001400001" TargetMode="External" Type="http://schemas.openxmlformats.org/officeDocument/2006/relationships/hyperlink"/><Relationship Id="rId1267" Target="http%3A%2F%2Fdx.doi.org%2F10.1016%2Fj.clnesp.2026.103105" TargetMode="External" Type="http://schemas.openxmlformats.org/officeDocument/2006/relationships/hyperlink"/><Relationship Id="rId1268" Target="https%3A%2F%2Fwww.webofscience.com%2Fwos%2Fwoscc%2Ffull-record%2FWOS%3A001724404500001" TargetMode="External" Type="http://schemas.openxmlformats.org/officeDocument/2006/relationships/hyperlink"/><Relationship Id="rId1269" Target="http%3A%2F%2Fdx.doi.org%2F10.54364%2FAAIML.2026.61279" TargetMode="External" Type="http://schemas.openxmlformats.org/officeDocument/2006/relationships/hyperlink"/><Relationship Id="rId127" Target="http%3A%2F%2Fdx.doi.org%2F10.3389%2Ffanes.2026.1863454" TargetMode="External" Type="http://schemas.openxmlformats.org/officeDocument/2006/relationships/hyperlink"/><Relationship Id="rId1270" Target="https%3A%2F%2Fwww.webofscience.com%2Fwos%2Fwoscc%2Ffull-record%2FWOS%3A001697737200001" TargetMode="External" Type="http://schemas.openxmlformats.org/officeDocument/2006/relationships/hyperlink"/><Relationship Id="rId1271" Target="http%3A%2F%2Fdx.doi.org%2F10.1007%2Fs12149-025-02136-2" TargetMode="External" Type="http://schemas.openxmlformats.org/officeDocument/2006/relationships/hyperlink"/><Relationship Id="rId1272" Target="https%3A%2F%2Fwww.webofscience.com%2Fwos%2Fwoscc%2Ffull-record%2FWOS%3A001630588000001" TargetMode="External" Type="http://schemas.openxmlformats.org/officeDocument/2006/relationships/hyperlink"/><Relationship Id="rId1273" Target="http%3A%2F%2Fdx.doi.org%2F10.1186%2Fs40001-026-04059-8" TargetMode="External" Type="http://schemas.openxmlformats.org/officeDocument/2006/relationships/hyperlink"/><Relationship Id="rId1274" Target="https%3A%2F%2Fwww.webofscience.com%2Fwos%2Fwoscc%2Ffull-record%2FWOS%3A001746896700003" TargetMode="External" Type="http://schemas.openxmlformats.org/officeDocument/2006/relationships/hyperlink"/><Relationship Id="rId1275" Target="http%3A%2F%2Fdx.doi.org%2F10.1186%2Fs12967-025-06428-z" TargetMode="External" Type="http://schemas.openxmlformats.org/officeDocument/2006/relationships/hyperlink"/><Relationship Id="rId1276" Target="https%3A%2F%2Fwww.webofscience.com%2Fwos%2Fwoscc%2Ffull-record%2FWOS%3A001462877300003" TargetMode="External" Type="http://schemas.openxmlformats.org/officeDocument/2006/relationships/hyperlink"/><Relationship Id="rId1277" Target="http%3A%2F%2Fdx.doi.org%2F10.1007%2Fs00117-025-01513-2" TargetMode="External" Type="http://schemas.openxmlformats.org/officeDocument/2006/relationships/hyperlink"/><Relationship Id="rId1278" Target="https%3A%2F%2Fwww.webofscience.com%2Fwos%2Fwoscc%2Ffull-record%2FWOS%3A001572016100001" TargetMode="External" Type="http://schemas.openxmlformats.org/officeDocument/2006/relationships/hyperlink"/><Relationship Id="rId1279" Target="http%3A%2F%2Fdx.doi.org%2F10.3390%2Fdiagnostics16040633" TargetMode="External" Type="http://schemas.openxmlformats.org/officeDocument/2006/relationships/hyperlink"/><Relationship Id="rId128" Target="https%3A%2F%2Fwww.webofscience.com%2Fwos%2Fwoscc%2Ffull-record%2FWOS%3A001813211900001" TargetMode="External" Type="http://schemas.openxmlformats.org/officeDocument/2006/relationships/hyperlink"/><Relationship Id="rId1280" Target="https%3A%2F%2Fwww.webofscience.com%2Fwos%2Fwoscc%2Ffull-record%2FWOS%3A001701446900001" TargetMode="External" Type="http://schemas.openxmlformats.org/officeDocument/2006/relationships/hyperlink"/><Relationship Id="rId1281" Target="http%3A%2F%2Fdx.doi.org%2F10.1177%2F21925682261416504" TargetMode="External" Type="http://schemas.openxmlformats.org/officeDocument/2006/relationships/hyperlink"/><Relationship Id="rId1282" Target="https%3A%2F%2Fwww.webofscience.com%2Fwos%2Fwoscc%2Ffull-record%2FWOS%3A001669647100001" TargetMode="External" Type="http://schemas.openxmlformats.org/officeDocument/2006/relationships/hyperlink"/><Relationship Id="rId1283" Target="http%3A%2F%2Fdx.doi.org%2F10.1007%2Fs00062-026-01637-5" TargetMode="External" Type="http://schemas.openxmlformats.org/officeDocument/2006/relationships/hyperlink"/><Relationship Id="rId1284" Target="https%3A%2F%2Fwww.webofscience.com%2Fwos%2Fwoscc%2Ffull-record%2FWOS%3A001711304700001" TargetMode="External" Type="http://schemas.openxmlformats.org/officeDocument/2006/relationships/hyperlink"/><Relationship Id="rId1285" Target="http%3A%2F%2Fdx.doi.org%2F10.1186%2Fs12911-026-03624-9" TargetMode="External" Type="http://schemas.openxmlformats.org/officeDocument/2006/relationships/hyperlink"/><Relationship Id="rId1286" Target="https%3A%2F%2Fwww.webofscience.com%2Fwos%2Fwoscc%2Ffull-record%2FWOS%3A001851467300001" TargetMode="External" Type="http://schemas.openxmlformats.org/officeDocument/2006/relationships/hyperlink"/><Relationship Id="rId1287" Target="http%3A%2F%2Fdx.doi.org%2F10.1016%2Fj.spinee.2020.04.001" TargetMode="External" Type="http://schemas.openxmlformats.org/officeDocument/2006/relationships/hyperlink"/><Relationship Id="rId1288" Target="https%3A%2F%2Fwww.webofscience.com%2Fwos%2Fwoscc%2Ffull-record%2FWOS%3A000704865800007" TargetMode="External" Type="http://schemas.openxmlformats.org/officeDocument/2006/relationships/hyperlink"/><Relationship Id="rId129" Target="http%3A%2F%2Fdx.doi.org%2F10.3390%2Fijms27156755" TargetMode="External" Type="http://schemas.openxmlformats.org/officeDocument/2006/relationships/hyperlink"/><Relationship Id="rId13" Target="http%3A%2F%2Fdx.doi.org%2F10.1186%2Fs13037-025-00458-8" TargetMode="External" Type="http://schemas.openxmlformats.org/officeDocument/2006/relationships/hyperlink"/><Relationship Id="rId130" Target="https%3A%2F%2Fwww.webofscience.com%2Fwos%2Fwoscc%2Ffull-record%2FWOS%3A001846917600001" TargetMode="External" Type="http://schemas.openxmlformats.org/officeDocument/2006/relationships/hyperlink"/><Relationship Id="rId131" Target="http%3A%2F%2Fdx.doi.org%2F10.1016%2Fj.survophthal.2025.10.004" TargetMode="External" Type="http://schemas.openxmlformats.org/officeDocument/2006/relationships/hyperlink"/><Relationship Id="rId132" Target="https%3A%2F%2Fwww.webofscience.com%2Fwos%2Fwoscc%2Ffull-record%2FWOS%3A001715086500001" TargetMode="External" Type="http://schemas.openxmlformats.org/officeDocument/2006/relationships/hyperlink"/><Relationship Id="rId133" Target="http%3A%2F%2Fdx.doi.org%2F10.15419%2Ff7qerk70" TargetMode="External" Type="http://schemas.openxmlformats.org/officeDocument/2006/relationships/hyperlink"/><Relationship Id="rId134" Target="https%3A%2F%2Fwww.webofscience.com%2Fwos%2Fwoscc%2Ffull-record%2FWOS%3A001735087400001" TargetMode="External" Type="http://schemas.openxmlformats.org/officeDocument/2006/relationships/hyperlink"/><Relationship Id="rId135" Target="http%3A%2F%2Fdx.doi.org%2F10.5603%2Focp.109657" TargetMode="External" Type="http://schemas.openxmlformats.org/officeDocument/2006/relationships/hyperlink"/><Relationship Id="rId136" Target="https%3A%2F%2Fwww.webofscience.com%2Fwos%2Fwoscc%2Ffull-record%2FWOS%3A001754399200001" TargetMode="External" Type="http://schemas.openxmlformats.org/officeDocument/2006/relationships/hyperlink"/><Relationship Id="rId137" Target="http%3A%2F%2Fdx.doi.org%2F10.1111%2Fbju.70404" TargetMode="External" Type="http://schemas.openxmlformats.org/officeDocument/2006/relationships/hyperlink"/><Relationship Id="rId138" Target="https%3A%2F%2Fwww.webofscience.com%2Fwos%2Fwoscc%2Ffull-record%2FWOS%3A001850812800001" TargetMode="External" Type="http://schemas.openxmlformats.org/officeDocument/2006/relationships/hyperlink"/><Relationship Id="rId139" Target="http%3A%2F%2Fdx.doi.org%2F10.1186%2Fs43055-026-01820-1" TargetMode="External" Type="http://schemas.openxmlformats.org/officeDocument/2006/relationships/hyperlink"/><Relationship Id="rId14" Target="https%3A%2F%2Fwww.webofscience.com%2Fwos%2Fwoscc%2Ffull-record%2FWOS%3A001625081100001" TargetMode="External" Type="http://schemas.openxmlformats.org/officeDocument/2006/relationships/hyperlink"/><Relationship Id="rId140" Target="https%3A%2F%2Fwww.webofscience.com%2Fwos%2Fwoscc%2Ffull-record%2FWOS%3A001826343500001" TargetMode="External" Type="http://schemas.openxmlformats.org/officeDocument/2006/relationships/hyperlink"/><Relationship Id="rId141" Target="http%3A%2F%2Fdx.doi.org%2F10.3390%2Fph19010165" TargetMode="External" Type="http://schemas.openxmlformats.org/officeDocument/2006/relationships/hyperlink"/><Relationship Id="rId142" Target="https%3A%2F%2Fwww.webofscience.com%2Fwos%2Fwoscc%2Ffull-record%2FWOS%3A001670414900001" TargetMode="External" Type="http://schemas.openxmlformats.org/officeDocument/2006/relationships/hyperlink"/><Relationship Id="rId143" Target="http%3A%2F%2Fdx.doi.org%2F10.1007%2Fs43390-025-01208-7" TargetMode="External" Type="http://schemas.openxmlformats.org/officeDocument/2006/relationships/hyperlink"/><Relationship Id="rId144" Target="https%3A%2F%2Fwww.webofscience.com%2Fwos%2Fwoscc%2Ffull-record%2FWOS%3A001595908200001" TargetMode="External" Type="http://schemas.openxmlformats.org/officeDocument/2006/relationships/hyperlink"/><Relationship Id="rId145" Target="http%3A%2F%2Fdx.doi.org%2F10.3390%2Finfo16040262" TargetMode="External" Type="http://schemas.openxmlformats.org/officeDocument/2006/relationships/hyperlink"/><Relationship Id="rId146" Target="https%3A%2F%2Fwww.webofscience.com%2Fwos%2Fwoscc%2Ffull-record%2FWOS%3A001475375200001" TargetMode="External" Type="http://schemas.openxmlformats.org/officeDocument/2006/relationships/hyperlink"/><Relationship Id="rId147" Target="http%3A%2F%2Fdx.doi.org%2F10.1007%2Fs10792-025-03855-1" TargetMode="External" Type="http://schemas.openxmlformats.org/officeDocument/2006/relationships/hyperlink"/><Relationship Id="rId148" Target="https%3A%2F%2Fwww.webofscience.com%2Fwos%2Fwoscc%2Ffull-record%2FWOS%3A001616403900003" TargetMode="External" Type="http://schemas.openxmlformats.org/officeDocument/2006/relationships/hyperlink"/><Relationship Id="rId149" Target="http%3A%2F%2Fdx.doi.org%2F10.1016%2Fj.critrevonc.2026.105126" TargetMode="External" Type="http://schemas.openxmlformats.org/officeDocument/2006/relationships/hyperlink"/><Relationship Id="rId15" Target="http%3A%2F%2Fdx.doi.org%2F10.3389%2Ffmed.2026.1870486" TargetMode="External" Type="http://schemas.openxmlformats.org/officeDocument/2006/relationships/hyperlink"/><Relationship Id="rId150" Target="https%3A%2F%2Fwww.webofscience.com%2Fwos%2Fwoscc%2Ffull-record%2FWOS%3A001674756200001" TargetMode="External" Type="http://schemas.openxmlformats.org/officeDocument/2006/relationships/hyperlink"/><Relationship Id="rId151" Target="http%3A%2F%2Fdx.doi.org%2F10.1177%2F15303667261469037" TargetMode="External" Type="http://schemas.openxmlformats.org/officeDocument/2006/relationships/hyperlink"/><Relationship Id="rId152" Target="https%3A%2F%2Fwww.webofscience.com%2Fwos%2Fwoscc%2Ffull-record%2FWOS%3A001822415100001" TargetMode="External" Type="http://schemas.openxmlformats.org/officeDocument/2006/relationships/hyperlink"/><Relationship Id="rId153" Target="http%3A%2F%2Fdx.doi.org%2F10.3390%2Fdiagnostics16121827" TargetMode="External" Type="http://schemas.openxmlformats.org/officeDocument/2006/relationships/hyperlink"/><Relationship Id="rId154" Target="https%3A%2F%2Fwww.webofscience.com%2Fwos%2Fwoscc%2Ffull-record%2FWOS%3A001803780600001" TargetMode="External" Type="http://schemas.openxmlformats.org/officeDocument/2006/relationships/hyperlink"/><Relationship Id="rId155" Target="http%3A%2F%2Fdx.doi.org%2F10.7759%2Fcureus.65334" TargetMode="External" Type="http://schemas.openxmlformats.org/officeDocument/2006/relationships/hyperlink"/><Relationship Id="rId156" Target="https%3A%2F%2Fwww.webofscience.com%2Fwos%2Fwoscc%2Ffull-record%2FWOS%3A001280328900008" TargetMode="External" Type="http://schemas.openxmlformats.org/officeDocument/2006/relationships/hyperlink"/><Relationship Id="rId157" Target="http%3A%2F%2Fdx.doi.org%2F10.2196%2F85360" TargetMode="External" Type="http://schemas.openxmlformats.org/officeDocument/2006/relationships/hyperlink"/><Relationship Id="rId158" Target="https%3A%2F%2Fwww.webofscience.com%2Fwos%2Fwoscc%2Ffull-record%2FWOS%3A001824822800001" TargetMode="External" Type="http://schemas.openxmlformats.org/officeDocument/2006/relationships/hyperlink"/><Relationship Id="rId159" Target="http%3A%2F%2Fdx.doi.org%2F10.1200%2FCCI-25-00323" TargetMode="External" Type="http://schemas.openxmlformats.org/officeDocument/2006/relationships/hyperlink"/><Relationship Id="rId16" Target="https%3A%2F%2Fwww.webofscience.com%2Fwos%2Fwoscc%2Ffull-record%2FWOS%3A001849122400001" TargetMode="External" Type="http://schemas.openxmlformats.org/officeDocument/2006/relationships/hyperlink"/><Relationship Id="rId160" Target="https%3A%2F%2Fwww.webofscience.com%2Fwos%2Fwoscc%2Ffull-record%2FWOS%3A001708370400001" TargetMode="External" Type="http://schemas.openxmlformats.org/officeDocument/2006/relationships/hyperlink"/><Relationship Id="rId161" Target="http%3A%2F%2Fdx.doi.org%2F10.1016%2Fj.jrras.2025.101994" TargetMode="External" Type="http://schemas.openxmlformats.org/officeDocument/2006/relationships/hyperlink"/><Relationship Id="rId162" Target="https%3A%2F%2Fwww.webofscience.com%2Fwos%2Fwoscc%2Ffull-record%2FWOS%3A001593021500001" TargetMode="External" Type="http://schemas.openxmlformats.org/officeDocument/2006/relationships/hyperlink"/><Relationship Id="rId163" Target="http%3A%2F%2Fdx.doi.org%2F10.1007%2Fs00234-026-03976-z" TargetMode="External" Type="http://schemas.openxmlformats.org/officeDocument/2006/relationships/hyperlink"/><Relationship Id="rId164" Target="https%3A%2F%2Fwww.webofscience.com%2Fwos%2Fwoscc%2Ffull-record%2FWOS%3A001726437900001" TargetMode="External" Type="http://schemas.openxmlformats.org/officeDocument/2006/relationships/hyperlink"/><Relationship Id="rId165" Target="http%3A%2F%2Fdx.doi.org%2F10.1016%2Fj.artmed.2026.103476" TargetMode="External" Type="http://schemas.openxmlformats.org/officeDocument/2006/relationships/hyperlink"/><Relationship Id="rId166" Target="https%3A%2F%2Fwww.webofscience.com%2Fwos%2Fwoscc%2Ffull-record%2FWOS%3A001813606500001" TargetMode="External" Type="http://schemas.openxmlformats.org/officeDocument/2006/relationships/hyperlink"/><Relationship Id="rId167" Target="http%3A%2F%2Fdx.doi.org%2F10.1016%2Fj.acra.2025.02.007" TargetMode="External" Type="http://schemas.openxmlformats.org/officeDocument/2006/relationships/hyperlink"/><Relationship Id="rId168" Target="https%3A%2F%2Fwww.webofscience.com%2Fwos%2Fwoscc%2Ffull-record%2FWOS%3A001477006400001" TargetMode="External" Type="http://schemas.openxmlformats.org/officeDocument/2006/relationships/hyperlink"/><Relationship Id="rId169" Target="http%3A%2F%2Fdx.doi.org%2F10.1007%2Fs00586-026-09818-z" TargetMode="External" Type="http://schemas.openxmlformats.org/officeDocument/2006/relationships/hyperlink"/><Relationship Id="rId17" Target="http%3A%2F%2Fdx.doi.org%2F10.1055%2Fa-2689-8280" TargetMode="External" Type="http://schemas.openxmlformats.org/officeDocument/2006/relationships/hyperlink"/><Relationship Id="rId170" Target="https%3A%2F%2Fwww.webofscience.com%2Fwos%2Fwoscc%2Ffull-record%2FWOS%3A001690107000001" TargetMode="External" Type="http://schemas.openxmlformats.org/officeDocument/2006/relationships/hyperlink"/><Relationship Id="rId171" Target="http%3A%2F%2Fdx.doi.org%2F10.14218%2FJCTP.2025.00056" TargetMode="External" Type="http://schemas.openxmlformats.org/officeDocument/2006/relationships/hyperlink"/><Relationship Id="rId172" Target="https%3A%2F%2Fwww.webofscience.com%2Fwos%2Fwoscc%2Ffull-record%2FWOS%3A001756153800002" TargetMode="External" Type="http://schemas.openxmlformats.org/officeDocument/2006/relationships/hyperlink"/><Relationship Id="rId173" Target="http%3A%2F%2Fdx.doi.org%2F10.1016%2Fj.ijmedinf.2026.106667" TargetMode="External" Type="http://schemas.openxmlformats.org/officeDocument/2006/relationships/hyperlink"/><Relationship Id="rId174" Target="https%3A%2F%2Fwww.webofscience.com%2Fwos%2Fwoscc%2Ffull-record%2FWOS%3A001854328800001" TargetMode="External" Type="http://schemas.openxmlformats.org/officeDocument/2006/relationships/hyperlink"/><Relationship Id="rId175" Target="http%3A%2F%2Fdx.doi.org%2F10.3390%2Fdiagnostics16010147" TargetMode="External" Type="http://schemas.openxmlformats.org/officeDocument/2006/relationships/hyperlink"/><Relationship Id="rId176" Target="https%3A%2F%2Fwww.webofscience.com%2Fwos%2Fwoscc%2Ffull-record%2FWOS%3A001657751700001" TargetMode="External" Type="http://schemas.openxmlformats.org/officeDocument/2006/relationships/hyperlink"/><Relationship Id="rId177" Target="http%3A%2F%2Fdx.doi.org%2F10.3389%2Ffped.2026.1932796" TargetMode="External" Type="http://schemas.openxmlformats.org/officeDocument/2006/relationships/hyperlink"/><Relationship Id="rId178" Target="https%3A%2F%2Fwww.webofscience.com%2Fwos%2Fwoscc%2Ffull-record%2FWOS%3A001849663800001" TargetMode="External" Type="http://schemas.openxmlformats.org/officeDocument/2006/relationships/hyperlink"/><Relationship Id="rId179" Target="http%3A%2F%2Fdx.doi.org%2F10.1007%2Fs10147-026-03002-5" TargetMode="External" Type="http://schemas.openxmlformats.org/officeDocument/2006/relationships/hyperlink"/><Relationship Id="rId18" Target="https%3A%2F%2Fwww.webofscience.com%2Fwos%2Fwoscc%2Ffull-record%2FWOS%3A001567000400001" TargetMode="External" Type="http://schemas.openxmlformats.org/officeDocument/2006/relationships/hyperlink"/><Relationship Id="rId180" Target="https%3A%2F%2Fwww.webofscience.com%2Fwos%2Fwoscc%2Ffull-record%2FWOS%3A001712610600001" TargetMode="External" Type="http://schemas.openxmlformats.org/officeDocument/2006/relationships/hyperlink"/><Relationship Id="rId181" Target="http%3A%2F%2Fdx.doi.org%2F10.3390%2Fbiomedicines14010097" TargetMode="External" Type="http://schemas.openxmlformats.org/officeDocument/2006/relationships/hyperlink"/><Relationship Id="rId182" Target="https%3A%2F%2Fwww.webofscience.com%2Fwos%2Fwoscc%2Ffull-record%2FWOS%3A001670882100001" TargetMode="External" Type="http://schemas.openxmlformats.org/officeDocument/2006/relationships/hyperlink"/><Relationship Id="rId183" Target="http%3A%2F%2Fdx.doi.org%2F10.3389%2Ffphys.2026.1909816" TargetMode="External" Type="http://schemas.openxmlformats.org/officeDocument/2006/relationships/hyperlink"/><Relationship Id="rId184" Target="https%3A%2F%2Fwww.webofscience.com%2Fwos%2Fwoscc%2Ffull-record%2FWOS%3A001852124200001" TargetMode="External" Type="http://schemas.openxmlformats.org/officeDocument/2006/relationships/hyperlink"/><Relationship Id="rId185" Target="http%3A%2F%2Fdx.doi.org%2F10.7759%2Fcureus.43003" TargetMode="External" Type="http://schemas.openxmlformats.org/officeDocument/2006/relationships/hyperlink"/><Relationship Id="rId186" Target="https%3A%2F%2Fwww.webofscience.com%2Fwos%2Fwoscc%2Ffull-record%2FWOS%3A001170857400003" TargetMode="External" Type="http://schemas.openxmlformats.org/officeDocument/2006/relationships/hyperlink"/><Relationship Id="rId187" Target="http%3A%2F%2Fdx.doi.org%2F10.2147%2FEB.S555894" TargetMode="External" Type="http://schemas.openxmlformats.org/officeDocument/2006/relationships/hyperlink"/><Relationship Id="rId188" Target="https%3A%2F%2Fwww.webofscience.com%2Fwos%2Fwoscc%2Ffull-record%2FWOS%3A001716452700001" TargetMode="External" Type="http://schemas.openxmlformats.org/officeDocument/2006/relationships/hyperlink"/><Relationship Id="rId189" Target="http%3A%2F%2Fdx.doi.org%2F10.4274%2Feajem.galenos.2025.50024" TargetMode="External" Type="http://schemas.openxmlformats.org/officeDocument/2006/relationships/hyperlink"/><Relationship Id="rId19" Target="http%3A%2F%2Fdx.doi.org%2F10.1186%2Fs40779-023-00444-0" TargetMode="External" Type="http://schemas.openxmlformats.org/officeDocument/2006/relationships/hyperlink"/><Relationship Id="rId190" Target="https%3A%2F%2Fwww.webofscience.com%2Fwos%2Fwoscc%2Ffull-record%2FWOS%3A001683122700001" TargetMode="External" Type="http://schemas.openxmlformats.org/officeDocument/2006/relationships/hyperlink"/><Relationship Id="rId191" Target="http%3A%2F%2Fdx.doi.org%2F10.1159%2F000551238" TargetMode="External" Type="http://schemas.openxmlformats.org/officeDocument/2006/relationships/hyperlink"/><Relationship Id="rId192" Target="https%3A%2F%2Fwww.webofscience.com%2Fwos%2Fwoscc%2Ffull-record%2FWOS%3A001741583100001" TargetMode="External" Type="http://schemas.openxmlformats.org/officeDocument/2006/relationships/hyperlink"/><Relationship Id="rId193" Target="http%3A%2F%2Fdx.doi.org%2F10.3390%2Fijms27073192" TargetMode="External" Type="http://schemas.openxmlformats.org/officeDocument/2006/relationships/hyperlink"/><Relationship Id="rId194" Target="https%3A%2F%2Fwww.webofscience.com%2Fwos%2Fwoscc%2Ffull-record%2FWOS%3A001738762200001" TargetMode="External" Type="http://schemas.openxmlformats.org/officeDocument/2006/relationships/hyperlink"/><Relationship Id="rId195" Target="http%3A%2F%2Fdx.doi.org%2F10.3389%2Ffonc.2026.1838755" TargetMode="External" Type="http://schemas.openxmlformats.org/officeDocument/2006/relationships/hyperlink"/><Relationship Id="rId196" Target="https%3A%2F%2Fwww.webofscience.com%2Fwos%2Fwoscc%2Ffull-record%2FWOS%3A001810823900001" TargetMode="External" Type="http://schemas.openxmlformats.org/officeDocument/2006/relationships/hyperlink"/><Relationship Id="rId197" Target="http%3A%2F%2Fdx.doi.org%2F10.1016%2Fj.esmoop.2025.105557" TargetMode="External" Type="http://schemas.openxmlformats.org/officeDocument/2006/relationships/hyperlink"/><Relationship Id="rId198" Target="https%3A%2F%2Fwww.webofscience.com%2Fwos%2Fwoscc%2Ffull-record%2FWOS%3A001586862100001" TargetMode="External" Type="http://schemas.openxmlformats.org/officeDocument/2006/relationships/hyperlink"/><Relationship Id="rId199" Target="http%3A%2F%2Fdx.doi.org%2F10.15561%2F20755279.2026.0303" TargetMode="External" Type="http://schemas.openxmlformats.org/officeDocument/2006/relationships/hyperlink"/><Relationship Id="rId2" Target="https%3A%2F%2Fwww.webofscience.com%2Fwos%2Fwoscc%2Ffull-record%2FWOS%3A001746492400001" TargetMode="External" Type="http://schemas.openxmlformats.org/officeDocument/2006/relationships/hyperlink"/><Relationship Id="rId20" Target="https%3A%2F%2Fwww.webofscience.com%2Fwos%2Fwoscc%2Ffull-record%2FWOS%3A000936731800001" TargetMode="External" Type="http://schemas.openxmlformats.org/officeDocument/2006/relationships/hyperlink"/><Relationship Id="rId200" Target="https%3A%2F%2Fwww.webofscience.com%2Fwos%2Fwoscc%2Ffull-record%2FWOS%3A001813364900003" TargetMode="External" Type="http://schemas.openxmlformats.org/officeDocument/2006/relationships/hyperlink"/><Relationship Id="rId201" Target="http%3A%2F%2Fdx.doi.org%2F10.1159%2F000545850" TargetMode="External" Type="http://schemas.openxmlformats.org/officeDocument/2006/relationships/hyperlink"/><Relationship Id="rId202" Target="https%3A%2F%2Fwww.webofscience.com%2Fwos%2Fwoscc%2Ffull-record%2FWOS%3A001517210900001" TargetMode="External" Type="http://schemas.openxmlformats.org/officeDocument/2006/relationships/hyperlink"/><Relationship Id="rId203" Target="http%3A%2F%2Fdx.doi.org%2F10.3390%2Fdiagnostics16030488" TargetMode="External" Type="http://schemas.openxmlformats.org/officeDocument/2006/relationships/hyperlink"/><Relationship Id="rId204" Target="https%3A%2F%2Fwww.webofscience.com%2Fwos%2Fwoscc%2Ffull-record%2FWOS%3A001688364700001" TargetMode="External" Type="http://schemas.openxmlformats.org/officeDocument/2006/relationships/hyperlink"/><Relationship Id="rId205" Target="http%3A%2F%2Fdx.doi.org%2F10.21037%2Fjtd-2026-1-0315" TargetMode="External" Type="http://schemas.openxmlformats.org/officeDocument/2006/relationships/hyperlink"/><Relationship Id="rId206" Target="https%3A%2F%2Fwww.webofscience.com%2Fwos%2Fwoscc%2Ffull-record%2FWOS%3A001796917700017" TargetMode="External" Type="http://schemas.openxmlformats.org/officeDocument/2006/relationships/hyperlink"/><Relationship Id="rId207" Target="http%3A%2F%2Fdx.doi.org%2F10.3390%2Fjcm15156053" TargetMode="External" Type="http://schemas.openxmlformats.org/officeDocument/2006/relationships/hyperlink"/><Relationship Id="rId208" Target="https%3A%2F%2Fwww.webofscience.com%2Fwos%2Fwoscc%2Ffull-record%2FWOS%3A001846899800001" TargetMode="External" Type="http://schemas.openxmlformats.org/officeDocument/2006/relationships/hyperlink"/><Relationship Id="rId209" Target="http%3A%2F%2Fdx.doi.org%2F10.1002%2Fnau.70308" TargetMode="External" Type="http://schemas.openxmlformats.org/officeDocument/2006/relationships/hyperlink"/><Relationship Id="rId21" Target="http%3A%2F%2Fdx.doi.org%2F10.3390%2Fjcdd13030119" TargetMode="External" Type="http://schemas.openxmlformats.org/officeDocument/2006/relationships/hyperlink"/><Relationship Id="rId210" Target="https%3A%2F%2Fwww.webofscience.com%2Fwos%2Fwoscc%2Ffull-record%2FWOS%3A001762108900001" TargetMode="External" Type="http://schemas.openxmlformats.org/officeDocument/2006/relationships/hyperlink"/><Relationship Id="rId211" Target="http%3A%2F%2Fdx.doi.org%2F10.1186%2Fs12917-025-05192-y" TargetMode="External" Type="http://schemas.openxmlformats.org/officeDocument/2006/relationships/hyperlink"/><Relationship Id="rId212" Target="https%3A%2F%2Fwww.webofscience.com%2Fwos%2Fwoscc%2Ffull-record%2FWOS%3A001667690800002" TargetMode="External" Type="http://schemas.openxmlformats.org/officeDocument/2006/relationships/hyperlink"/><Relationship Id="rId213" Target="http%3A%2F%2Fdx.doi.org%2F10.3389%2Ffmed.2026.1893638" TargetMode="External" Type="http://schemas.openxmlformats.org/officeDocument/2006/relationships/hyperlink"/><Relationship Id="rId214" Target="https%3A%2F%2Fwww.webofscience.com%2Fwos%2Fwoscc%2Ffull-record%2FWOS%3A001854281100001" TargetMode="External" Type="http://schemas.openxmlformats.org/officeDocument/2006/relationships/hyperlink"/><Relationship Id="rId215" Target="http%3A%2F%2Fdx.doi.org%2F10.3390%2Fjcm15062169" TargetMode="External" Type="http://schemas.openxmlformats.org/officeDocument/2006/relationships/hyperlink"/><Relationship Id="rId216" Target="https%3A%2F%2Fwww.webofscience.com%2Fwos%2Fwoscc%2Ffull-record%2FWOS%3A001725682000001" TargetMode="External" Type="http://schemas.openxmlformats.org/officeDocument/2006/relationships/hyperlink"/><Relationship Id="rId217" Target="http%3A%2F%2Fdx.doi.org%2F10.1097%2FHCO.0000000000001302" TargetMode="External" Type="http://schemas.openxmlformats.org/officeDocument/2006/relationships/hyperlink"/><Relationship Id="rId218" Target="https%3A%2F%2Fwww.webofscience.com%2Fwos%2Fwoscc%2Ffull-record%2FWOS%3A001842420400006" TargetMode="External" Type="http://schemas.openxmlformats.org/officeDocument/2006/relationships/hyperlink"/><Relationship Id="rId219" Target="http%3A%2F%2Fdx.doi.org%2F10.1016%2Fj.burns.2026.108121" TargetMode="External" Type="http://schemas.openxmlformats.org/officeDocument/2006/relationships/hyperlink"/><Relationship Id="rId22" Target="https%3A%2F%2Fwww.webofscience.com%2Fwos%2Fwoscc%2Ffull-record%2FWOS%3A001725700600001" TargetMode="External" Type="http://schemas.openxmlformats.org/officeDocument/2006/relationships/hyperlink"/><Relationship Id="rId220" Target="https%3A%2F%2Fwww.webofscience.com%2Fwos%2Fwoscc%2Ffull-record%2FWOS%3A001820368900001" TargetMode="External" Type="http://schemas.openxmlformats.org/officeDocument/2006/relationships/hyperlink"/><Relationship Id="rId221" Target="http%3A%2F%2Fdx.doi.org%2F10.1007%2Fs40123-026-01347-8" TargetMode="External" Type="http://schemas.openxmlformats.org/officeDocument/2006/relationships/hyperlink"/><Relationship Id="rId222" Target="https%3A%2F%2Fwww.webofscience.com%2Fwos%2Fwoscc%2Ffull-record%2FWOS%3A001712041600001" TargetMode="External" Type="http://schemas.openxmlformats.org/officeDocument/2006/relationships/hyperlink"/><Relationship Id="rId223" Target="http%3A%2F%2Fdx.doi.org%2F10.21037%2Fjmai-2025-178" TargetMode="External" Type="http://schemas.openxmlformats.org/officeDocument/2006/relationships/hyperlink"/><Relationship Id="rId224" Target="https%3A%2F%2Fwww.webofscience.com%2Fwos%2Fwoscc%2Ffull-record%2FWOS%3A001779287800007" TargetMode="External" Type="http://schemas.openxmlformats.org/officeDocument/2006/relationships/hyperlink"/><Relationship Id="rId225" Target="http%3A%2F%2Fdx.doi.org%2F10.3389%2Ffnagi.2026.1924338" TargetMode="External" Type="http://schemas.openxmlformats.org/officeDocument/2006/relationships/hyperlink"/><Relationship Id="rId226" Target="https%3A%2F%2Fwww.webofscience.com%2Fwos%2Fwoscc%2Ffull-record%2FWOS%3A001852445700001" TargetMode="External" Type="http://schemas.openxmlformats.org/officeDocument/2006/relationships/hyperlink"/><Relationship Id="rId227" Target="http%3A%2F%2Fdx.doi.org%2F10.1186%2Fs41984-026-00627-6" TargetMode="External" Type="http://schemas.openxmlformats.org/officeDocument/2006/relationships/hyperlink"/><Relationship Id="rId228" Target="https%3A%2F%2Fwww.webofscience.com%2Fwos%2Fwoscc%2Ffull-record%2FWOS%3A001826087000001" TargetMode="External" Type="http://schemas.openxmlformats.org/officeDocument/2006/relationships/hyperlink"/><Relationship Id="rId229" Target="http%3A%2F%2Fdx.doi.org%2F10.3390%2Fdiagnostics15091146" TargetMode="External" Type="http://schemas.openxmlformats.org/officeDocument/2006/relationships/hyperlink"/><Relationship Id="rId23" Target="http%3A%2F%2Fdx.doi.org%2F10.1016%2Fj.acra.2025.06.030" TargetMode="External" Type="http://schemas.openxmlformats.org/officeDocument/2006/relationships/hyperlink"/><Relationship Id="rId230" Target="https%3A%2F%2Fwww.webofscience.com%2Fwos%2Fwoscc%2Ffull-record%2FWOS%3A001486403300001" TargetMode="External" Type="http://schemas.openxmlformats.org/officeDocument/2006/relationships/hyperlink"/><Relationship Id="rId231" Target="http%3A%2F%2Fdx.doi.org%2F10.3390%2Fidr17060148" TargetMode="External" Type="http://schemas.openxmlformats.org/officeDocument/2006/relationships/hyperlink"/><Relationship Id="rId232" Target="https%3A%2F%2Fwww.webofscience.com%2Fwos%2Fwoscc%2Ffull-record%2FWOS%3A001646670100001" TargetMode="External" Type="http://schemas.openxmlformats.org/officeDocument/2006/relationships/hyperlink"/><Relationship Id="rId233" Target="http%3A%2F%2Fdx.doi.org%2F10.1111%2Fans.70724" TargetMode="External" Type="http://schemas.openxmlformats.org/officeDocument/2006/relationships/hyperlink"/><Relationship Id="rId234" Target="https%3A%2F%2Fwww.webofscience.com%2Fwos%2Fwoscc%2Ffull-record%2FWOS%3A001756966700001" TargetMode="External" Type="http://schemas.openxmlformats.org/officeDocument/2006/relationships/hyperlink"/><Relationship Id="rId235" Target="http%3A%2F%2Fdx.doi.org%2F10.1016%2Fj.childyouth.2026.109106" TargetMode="External" Type="http://schemas.openxmlformats.org/officeDocument/2006/relationships/hyperlink"/><Relationship Id="rId236" Target="https%3A%2F%2Fwww.webofscience.com%2Fwos%2Fwoscc%2Ffull-record%2FWOS%3A001811349500001" TargetMode="External" Type="http://schemas.openxmlformats.org/officeDocument/2006/relationships/hyperlink"/><Relationship Id="rId237" Target="http%3A%2F%2Fdx.doi.org%2F10.3390%2Fdiagnostics16121839" TargetMode="External" Type="http://schemas.openxmlformats.org/officeDocument/2006/relationships/hyperlink"/><Relationship Id="rId238" Target="https%3A%2F%2Fwww.webofscience.com%2Fwos%2Fwoscc%2Ffull-record%2FWOS%3A001803783500001" TargetMode="External" Type="http://schemas.openxmlformats.org/officeDocument/2006/relationships/hyperlink"/><Relationship Id="rId239" Target="http%3A%2F%2Fdx.doi.org%2F10.1080%2F08820538.2026.2707227" TargetMode="External" Type="http://schemas.openxmlformats.org/officeDocument/2006/relationships/hyperlink"/><Relationship Id="rId24" Target="https%3A%2F%2Fwww.webofscience.com%2Fwos%2Fwoscc%2Ffull-record%2FWOS%3A001613917600009" TargetMode="External" Type="http://schemas.openxmlformats.org/officeDocument/2006/relationships/hyperlink"/><Relationship Id="rId240" Target="https%3A%2F%2Fwww.webofscience.com%2Fwos%2Fwoscc%2Ffull-record%2FWOS%3A001828409600001" TargetMode="External" Type="http://schemas.openxmlformats.org/officeDocument/2006/relationships/hyperlink"/><Relationship Id="rId241" Target="http%3A%2F%2Fdx.doi.org%2F10.1007%2Fs40123-026-01312-5" TargetMode="External" Type="http://schemas.openxmlformats.org/officeDocument/2006/relationships/hyperlink"/><Relationship Id="rId242" Target="https%3A%2F%2Fwww.webofscience.com%2Fwos%2Fwoscc%2Ffull-record%2FWOS%3A001685800400001" TargetMode="External" Type="http://schemas.openxmlformats.org/officeDocument/2006/relationships/hyperlink"/><Relationship Id="rId243" Target="http%3A%2F%2Fdx.doi.org%2F10.1016%2Fj.mcpdig.2026.100367" TargetMode="External" Type="http://schemas.openxmlformats.org/officeDocument/2006/relationships/hyperlink"/><Relationship Id="rId244" Target="https%3A%2F%2Fwww.webofscience.com%2Fwos%2Fwoscc%2Ffull-record%2FWOS%3A001785233700001" TargetMode="External" Type="http://schemas.openxmlformats.org/officeDocument/2006/relationships/hyperlink"/><Relationship Id="rId245" Target="http%3A%2F%2Fdx.doi.org%2F10.1002%2Fprm2.70047" TargetMode="External" Type="http://schemas.openxmlformats.org/officeDocument/2006/relationships/hyperlink"/><Relationship Id="rId246" Target="https%3A%2F%2Fwww.webofscience.com%2Fwos%2Fwoscc%2Ffull-record%2FWOS%3A001843554900001" TargetMode="External" Type="http://schemas.openxmlformats.org/officeDocument/2006/relationships/hyperlink"/><Relationship Id="rId247" Target="http%3A%2F%2Fdx.doi.org%2F10.1186%2Fs12911-025-03201-6" TargetMode="External" Type="http://schemas.openxmlformats.org/officeDocument/2006/relationships/hyperlink"/><Relationship Id="rId248" Target="https%3A%2F%2Fwww.webofscience.com%2Fwos%2Fwoscc%2Ffull-record%2FWOS%3A001586144800004" TargetMode="External" Type="http://schemas.openxmlformats.org/officeDocument/2006/relationships/hyperlink"/><Relationship Id="rId249" Target="http%3A%2F%2Fdx.doi.org%2F10.3791%2F70963" TargetMode="External" Type="http://schemas.openxmlformats.org/officeDocument/2006/relationships/hyperlink"/><Relationship Id="rId25" Target="http%3A%2F%2Fdx.doi.org%2F10.3390%2Fph18101544" TargetMode="External" Type="http://schemas.openxmlformats.org/officeDocument/2006/relationships/hyperlink"/><Relationship Id="rId250" Target="https%3A%2F%2Fwww.webofscience.com%2Fwos%2Fwoscc%2Ffull-record%2FWOS%3A001794265700010" TargetMode="External" Type="http://schemas.openxmlformats.org/officeDocument/2006/relationships/hyperlink"/><Relationship Id="rId251" Target="http%3A%2F%2Fdx.doi.org%2F10.3389%2Ffgwh.2026.1806220" TargetMode="External" Type="http://schemas.openxmlformats.org/officeDocument/2006/relationships/hyperlink"/><Relationship Id="rId252" Target="https%3A%2F%2Fwww.webofscience.com%2Fwos%2Fwoscc%2Ffull-record%2FWOS%3A001805664900001" TargetMode="External" Type="http://schemas.openxmlformats.org/officeDocument/2006/relationships/hyperlink"/><Relationship Id="rId253" Target="http%3A%2F%2Fdx.doi.org%2F10.4103%2Fsjopt.sjopt_219_21" TargetMode="External" Type="http://schemas.openxmlformats.org/officeDocument/2006/relationships/hyperlink"/><Relationship Id="rId254" Target="https%3A%2F%2Fwww.webofscience.com%2Fwos%2Fwoscc%2Ffull-record%2FWOS%3A000876476600009" TargetMode="External" Type="http://schemas.openxmlformats.org/officeDocument/2006/relationships/hyperlink"/><Relationship Id="rId255" Target="http%3A%2F%2Fdx.doi.org%2F10.1016%2Fj.cpcardiol.2024.102456" TargetMode="External" Type="http://schemas.openxmlformats.org/officeDocument/2006/relationships/hyperlink"/><Relationship Id="rId256" Target="https%3A%2F%2Fwww.webofscience.com%2Fwos%2Fwoscc%2Ffull-record%2FWOS%3A001184992000001" TargetMode="External" Type="http://schemas.openxmlformats.org/officeDocument/2006/relationships/hyperlink"/><Relationship Id="rId257" Target="http%3A%2F%2Fdx.doi.org%2F10.1016%2Fj.ijmedinf.2026.106408" TargetMode="External" Type="http://schemas.openxmlformats.org/officeDocument/2006/relationships/hyperlink"/><Relationship Id="rId258" Target="https%3A%2F%2Fwww.webofscience.com%2Fwos%2Fwoscc%2Ffull-record%2FWOS%3A001729611400001" TargetMode="External" Type="http://schemas.openxmlformats.org/officeDocument/2006/relationships/hyperlink"/><Relationship Id="rId259" Target="http%3A%2F%2Fdx.doi.org%2F10.1186%2Fs13048-026-02083-0" TargetMode="External" Type="http://schemas.openxmlformats.org/officeDocument/2006/relationships/hyperlink"/><Relationship Id="rId26" Target="https%3A%2F%2Fwww.webofscience.com%2Fwos%2Fwoscc%2Ffull-record%2FWOS%3A001601551700001" TargetMode="External" Type="http://schemas.openxmlformats.org/officeDocument/2006/relationships/hyperlink"/><Relationship Id="rId260" Target="https%3A%2F%2Fwww.webofscience.com%2Fwos%2Fwoscc%2Ffull-record%2FWOS%3A001808036900001" TargetMode="External" Type="http://schemas.openxmlformats.org/officeDocument/2006/relationships/hyperlink"/><Relationship Id="rId261" Target="http%3A%2F%2Fdx.doi.org%2F10.1007%2Fs00261-026-05639-2" TargetMode="External" Type="http://schemas.openxmlformats.org/officeDocument/2006/relationships/hyperlink"/><Relationship Id="rId262" Target="https%3A%2F%2Fwww.webofscience.com%2Fwos%2Fwoscc%2Ffull-record%2FWOS%3A001804843900001" TargetMode="External" Type="http://schemas.openxmlformats.org/officeDocument/2006/relationships/hyperlink"/><Relationship Id="rId263" Target="http%3A%2F%2Fdx.doi.org%2F10.1210%2Fclinem%2Fdgae277" TargetMode="External" Type="http://schemas.openxmlformats.org/officeDocument/2006/relationships/hyperlink"/><Relationship Id="rId264" Target="https%3A%2F%2Fwww.webofscience.com%2Fwos%2Fwoscc%2Ffull-record%2FWOS%3A001215726700001" TargetMode="External" Type="http://schemas.openxmlformats.org/officeDocument/2006/relationships/hyperlink"/><Relationship Id="rId265" Target="http%3A%2F%2Fdx.doi.org%2F10.3390%2Fjcm15062446" TargetMode="External" Type="http://schemas.openxmlformats.org/officeDocument/2006/relationships/hyperlink"/><Relationship Id="rId266" Target="https%3A%2F%2Fwww.webofscience.com%2Fwos%2Fwoscc%2Ffull-record%2FWOS%3A001725713600001" TargetMode="External" Type="http://schemas.openxmlformats.org/officeDocument/2006/relationships/hyperlink"/><Relationship Id="rId267" Target="http%3A%2F%2Fdx.doi.org%2F10.3390%2Fcancers17152558" TargetMode="External" Type="http://schemas.openxmlformats.org/officeDocument/2006/relationships/hyperlink"/><Relationship Id="rId268" Target="https%3A%2F%2Fwww.webofscience.com%2Fwos%2Fwoscc%2Ffull-record%2FWOS%3A001548680700001" TargetMode="External" Type="http://schemas.openxmlformats.org/officeDocument/2006/relationships/hyperlink"/><Relationship Id="rId269" Target="http%3A%2F%2Fdx.doi.org%2F10.1016%2Fj.ijmedinf.2025.106233" TargetMode="External" Type="http://schemas.openxmlformats.org/officeDocument/2006/relationships/hyperlink"/><Relationship Id="rId27" Target="http%3A%2F%2Fdx.doi.org%2F10.3390%2Fdiagnostics16020261" TargetMode="External" Type="http://schemas.openxmlformats.org/officeDocument/2006/relationships/hyperlink"/><Relationship Id="rId270" Target="https%3A%2F%2Fwww.webofscience.com%2Fwos%2Fwoscc%2Ffull-record%2FWOS%3A001650231300001" TargetMode="External" Type="http://schemas.openxmlformats.org/officeDocument/2006/relationships/hyperlink"/><Relationship Id="rId271" Target="http%3A%2F%2Fdx.doi.org%2F10.1210%2Fclinem%2Fdgaf530" TargetMode="External" Type="http://schemas.openxmlformats.org/officeDocument/2006/relationships/hyperlink"/><Relationship Id="rId272" Target="https%3A%2F%2Fwww.webofscience.com%2Fwos%2Fwoscc%2Ffull-record%2FWOS%3A001597615300001" TargetMode="External" Type="http://schemas.openxmlformats.org/officeDocument/2006/relationships/hyperlink"/><Relationship Id="rId273" Target="http%3A%2F%2Fdx.doi.org%2F10.34067%2FKID.0000001037" TargetMode="External" Type="http://schemas.openxmlformats.org/officeDocument/2006/relationships/hyperlink"/><Relationship Id="rId274" Target="https%3A%2F%2Fwww.webofscience.com%2Fwos%2Fwoscc%2Ffull-record%2FWOS%3A001725427800022" TargetMode="External" Type="http://schemas.openxmlformats.org/officeDocument/2006/relationships/hyperlink"/><Relationship Id="rId275" Target="http%3A%2F%2Fdx.doi.org%2F10.1007%2Fs13139-026-01049-w" TargetMode="External" Type="http://schemas.openxmlformats.org/officeDocument/2006/relationships/hyperlink"/><Relationship Id="rId276" Target="https%3A%2F%2Fwww.webofscience.com%2Fwos%2Fwoscc%2Ffull-record%2FWOS%3A001816358200001" TargetMode="External" Type="http://schemas.openxmlformats.org/officeDocument/2006/relationships/hyperlink"/><Relationship Id="rId277" Target="http%3A%2F%2Fdx.doi.org%2F10.3390%2Flife16050845" TargetMode="External" Type="http://schemas.openxmlformats.org/officeDocument/2006/relationships/hyperlink"/><Relationship Id="rId278" Target="https%3A%2F%2Fwww.webofscience.com%2Fwos%2Fwoscc%2Ffull-record%2FWOS%3A001775753500001" TargetMode="External" Type="http://schemas.openxmlformats.org/officeDocument/2006/relationships/hyperlink"/><Relationship Id="rId279" Target="http%3A%2F%2Fdx.doi.org%2F10.3390%2Fdiagnostics16111597" TargetMode="External" Type="http://schemas.openxmlformats.org/officeDocument/2006/relationships/hyperlink"/><Relationship Id="rId28" Target="https%3A%2F%2Fwww.webofscience.com%2Fwos%2Fwoscc%2Ffull-record%2FWOS%3A001671404700001" TargetMode="External" Type="http://schemas.openxmlformats.org/officeDocument/2006/relationships/hyperlink"/><Relationship Id="rId280" Target="https%3A%2F%2Fwww.webofscience.com%2Fwos%2Fwoscc%2Ffull-record%2FWOS%3A001790379400001" TargetMode="External" Type="http://schemas.openxmlformats.org/officeDocument/2006/relationships/hyperlink"/><Relationship Id="rId281" Target="http%3A%2F%2Fdx.doi.org%2F10.3390%2Fapp16115359" TargetMode="External" Type="http://schemas.openxmlformats.org/officeDocument/2006/relationships/hyperlink"/><Relationship Id="rId282" Target="https%3A%2F%2Fwww.webofscience.com%2Fwos%2Fwoscc%2Ffull-record%2FWOS%3A001789826400001" TargetMode="External" Type="http://schemas.openxmlformats.org/officeDocument/2006/relationships/hyperlink"/><Relationship Id="rId283" Target="http%3A%2F%2Fdx.doi.org%2F10.1080%2F08820538.2025.2583072" TargetMode="External" Type="http://schemas.openxmlformats.org/officeDocument/2006/relationships/hyperlink"/><Relationship Id="rId284" Target="https%3A%2F%2Fwww.webofscience.com%2Fwos%2Fwoscc%2Ffull-record%2FWOS%3A001611037500001" TargetMode="External" Type="http://schemas.openxmlformats.org/officeDocument/2006/relationships/hyperlink"/><Relationship Id="rId285" Target="http%3A%2F%2Fdx.doi.org%2F10.3390%2Fmedicina62010125" TargetMode="External" Type="http://schemas.openxmlformats.org/officeDocument/2006/relationships/hyperlink"/><Relationship Id="rId286" Target="https%3A%2F%2Fwww.webofscience.com%2Fwos%2Fwoscc%2Ffull-record%2FWOS%3A001670921200001" TargetMode="External" Type="http://schemas.openxmlformats.org/officeDocument/2006/relationships/hyperlink"/><Relationship Id="rId287" Target="http%3A%2F%2Fdx.doi.org%2F10.3389%2Ffped.2026.1852254" TargetMode="External" Type="http://schemas.openxmlformats.org/officeDocument/2006/relationships/hyperlink"/><Relationship Id="rId288" Target="https%3A%2F%2Fwww.webofscience.com%2Fwos%2Fwoscc%2Ffull-record%2FWOS%3A001809700200001" TargetMode="External" Type="http://schemas.openxmlformats.org/officeDocument/2006/relationships/hyperlink"/><Relationship Id="rId289" Target="http%3A%2F%2Fdx.doi.org%2F10.1111%2Fans.70412" TargetMode="External" Type="http://schemas.openxmlformats.org/officeDocument/2006/relationships/hyperlink"/><Relationship Id="rId29" Target="http%3A%2F%2Fdx.doi.org%2F10.1007%2Fs00261-026-05515-z" TargetMode="External" Type="http://schemas.openxmlformats.org/officeDocument/2006/relationships/hyperlink"/><Relationship Id="rId290" Target="https%3A%2F%2Fwww.webofscience.com%2Fwos%2Fwoscc%2Ffull-record%2FWOS%3A001627481800001" TargetMode="External" Type="http://schemas.openxmlformats.org/officeDocument/2006/relationships/hyperlink"/><Relationship Id="rId291" Target="http%3A%2F%2Fdx.doi.org%2F10.3390%2Fmedicina61122082" TargetMode="External" Type="http://schemas.openxmlformats.org/officeDocument/2006/relationships/hyperlink"/><Relationship Id="rId292" Target="https%3A%2F%2Fwww.webofscience.com%2Fwos%2Fwoscc%2Ffull-record%2FWOS%3A001647066600001" TargetMode="External" Type="http://schemas.openxmlformats.org/officeDocument/2006/relationships/hyperlink"/><Relationship Id="rId293" Target="http%3A%2F%2Fdx.doi.org%2F10.3389%2Ffdata.2025.1605018" TargetMode="External" Type="http://schemas.openxmlformats.org/officeDocument/2006/relationships/hyperlink"/><Relationship Id="rId294" Target="https%3A%2F%2Fwww.webofscience.com%2Fwos%2Fwoscc%2Ffull-record%2FWOS%3A001556008700001" TargetMode="External" Type="http://schemas.openxmlformats.org/officeDocument/2006/relationships/hyperlink"/><Relationship Id="rId295" Target="http%3A%2F%2Fdx.doi.org%2F10.2174%2F0113895575460046260717064840" TargetMode="External" Type="http://schemas.openxmlformats.org/officeDocument/2006/relationships/hyperlink"/><Relationship Id="rId296" Target="https%3A%2F%2Fwww.webofscience.com%2Fwos%2Fwoscc%2Ffull-record%2FWOS%3A001852807700001" TargetMode="External" Type="http://schemas.openxmlformats.org/officeDocument/2006/relationships/hyperlink"/><Relationship Id="rId297" Target="http%3A%2F%2Fdx.doi.org%2F10.1007%2Fs00234-025-03839-z" TargetMode="External" Type="http://schemas.openxmlformats.org/officeDocument/2006/relationships/hyperlink"/><Relationship Id="rId298" Target="https%3A%2F%2Fwww.webofscience.com%2Fwos%2Fwoscc%2Ffull-record%2FWOS%3A001614564900001" TargetMode="External" Type="http://schemas.openxmlformats.org/officeDocument/2006/relationships/hyperlink"/><Relationship Id="rId299" Target="http%3A%2F%2Fdx.doi.org%2F10.1097%2FCCO.0000000000001255" TargetMode="External" Type="http://schemas.openxmlformats.org/officeDocument/2006/relationships/hyperlink"/><Relationship Id="rId3" Target="http%3A%2F%2Fdx.doi.org%2F10.1016%2Fj.cjca.2021.07.016" TargetMode="External" Type="http://schemas.openxmlformats.org/officeDocument/2006/relationships/hyperlink"/><Relationship Id="rId30" Target="https%3A%2F%2Fwww.webofscience.com%2Fwos%2Fwoscc%2Ffull-record%2FWOS%3A001748040800001" TargetMode="External" Type="http://schemas.openxmlformats.org/officeDocument/2006/relationships/hyperlink"/><Relationship Id="rId300" Target="https%3A%2F%2Fwww.webofscience.com%2Fwos%2Fwoscc%2Ffull-record%2FWOS%3A001844274700008" TargetMode="External" Type="http://schemas.openxmlformats.org/officeDocument/2006/relationships/hyperlink"/><Relationship Id="rId301" Target="http%3A%2F%2Fdx.doi.org%2F10.3389%2Ffonc.2026.1822689" TargetMode="External" Type="http://schemas.openxmlformats.org/officeDocument/2006/relationships/hyperlink"/><Relationship Id="rId302" Target="https%3A%2F%2Fwww.webofscience.com%2Fwos%2Fwoscc%2Ffull-record%2FWOS%3A001790820900001" TargetMode="External" Type="http://schemas.openxmlformats.org/officeDocument/2006/relationships/hyperlink"/><Relationship Id="rId303" Target="http%3A%2F%2Fdx.doi.org%2F10.3748%2Fwjg.v25.i14.1666" TargetMode="External" Type="http://schemas.openxmlformats.org/officeDocument/2006/relationships/hyperlink"/><Relationship Id="rId304" Target="https%3A%2F%2Fwww.webofscience.com%2Fwos%2Fwoscc%2Ffull-record%2FWOS%3A000464379700003" TargetMode="External" Type="http://schemas.openxmlformats.org/officeDocument/2006/relationships/hyperlink"/><Relationship Id="rId305" Target="http%3A%2F%2Fdx.doi.org%2F10.1186%2Fs40001-025-03588-y" TargetMode="External" Type="http://schemas.openxmlformats.org/officeDocument/2006/relationships/hyperlink"/><Relationship Id="rId306" Target="https%3A%2F%2Fwww.webofscience.com%2Fwos%2Fwoscc%2Ffull-record%2FWOS%3A001655628500004" TargetMode="External" Type="http://schemas.openxmlformats.org/officeDocument/2006/relationships/hyperlink"/><Relationship Id="rId307" Target="http%3A%2F%2Fdx.doi.org%2F10.1089%2Fend.2023.0717" TargetMode="External" Type="http://schemas.openxmlformats.org/officeDocument/2006/relationships/hyperlink"/><Relationship Id="rId308" Target="https%3A%2F%2Fwww.webofscience.com%2Fwos%2Fwoscc%2Ffull-record%2FWOS%3A001235063000003" TargetMode="External" Type="http://schemas.openxmlformats.org/officeDocument/2006/relationships/hyperlink"/><Relationship Id="rId309" Target="http%3A%2F%2Fdx.doi.org%2F10.3390%2Fjcm15155976" TargetMode="External" Type="http://schemas.openxmlformats.org/officeDocument/2006/relationships/hyperlink"/><Relationship Id="rId31" Target="http%3A%2F%2Fdx.doi.org%2F10.1186%2Fs41984-026-00598-8" TargetMode="External" Type="http://schemas.openxmlformats.org/officeDocument/2006/relationships/hyperlink"/><Relationship Id="rId310" Target="https%3A%2F%2Fwww.webofscience.com%2Fwos%2Fwoscc%2Ffull-record%2FWOS%3A001846970500001" TargetMode="External" Type="http://schemas.openxmlformats.org/officeDocument/2006/relationships/hyperlink"/><Relationship Id="rId311" Target="http%3A%2F%2Fdx.doi.org%2F10.1177%2F20552076251388145" TargetMode="External" Type="http://schemas.openxmlformats.org/officeDocument/2006/relationships/hyperlink"/><Relationship Id="rId312" Target="https%3A%2F%2Fwww.webofscience.com%2Fwos%2Fwoscc%2Ffull-record%2FWOS%3A001597023600001" TargetMode="External" Type="http://schemas.openxmlformats.org/officeDocument/2006/relationships/hyperlink"/><Relationship Id="rId313" Target="http%3A%2F%2Fdx.doi.org%2F10.1016%2Fj.compmedimag.2026.102783" TargetMode="External" Type="http://schemas.openxmlformats.org/officeDocument/2006/relationships/hyperlink"/><Relationship Id="rId314" Target="https%3A%2F%2Fwww.webofscience.com%2Fwos%2Fwoscc%2Ffull-record%2FWOS%3A001788644500001" TargetMode="External" Type="http://schemas.openxmlformats.org/officeDocument/2006/relationships/hyperlink"/><Relationship Id="rId315" Target="http%3A%2F%2Fdx.doi.org%2F10.3390%2Fcancers18060973" TargetMode="External" Type="http://schemas.openxmlformats.org/officeDocument/2006/relationships/hyperlink"/><Relationship Id="rId316" Target="https%3A%2F%2Fwww.webofscience.com%2Fwos%2Fwoscc%2Ffull-record%2FWOS%3A001725220800001" TargetMode="External" Type="http://schemas.openxmlformats.org/officeDocument/2006/relationships/hyperlink"/><Relationship Id="rId317" Target="http%3A%2F%2Fdx.doi.org%2F10.1007%2Fs10396-026-01664-2" TargetMode="External" Type="http://schemas.openxmlformats.org/officeDocument/2006/relationships/hyperlink"/><Relationship Id="rId318" Target="https%3A%2F%2Fwww.webofscience.com%2Fwos%2Fwoscc%2Ffull-record%2FWOS%3A001849761500001" TargetMode="External" Type="http://schemas.openxmlformats.org/officeDocument/2006/relationships/hyperlink"/><Relationship Id="rId319" Target="http%3A%2F%2Fdx.doi.org%2F10.3390%2Fhealthcare14050572" TargetMode="External" Type="http://schemas.openxmlformats.org/officeDocument/2006/relationships/hyperlink"/><Relationship Id="rId32" Target="https%3A%2F%2Fwww.webofscience.com%2Fwos%2Fwoscc%2Ffull-record%2FWOS%3A001784302400001" TargetMode="External" Type="http://schemas.openxmlformats.org/officeDocument/2006/relationships/hyperlink"/><Relationship Id="rId320" Target="https%3A%2F%2Fwww.webofscience.com%2Fwos%2Fwoscc%2Ffull-record%2FWOS%3A001713565600001" TargetMode="External" Type="http://schemas.openxmlformats.org/officeDocument/2006/relationships/hyperlink"/><Relationship Id="rId321" Target="http%3A%2F%2Fdx.doi.org%2F10.22514%2Fjofph.2026.049" TargetMode="External" Type="http://schemas.openxmlformats.org/officeDocument/2006/relationships/hyperlink"/><Relationship Id="rId322" Target="https%3A%2F%2Fwww.webofscience.com%2Fwos%2Fwoscc%2Ffull-record%2FWOS%3A001842615400004" TargetMode="External" Type="http://schemas.openxmlformats.org/officeDocument/2006/relationships/hyperlink"/><Relationship Id="rId323" Target="http%3A%2F%2Fdx.doi.org%2F10.1007%2Fs11910-025-01422-w" TargetMode="External" Type="http://schemas.openxmlformats.org/officeDocument/2006/relationships/hyperlink"/><Relationship Id="rId324" Target="https%3A%2F%2Fwww.webofscience.com%2Fwos%2Fwoscc%2Ffull-record%2FWOS%3A001485410500001" TargetMode="External" Type="http://schemas.openxmlformats.org/officeDocument/2006/relationships/hyperlink"/><Relationship Id="rId325" Target="http%3A%2F%2Fdx.doi.org%2F10.1016%2Fj.pdpdt.2026.105546" TargetMode="External" Type="http://schemas.openxmlformats.org/officeDocument/2006/relationships/hyperlink"/><Relationship Id="rId326" Target="https%3A%2F%2Fwww.webofscience.com%2Fwos%2Fwoscc%2Ffull-record%2FWOS%3A001809668900001" TargetMode="External" Type="http://schemas.openxmlformats.org/officeDocument/2006/relationships/hyperlink"/><Relationship Id="rId327" Target="http%3A%2F%2Fdx.doi.org%2F10.3390%2Fcancers17172835" TargetMode="External" Type="http://schemas.openxmlformats.org/officeDocument/2006/relationships/hyperlink"/><Relationship Id="rId328" Target="https%3A%2F%2Fwww.webofscience.com%2Fwos%2Fwoscc%2Ffull-record%2FWOS%3A001569647200001" TargetMode="External" Type="http://schemas.openxmlformats.org/officeDocument/2006/relationships/hyperlink"/><Relationship Id="rId329" Target="http%3A%2F%2Fdx.doi.org%2F10.1016%2Fj.jcrc.2024.154889" TargetMode="External" Type="http://schemas.openxmlformats.org/officeDocument/2006/relationships/hyperlink"/><Relationship Id="rId33" Target="http%3A%2F%2Fdx.doi.org%2F10.3389%2Ffonc.2026.1789708" TargetMode="External" Type="http://schemas.openxmlformats.org/officeDocument/2006/relationships/hyperlink"/><Relationship Id="rId330" Target="https%3A%2F%2Fwww.webofscience.com%2Fwos%2Fwoscc%2Ffull-record%2FWOS%3A001281117900001" TargetMode="External" Type="http://schemas.openxmlformats.org/officeDocument/2006/relationships/hyperlink"/><Relationship Id="rId331" Target="http%3A%2F%2Fdx.doi.org%2F10.1007%2Fs40138-026-00363-z" TargetMode="External" Type="http://schemas.openxmlformats.org/officeDocument/2006/relationships/hyperlink"/><Relationship Id="rId332" Target="https%3A%2F%2Fwww.webofscience.com%2Fwos%2Fwoscc%2Ffull-record%2FWOS%3A001849789500001" TargetMode="External" Type="http://schemas.openxmlformats.org/officeDocument/2006/relationships/hyperlink"/><Relationship Id="rId333" Target="http%3A%2F%2Fdx.doi.org%2F10.3390%2Fhealthcare14131952" TargetMode="External" Type="http://schemas.openxmlformats.org/officeDocument/2006/relationships/hyperlink"/><Relationship Id="rId334" Target="https%3A%2F%2Fwww.webofscience.com%2Fwos%2Fwoscc%2Ffull-record%2FWOS%3A001817672200001" TargetMode="External" Type="http://schemas.openxmlformats.org/officeDocument/2006/relationships/hyperlink"/><Relationship Id="rId335" Target="http%3A%2F%2Fdx.doi.org%2F10.1007%2Fs00261-026-05627-6" TargetMode="External" Type="http://schemas.openxmlformats.org/officeDocument/2006/relationships/hyperlink"/><Relationship Id="rId336" Target="https%3A%2F%2Fwww.webofscience.com%2Fwos%2Fwoscc%2Ffull-record%2FWOS%3A001807528300001" TargetMode="External" Type="http://schemas.openxmlformats.org/officeDocument/2006/relationships/hyperlink"/><Relationship Id="rId337" Target="http%3A%2F%2Fdx.doi.org%2F10.3390%2Fcancers17213525" TargetMode="External" Type="http://schemas.openxmlformats.org/officeDocument/2006/relationships/hyperlink"/><Relationship Id="rId338" Target="https%3A%2F%2Fwww.webofscience.com%2Fwos%2Fwoscc%2Ffull-record%2FWOS%3A001612416800001" TargetMode="External" Type="http://schemas.openxmlformats.org/officeDocument/2006/relationships/hyperlink"/><Relationship Id="rId339" Target="http%3A%2F%2Fdx.doi.org%2F10.1016%2Fj.iliver.2025.100205" TargetMode="External" Type="http://schemas.openxmlformats.org/officeDocument/2006/relationships/hyperlink"/><Relationship Id="rId34" Target="https%3A%2F%2Fwww.webofscience.com%2Fwos%2Fwoscc%2Ffull-record%2FWOS%3A001731988300001" TargetMode="External" Type="http://schemas.openxmlformats.org/officeDocument/2006/relationships/hyperlink"/><Relationship Id="rId340" Target="https%3A%2F%2Fwww.webofscience.com%2Fwos%2Fwoscc%2Ffull-record%2FWOS%3A001716529100010" TargetMode="External" Type="http://schemas.openxmlformats.org/officeDocument/2006/relationships/hyperlink"/><Relationship Id="rId341" Target="http%3A%2F%2Fdx.doi.org%2F10.1007%2Fs11920-025-01656-y" TargetMode="External" Type="http://schemas.openxmlformats.org/officeDocument/2006/relationships/hyperlink"/><Relationship Id="rId342" Target="https%3A%2F%2Fwww.webofscience.com%2Fwos%2Fwoscc%2Ffull-record%2FWOS%3A001649377800001" TargetMode="External" Type="http://schemas.openxmlformats.org/officeDocument/2006/relationships/hyperlink"/><Relationship Id="rId343" Target="http%3A%2F%2Fdx.doi.org%2F10.2147%2FIJGM.S593911" TargetMode="External" Type="http://schemas.openxmlformats.org/officeDocument/2006/relationships/hyperlink"/><Relationship Id="rId344" Target="https%3A%2F%2Fwww.webofscience.com%2Fwos%2Fwoscc%2Ffull-record%2FWOS%3A001763853100001" TargetMode="External" Type="http://schemas.openxmlformats.org/officeDocument/2006/relationships/hyperlink"/><Relationship Id="rId345" Target="http%3A%2F%2Fdx.doi.org%2F10.1007%2Fs00261-026-05648-1" TargetMode="External" Type="http://schemas.openxmlformats.org/officeDocument/2006/relationships/hyperlink"/><Relationship Id="rId346" Target="https%3A%2F%2Fwww.webofscience.com%2Fwos%2Fwoscc%2Ffull-record%2FWOS%3A001807021800001" TargetMode="External" Type="http://schemas.openxmlformats.org/officeDocument/2006/relationships/hyperlink"/><Relationship Id="rId347" Target="http%3A%2F%2Fdx.doi.org%2F10.3390%2Fdiagnostics16050774" TargetMode="External" Type="http://schemas.openxmlformats.org/officeDocument/2006/relationships/hyperlink"/><Relationship Id="rId348" Target="https%3A%2F%2Fwww.webofscience.com%2Fwos%2Fwoscc%2Ffull-record%2FWOS%3A001713908800001" TargetMode="External" Type="http://schemas.openxmlformats.org/officeDocument/2006/relationships/hyperlink"/><Relationship Id="rId349" Target="http%3A%2F%2Fdx.doi.org%2F10.18332%2Fpne%2F225712" TargetMode="External" Type="http://schemas.openxmlformats.org/officeDocument/2006/relationships/hyperlink"/><Relationship Id="rId35" Target="http%3A%2F%2Fdx.doi.org%2F10.3390%2Fcurroncol33010065" TargetMode="External" Type="http://schemas.openxmlformats.org/officeDocument/2006/relationships/hyperlink"/><Relationship Id="rId350" Target="https%3A%2F%2Fwww.webofscience.com%2Fwos%2Fwoscc%2Ffull-record%2FWOS%3A001835509500001" TargetMode="External" Type="http://schemas.openxmlformats.org/officeDocument/2006/relationships/hyperlink"/><Relationship Id="rId351" Target="http%3A%2F%2Fdx.doi.org%2F10.1016%2Fj.compbiomed.2024.108093" TargetMode="External" Type="http://schemas.openxmlformats.org/officeDocument/2006/relationships/hyperlink"/><Relationship Id="rId352" Target="https%3A%2F%2Fwww.webofscience.com%2Fwos%2Fwoscc%2Ffull-record%2FWOS%3A001181616000001" TargetMode="External" Type="http://schemas.openxmlformats.org/officeDocument/2006/relationships/hyperlink"/><Relationship Id="rId353" Target="http%3A%2F%2Fdx.doi.org%2F10.3389%2Ffsurg.2025.1640588" TargetMode="External" Type="http://schemas.openxmlformats.org/officeDocument/2006/relationships/hyperlink"/><Relationship Id="rId354" Target="https%3A%2F%2Fwww.webofscience.com%2Fwos%2Fwoscc%2Ffull-record%2FWOS%3A001553102500001" TargetMode="External" Type="http://schemas.openxmlformats.org/officeDocument/2006/relationships/hyperlink"/><Relationship Id="rId355" Target="http%3A%2F%2Fdx.doi.org%2F10.21037%2Fasj-2025-1-93" TargetMode="External" Type="http://schemas.openxmlformats.org/officeDocument/2006/relationships/hyperlink"/><Relationship Id="rId356" Target="https%3A%2F%2Fwww.webofscience.com%2Fwos%2Fwoscc%2Ffull-record%2FWOS%3A001824466900004" TargetMode="External" Type="http://schemas.openxmlformats.org/officeDocument/2006/relationships/hyperlink"/><Relationship Id="rId357" Target="http%3A%2F%2Fdx.doi.org%2F10.3390%2Fapp16157797" TargetMode="External" Type="http://schemas.openxmlformats.org/officeDocument/2006/relationships/hyperlink"/><Relationship Id="rId358" Target="https%3A%2F%2Fwww.webofscience.com%2Fwos%2Fwoscc%2Ffull-record%2FWOS%3A001846592200001" TargetMode="External" Type="http://schemas.openxmlformats.org/officeDocument/2006/relationships/hyperlink"/><Relationship Id="rId359" Target="http%3A%2F%2Fdx.doi.org%2F10.1186%2Fs43044-026-00756-1" TargetMode="External" Type="http://schemas.openxmlformats.org/officeDocument/2006/relationships/hyperlink"/><Relationship Id="rId36" Target="https%3A%2F%2Fwww.webofscience.com%2Fwos%2Fwoscc%2Ffull-record%2FWOS%3A001670141500001" TargetMode="External" Type="http://schemas.openxmlformats.org/officeDocument/2006/relationships/hyperlink"/><Relationship Id="rId360" Target="https%3A%2F%2Fwww.webofscience.com%2Fwos%2Fwoscc%2Ffull-record%2FWOS%3A001790917900001" TargetMode="External" Type="http://schemas.openxmlformats.org/officeDocument/2006/relationships/hyperlink"/><Relationship Id="rId361" Target="http%3A%2F%2Fdx.doi.org%2F10.11152%2Fmu-2583" TargetMode="External" Type="http://schemas.openxmlformats.org/officeDocument/2006/relationships/hyperlink"/><Relationship Id="rId362" Target="https%3A%2F%2Fwww.webofscience.com%2Fwos%2Fwoscc%2Ffull-record%2FWOS%3A000591995000012" TargetMode="External" Type="http://schemas.openxmlformats.org/officeDocument/2006/relationships/hyperlink"/><Relationship Id="rId363" Target="http%3A%2F%2Fdx.doi.org%2F10.2196%2F78714" TargetMode="External" Type="http://schemas.openxmlformats.org/officeDocument/2006/relationships/hyperlink"/><Relationship Id="rId364" Target="https%3A%2F%2Fwww.webofscience.com%2Fwos%2Fwoscc%2Ffull-record%2FWOS%3A001672564000001" TargetMode="External" Type="http://schemas.openxmlformats.org/officeDocument/2006/relationships/hyperlink"/><Relationship Id="rId365" Target="http%3A%2F%2Fdx.doi.org%2F10.3390%2Fa19010054" TargetMode="External" Type="http://schemas.openxmlformats.org/officeDocument/2006/relationships/hyperlink"/><Relationship Id="rId366" Target="https%3A%2F%2Fwww.webofscience.com%2Fwos%2Fwoscc%2Ffull-record%2FWOS%3A001671881200001" TargetMode="External" Type="http://schemas.openxmlformats.org/officeDocument/2006/relationships/hyperlink"/><Relationship Id="rId367" Target="http%3A%2F%2Fdx.doi.org%2F10.1097%2Fus9.0000000000000057" TargetMode="External" Type="http://schemas.openxmlformats.org/officeDocument/2006/relationships/hyperlink"/><Relationship Id="rId368" Target="https%3A%2F%2Fwww.webofscience.com%2Fwos%2Fwoscc%2Ffull-record%2FWOS%3A001455405900007" TargetMode="External" Type="http://schemas.openxmlformats.org/officeDocument/2006/relationships/hyperlink"/><Relationship Id="rId369" Target="http%3A%2F%2Fdx.doi.org%2F10.1007%2Fs11282-025-00876-5" TargetMode="External" Type="http://schemas.openxmlformats.org/officeDocument/2006/relationships/hyperlink"/><Relationship Id="rId37" Target="http%3A%2F%2Fdx.doi.org%2F10.1016%2Fj.resplu.2025.100973" TargetMode="External" Type="http://schemas.openxmlformats.org/officeDocument/2006/relationships/hyperlink"/><Relationship Id="rId370" Target="https%3A%2F%2Fwww.webofscience.com%2Fwos%2Fwoscc%2Ffull-record%2FWOS%3A001607270000001" TargetMode="External" Type="http://schemas.openxmlformats.org/officeDocument/2006/relationships/hyperlink"/><Relationship Id="rId371" Target="http%3A%2F%2Fdx.doi.org%2F10.3390%2Fjcm15145623" TargetMode="External" Type="http://schemas.openxmlformats.org/officeDocument/2006/relationships/hyperlink"/><Relationship Id="rId372" Target="https%3A%2F%2Fwww.webofscience.com%2Fwos%2Fwoscc%2Ffull-record%2FWOS%3A001832207400001" TargetMode="External" Type="http://schemas.openxmlformats.org/officeDocument/2006/relationships/hyperlink"/><Relationship Id="rId373" Target="http%3A%2F%2Fdx.doi.org%2F10.3390%2Fjcm15124447" TargetMode="External" Type="http://schemas.openxmlformats.org/officeDocument/2006/relationships/hyperlink"/><Relationship Id="rId374" Target="https%3A%2F%2Fwww.webofscience.com%2Fwos%2Fwoscc%2Ffull-record%2FWOS%3A001802625000001" TargetMode="External" Type="http://schemas.openxmlformats.org/officeDocument/2006/relationships/hyperlink"/><Relationship Id="rId375" Target="http%3A%2F%2Fdx.doi.org%2F10.3390%2Fdiagnostics16152354" TargetMode="External" Type="http://schemas.openxmlformats.org/officeDocument/2006/relationships/hyperlink"/><Relationship Id="rId376" Target="https%3A%2F%2Fwww.webofscience.com%2Fwos%2Fwoscc%2Ffull-record%2FWOS%3A001847251700001" TargetMode="External" Type="http://schemas.openxmlformats.org/officeDocument/2006/relationships/hyperlink"/><Relationship Id="rId377" Target="http%3A%2F%2Fdx.doi.org%2F10.3390%2Fcancers18142261" TargetMode="External" Type="http://schemas.openxmlformats.org/officeDocument/2006/relationships/hyperlink"/><Relationship Id="rId378" Target="https%3A%2F%2Fwww.webofscience.com%2Fwos%2Fwoscc%2Ffull-record%2FWOS%3A001831601200001" TargetMode="External" Type="http://schemas.openxmlformats.org/officeDocument/2006/relationships/hyperlink"/><Relationship Id="rId379" Target="http%3A%2F%2Fdx.doi.org%2F10.1007%2Fs00261-025-05089-2" TargetMode="External" Type="http://schemas.openxmlformats.org/officeDocument/2006/relationships/hyperlink"/><Relationship Id="rId38" Target="https%3A%2F%2Fwww.webofscience.com%2Fwos%2Fwoscc%2Ffull-record%2FWOS%3A001492234400003" TargetMode="External" Type="http://schemas.openxmlformats.org/officeDocument/2006/relationships/hyperlink"/><Relationship Id="rId380" Target="https%3A%2F%2Fwww.webofscience.com%2Fwos%2Fwoscc%2Ffull-record%2FWOS%3A001521656800001" TargetMode="External" Type="http://schemas.openxmlformats.org/officeDocument/2006/relationships/hyperlink"/><Relationship Id="rId381" Target="http%3A%2F%2Fdx.doi.org%2F10.1007%2Fs10143-025-03947-7" TargetMode="External" Type="http://schemas.openxmlformats.org/officeDocument/2006/relationships/hyperlink"/><Relationship Id="rId382" Target="https%3A%2F%2Fwww.webofscience.com%2Fwos%2Fwoscc%2Ffull-record%2FWOS%3A001637366200002" TargetMode="External" Type="http://schemas.openxmlformats.org/officeDocument/2006/relationships/hyperlink"/><Relationship Id="rId383" Target="http%3A%2F%2Fdx.doi.org%2F10.1002%2Fjppr.70054" TargetMode="External" Type="http://schemas.openxmlformats.org/officeDocument/2006/relationships/hyperlink"/><Relationship Id="rId384" Target="https%3A%2F%2Fwww.webofscience.com%2Fwos%2Fwoscc%2Ffull-record%2FWOS%3A001648226000001" TargetMode="External" Type="http://schemas.openxmlformats.org/officeDocument/2006/relationships/hyperlink"/><Relationship Id="rId385" Target="http%3A%2F%2Fdx.doi.org%2F10.3390%2Fjcm14217519" TargetMode="External" Type="http://schemas.openxmlformats.org/officeDocument/2006/relationships/hyperlink"/><Relationship Id="rId386" Target="https%3A%2F%2Fwww.webofscience.com%2Fwos%2Fwoscc%2Ffull-record%2FWOS%3A001612697400001" TargetMode="External" Type="http://schemas.openxmlformats.org/officeDocument/2006/relationships/hyperlink"/><Relationship Id="rId387" Target="http%3A%2F%2Fdx.doi.org%2F10.1016%2Fj.joen.2026.02.012" TargetMode="External" Type="http://schemas.openxmlformats.org/officeDocument/2006/relationships/hyperlink"/><Relationship Id="rId388" Target="https%3A%2F%2Fwww.webofscience.com%2Fwos%2Fwoscc%2Ffull-record%2FWOS%3A001783338000001" TargetMode="External" Type="http://schemas.openxmlformats.org/officeDocument/2006/relationships/hyperlink"/><Relationship Id="rId389" Target="http%3A%2F%2Fdx.doi.org%2F10.2196%2F78306" TargetMode="External" Type="http://schemas.openxmlformats.org/officeDocument/2006/relationships/hyperlink"/><Relationship Id="rId39" Target="http%3A%2F%2Fdx.doi.org%2F10.1007%2Fs00402-026-06276-6" TargetMode="External" Type="http://schemas.openxmlformats.org/officeDocument/2006/relationships/hyperlink"/><Relationship Id="rId390" Target="https%3A%2F%2Fwww.webofscience.com%2Fwos%2Fwoscc%2Ffull-record%2FWOS%3A001590315700005" TargetMode="External" Type="http://schemas.openxmlformats.org/officeDocument/2006/relationships/hyperlink"/><Relationship Id="rId391" Target="http%3A%2F%2Fdx.doi.org%2F10.20517%2Fais.2025.92" TargetMode="External" Type="http://schemas.openxmlformats.org/officeDocument/2006/relationships/hyperlink"/><Relationship Id="rId392" Target="https%3A%2F%2Fwww.webofscience.com%2Fwos%2Fwoscc%2Ffull-record%2FWOS%3A001656338100007" TargetMode="External" Type="http://schemas.openxmlformats.org/officeDocument/2006/relationships/hyperlink"/><Relationship Id="rId393" Target="http%3A%2F%2Fdx.doi.org%2F10.1016%2Fj.puhe.2026.106369" TargetMode="External" Type="http://schemas.openxmlformats.org/officeDocument/2006/relationships/hyperlink"/><Relationship Id="rId394" Target="https%3A%2F%2Fwww.webofscience.com%2Fwos%2Fwoscc%2Ffull-record%2FWOS%3A001809904500001" TargetMode="External" Type="http://schemas.openxmlformats.org/officeDocument/2006/relationships/hyperlink"/><Relationship Id="rId395" Target="http%3A%2F%2Fdx.doi.org%2F10.1016%2Fj.ijmedinf.2026.106525" TargetMode="External" Type="http://schemas.openxmlformats.org/officeDocument/2006/relationships/hyperlink"/><Relationship Id="rId396" Target="https%3A%2F%2Fwww.webofscience.com%2Fwos%2Fwoscc%2Ffull-record%2FWOS%3A001793393600001" TargetMode="External" Type="http://schemas.openxmlformats.org/officeDocument/2006/relationships/hyperlink"/><Relationship Id="rId397" Target="http%3A%2F%2Fdx.doi.org%2F10.1186%2Fs13062-025-00661-8" TargetMode="External" Type="http://schemas.openxmlformats.org/officeDocument/2006/relationships/hyperlink"/><Relationship Id="rId398" Target="https%3A%2F%2Fwww.webofscience.com%2Fwos%2Fwoscc%2Ffull-record%2FWOS%3A001513700500002" TargetMode="External" Type="http://schemas.openxmlformats.org/officeDocument/2006/relationships/hyperlink"/><Relationship Id="rId399" Target="http%3A%2F%2Fdx.doi.org%2F10.5213%2Finj.2550316.158" TargetMode="External" Type="http://schemas.openxmlformats.org/officeDocument/2006/relationships/hyperlink"/><Relationship Id="rId4" Target="https%3A%2F%2Fwww.webofscience.com%2Fwos%2Fwoscc%2Ffull-record%2FWOS%3A000749539400014" TargetMode="External" Type="http://schemas.openxmlformats.org/officeDocument/2006/relationships/hyperlink"/><Relationship Id="rId40" Target="https%3A%2F%2Fwww.webofscience.com%2Fwos%2Fwoscc%2Ffull-record%2FWOS%3A001727791500008" TargetMode="External" Type="http://schemas.openxmlformats.org/officeDocument/2006/relationships/hyperlink"/><Relationship Id="rId400" Target="https%3A%2F%2Fwww.webofscience.com%2Fwos%2Fwoscc%2Ffull-record%2FWOS%3A001631499200002" TargetMode="External" Type="http://schemas.openxmlformats.org/officeDocument/2006/relationships/hyperlink"/><Relationship Id="rId401" Target="http%3A%2F%2Fdx.doi.org%2F10.21037%2Fjmai-2025-177" TargetMode="External" Type="http://schemas.openxmlformats.org/officeDocument/2006/relationships/hyperlink"/><Relationship Id="rId402" Target="https%3A%2F%2Fwww.webofscience.com%2Fwos%2Fwoscc%2Ffull-record%2FWOS%3A001742486400001" TargetMode="External" Type="http://schemas.openxmlformats.org/officeDocument/2006/relationships/hyperlink"/><Relationship Id="rId403" Target="http%3A%2F%2Fdx.doi.org%2F10.1055%2Fs-0046-1825536" TargetMode="External" Type="http://schemas.openxmlformats.org/officeDocument/2006/relationships/hyperlink"/><Relationship Id="rId404" Target="https%3A%2F%2Fwww.webofscience.com%2Fwos%2Fwoscc%2Ffull-record%2FWOS%3A001825769700001" TargetMode="External" Type="http://schemas.openxmlformats.org/officeDocument/2006/relationships/hyperlink"/><Relationship Id="rId405" Target="http%3A%2F%2Fdx.doi.org%2F10.1002%2Fcam4.71976" TargetMode="External" Type="http://schemas.openxmlformats.org/officeDocument/2006/relationships/hyperlink"/><Relationship Id="rId406" Target="https%3A%2F%2Fwww.webofscience.com%2Fwos%2Fwoscc%2Ffull-record%2FWOS%3A001771697600001" TargetMode="External" Type="http://schemas.openxmlformats.org/officeDocument/2006/relationships/hyperlink"/><Relationship Id="rId407" Target="http%3A%2F%2Fdx.doi.org%2F10.1177%2F19322968251363632" TargetMode="External" Type="http://schemas.openxmlformats.org/officeDocument/2006/relationships/hyperlink"/><Relationship Id="rId408" Target="https%3A%2F%2Fwww.webofscience.com%2Fwos%2Fwoscc%2Ffull-record%2FWOS%3A001543042500001" TargetMode="External" Type="http://schemas.openxmlformats.org/officeDocument/2006/relationships/hyperlink"/><Relationship Id="rId409" Target="http%3A%2F%2Fdx.doi.org%2F10.1016%2Fj.ijmedinf.2025.106215" TargetMode="External" Type="http://schemas.openxmlformats.org/officeDocument/2006/relationships/hyperlink"/><Relationship Id="rId41" Target="http%3A%2F%2Fdx.doi.org%2F10.1053%2Fj.jvca.2026.05.005" TargetMode="External" Type="http://schemas.openxmlformats.org/officeDocument/2006/relationships/hyperlink"/><Relationship Id="rId410" Target="https%3A%2F%2Fwww.webofscience.com%2Fwos%2Fwoscc%2Ffull-record%2FWOS%3A001643000600001" TargetMode="External" Type="http://schemas.openxmlformats.org/officeDocument/2006/relationships/hyperlink"/><Relationship Id="rId411" Target="http%3A%2F%2Fdx.doi.org%2F10.3390%2Fchildren13010152" TargetMode="External" Type="http://schemas.openxmlformats.org/officeDocument/2006/relationships/hyperlink"/><Relationship Id="rId412" Target="https%3A%2F%2Fwww.webofscience.com%2Fwos%2Fwoscc%2Ffull-record%2FWOS%3A001670165200001" TargetMode="External" Type="http://schemas.openxmlformats.org/officeDocument/2006/relationships/hyperlink"/><Relationship Id="rId413" Target="http%3A%2F%2Fdx.doi.org%2F10.1007%2Fs00464-026-13257-8" TargetMode="External" Type="http://schemas.openxmlformats.org/officeDocument/2006/relationships/hyperlink"/><Relationship Id="rId414" Target="https%3A%2F%2Fwww.webofscience.com%2Fwos%2Fwoscc%2Ffull-record%2FWOS%3A001848645200001" TargetMode="External" Type="http://schemas.openxmlformats.org/officeDocument/2006/relationships/hyperlink"/><Relationship Id="rId415" Target="http%3A%2F%2Fdx.doi.org%2F10.3390%2Fbioengineering12111244" TargetMode="External" Type="http://schemas.openxmlformats.org/officeDocument/2006/relationships/hyperlink"/><Relationship Id="rId416" Target="https%3A%2F%2Fwww.webofscience.com%2Fwos%2Fwoscc%2Ffull-record%2FWOS%3A001624094200001" TargetMode="External" Type="http://schemas.openxmlformats.org/officeDocument/2006/relationships/hyperlink"/><Relationship Id="rId417" Target="http%3A%2F%2Fdx.doi.org%2F10.1183%2F23120541.01420-2025" TargetMode="External" Type="http://schemas.openxmlformats.org/officeDocument/2006/relationships/hyperlink"/><Relationship Id="rId418" Target="https%3A%2F%2Fwww.webofscience.com%2Fwos%2Fwoscc%2Ffull-record%2FWOS%3A001821566900006" TargetMode="External" Type="http://schemas.openxmlformats.org/officeDocument/2006/relationships/hyperlink"/><Relationship Id="rId419" Target="http%3A%2F%2Fdx.doi.org%2F10.5468%2Fogs.26043" TargetMode="External" Type="http://schemas.openxmlformats.org/officeDocument/2006/relationships/hyperlink"/><Relationship Id="rId42" Target="https%3A%2F%2Fwww.webofscience.com%2Fwos%2Fwoscc%2Ffull-record%2FWOS%3A001849388300001" TargetMode="External" Type="http://schemas.openxmlformats.org/officeDocument/2006/relationships/hyperlink"/><Relationship Id="rId420" Target="https%3A%2F%2Fwww.webofscience.com%2Fwos%2Fwoscc%2Ffull-record%2FWOS%3A001730595200002" TargetMode="External" Type="http://schemas.openxmlformats.org/officeDocument/2006/relationships/hyperlink"/><Relationship Id="rId421" Target="http%3A%2F%2Fdx.doi.org%2F10.1186%2Fs12876-026-04927-x" TargetMode="External" Type="http://schemas.openxmlformats.org/officeDocument/2006/relationships/hyperlink"/><Relationship Id="rId422" Target="https%3A%2F%2Fwww.webofscience.com%2Fwos%2Fwoscc%2Ffull-record%2FWOS%3A001814686300001" TargetMode="External" Type="http://schemas.openxmlformats.org/officeDocument/2006/relationships/hyperlink"/><Relationship Id="rId423" Target="http%3A%2F%2Fdx.doi.org%2F10.1002%2Fjeo2.70549" TargetMode="External" Type="http://schemas.openxmlformats.org/officeDocument/2006/relationships/hyperlink"/><Relationship Id="rId424" Target="https%3A%2F%2Fwww.webofscience.com%2Fwos%2Fwoscc%2Ffull-record%2FWOS%3A001614364600001" TargetMode="External" Type="http://schemas.openxmlformats.org/officeDocument/2006/relationships/hyperlink"/><Relationship Id="rId425" Target="http%3A%2F%2Fdx.doi.org%2F10.65735%2FAJHS.2026.41.02.10" TargetMode="External" Type="http://schemas.openxmlformats.org/officeDocument/2006/relationships/hyperlink"/><Relationship Id="rId426" Target="https%3A%2F%2Fwww.webofscience.com%2Fwos%2Fwoscc%2Ffull-record%2FWOS%3A001765306900010" TargetMode="External" Type="http://schemas.openxmlformats.org/officeDocument/2006/relationships/hyperlink"/><Relationship Id="rId427" Target="http%3A%2F%2Fdx.doi.org%2F10.3389%2Ffdmed.2026.1783828" TargetMode="External" Type="http://schemas.openxmlformats.org/officeDocument/2006/relationships/hyperlink"/><Relationship Id="rId428" Target="https%3A%2F%2Fwww.webofscience.com%2Fwos%2Fwoscc%2Ffull-record%2FWOS%3A001718907500001" TargetMode="External" Type="http://schemas.openxmlformats.org/officeDocument/2006/relationships/hyperlink"/><Relationship Id="rId429" Target="http%3A%2F%2Fdx.doi.org%2F10.1002%2Fclc.70366" TargetMode="External" Type="http://schemas.openxmlformats.org/officeDocument/2006/relationships/hyperlink"/><Relationship Id="rId43" Target="http%3A%2F%2Fdx.doi.org%2F10.1055%2Fa-2743-4868" TargetMode="External" Type="http://schemas.openxmlformats.org/officeDocument/2006/relationships/hyperlink"/><Relationship Id="rId430" Target="https%3A%2F%2Fwww.webofscience.com%2Fwos%2Fwoscc%2Ffull-record%2FWOS%3A001786423100001" TargetMode="External" Type="http://schemas.openxmlformats.org/officeDocument/2006/relationships/hyperlink"/><Relationship Id="rId431" Target="http%3A%2F%2Fdx.doi.org%2F10.1016%2Fj.jss.2026.05.023" TargetMode="External" Type="http://schemas.openxmlformats.org/officeDocument/2006/relationships/hyperlink"/><Relationship Id="rId432" Target="https%3A%2F%2Fwww.webofscience.com%2Fwos%2Fwoscc%2Ffull-record%2FWOS%3A001802854600001" TargetMode="External" Type="http://schemas.openxmlformats.org/officeDocument/2006/relationships/hyperlink"/><Relationship Id="rId433" Target="http%3A%2F%2Fdx.doi.org%2F10.3390%2Fbiotech15010022" TargetMode="External" Type="http://schemas.openxmlformats.org/officeDocument/2006/relationships/hyperlink"/><Relationship Id="rId434" Target="https%3A%2F%2Fwww.webofscience.com%2Fwos%2Fwoscc%2Ffull-record%2FWOS%3A001725768100001" TargetMode="External" Type="http://schemas.openxmlformats.org/officeDocument/2006/relationships/hyperlink"/><Relationship Id="rId435" Target="http%3A%2F%2Fdx.doi.org%2F10.3390%2Fjcm15041491" TargetMode="External" Type="http://schemas.openxmlformats.org/officeDocument/2006/relationships/hyperlink"/><Relationship Id="rId436" Target="https%3A%2F%2Fwww.webofscience.com%2Fwos%2Fwoscc%2Ffull-record%2FWOS%3A001700524300001" TargetMode="External" Type="http://schemas.openxmlformats.org/officeDocument/2006/relationships/hyperlink"/><Relationship Id="rId437" Target="http%3A%2F%2Fdx.doi.org%2F10.1002%2Facr.80068" TargetMode="External" Type="http://schemas.openxmlformats.org/officeDocument/2006/relationships/hyperlink"/><Relationship Id="rId438" Target="https%3A%2F%2Fwww.webofscience.com%2Fwos%2Fwoscc%2Ffull-record%2FWOS%3A001758401100001" TargetMode="External" Type="http://schemas.openxmlformats.org/officeDocument/2006/relationships/hyperlink"/><Relationship Id="rId439" Target="http%3A%2F%2Fdx.doi.org%2F10.3389%2Ffcvm.2026.1802647" TargetMode="External" Type="http://schemas.openxmlformats.org/officeDocument/2006/relationships/hyperlink"/><Relationship Id="rId44" Target="https%3A%2F%2Fwww.webofscience.com%2Fwos%2Fwoscc%2Ffull-record%2FWOS%3A001627898400001" TargetMode="External" Type="http://schemas.openxmlformats.org/officeDocument/2006/relationships/hyperlink"/><Relationship Id="rId440" Target="https%3A%2F%2Fwww.webofscience.com%2Fwos%2Fwoscc%2Ffull-record%2FWOS%3A001773816900001" TargetMode="External" Type="http://schemas.openxmlformats.org/officeDocument/2006/relationships/hyperlink"/><Relationship Id="rId441" Target="http%3A%2F%2Fdx.doi.org%2F10.1007%2Fs00059-026-05389-3" TargetMode="External" Type="http://schemas.openxmlformats.org/officeDocument/2006/relationships/hyperlink"/><Relationship Id="rId442" Target="https%3A%2F%2Fwww.webofscience.com%2Fwos%2Fwoscc%2Ffull-record%2FWOS%3A001822853800001" TargetMode="External" Type="http://schemas.openxmlformats.org/officeDocument/2006/relationships/hyperlink"/><Relationship Id="rId443" Target="http%3A%2F%2Fdx.doi.org%2F10.3389%2Ffdgth.2026.1833918" TargetMode="External" Type="http://schemas.openxmlformats.org/officeDocument/2006/relationships/hyperlink"/><Relationship Id="rId444" Target="https%3A%2F%2Fwww.webofscience.com%2Fwos%2Fwoscc%2Ffull-record%2FWOS%3A001822216400001" TargetMode="External" Type="http://schemas.openxmlformats.org/officeDocument/2006/relationships/hyperlink"/><Relationship Id="rId445" Target="http%3A%2F%2Fdx.doi.org%2F10.4274%2FTJIC.2026.683" TargetMode="External" Type="http://schemas.openxmlformats.org/officeDocument/2006/relationships/hyperlink"/><Relationship Id="rId446" Target="https%3A%2F%2Fwww.webofscience.com%2Fwos%2Fwoscc%2Ffull-record%2FWOS%3A001745715600001" TargetMode="External" Type="http://schemas.openxmlformats.org/officeDocument/2006/relationships/hyperlink"/><Relationship Id="rId447" Target="http%3A%2F%2Fdx.doi.org%2F10.1016%2Fj.soard.2026.05.002" TargetMode="External" Type="http://schemas.openxmlformats.org/officeDocument/2006/relationships/hyperlink"/><Relationship Id="rId448" Target="https%3A%2F%2Fwww.webofscience.com%2Fwos%2Fwoscc%2Ffull-record%2FWOS%3A001851947200001" TargetMode="External" Type="http://schemas.openxmlformats.org/officeDocument/2006/relationships/hyperlink"/><Relationship Id="rId449" Target="http%3A%2F%2Fdx.doi.org%2F10.3390%2Fjcm15041649" TargetMode="External" Type="http://schemas.openxmlformats.org/officeDocument/2006/relationships/hyperlink"/><Relationship Id="rId45" Target="http%3A%2F%2Fdx.doi.org%2F10.1530%2FEOR-2025-0008" TargetMode="External" Type="http://schemas.openxmlformats.org/officeDocument/2006/relationships/hyperlink"/><Relationship Id="rId450" Target="https%3A%2F%2Fwww.webofscience.com%2Fwos%2Fwoscc%2Ffull-record%2FWOS%3A001700498600001" TargetMode="External" Type="http://schemas.openxmlformats.org/officeDocument/2006/relationships/hyperlink"/><Relationship Id="rId451" Target="http%3A%2F%2Fdx.doi.org%2F10.1136%2Fip-2025-046038" TargetMode="External" Type="http://schemas.openxmlformats.org/officeDocument/2006/relationships/hyperlink"/><Relationship Id="rId452" Target="https%3A%2F%2Fwww.webofscience.com%2Fwos%2Fwoscc%2Ffull-record%2FWOS%3A001848372100001" TargetMode="External" Type="http://schemas.openxmlformats.org/officeDocument/2006/relationships/hyperlink"/><Relationship Id="rId453" Target="http%3A%2F%2Fdx.doi.org%2F10.1007%2Fs10916-026-02400-6" TargetMode="External" Type="http://schemas.openxmlformats.org/officeDocument/2006/relationships/hyperlink"/><Relationship Id="rId454" Target="https%3A%2F%2Fwww.webofscience.com%2Fwos%2Fwoscc%2Ffull-record%2FWOS%3A001764271000001" TargetMode="External" Type="http://schemas.openxmlformats.org/officeDocument/2006/relationships/hyperlink"/><Relationship Id="rId455" Target="http%3A%2F%2Fdx.doi.org%2F10.21037%2Fjmai-2025-196" TargetMode="External" Type="http://schemas.openxmlformats.org/officeDocument/2006/relationships/hyperlink"/><Relationship Id="rId456" Target="https%3A%2F%2Fwww.webofscience.com%2Fwos%2Fwoscc%2Ffull-record%2FWOS%3A001742302300001" TargetMode="External" Type="http://schemas.openxmlformats.org/officeDocument/2006/relationships/hyperlink"/><Relationship Id="rId457" Target="http%3A%2F%2Fdx.doi.org%2F10.1016%2Fj.ejwf.2026.02.001" TargetMode="External" Type="http://schemas.openxmlformats.org/officeDocument/2006/relationships/hyperlink"/><Relationship Id="rId458" Target="https%3A%2F%2Fwww.webofscience.com%2Fwos%2Fwoscc%2Ffull-record%2FWOS%3A001788048000001" TargetMode="External" Type="http://schemas.openxmlformats.org/officeDocument/2006/relationships/hyperlink"/><Relationship Id="rId459" Target="http%3A%2F%2Fdx.doi.org%2F10.4097%2Fkja.251142" TargetMode="External" Type="http://schemas.openxmlformats.org/officeDocument/2006/relationships/hyperlink"/><Relationship Id="rId46" Target="https%3A%2F%2Fwww.webofscience.com%2Fwos%2Fwoscc%2Ffull-record%2FWOS%3A001735197300002" TargetMode="External" Type="http://schemas.openxmlformats.org/officeDocument/2006/relationships/hyperlink"/><Relationship Id="rId460" Target="https%3A%2F%2Fwww.webofscience.com%2Fwos%2Fwoscc%2Ffull-record%2FWOS%3A001826405500007" TargetMode="External" Type="http://schemas.openxmlformats.org/officeDocument/2006/relationships/hyperlink"/><Relationship Id="rId461" Target="http%3A%2F%2Fdx.doi.org%2F10.3389%2Ffrai.2025.1659338" TargetMode="External" Type="http://schemas.openxmlformats.org/officeDocument/2006/relationships/hyperlink"/><Relationship Id="rId462" Target="https%3A%2F%2Fwww.webofscience.com%2Fwos%2Fwoscc%2Ffull-record%2FWOS%3A001576475100001" TargetMode="External" Type="http://schemas.openxmlformats.org/officeDocument/2006/relationships/hyperlink"/><Relationship Id="rId463" Target="http%3A%2F%2Fdx.doi.org%2F10.21037%2Fcdt-2025-aw-561" TargetMode="External" Type="http://schemas.openxmlformats.org/officeDocument/2006/relationships/hyperlink"/><Relationship Id="rId464" Target="https%3A%2F%2Fwww.webofscience.com%2Fwos%2Fwoscc%2Ffull-record%2FWOS%3A001775649100004" TargetMode="External" Type="http://schemas.openxmlformats.org/officeDocument/2006/relationships/hyperlink"/><Relationship Id="rId465" Target="http%3A%2F%2Fdx.doi.org%2F10.1016%2Fj.jdsr.2026.03.001" TargetMode="External" Type="http://schemas.openxmlformats.org/officeDocument/2006/relationships/hyperlink"/><Relationship Id="rId466" Target="https%3A%2F%2Fwww.webofscience.com%2Fwos%2Fwoscc%2Ffull-record%2FWOS%3A001735336700001" TargetMode="External" Type="http://schemas.openxmlformats.org/officeDocument/2006/relationships/hyperlink"/><Relationship Id="rId467" Target="http%3A%2F%2Fdx.doi.org%2F10.1097%2FHCO.0000000000001320" TargetMode="External" Type="http://schemas.openxmlformats.org/officeDocument/2006/relationships/hyperlink"/><Relationship Id="rId468" Target="https%3A%2F%2Fwww.webofscience.com%2Fwos%2Fwoscc%2Ffull-record%2FWOS%3A001842420400014" TargetMode="External" Type="http://schemas.openxmlformats.org/officeDocument/2006/relationships/hyperlink"/><Relationship Id="rId469" Target="http%3A%2F%2Fdx.doi.org%2F10.1159%2F000541540" TargetMode="External" Type="http://schemas.openxmlformats.org/officeDocument/2006/relationships/hyperlink"/><Relationship Id="rId47" Target="http%3A%2F%2Fdx.doi.org%2F10.3390%2Fmedicina61060954" TargetMode="External" Type="http://schemas.openxmlformats.org/officeDocument/2006/relationships/hyperlink"/><Relationship Id="rId470" Target="https%3A%2F%2Fwww.webofscience.com%2Fwos%2Fwoscc%2Ffull-record%2FWOS%3A001340769200001" TargetMode="External" Type="http://schemas.openxmlformats.org/officeDocument/2006/relationships/hyperlink"/><Relationship Id="rId471" Target="http%3A%2F%2Fdx.doi.org%2F10.1186%2Fs13018-025-06247-4" TargetMode="External" Type="http://schemas.openxmlformats.org/officeDocument/2006/relationships/hyperlink"/><Relationship Id="rId472" Target="https%3A%2F%2Fwww.webofscience.com%2Fwos%2Fwoscc%2Ffull-record%2FWOS%3A001582533500018" TargetMode="External" Type="http://schemas.openxmlformats.org/officeDocument/2006/relationships/hyperlink"/><Relationship Id="rId473" Target="http%3A%2F%2Fdx.doi.org%2F10.1007%2Fs00234-026-03983-0" TargetMode="External" Type="http://schemas.openxmlformats.org/officeDocument/2006/relationships/hyperlink"/><Relationship Id="rId474" Target="https%3A%2F%2Fwww.webofscience.com%2Fwos%2Fwoscc%2Ffull-record%2FWOS%3A001751840800001" TargetMode="External" Type="http://schemas.openxmlformats.org/officeDocument/2006/relationships/hyperlink"/><Relationship Id="rId475" Target="http%3A%2F%2Fdx.doi.org%2F10.1186%2Fs12911-026-03592-0" TargetMode="External" Type="http://schemas.openxmlformats.org/officeDocument/2006/relationships/hyperlink"/><Relationship Id="rId476" Target="https%3A%2F%2Fwww.webofscience.com%2Fwos%2Fwoscc%2Ffull-record%2FWOS%3A001823902200001" TargetMode="External" Type="http://schemas.openxmlformats.org/officeDocument/2006/relationships/hyperlink"/><Relationship Id="rId477" Target="http%3A%2F%2Fdx.doi.org%2F10.3390%2Fjcm15135210" TargetMode="External" Type="http://schemas.openxmlformats.org/officeDocument/2006/relationships/hyperlink"/><Relationship Id="rId478" Target="https%3A%2F%2Fwww.webofscience.com%2Fwos%2Fwoscc%2Ffull-record%2FWOS%3A001817744000001" TargetMode="External" Type="http://schemas.openxmlformats.org/officeDocument/2006/relationships/hyperlink"/><Relationship Id="rId479" Target="http%3A%2F%2Fdx.doi.org%2F10.3390%2Fjcm15134988" TargetMode="External" Type="http://schemas.openxmlformats.org/officeDocument/2006/relationships/hyperlink"/><Relationship Id="rId48" Target="https%3A%2F%2Fwww.webofscience.com%2Fwos%2Fwoscc%2Ffull-record%2FWOS%3A001515910000001" TargetMode="External" Type="http://schemas.openxmlformats.org/officeDocument/2006/relationships/hyperlink"/><Relationship Id="rId480" Target="https%3A%2F%2Fwww.webofscience.com%2Fwos%2Fwoscc%2Ffull-record%2FWOS%3A001817739200001" TargetMode="External" Type="http://schemas.openxmlformats.org/officeDocument/2006/relationships/hyperlink"/><Relationship Id="rId481" Target="http%3A%2F%2Fdx.doi.org%2F10.3390%2Fbioengineering13040399" TargetMode="External" Type="http://schemas.openxmlformats.org/officeDocument/2006/relationships/hyperlink"/><Relationship Id="rId482" Target="https%3A%2F%2Fwww.webofscience.com%2Fwos%2Fwoscc%2Ffull-record%2FWOS%3A001749882000001" TargetMode="External" Type="http://schemas.openxmlformats.org/officeDocument/2006/relationships/hyperlink"/><Relationship Id="rId483" Target="http%3A%2F%2Fdx.doi.org%2F10.1002%2Fedm2.70111" TargetMode="External" Type="http://schemas.openxmlformats.org/officeDocument/2006/relationships/hyperlink"/><Relationship Id="rId484" Target="https%3A%2F%2Fwww.webofscience.com%2Fwos%2Fwoscc%2Ffull-record%2FWOS%3A001573706200001" TargetMode="External" Type="http://schemas.openxmlformats.org/officeDocument/2006/relationships/hyperlink"/><Relationship Id="rId485" Target="http%3A%2F%2Fdx.doi.org%2F10.3393%2Fac.2025.01494.0213" TargetMode="External" Type="http://schemas.openxmlformats.org/officeDocument/2006/relationships/hyperlink"/><Relationship Id="rId486" Target="https%3A%2F%2Fwww.webofscience.com%2Fwos%2Fwoscc%2Ffull-record%2FWOS%3A001813536800002" TargetMode="External" Type="http://schemas.openxmlformats.org/officeDocument/2006/relationships/hyperlink"/><Relationship Id="rId487" Target="http%3A%2F%2Fdx.doi.org%2F10.1186%2Fs12880-026-02502-0" TargetMode="External" Type="http://schemas.openxmlformats.org/officeDocument/2006/relationships/hyperlink"/><Relationship Id="rId488" Target="https%3A%2F%2Fwww.webofscience.com%2Fwos%2Fwoscc%2Ffull-record%2FWOS%3A001851896400001" TargetMode="External" Type="http://schemas.openxmlformats.org/officeDocument/2006/relationships/hyperlink"/><Relationship Id="rId489" Target="http%3A%2F%2Fdx.doi.org%2F10.1016%2Fj.injury.2025.112570" TargetMode="External" Type="http://schemas.openxmlformats.org/officeDocument/2006/relationships/hyperlink"/><Relationship Id="rId49" Target="http%3A%2F%2Fdx.doi.org%2F10.1159%2F000546603" TargetMode="External" Type="http://schemas.openxmlformats.org/officeDocument/2006/relationships/hyperlink"/><Relationship Id="rId490" Target="https%3A%2F%2Fwww.webofscience.com%2Fwos%2Fwoscc%2Ffull-record%2FWOS%3A001550570700002" TargetMode="External" Type="http://schemas.openxmlformats.org/officeDocument/2006/relationships/hyperlink"/><Relationship Id="rId491" Target="http%3A%2F%2Fdx.doi.org%2F10.1016%2Fj.ijmedinf.2025.106189" TargetMode="External" Type="http://schemas.openxmlformats.org/officeDocument/2006/relationships/hyperlink"/><Relationship Id="rId492" Target="https%3A%2F%2Fwww.webofscience.com%2Fwos%2Fwoscc%2Ffull-record%2FWOS%3A001628836600001" TargetMode="External" Type="http://schemas.openxmlformats.org/officeDocument/2006/relationships/hyperlink"/><Relationship Id="rId493" Target="http%3A%2F%2Fdx.doi.org%2F10.3389%2Ffmed.2026.1879708" TargetMode="External" Type="http://schemas.openxmlformats.org/officeDocument/2006/relationships/hyperlink"/><Relationship Id="rId494" Target="https%3A%2F%2Fwww.webofscience.com%2Fwos%2Fwoscc%2Ffull-record%2FWOS%3A001846107000001" TargetMode="External" Type="http://schemas.openxmlformats.org/officeDocument/2006/relationships/hyperlink"/><Relationship Id="rId495" Target="http%3A%2F%2Fdx.doi.org%2F10.1016%2Fj.ejso.2026.111480" TargetMode="External" Type="http://schemas.openxmlformats.org/officeDocument/2006/relationships/hyperlink"/><Relationship Id="rId496" Target="https%3A%2F%2Fwww.webofscience.com%2Fwos%2Fwoscc%2Ffull-record%2FWOS%3A001704312000001" TargetMode="External" Type="http://schemas.openxmlformats.org/officeDocument/2006/relationships/hyperlink"/><Relationship Id="rId497" Target="http%3A%2F%2Fdx.doi.org%2F10.3390%2Fjcm14186501" TargetMode="External" Type="http://schemas.openxmlformats.org/officeDocument/2006/relationships/hyperlink"/><Relationship Id="rId498" Target="https%3A%2F%2Fwww.webofscience.com%2Fwos%2Fwoscc%2Ffull-record%2FWOS%3A001581534800001" TargetMode="External" Type="http://schemas.openxmlformats.org/officeDocument/2006/relationships/hyperlink"/><Relationship Id="rId499" Target="http%3A%2F%2Fdx.doi.org%2F10.3389%2Ffonc.2026.1803391" TargetMode="External" Type="http://schemas.openxmlformats.org/officeDocument/2006/relationships/hyperlink"/><Relationship Id="rId5" Target="http%3A%2F%2Fdx.doi.org%2F10.3390%2Fjcm15156059" TargetMode="External" Type="http://schemas.openxmlformats.org/officeDocument/2006/relationships/hyperlink"/><Relationship Id="rId50" Target="https%3A%2F%2Fwww.webofscience.com%2Fwos%2Fwoscc%2Ffull-record%2FWOS%3A001516960700001" TargetMode="External" Type="http://schemas.openxmlformats.org/officeDocument/2006/relationships/hyperlink"/><Relationship Id="rId500" Target="https%3A%2F%2Fwww.webofscience.com%2Fwos%2Fwoscc%2Ffull-record%2FWOS%3A001789088200001" TargetMode="External" Type="http://schemas.openxmlformats.org/officeDocument/2006/relationships/hyperlink"/><Relationship Id="rId501" Target="http%3A%2F%2Fdx.doi.org%2F10.3390%2Fjcm15051751" TargetMode="External" Type="http://schemas.openxmlformats.org/officeDocument/2006/relationships/hyperlink"/><Relationship Id="rId502" Target="https%3A%2F%2Fwww.webofscience.com%2Fwos%2Fwoscc%2Ffull-record%2FWOS%3A001713688400001" TargetMode="External" Type="http://schemas.openxmlformats.org/officeDocument/2006/relationships/hyperlink"/><Relationship Id="rId503" Target="http%3A%2F%2Fdx.doi.org%2F10.1016%2Fj.thromres.2025.109507" TargetMode="External" Type="http://schemas.openxmlformats.org/officeDocument/2006/relationships/hyperlink"/><Relationship Id="rId504" Target="https%3A%2F%2Fwww.webofscience.com%2Fwos%2Fwoscc%2Ffull-record%2FWOS%3A001615030100001" TargetMode="External" Type="http://schemas.openxmlformats.org/officeDocument/2006/relationships/hyperlink"/><Relationship Id="rId505" Target="http%3A%2F%2Fdx.doi.org%2F10.1016%2Fj.knee.2026.104430" TargetMode="External" Type="http://schemas.openxmlformats.org/officeDocument/2006/relationships/hyperlink"/><Relationship Id="rId506" Target="https%3A%2F%2Fwww.webofscience.com%2Fwos%2Fwoscc%2Ffull-record%2FWOS%3A001734385900001" TargetMode="External" Type="http://schemas.openxmlformats.org/officeDocument/2006/relationships/hyperlink"/><Relationship Id="rId507" Target="http%3A%2F%2Fdx.doi.org%2F10.1016%2Fj.acra.2025.02.044" TargetMode="External" Type="http://schemas.openxmlformats.org/officeDocument/2006/relationships/hyperlink"/><Relationship Id="rId508" Target="https%3A%2F%2Fwww.webofscience.com%2Fwos%2Fwoscc%2Ffull-record%2FWOS%3A001591639000001" TargetMode="External" Type="http://schemas.openxmlformats.org/officeDocument/2006/relationships/hyperlink"/><Relationship Id="rId509" Target="http%3A%2F%2Fdx.doi.org%2F10.1097%2FCCO.0000000000001257" TargetMode="External" Type="http://schemas.openxmlformats.org/officeDocument/2006/relationships/hyperlink"/><Relationship Id="rId51" Target="http%3A%2F%2Fdx.doi.org%2F10.3390%2Fjcm15072484" TargetMode="External" Type="http://schemas.openxmlformats.org/officeDocument/2006/relationships/hyperlink"/><Relationship Id="rId510" Target="https%3A%2F%2Fwww.webofscience.com%2Fwos%2Fwoscc%2Ffull-record%2FWOS%3A001844274700002" TargetMode="External" Type="http://schemas.openxmlformats.org/officeDocument/2006/relationships/hyperlink"/><Relationship Id="rId511" Target="http%3A%2F%2Fdx.doi.org%2F10.21037%2Fcdt-2025-510" TargetMode="External" Type="http://schemas.openxmlformats.org/officeDocument/2006/relationships/hyperlink"/><Relationship Id="rId512" Target="https%3A%2F%2Fwww.webofscience.com%2Fwos%2Fwoscc%2Ffull-record%2FWOS%3A001775649100010" TargetMode="External" Type="http://schemas.openxmlformats.org/officeDocument/2006/relationships/hyperlink"/><Relationship Id="rId513" Target="http%3A%2F%2Fdx.doi.org%2F10.1016%2Fj.tvjl.2026.106781" TargetMode="External" Type="http://schemas.openxmlformats.org/officeDocument/2006/relationships/hyperlink"/><Relationship Id="rId514" Target="https%3A%2F%2Fwww.webofscience.com%2Fwos%2Fwoscc%2Ffull-record%2FWOS%3A001829243600001" TargetMode="External" Type="http://schemas.openxmlformats.org/officeDocument/2006/relationships/hyperlink"/><Relationship Id="rId515" Target="http%3A%2F%2Fdx.doi.org%2F10.3389%2Ffpubh.2026.1763121" TargetMode="External" Type="http://schemas.openxmlformats.org/officeDocument/2006/relationships/hyperlink"/><Relationship Id="rId516" Target="https%3A%2F%2Fwww.webofscience.com%2Fwos%2Fwoscc%2Ffull-record%2FWOS%3A001765764500001" TargetMode="External" Type="http://schemas.openxmlformats.org/officeDocument/2006/relationships/hyperlink"/><Relationship Id="rId517" Target="http%3A%2F%2Fdx.doi.org%2F10.3390%2Finfo17060554" TargetMode="External" Type="http://schemas.openxmlformats.org/officeDocument/2006/relationships/hyperlink"/><Relationship Id="rId518" Target="https%3A%2F%2Fwww.webofscience.com%2Fwos%2Fwoscc%2Ffull-record%2FWOS%3A001802477700001" TargetMode="External" Type="http://schemas.openxmlformats.org/officeDocument/2006/relationships/hyperlink"/><Relationship Id="rId519" Target="http%3A%2F%2Fdx.doi.org%2F10.1007%2Fs43390-026-01365-3" TargetMode="External" Type="http://schemas.openxmlformats.org/officeDocument/2006/relationships/hyperlink"/><Relationship Id="rId52" Target="https%3A%2F%2Fwww.webofscience.com%2Fwos%2Fwoscc%2Ffull-record%2FWOS%3A001738737700001" TargetMode="External" Type="http://schemas.openxmlformats.org/officeDocument/2006/relationships/hyperlink"/><Relationship Id="rId520" Target="https%3A%2F%2Fwww.webofscience.com%2Fwos%2Fwoscc%2Ffull-record%2FWOS%3A001739000200001" TargetMode="External" Type="http://schemas.openxmlformats.org/officeDocument/2006/relationships/hyperlink"/><Relationship Id="rId521" Target="http%3A%2F%2Fdx.doi.org%2F10.3390%2Fmake8010023" TargetMode="External" Type="http://schemas.openxmlformats.org/officeDocument/2006/relationships/hyperlink"/><Relationship Id="rId522" Target="https%3A%2F%2Fwww.webofscience.com%2Fwos%2Fwoscc%2Ffull-record%2FWOS%3A001670894000001" TargetMode="External" Type="http://schemas.openxmlformats.org/officeDocument/2006/relationships/hyperlink"/><Relationship Id="rId523" Target="http%3A%2F%2Fdx.doi.org%2F10.3390%2Fjcm15010185" TargetMode="External" Type="http://schemas.openxmlformats.org/officeDocument/2006/relationships/hyperlink"/><Relationship Id="rId524" Target="https%3A%2F%2Fwww.webofscience.com%2Fwos%2Fwoscc%2Ffull-record%2FWOS%3A001657473800001" TargetMode="External" Type="http://schemas.openxmlformats.org/officeDocument/2006/relationships/hyperlink"/><Relationship Id="rId525" Target="http%3A%2F%2Fdx.doi.org%2F10.1016%2Fj.preghy.2026.101462" TargetMode="External" Type="http://schemas.openxmlformats.org/officeDocument/2006/relationships/hyperlink"/><Relationship Id="rId526" Target="https%3A%2F%2Fwww.webofscience.com%2Fwos%2Fwoscc%2Ffull-record%2FWOS%3A001738251500001" TargetMode="External" Type="http://schemas.openxmlformats.org/officeDocument/2006/relationships/hyperlink"/><Relationship Id="rId527" Target="http%3A%2F%2Fdx.doi.org%2F10.3389%2Ffdgth.2026.1768780" TargetMode="External" Type="http://schemas.openxmlformats.org/officeDocument/2006/relationships/hyperlink"/><Relationship Id="rId528" Target="https%3A%2F%2Fwww.webofscience.com%2Fwos%2Fwoscc%2Ffull-record%2FWOS%3A001757176300001" TargetMode="External" Type="http://schemas.openxmlformats.org/officeDocument/2006/relationships/hyperlink"/><Relationship Id="rId529" Target="http%3A%2F%2Fdx.doi.org%2F10.3390%2Fjcm14238479" TargetMode="External" Type="http://schemas.openxmlformats.org/officeDocument/2006/relationships/hyperlink"/><Relationship Id="rId53" Target="http%3A%2F%2Fdx.doi.org%2F10.3390%2Fjcm14165877" TargetMode="External" Type="http://schemas.openxmlformats.org/officeDocument/2006/relationships/hyperlink"/><Relationship Id="rId530" Target="https%3A%2F%2Fwww.webofscience.com%2Fwos%2Fwoscc%2Ffull-record%2FWOS%3A001634929500001" TargetMode="External" Type="http://schemas.openxmlformats.org/officeDocument/2006/relationships/hyperlink"/><Relationship Id="rId531" Target="http%3A%2F%2Fdx.doi.org%2F10.3389%2Ffped.2025.1581578" TargetMode="External" Type="http://schemas.openxmlformats.org/officeDocument/2006/relationships/hyperlink"/><Relationship Id="rId532" Target="https%3A%2F%2Fwww.webofscience.com%2Fwos%2Fwoscc%2Ffull-record%2FWOS%3A001558737500001" TargetMode="External" Type="http://schemas.openxmlformats.org/officeDocument/2006/relationships/hyperlink"/><Relationship Id="rId533" Target="http%3A%2F%2Fdx.doi.org%2F10.21037%2Fjoma-2026-0012" TargetMode="External" Type="http://schemas.openxmlformats.org/officeDocument/2006/relationships/hyperlink"/><Relationship Id="rId534" Target="https%3A%2F%2Fwww.webofscience.com%2Fwos%2Fwoscc%2Ffull-record%2FWOS%3A001824468800010" TargetMode="External" Type="http://schemas.openxmlformats.org/officeDocument/2006/relationships/hyperlink"/><Relationship Id="rId535" Target="http%3A%2F%2Fdx.doi.org%2F10.3390%2Fdiagnostics15222918" TargetMode="External" Type="http://schemas.openxmlformats.org/officeDocument/2006/relationships/hyperlink"/><Relationship Id="rId536" Target="https%3A%2F%2Fwww.webofscience.com%2Fwos%2Fwoscc%2Ffull-record%2FWOS%3A001624648000001" TargetMode="External" Type="http://schemas.openxmlformats.org/officeDocument/2006/relationships/hyperlink"/><Relationship Id="rId537" Target="http%3A%2F%2Fdx.doi.org%2F10.1093%2Fbib%2Fbbag269" TargetMode="External" Type="http://schemas.openxmlformats.org/officeDocument/2006/relationships/hyperlink"/><Relationship Id="rId538" Target="https%3A%2F%2Fwww.webofscience.com%2Fwos%2Fwoscc%2Ffull-record%2FWOS%3A001779634100001" TargetMode="External" Type="http://schemas.openxmlformats.org/officeDocument/2006/relationships/hyperlink"/><Relationship Id="rId539" Target="http%3A%2F%2Fdx.doi.org%2F10.3390%2Fcancers17142337" TargetMode="External" Type="http://schemas.openxmlformats.org/officeDocument/2006/relationships/hyperlink"/><Relationship Id="rId54" Target="https%3A%2F%2Fwww.webofscience.com%2Fwos%2Fwoscc%2Ffull-record%2FWOS%3A001557770000001" TargetMode="External" Type="http://schemas.openxmlformats.org/officeDocument/2006/relationships/hyperlink"/><Relationship Id="rId540" Target="https%3A%2F%2Fwww.webofscience.com%2Fwos%2Fwoscc%2Ffull-record%2FWOS%3A001539723100001" TargetMode="External" Type="http://schemas.openxmlformats.org/officeDocument/2006/relationships/hyperlink"/><Relationship Id="rId541" Target="http%3A%2F%2Fdx.doi.org%2F10.1177%2F19322968251355967" TargetMode="External" Type="http://schemas.openxmlformats.org/officeDocument/2006/relationships/hyperlink"/><Relationship Id="rId542" Target="https%3A%2F%2Fwww.webofscience.com%2Fwos%2Fwoscc%2Ffull-record%2FWOS%3A001556670400001" TargetMode="External" Type="http://schemas.openxmlformats.org/officeDocument/2006/relationships/hyperlink"/><Relationship Id="rId543" Target="http%3A%2F%2Fdx.doi.org%2F10.2196%2F87819" TargetMode="External" Type="http://schemas.openxmlformats.org/officeDocument/2006/relationships/hyperlink"/><Relationship Id="rId544" Target="https%3A%2F%2Fwww.webofscience.com%2Fwos%2Fwoscc%2Ffull-record%2FWOS%3A001791449300001" TargetMode="External" Type="http://schemas.openxmlformats.org/officeDocument/2006/relationships/hyperlink"/><Relationship Id="rId545" Target="http%3A%2F%2Fdx.doi.org%2F10.1007%2Fs00210-026-05700-3" TargetMode="External" Type="http://schemas.openxmlformats.org/officeDocument/2006/relationships/hyperlink"/><Relationship Id="rId546" Target="https%3A%2F%2Fwww.webofscience.com%2Fwos%2Fwoscc%2Ffull-record%2FWOS%3A001838555200001" TargetMode="External" Type="http://schemas.openxmlformats.org/officeDocument/2006/relationships/hyperlink"/><Relationship Id="rId547" Target="http%3A%2F%2Fdx.doi.org%2F10.1007%2Fs13671-025-00483-x" TargetMode="External" Type="http://schemas.openxmlformats.org/officeDocument/2006/relationships/hyperlink"/><Relationship Id="rId548" Target="https%3A%2F%2Fwww.webofscience.com%2Fwos%2Fwoscc%2Ffull-record%2FWOS%3A001584797200001" TargetMode="External" Type="http://schemas.openxmlformats.org/officeDocument/2006/relationships/hyperlink"/><Relationship Id="rId549" Target="http%3A%2F%2Fdx.doi.org%2F10.3390%2Fai7050166" TargetMode="External" Type="http://schemas.openxmlformats.org/officeDocument/2006/relationships/hyperlink"/><Relationship Id="rId55" Target="http%3A%2F%2Fdx.doi.org%2F10.1016%2Fj.bjps.2026.07.015" TargetMode="External" Type="http://schemas.openxmlformats.org/officeDocument/2006/relationships/hyperlink"/><Relationship Id="rId550" Target="https%3A%2F%2Fwww.webofscience.com%2Fwos%2Fwoscc%2Ffull-record%2FWOS%3A001774020000001" TargetMode="External" Type="http://schemas.openxmlformats.org/officeDocument/2006/relationships/hyperlink"/><Relationship Id="rId551" Target="http%3A%2F%2Fdx.doi.org%2F10.7717%2Fpeerj.21289" TargetMode="External" Type="http://schemas.openxmlformats.org/officeDocument/2006/relationships/hyperlink"/><Relationship Id="rId552" Target="https%3A%2F%2Fwww.webofscience.com%2Fwos%2Fwoscc%2Ffull-record%2FWOS%3A001798798800001" TargetMode="External" Type="http://schemas.openxmlformats.org/officeDocument/2006/relationships/hyperlink"/><Relationship Id="rId553" Target="http%3A%2F%2Fdx.doi.org%2F10.1080%2F17453674.2021.1910448" TargetMode="External" Type="http://schemas.openxmlformats.org/officeDocument/2006/relationships/hyperlink"/><Relationship Id="rId554" Target="https%3A%2F%2Fwww.webofscience.com%2Fwos%2Fwoscc%2Ffull-record%2FWOS%3A000641410500001" TargetMode="External" Type="http://schemas.openxmlformats.org/officeDocument/2006/relationships/hyperlink"/><Relationship Id="rId555" Target="http%3A%2F%2Fdx.doi.org%2F10.1177%2F20514158261458173" TargetMode="External" Type="http://schemas.openxmlformats.org/officeDocument/2006/relationships/hyperlink"/><Relationship Id="rId556" Target="https%3A%2F%2Fwww.webofscience.com%2Fwos%2Fwoscc%2Ffull-record%2FWOS%3A001806068500001" TargetMode="External" Type="http://schemas.openxmlformats.org/officeDocument/2006/relationships/hyperlink"/><Relationship Id="rId557" Target="http%3A%2F%2Fdx.doi.org%2F10.3389%2Fti.2025.15640" TargetMode="External" Type="http://schemas.openxmlformats.org/officeDocument/2006/relationships/hyperlink"/><Relationship Id="rId558" Target="https%3A%2F%2Fwww.webofscience.com%2Fwos%2Fwoscc%2Ffull-record%2FWOS%3A001690803000001" TargetMode="External" Type="http://schemas.openxmlformats.org/officeDocument/2006/relationships/hyperlink"/><Relationship Id="rId559" Target="http%3A%2F%2Fdx.doi.org%2F10.1007%2Fs40519-025-01757-w" TargetMode="External" Type="http://schemas.openxmlformats.org/officeDocument/2006/relationships/hyperlink"/><Relationship Id="rId56" Target="https%3A%2F%2Fwww.webofscience.com%2Fwos%2Fwoscc%2Ffull-record%2FWOS%3A001840667300001" TargetMode="External" Type="http://schemas.openxmlformats.org/officeDocument/2006/relationships/hyperlink"/><Relationship Id="rId560" Target="https%3A%2F%2Fwww.webofscience.com%2Fwos%2Fwoscc%2Ffull-record%2FWOS%3A001499534500001" TargetMode="External" Type="http://schemas.openxmlformats.org/officeDocument/2006/relationships/hyperlink"/><Relationship Id="rId561" Target="http%3A%2F%2Fdx.doi.org%2F10.1016%2Fj.ijmedinf.2025.106197" TargetMode="External" Type="http://schemas.openxmlformats.org/officeDocument/2006/relationships/hyperlink"/><Relationship Id="rId562" Target="https%3A%2F%2Fwww.webofscience.com%2Fwos%2Fwoscc%2Ffull-record%2FWOS%3A001628405100001" TargetMode="External" Type="http://schemas.openxmlformats.org/officeDocument/2006/relationships/hyperlink"/><Relationship Id="rId563" Target="http%3A%2F%2Fdx.doi.org%2F10.3390%2Fdiagnostics15131714" TargetMode="External" Type="http://schemas.openxmlformats.org/officeDocument/2006/relationships/hyperlink"/><Relationship Id="rId564" Target="https%3A%2F%2Fwww.webofscience.com%2Fwos%2Fwoscc%2Ffull-record%2FWOS%3A001526327800001" TargetMode="External" Type="http://schemas.openxmlformats.org/officeDocument/2006/relationships/hyperlink"/><Relationship Id="rId565" Target="http%3A%2F%2Fdx.doi.org%2F10.31083%2FBJHM51300" TargetMode="External" Type="http://schemas.openxmlformats.org/officeDocument/2006/relationships/hyperlink"/><Relationship Id="rId566" Target="https%3A%2F%2Fwww.webofscience.com%2Fwos%2Fwoscc%2Ffull-record%2FWOS%3A001836410200005" TargetMode="External" Type="http://schemas.openxmlformats.org/officeDocument/2006/relationships/hyperlink"/><Relationship Id="rId567" Target="http%3A%2F%2Fdx.doi.org%2F10.3389%2Ffdmed.2026.1729825" TargetMode="External" Type="http://schemas.openxmlformats.org/officeDocument/2006/relationships/hyperlink"/><Relationship Id="rId568" Target="https%3A%2F%2Fwww.webofscience.com%2Fwos%2Fwoscc%2Ffull-record%2FWOS%3A001683963200001" TargetMode="External" Type="http://schemas.openxmlformats.org/officeDocument/2006/relationships/hyperlink"/><Relationship Id="rId569" Target="http%3A%2F%2Fdx.doi.org%2F10.1007%2Fs00246-026-04181-8" TargetMode="External" Type="http://schemas.openxmlformats.org/officeDocument/2006/relationships/hyperlink"/><Relationship Id="rId57" Target="http%3A%2F%2Fdx.doi.org%2F10.3390%2Fdiagnostics16121899" TargetMode="External" Type="http://schemas.openxmlformats.org/officeDocument/2006/relationships/hyperlink"/><Relationship Id="rId570" Target="https%3A%2F%2Fwww.webofscience.com%2Fwos%2Fwoscc%2Ffull-record%2FWOS%3A001690017500001" TargetMode="External" Type="http://schemas.openxmlformats.org/officeDocument/2006/relationships/hyperlink"/><Relationship Id="rId571" Target="http%3A%2F%2Fdx.doi.org%2F10.1016%2Fj.cpcardiol.2026.103336" TargetMode="External" Type="http://schemas.openxmlformats.org/officeDocument/2006/relationships/hyperlink"/><Relationship Id="rId572" Target="https%3A%2F%2Fwww.webofscience.com%2Fwos%2Fwoscc%2Ffull-record%2FWOS%3A001733695200001" TargetMode="External" Type="http://schemas.openxmlformats.org/officeDocument/2006/relationships/hyperlink"/><Relationship Id="rId573" Target="http%3A%2F%2Fdx.doi.org%2F10.4103%2Fjiaomr.jiaomr_265_25" TargetMode="External" Type="http://schemas.openxmlformats.org/officeDocument/2006/relationships/hyperlink"/><Relationship Id="rId574" Target="https%3A%2F%2Fwww.webofscience.com%2Fwos%2Fwoscc%2Ffull-record%2FWOS%3A001728522100003" TargetMode="External" Type="http://schemas.openxmlformats.org/officeDocument/2006/relationships/hyperlink"/><Relationship Id="rId575" Target="http%3A%2F%2Fdx.doi.org%2F10.1002%2Fbtm2.70156" TargetMode="External" Type="http://schemas.openxmlformats.org/officeDocument/2006/relationships/hyperlink"/><Relationship Id="rId576" Target="https%3A%2F%2Fwww.webofscience.com%2Fwos%2Fwoscc%2Ffull-record%2FWOS%3A001795975700001" TargetMode="External" Type="http://schemas.openxmlformats.org/officeDocument/2006/relationships/hyperlink"/><Relationship Id="rId577" Target="http%3A%2F%2Fdx.doi.org%2F10.3390%2Fbiomedicines13123053" TargetMode="External" Type="http://schemas.openxmlformats.org/officeDocument/2006/relationships/hyperlink"/><Relationship Id="rId578" Target="https%3A%2F%2Fwww.webofscience.com%2Fwos%2Fwoscc%2Ffull-record%2FWOS%3A001646908800001" TargetMode="External" Type="http://schemas.openxmlformats.org/officeDocument/2006/relationships/hyperlink"/><Relationship Id="rId579" Target="http%3A%2F%2Fdx.doi.org%2F10.3389%2Ffphar.2025.1697608" TargetMode="External" Type="http://schemas.openxmlformats.org/officeDocument/2006/relationships/hyperlink"/><Relationship Id="rId58" Target="https%3A%2F%2Fwww.webofscience.com%2Fwos%2Fwoscc%2Ffull-record%2FWOS%3A001803783200001" TargetMode="External" Type="http://schemas.openxmlformats.org/officeDocument/2006/relationships/hyperlink"/><Relationship Id="rId580" Target="https%3A%2F%2Fwww.webofscience.com%2Fwos%2Fwoscc%2Ffull-record%2FWOS%3A001605127000001" TargetMode="External" Type="http://schemas.openxmlformats.org/officeDocument/2006/relationships/hyperlink"/><Relationship Id="rId581" Target="http%3A%2F%2Fdx.doi.org%2F10.1111%2Fiej.70221" TargetMode="External" Type="http://schemas.openxmlformats.org/officeDocument/2006/relationships/hyperlink"/><Relationship Id="rId582" Target="https%3A%2F%2Fwww.webofscience.com%2Fwos%2Fwoscc%2Ffull-record%2FWOS%3A001817444700001" TargetMode="External" Type="http://schemas.openxmlformats.org/officeDocument/2006/relationships/hyperlink"/><Relationship Id="rId583" Target="http%3A%2F%2Fdx.doi.org%2F10.3390%2Fcancers16213596" TargetMode="External" Type="http://schemas.openxmlformats.org/officeDocument/2006/relationships/hyperlink"/><Relationship Id="rId584" Target="https%3A%2F%2Fwww.webofscience.com%2Fwos%2Fwoscc%2Ffull-record%2FWOS%3A001350999800001" TargetMode="External" Type="http://schemas.openxmlformats.org/officeDocument/2006/relationships/hyperlink"/><Relationship Id="rId585" Target="http%3A%2F%2Fdx.doi.org%2F10.3390%2Fdiagnostics16152316" TargetMode="External" Type="http://schemas.openxmlformats.org/officeDocument/2006/relationships/hyperlink"/><Relationship Id="rId586" Target="https%3A%2F%2Fwww.webofscience.com%2Fwos%2Fwoscc%2Ffull-record%2FWOS%3A001847179400001" TargetMode="External" Type="http://schemas.openxmlformats.org/officeDocument/2006/relationships/hyperlink"/><Relationship Id="rId587" Target="http%3A%2F%2Fdx.doi.org%2F10.1167%2Ftvst.15.1.34" TargetMode="External" Type="http://schemas.openxmlformats.org/officeDocument/2006/relationships/hyperlink"/><Relationship Id="rId588" Target="https%3A%2F%2Fwww.webofscience.com%2Fwos%2Fwoscc%2Ffull-record%2FWOS%3A001758542100002" TargetMode="External" Type="http://schemas.openxmlformats.org/officeDocument/2006/relationships/hyperlink"/><Relationship Id="rId589" Target="http%3A%2F%2Fdx.doi.org%2F10.1186%2Fs12911-025-03300-4" TargetMode="External" Type="http://schemas.openxmlformats.org/officeDocument/2006/relationships/hyperlink"/><Relationship Id="rId59" Target="http%3A%2F%2Fdx.doi.org%2F10.2106%2FJBJS.RVW.26.00059" TargetMode="External" Type="http://schemas.openxmlformats.org/officeDocument/2006/relationships/hyperlink"/><Relationship Id="rId590" Target="https%3A%2F%2Fwww.webofscience.com%2Fwos%2Fwoscc%2Ffull-record%2FWOS%3A001651143200001" TargetMode="External" Type="http://schemas.openxmlformats.org/officeDocument/2006/relationships/hyperlink"/><Relationship Id="rId591" Target="http%3A%2F%2Fdx.doi.org%2F10.1016%2Fj.jdent.2026.106736" TargetMode="External" Type="http://schemas.openxmlformats.org/officeDocument/2006/relationships/hyperlink"/><Relationship Id="rId592" Target="https%3A%2F%2Fwww.webofscience.com%2Fwos%2Fwoscc%2Ffull-record%2FWOS%3A001767438900001" TargetMode="External" Type="http://schemas.openxmlformats.org/officeDocument/2006/relationships/hyperlink"/><Relationship Id="rId593" Target="http%3A%2F%2Fdx.doi.org%2F10.1007%2Fs00261-026-05634-7" TargetMode="External" Type="http://schemas.openxmlformats.org/officeDocument/2006/relationships/hyperlink"/><Relationship Id="rId594" Target="https%3A%2F%2Fwww.webofscience.com%2Fwos%2Fwoscc%2Ffull-record%2FWOS%3A001810853400001" TargetMode="External" Type="http://schemas.openxmlformats.org/officeDocument/2006/relationships/hyperlink"/><Relationship Id="rId595" Target="http%3A%2F%2Fdx.doi.org%2F10.1007%2Fs00417-025-07098-9" TargetMode="External" Type="http://schemas.openxmlformats.org/officeDocument/2006/relationships/hyperlink"/><Relationship Id="rId596" Target="https%3A%2F%2Fwww.webofscience.com%2Fwos%2Fwoscc%2Ffull-record%2FWOS%3A001679763700001" TargetMode="External" Type="http://schemas.openxmlformats.org/officeDocument/2006/relationships/hyperlink"/><Relationship Id="rId597" Target="http%3A%2F%2Fdx.doi.org%2F10.4103%2Fapc.apc_163_25" TargetMode="External" Type="http://schemas.openxmlformats.org/officeDocument/2006/relationships/hyperlink"/><Relationship Id="rId598" Target="https%3A%2F%2Fwww.webofscience.com%2Fwos%2Fwoscc%2Ffull-record%2FWOS%3A001740292500003" TargetMode="External" Type="http://schemas.openxmlformats.org/officeDocument/2006/relationships/hyperlink"/><Relationship Id="rId599" Target="http%3A%2F%2Fdx.doi.org%2F10.3390%2Flife16040674" TargetMode="External" Type="http://schemas.openxmlformats.org/officeDocument/2006/relationships/hyperlink"/><Relationship Id="rId6" Target="https%3A%2F%2Fwww.webofscience.com%2Fwos%2Fwoscc%2Ffull-record%2FWOS%3A001847897200001" TargetMode="External" Type="http://schemas.openxmlformats.org/officeDocument/2006/relationships/hyperlink"/><Relationship Id="rId60" Target="https%3A%2F%2Fwww.webofscience.com%2Fwos%2Fwoscc%2Ffull-record%2FWOS%3A001793685700001" TargetMode="External" Type="http://schemas.openxmlformats.org/officeDocument/2006/relationships/hyperlink"/><Relationship Id="rId600" Target="https%3A%2F%2Fwww.webofscience.com%2Fwos%2Fwoscc%2Ffull-record%2FWOS%3A001750678700001" TargetMode="External" Type="http://schemas.openxmlformats.org/officeDocument/2006/relationships/hyperlink"/><Relationship Id="rId601" Target="http%3A%2F%2Fdx.doi.org%2F10.3390%2Fijms26178472" TargetMode="External" Type="http://schemas.openxmlformats.org/officeDocument/2006/relationships/hyperlink"/><Relationship Id="rId602" Target="https%3A%2F%2Fwww.webofscience.com%2Fwos%2Fwoscc%2Ffull-record%2FWOS%3A001569783400001" TargetMode="External" Type="http://schemas.openxmlformats.org/officeDocument/2006/relationships/hyperlink"/><Relationship Id="rId603" Target="http%3A%2F%2Fdx.doi.org%2F10.3390%2Fjcm15134953" TargetMode="External" Type="http://schemas.openxmlformats.org/officeDocument/2006/relationships/hyperlink"/><Relationship Id="rId604" Target="https%3A%2F%2Fwww.webofscience.com%2Fwos%2Fwoscc%2Ffull-record%2FWOS%3A001817743900001" TargetMode="External" Type="http://schemas.openxmlformats.org/officeDocument/2006/relationships/hyperlink"/><Relationship Id="rId605" Target="http%3A%2F%2Fdx.doi.org%2F10.1097%2FTA.0000000000004385" TargetMode="External" Type="http://schemas.openxmlformats.org/officeDocument/2006/relationships/hyperlink"/><Relationship Id="rId606" Target="https%3A%2F%2Fwww.webofscience.com%2Fwos%2Fwoscc%2Ffull-record%2FWOS%3A001319556100005" TargetMode="External" Type="http://schemas.openxmlformats.org/officeDocument/2006/relationships/hyperlink"/><Relationship Id="rId607" Target="http%3A%2F%2Fdx.doi.org%2F10.21037%2Ftgh-25-128" TargetMode="External" Type="http://schemas.openxmlformats.org/officeDocument/2006/relationships/hyperlink"/><Relationship Id="rId608" Target="https%3A%2F%2Fwww.webofscience.com%2Fwos%2Fwoscc%2Ffull-record%2FWOS%3A001690148100017" TargetMode="External" Type="http://schemas.openxmlformats.org/officeDocument/2006/relationships/hyperlink"/><Relationship Id="rId609" Target="http%3A%2F%2Fdx.doi.org%2F10.1016%2Fj.ijmedinf.2025.106235" TargetMode="External" Type="http://schemas.openxmlformats.org/officeDocument/2006/relationships/hyperlink"/><Relationship Id="rId61" Target="http%3A%2F%2Fdx.doi.org%2F10.1186%2Fs43046-026-00371-w" TargetMode="External" Type="http://schemas.openxmlformats.org/officeDocument/2006/relationships/hyperlink"/><Relationship Id="rId610" Target="https%3A%2F%2Fwww.webofscience.com%2Fwos%2Fwoscc%2Ffull-record%2FWOS%3A001658390100001" TargetMode="External" Type="http://schemas.openxmlformats.org/officeDocument/2006/relationships/hyperlink"/><Relationship Id="rId611" Target="http%3A%2F%2Fdx.doi.org%2F10.1038%2Fs41568-020-00327-9" TargetMode="External" Type="http://schemas.openxmlformats.org/officeDocument/2006/relationships/hyperlink"/><Relationship Id="rId612" Target="https%3A%2F%2Fwww.webofscience.com%2Fwos%2Fwoscc%2Ffull-record%2FWOS%3A000612882300001" TargetMode="External" Type="http://schemas.openxmlformats.org/officeDocument/2006/relationships/hyperlink"/><Relationship Id="rId613" Target="http%3A%2F%2Fdx.doi.org%2F10.1177%2F11206721261419673" TargetMode="External" Type="http://schemas.openxmlformats.org/officeDocument/2006/relationships/hyperlink"/><Relationship Id="rId614" Target="https%3A%2F%2Fwww.webofscience.com%2Fwos%2Fwoscc%2Ffull-record%2FWOS%3A001687166700001" TargetMode="External" Type="http://schemas.openxmlformats.org/officeDocument/2006/relationships/hyperlink"/><Relationship Id="rId615" Target="http%3A%2F%2Fdx.doi.org%2F10.3390%2Flife16071158" TargetMode="External" Type="http://schemas.openxmlformats.org/officeDocument/2006/relationships/hyperlink"/><Relationship Id="rId616" Target="https%3A%2F%2Fwww.webofscience.com%2Fwos%2Fwoscc%2Ffull-record%2FWOS%3A001833610500001" TargetMode="External" Type="http://schemas.openxmlformats.org/officeDocument/2006/relationships/hyperlink"/><Relationship Id="rId617" Target="http%3A%2F%2Fdx.doi.org%2F10.1007%2Fs11239-026-03257-9" TargetMode="External" Type="http://schemas.openxmlformats.org/officeDocument/2006/relationships/hyperlink"/><Relationship Id="rId618" Target="https%3A%2F%2Fwww.webofscience.com%2Fwos%2Fwoscc%2Ffull-record%2FWOS%3A001712540600001" TargetMode="External" Type="http://schemas.openxmlformats.org/officeDocument/2006/relationships/hyperlink"/><Relationship Id="rId619" Target="http%3A%2F%2Fdx.doi.org%2F10.3389%2Ffmed.2026.1882075" TargetMode="External" Type="http://schemas.openxmlformats.org/officeDocument/2006/relationships/hyperlink"/><Relationship Id="rId62" Target="https%3A%2F%2Fwww.webofscience.com%2Fwos%2Fwoscc%2Ffull-record%2FWOS%3A001778008300001" TargetMode="External" Type="http://schemas.openxmlformats.org/officeDocument/2006/relationships/hyperlink"/><Relationship Id="rId620" Target="https%3A%2F%2Fwww.webofscience.com%2Fwos%2Fwoscc%2Ffull-record%2FWOS%3A001824332800001" TargetMode="External" Type="http://schemas.openxmlformats.org/officeDocument/2006/relationships/hyperlink"/><Relationship Id="rId621" Target="http%3A%2F%2Fdx.doi.org%2F10.1007%2Fs00261-026-05457-6" TargetMode="External" Type="http://schemas.openxmlformats.org/officeDocument/2006/relationships/hyperlink"/><Relationship Id="rId622" Target="https%3A%2F%2Fwww.webofscience.com%2Fwos%2Fwoscc%2Ffull-record%2FWOS%3A001721816800001" TargetMode="External" Type="http://schemas.openxmlformats.org/officeDocument/2006/relationships/hyperlink"/><Relationship Id="rId623" Target="http%3A%2F%2Fdx.doi.org%2F10.1016%2Fj.ejso.2024.108385" TargetMode="External" Type="http://schemas.openxmlformats.org/officeDocument/2006/relationships/hyperlink"/><Relationship Id="rId624" Target="https%3A%2F%2Fwww.webofscience.com%2Fwos%2Fwoscc%2Ffull-record%2FWOS%3A001411631600001" TargetMode="External" Type="http://schemas.openxmlformats.org/officeDocument/2006/relationships/hyperlink"/><Relationship Id="rId625" Target="http%3A%2F%2Fdx.doi.org%2F10.3390%2Fjcm15020686" TargetMode="External" Type="http://schemas.openxmlformats.org/officeDocument/2006/relationships/hyperlink"/><Relationship Id="rId626" Target="https%3A%2F%2Fwww.webofscience.com%2Fwos%2Fwoscc%2Ffull-record%2FWOS%3A001670662200001" TargetMode="External" Type="http://schemas.openxmlformats.org/officeDocument/2006/relationships/hyperlink"/><Relationship Id="rId627" Target="http%3A%2F%2Fdx.doi.org%2F10.1007%2Fs00234-024-03485-x" TargetMode="External" Type="http://schemas.openxmlformats.org/officeDocument/2006/relationships/hyperlink"/><Relationship Id="rId628" Target="https%3A%2F%2Fwww.webofscience.com%2Fwos%2Fwoscc%2Ffull-record%2FWOS%3A001352500700001" TargetMode="External" Type="http://schemas.openxmlformats.org/officeDocument/2006/relationships/hyperlink"/><Relationship Id="rId629" Target="http%3A%2F%2Fdx.doi.org%2F10.17179%2Fexcli2026-9524" TargetMode="External" Type="http://schemas.openxmlformats.org/officeDocument/2006/relationships/hyperlink"/><Relationship Id="rId63" Target="http%3A%2F%2Fdx.doi.org%2F10.3389%2Ffonc.2025.1576461" TargetMode="External" Type="http://schemas.openxmlformats.org/officeDocument/2006/relationships/hyperlink"/><Relationship Id="rId630" Target="https%3A%2F%2Fwww.webofscience.com%2Fwos%2Fwoscc%2Ffull-record%2FWOS%3A001843646700001" TargetMode="External" Type="http://schemas.openxmlformats.org/officeDocument/2006/relationships/hyperlink"/><Relationship Id="rId631" Target="http%3A%2F%2Fdx.doi.org%2F10.1016%2Fj.jstrokecerebrovasdis.2026.108592" TargetMode="External" Type="http://schemas.openxmlformats.org/officeDocument/2006/relationships/hyperlink"/><Relationship Id="rId632" Target="https%3A%2F%2Fwww.webofscience.com%2Fwos%2Fwoscc%2Ffull-record%2FWOS%3A001698763500001" TargetMode="External" Type="http://schemas.openxmlformats.org/officeDocument/2006/relationships/hyperlink"/><Relationship Id="rId633" Target="http%3A%2F%2Fdx.doi.org%2F10.1016%2Fj.dld.2022.03.007" TargetMode="External" Type="http://schemas.openxmlformats.org/officeDocument/2006/relationships/hyperlink"/><Relationship Id="rId634" Target="https%3A%2F%2Fwww.webofscience.com%2Fwos%2Fwoscc%2Ffull-record%2FWOS%3A000923156600005" TargetMode="External" Type="http://schemas.openxmlformats.org/officeDocument/2006/relationships/hyperlink"/><Relationship Id="rId635" Target="http%3A%2F%2Fdx.doi.org%2F10.3389%2Ffonc.2025.1626286" TargetMode="External" Type="http://schemas.openxmlformats.org/officeDocument/2006/relationships/hyperlink"/><Relationship Id="rId636" Target="https%3A%2F%2Fwww.webofscience.com%2Fwos%2Fwoscc%2Ffull-record%2FWOS%3A001638987000001" TargetMode="External" Type="http://schemas.openxmlformats.org/officeDocument/2006/relationships/hyperlink"/><Relationship Id="rId637" Target="http%3A%2F%2Fdx.doi.org%2F10.1002%2Fjmrs.860" TargetMode="External" Type="http://schemas.openxmlformats.org/officeDocument/2006/relationships/hyperlink"/><Relationship Id="rId638" Target="https%3A%2F%2Fwww.webofscience.com%2Fwos%2Fwoscc%2Ffull-record%2FWOS%3A001402357100001" TargetMode="External" Type="http://schemas.openxmlformats.org/officeDocument/2006/relationships/hyperlink"/><Relationship Id="rId639" Target="http%3A%2F%2Fdx.doi.org%2F10.3390%2Fjcm15062165" TargetMode="External" Type="http://schemas.openxmlformats.org/officeDocument/2006/relationships/hyperlink"/><Relationship Id="rId64" Target="https%3A%2F%2Fwww.webofscience.com%2Fwos%2Fwoscc%2Ffull-record%2FWOS%3A001535093100001" TargetMode="External" Type="http://schemas.openxmlformats.org/officeDocument/2006/relationships/hyperlink"/><Relationship Id="rId640" Target="https%3A%2F%2Fwww.webofscience.com%2Fwos%2Fwoscc%2Ffull-record%2FWOS%3A001725714000001" TargetMode="External" Type="http://schemas.openxmlformats.org/officeDocument/2006/relationships/hyperlink"/><Relationship Id="rId641" Target="http%3A%2F%2Fdx.doi.org%2F10.1007%2Fs10278-025-01775-1" TargetMode="External" Type="http://schemas.openxmlformats.org/officeDocument/2006/relationships/hyperlink"/><Relationship Id="rId642" Target="https%3A%2F%2Fwww.webofscience.com%2Fwos%2Fwoscc%2Ffull-record%2FWOS%3A001654276100001" TargetMode="External" Type="http://schemas.openxmlformats.org/officeDocument/2006/relationships/hyperlink"/><Relationship Id="rId643" Target="http%3A%2F%2Fdx.doi.org%2F10.1007%2Fs00701-025-06725-y" TargetMode="External" Type="http://schemas.openxmlformats.org/officeDocument/2006/relationships/hyperlink"/><Relationship Id="rId644" Target="https%3A%2F%2Fwww.webofscience.com%2Fwos%2Fwoscc%2Ffull-record%2FWOS%3A001630696700003" TargetMode="External" Type="http://schemas.openxmlformats.org/officeDocument/2006/relationships/hyperlink"/><Relationship Id="rId645" Target="http%3A%2F%2Fdx.doi.org%2F10.1159%2F000553309" TargetMode="External" Type="http://schemas.openxmlformats.org/officeDocument/2006/relationships/hyperlink"/><Relationship Id="rId646" Target="https%3A%2F%2Fwww.webofscience.com%2Fwos%2Fwoscc%2Ffull-record%2FWOS%3A001853767700001" TargetMode="External" Type="http://schemas.openxmlformats.org/officeDocument/2006/relationships/hyperlink"/><Relationship Id="rId647" Target="http%3A%2F%2Fdx.doi.org%2F10.13004%2Fkjnt.2025.21.e33" TargetMode="External" Type="http://schemas.openxmlformats.org/officeDocument/2006/relationships/hyperlink"/><Relationship Id="rId648" Target="https%3A%2F%2Fwww.webofscience.com%2Fwos%2Fwoscc%2Ffull-record%2FWOS%3A001634989600003" TargetMode="External" Type="http://schemas.openxmlformats.org/officeDocument/2006/relationships/hyperlink"/><Relationship Id="rId649" Target="http%3A%2F%2Fdx.doi.org%2F10.1002%2Fsono.70096" TargetMode="External" Type="http://schemas.openxmlformats.org/officeDocument/2006/relationships/hyperlink"/><Relationship Id="rId65" Target="http%3A%2F%2Fdx.doi.org%2F10.3389%2Ffrai.2026.1890320" TargetMode="External" Type="http://schemas.openxmlformats.org/officeDocument/2006/relationships/hyperlink"/><Relationship Id="rId650" Target="https%3A%2F%2Fwww.webofscience.com%2Fwos%2Fwoscc%2Ffull-record%2FWOS%3A001836925200001" TargetMode="External" Type="http://schemas.openxmlformats.org/officeDocument/2006/relationships/hyperlink"/><Relationship Id="rId651" Target="http%3A%2F%2Fdx.doi.org%2F10.1007%2Fs00414-026-03856-4" TargetMode="External" Type="http://schemas.openxmlformats.org/officeDocument/2006/relationships/hyperlink"/><Relationship Id="rId652" Target="https%3A%2F%2Fwww.webofscience.com%2Fwos%2Fwoscc%2Ffull-record%2FWOS%3A001790704000001" TargetMode="External" Type="http://schemas.openxmlformats.org/officeDocument/2006/relationships/hyperlink"/><Relationship Id="rId653" Target="http%3A%2F%2Fdx.doi.org%2F10.3390%2Fbioengineering13070796" TargetMode="External" Type="http://schemas.openxmlformats.org/officeDocument/2006/relationships/hyperlink"/><Relationship Id="rId654" Target="https%3A%2F%2Fwww.webofscience.com%2Fwos%2Fwoscc%2Ffull-record%2FWOS%3A001832297100001" TargetMode="External" Type="http://schemas.openxmlformats.org/officeDocument/2006/relationships/hyperlink"/><Relationship Id="rId655" Target="http%3A%2F%2Fdx.doi.org%2F10.1093%2Fasj%2Fsjaf238" TargetMode="External" Type="http://schemas.openxmlformats.org/officeDocument/2006/relationships/hyperlink"/><Relationship Id="rId656" Target="https%3A%2F%2Fwww.webofscience.com%2Fwos%2Fwoscc%2Ffull-record%2FWOS%3A001630290500001" TargetMode="External" Type="http://schemas.openxmlformats.org/officeDocument/2006/relationships/hyperlink"/><Relationship Id="rId657" Target="http%3A%2F%2Fdx.doi.org%2F10.3390%2Fapp16115245" TargetMode="External" Type="http://schemas.openxmlformats.org/officeDocument/2006/relationships/hyperlink"/><Relationship Id="rId658" Target="https%3A%2F%2Fwww.webofscience.com%2Fwos%2Fwoscc%2Ffull-record%2FWOS%3A001789790600001" TargetMode="External" Type="http://schemas.openxmlformats.org/officeDocument/2006/relationships/hyperlink"/><Relationship Id="rId659" Target="http%3A%2F%2Fdx.doi.org%2F10.1155%2Fproc%2F9923959" TargetMode="External" Type="http://schemas.openxmlformats.org/officeDocument/2006/relationships/hyperlink"/><Relationship Id="rId66" Target="https%3A%2F%2Fwww.webofscience.com%2Fwos%2Fwoscc%2Ffull-record%2FWOS%3A001848026100001" TargetMode="External" Type="http://schemas.openxmlformats.org/officeDocument/2006/relationships/hyperlink"/><Relationship Id="rId660" Target="https%3A%2F%2Fwww.webofscience.com%2Fwos%2Fwoscc%2Ffull-record%2FWOS%3A001825737700001" TargetMode="External" Type="http://schemas.openxmlformats.org/officeDocument/2006/relationships/hyperlink"/><Relationship Id="rId661" Target="http%3A%2F%2Fdx.doi.org%2F10.1049%2Fhtl2.70026" TargetMode="External" Type="http://schemas.openxmlformats.org/officeDocument/2006/relationships/hyperlink"/><Relationship Id="rId662" Target="https%3A%2F%2Fwww.webofscience.com%2Fwos%2Fwoscc%2Ffull-record%2FWOS%3A001644586700008" TargetMode="External" Type="http://schemas.openxmlformats.org/officeDocument/2006/relationships/hyperlink"/><Relationship Id="rId663" Target="http%3A%2F%2Fdx.doi.org%2F10.3389%2Ffmed.2025.1695525" TargetMode="External" Type="http://schemas.openxmlformats.org/officeDocument/2006/relationships/hyperlink"/><Relationship Id="rId664" Target="https%3A%2F%2Fwww.webofscience.com%2Fwos%2Fwoscc%2Ffull-record%2FWOS%3A001648529700001" TargetMode="External" Type="http://schemas.openxmlformats.org/officeDocument/2006/relationships/hyperlink"/><Relationship Id="rId665" Target="http%3A%2F%2Fdx.doi.org%2F10.1016%2Fj.yebeh.2021.108273" TargetMode="External" Type="http://schemas.openxmlformats.org/officeDocument/2006/relationships/hyperlink"/><Relationship Id="rId666" Target="https%3A%2F%2Fwww.webofscience.com%2Fwos%2Fwoscc%2Ffull-record%2FWOS%3A000697181000008" TargetMode="External" Type="http://schemas.openxmlformats.org/officeDocument/2006/relationships/hyperlink"/><Relationship Id="rId667" Target="http%3A%2F%2Fdx.doi.org%2F10.1016%2Fj.bja.2021.09.025" TargetMode="External" Type="http://schemas.openxmlformats.org/officeDocument/2006/relationships/hyperlink"/><Relationship Id="rId668" Target="https%3A%2F%2Fwww.webofscience.com%2Fwos%2Fwoscc%2Ffull-record%2FWOS%3A000752497000050" TargetMode="External" Type="http://schemas.openxmlformats.org/officeDocument/2006/relationships/hyperlink"/><Relationship Id="rId669" Target="http%3A%2F%2Fdx.doi.org%2F10.3390%2Fdiagnostics15162044" TargetMode="External" Type="http://schemas.openxmlformats.org/officeDocument/2006/relationships/hyperlink"/><Relationship Id="rId67" Target="http%3A%2F%2Fdx.doi.org%2F10.1007%2Fs00261-024-04668-z" TargetMode="External" Type="http://schemas.openxmlformats.org/officeDocument/2006/relationships/hyperlink"/><Relationship Id="rId670" Target="https%3A%2F%2Fwww.webofscience.com%2Fwos%2Fwoscc%2Ffull-record%2FWOS%3A001558471000001" TargetMode="External" Type="http://schemas.openxmlformats.org/officeDocument/2006/relationships/hyperlink"/><Relationship Id="rId671" Target="http%3A%2F%2Fdx.doi.org%2F10.1111%2Fnicc.70206" TargetMode="External" Type="http://schemas.openxmlformats.org/officeDocument/2006/relationships/hyperlink"/><Relationship Id="rId672" Target="https%3A%2F%2Fwww.webofscience.com%2Fwos%2Fwoscc%2Ffull-record%2FWOS%3A001629797800019" TargetMode="External" Type="http://schemas.openxmlformats.org/officeDocument/2006/relationships/hyperlink"/><Relationship Id="rId673" Target="http%3A%2F%2Fdx.doi.org%2F10.4240%2Fwjgs.v18.i7.119087" TargetMode="External" Type="http://schemas.openxmlformats.org/officeDocument/2006/relationships/hyperlink"/><Relationship Id="rId674" Target="https%3A%2F%2Fwww.webofscience.com%2Fwos%2Fwoscc%2Ffull-record%2FWOS%3A001836361300037" TargetMode="External" Type="http://schemas.openxmlformats.org/officeDocument/2006/relationships/hyperlink"/><Relationship Id="rId675" Target="http%3A%2F%2Fdx.doi.org%2F10.3390%2Fai7020043" TargetMode="External" Type="http://schemas.openxmlformats.org/officeDocument/2006/relationships/hyperlink"/><Relationship Id="rId676" Target="https%3A%2F%2Fwww.webofscience.com%2Fwos%2Fwoscc%2Ffull-record%2FWOS%3A001699737000001" TargetMode="External" Type="http://schemas.openxmlformats.org/officeDocument/2006/relationships/hyperlink"/><Relationship Id="rId677" Target="http%3A%2F%2Fdx.doi.org%2F10.3389%2Ffdgth.2026.1841706" TargetMode="External" Type="http://schemas.openxmlformats.org/officeDocument/2006/relationships/hyperlink"/><Relationship Id="rId678" Target="https%3A%2F%2Fwww.webofscience.com%2Fwos%2Fwoscc%2Ffull-record%2FWOS%3A001810817200001" TargetMode="External" Type="http://schemas.openxmlformats.org/officeDocument/2006/relationships/hyperlink"/><Relationship Id="rId679" Target="http%3A%2F%2Fdx.doi.org%2F10.3390%2Fcancers18101668" TargetMode="External" Type="http://schemas.openxmlformats.org/officeDocument/2006/relationships/hyperlink"/><Relationship Id="rId68" Target="https%3A%2F%2Fwww.webofscience.com%2Fwos%2Fwoscc%2Ffull-record%2FWOS%3A001352961000001" TargetMode="External" Type="http://schemas.openxmlformats.org/officeDocument/2006/relationships/hyperlink"/><Relationship Id="rId680" Target="https%3A%2F%2Fwww.webofscience.com%2Fwos%2Fwoscc%2Ffull-record%2FWOS%3A001774280900001" TargetMode="External" Type="http://schemas.openxmlformats.org/officeDocument/2006/relationships/hyperlink"/><Relationship Id="rId681" Target="http%3A%2F%2Fdx.doi.org%2F10.3389%2Ffendo.2025.1495306" TargetMode="External" Type="http://schemas.openxmlformats.org/officeDocument/2006/relationships/hyperlink"/><Relationship Id="rId682" Target="https%3A%2F%2Fwww.webofscience.com%2Fwos%2Fwoscc%2Ffull-record%2FWOS%3A001446171200001" TargetMode="External" Type="http://schemas.openxmlformats.org/officeDocument/2006/relationships/hyperlink"/><Relationship Id="rId683" Target="http%3A%2F%2Fdx.doi.org%2F10.3389%2Ffmed.2026.1849096" TargetMode="External" Type="http://schemas.openxmlformats.org/officeDocument/2006/relationships/hyperlink"/><Relationship Id="rId684" Target="https%3A%2F%2Fwww.webofscience.com%2Fwos%2Fwoscc%2Ffull-record%2FWOS%3A001787582300001" TargetMode="External" Type="http://schemas.openxmlformats.org/officeDocument/2006/relationships/hyperlink"/><Relationship Id="rId685" Target="http%3A%2F%2Fdx.doi.org%2F10.1007%2Fs43390-026-01397-9" TargetMode="External" Type="http://schemas.openxmlformats.org/officeDocument/2006/relationships/hyperlink"/><Relationship Id="rId686" Target="https%3A%2F%2Fwww.webofscience.com%2Fwos%2Fwoscc%2Ffull-record%2FWOS%3A001760661000001" TargetMode="External" Type="http://schemas.openxmlformats.org/officeDocument/2006/relationships/hyperlink"/><Relationship Id="rId687" Target="http%3A%2F%2Fdx.doi.org%2F10.1093%2Fced%2Fllae361" TargetMode="External" Type="http://schemas.openxmlformats.org/officeDocument/2006/relationships/hyperlink"/><Relationship Id="rId688" Target="https%3A%2F%2Fwww.webofscience.com%2Fwos%2Fwoscc%2Ffull-record%2FWOS%3A001345416000001" TargetMode="External" Type="http://schemas.openxmlformats.org/officeDocument/2006/relationships/hyperlink"/><Relationship Id="rId689" Target="http%3A%2F%2Fdx.doi.org%2F10.1016%2Fj.xops.2024.100471" TargetMode="External" Type="http://schemas.openxmlformats.org/officeDocument/2006/relationships/hyperlink"/><Relationship Id="rId69" Target="http%3A%2F%2Fdx.doi.org%2F10.1177%2F09612033261454511" TargetMode="External" Type="http://schemas.openxmlformats.org/officeDocument/2006/relationships/hyperlink"/><Relationship Id="rId690" Target="https%3A%2F%2Fwww.webofscience.com%2Fwos%2Fwoscc%2Ffull-record%2FWOS%3A001226467700001" TargetMode="External" Type="http://schemas.openxmlformats.org/officeDocument/2006/relationships/hyperlink"/><Relationship Id="rId691" Target="http%3A%2F%2Fdx.doi.org%2F10.2196%2F79886" TargetMode="External" Type="http://schemas.openxmlformats.org/officeDocument/2006/relationships/hyperlink"/><Relationship Id="rId692" Target="https%3A%2F%2Fwww.webofscience.com%2Fwos%2Fwoscc%2Ffull-record%2FWOS%3A001693462200001" TargetMode="External" Type="http://schemas.openxmlformats.org/officeDocument/2006/relationships/hyperlink"/><Relationship Id="rId693" Target="http%3A%2F%2Fdx.doi.org%2F10.1002%2Fjvc2.70421" TargetMode="External" Type="http://schemas.openxmlformats.org/officeDocument/2006/relationships/hyperlink"/><Relationship Id="rId694" Target="https%3A%2F%2Fwww.webofscience.com%2Fwos%2Fwoscc%2Ffull-record%2FWOS%3A001849576900001" TargetMode="External" Type="http://schemas.openxmlformats.org/officeDocument/2006/relationships/hyperlink"/><Relationship Id="rId695" Target="http%3A%2F%2Fdx.doi.org%2F10.3389%2Ffcimb.2026.1792361" TargetMode="External" Type="http://schemas.openxmlformats.org/officeDocument/2006/relationships/hyperlink"/><Relationship Id="rId696" Target="https%3A%2F%2Fwww.webofscience.com%2Fwos%2Fwoscc%2Ffull-record%2FWOS%3A001786778600001" TargetMode="External" Type="http://schemas.openxmlformats.org/officeDocument/2006/relationships/hyperlink"/><Relationship Id="rId697" Target="http%3A%2F%2Fdx.doi.org%2F10.1053%2Fj.semnuclmed.2023.06.001" TargetMode="External" Type="http://schemas.openxmlformats.org/officeDocument/2006/relationships/hyperlink"/><Relationship Id="rId698" Target="https%3A%2F%2Fwww.webofscience.com%2Fwos%2Fwoscc%2Ffull-record%2FWOS%3A001134458700001" TargetMode="External" Type="http://schemas.openxmlformats.org/officeDocument/2006/relationships/hyperlink"/><Relationship Id="rId699" Target="http%3A%2F%2Fdx.doi.org%2F10.1186%2Fs13064-026-00306-0" TargetMode="External" Type="http://schemas.openxmlformats.org/officeDocument/2006/relationships/hyperlink"/><Relationship Id="rId7" Target="http%3A%2F%2Fdx.doi.org%2F10.1186%2Fs12938-025-01487-1" TargetMode="External" Type="http://schemas.openxmlformats.org/officeDocument/2006/relationships/hyperlink"/><Relationship Id="rId70" Target="https%3A%2F%2Fwww.webofscience.com%2Fwos%2Fwoscc%2Ffull-record%2FWOS%3A001771690000001" TargetMode="External" Type="http://schemas.openxmlformats.org/officeDocument/2006/relationships/hyperlink"/><Relationship Id="rId700" Target="https%3A%2F%2Fwww.webofscience.com%2Fwos%2Fwoscc%2Ffull-record%2FWOS%3A001843420000001" TargetMode="External" Type="http://schemas.openxmlformats.org/officeDocument/2006/relationships/hyperlink"/><Relationship Id="rId701" Target="http%3A%2F%2Fdx.doi.org%2F10.2147%2FVHRM.S590502" TargetMode="External" Type="http://schemas.openxmlformats.org/officeDocument/2006/relationships/hyperlink"/><Relationship Id="rId702" Target="https%3A%2F%2Fwww.webofscience.com%2Fwos%2Fwoscc%2Ffull-record%2FWOS%3A001729389900001" TargetMode="External" Type="http://schemas.openxmlformats.org/officeDocument/2006/relationships/hyperlink"/><Relationship Id="rId703" Target="http%3A%2F%2Fdx.doi.org%2F10.3390%2Fmedicina61101768" TargetMode="External" Type="http://schemas.openxmlformats.org/officeDocument/2006/relationships/hyperlink"/><Relationship Id="rId704" Target="https%3A%2F%2Fwww.webofscience.com%2Fwos%2Fwoscc%2Ffull-record%2FWOS%3A001601930200001" TargetMode="External" Type="http://schemas.openxmlformats.org/officeDocument/2006/relationships/hyperlink"/><Relationship Id="rId705" Target="http%3A%2F%2Fdx.doi.org%2F10.3389%2Ffrai.2026.1789718" TargetMode="External" Type="http://schemas.openxmlformats.org/officeDocument/2006/relationships/hyperlink"/><Relationship Id="rId706" Target="https%3A%2F%2Fwww.webofscience.com%2Fwos%2Fwoscc%2Ffull-record%2FWOS%3A001780320800001" TargetMode="External" Type="http://schemas.openxmlformats.org/officeDocument/2006/relationships/hyperlink"/><Relationship Id="rId707" Target="http%3A%2F%2Fdx.doi.org%2F10.3390%2Fapp16031339" TargetMode="External" Type="http://schemas.openxmlformats.org/officeDocument/2006/relationships/hyperlink"/><Relationship Id="rId708" Target="https%3A%2F%2Fwww.webofscience.com%2Fwos%2Fwoscc%2Ffull-record%2FWOS%3A001687588700001" TargetMode="External" Type="http://schemas.openxmlformats.org/officeDocument/2006/relationships/hyperlink"/><Relationship Id="rId709" Target="http%3A%2F%2Fdx.doi.org%2F10.1080%2F17460441.2025.2508866" TargetMode="External" Type="http://schemas.openxmlformats.org/officeDocument/2006/relationships/hyperlink"/><Relationship Id="rId71" Target="http%3A%2F%2Fdx.doi.org%2F10.3390%2Fma19143031" TargetMode="External" Type="http://schemas.openxmlformats.org/officeDocument/2006/relationships/hyperlink"/><Relationship Id="rId710" Target="https%3A%2F%2Fwww.webofscience.com%2Fwos%2Fwoscc%2Ffull-record%2FWOS%3A001495281400001" TargetMode="External" Type="http://schemas.openxmlformats.org/officeDocument/2006/relationships/hyperlink"/><Relationship Id="rId711" Target="http%3A%2F%2Fdx.doi.org%2F10.62347%2FZRQA3915" TargetMode="External" Type="http://schemas.openxmlformats.org/officeDocument/2006/relationships/hyperlink"/><Relationship Id="rId712" Target="https%3A%2F%2Fwww.webofscience.com%2Fwos%2Fwoscc%2Ffull-record%2FWOS%3A001829944000004" TargetMode="External" Type="http://schemas.openxmlformats.org/officeDocument/2006/relationships/hyperlink"/><Relationship Id="rId713" Target="http%3A%2F%2Fdx.doi.org%2F10.1227%2Fneu.0000000000003531" TargetMode="External" Type="http://schemas.openxmlformats.org/officeDocument/2006/relationships/hyperlink"/><Relationship Id="rId714" Target="https%3A%2F%2Fwww.webofscience.com%2Fwos%2Fwoscc%2Ffull-record%2FWOS%3A001594566300032" TargetMode="External" Type="http://schemas.openxmlformats.org/officeDocument/2006/relationships/hyperlink"/><Relationship Id="rId715" Target="http%3A%2F%2Fdx.doi.org%2F10.3390%2Fcells15030304" TargetMode="External" Type="http://schemas.openxmlformats.org/officeDocument/2006/relationships/hyperlink"/><Relationship Id="rId716" Target="https%3A%2F%2Fwww.webofscience.com%2Fwos%2Fwoscc%2Ffull-record%2FWOS%3A001688808100001" TargetMode="External" Type="http://schemas.openxmlformats.org/officeDocument/2006/relationships/hyperlink"/><Relationship Id="rId717" Target="http%3A%2F%2Fdx.doi.org%2F10.3390%2Fvetsci13060574" TargetMode="External" Type="http://schemas.openxmlformats.org/officeDocument/2006/relationships/hyperlink"/><Relationship Id="rId718" Target="https%3A%2F%2Fwww.webofscience.com%2Fwos%2Fwoscc%2Ffull-record%2FWOS%3A001803905100001" TargetMode="External" Type="http://schemas.openxmlformats.org/officeDocument/2006/relationships/hyperlink"/><Relationship Id="rId719" Target="http%3A%2F%2Fdx.doi.org%2F10.1016%2Fj.jdent.2025.106027" TargetMode="External" Type="http://schemas.openxmlformats.org/officeDocument/2006/relationships/hyperlink"/><Relationship Id="rId72" Target="https%3A%2F%2Fwww.webofscience.com%2Fwos%2Fwoscc%2Ffull-record%2FWOS%3A001832888500001" TargetMode="External" Type="http://schemas.openxmlformats.org/officeDocument/2006/relationships/hyperlink"/><Relationship Id="rId720" Target="https%3A%2F%2Fwww.webofscience.com%2Fwos%2Fwoscc%2Ffull-record%2FWOS%3A001578861000001" TargetMode="External" Type="http://schemas.openxmlformats.org/officeDocument/2006/relationships/hyperlink"/><Relationship Id="rId721" Target="http%3A%2F%2Fdx.doi.org%2F10.1002%2Fvms3.71152" TargetMode="External" Type="http://schemas.openxmlformats.org/officeDocument/2006/relationships/hyperlink"/><Relationship Id="rId722" Target="https%3A%2F%2Fwww.webofscience.com%2Fwos%2Fwoscc%2Ffull-record%2FWOS%3A001844030000001" TargetMode="External" Type="http://schemas.openxmlformats.org/officeDocument/2006/relationships/hyperlink"/><Relationship Id="rId723" Target="http%3A%2F%2Fdx.doi.org%2F10.1097%2FHCO.0000000000001317" TargetMode="External" Type="http://schemas.openxmlformats.org/officeDocument/2006/relationships/hyperlink"/><Relationship Id="rId724" Target="https%3A%2F%2Fwww.webofscience.com%2Fwos%2Fwoscc%2Ffull-record%2FWOS%3A001842420400007" TargetMode="External" Type="http://schemas.openxmlformats.org/officeDocument/2006/relationships/hyperlink"/><Relationship Id="rId725" Target="http%3A%2F%2Fdx.doi.org%2F10.1177%2F02841851261462501" TargetMode="External" Type="http://schemas.openxmlformats.org/officeDocument/2006/relationships/hyperlink"/><Relationship Id="rId726" Target="https%3A%2F%2Fwww.webofscience.com%2Fwos%2Fwoscc%2Ffull-record%2FWOS%3A001822408400001" TargetMode="External" Type="http://schemas.openxmlformats.org/officeDocument/2006/relationships/hyperlink"/><Relationship Id="rId727" Target="http%3A%2F%2Fdx.doi.org%2F10.3389%2Ffonc.2025.1614603" TargetMode="External" Type="http://schemas.openxmlformats.org/officeDocument/2006/relationships/hyperlink"/><Relationship Id="rId728" Target="https%3A%2F%2Fwww.webofscience.com%2Fwos%2Fwoscc%2Ffull-record%2FWOS%3A001573635700001" TargetMode="External" Type="http://schemas.openxmlformats.org/officeDocument/2006/relationships/hyperlink"/><Relationship Id="rId729" Target="http%3A%2F%2Fdx.doi.org%2F10.3390%2Fdiagnostics15172169" TargetMode="External" Type="http://schemas.openxmlformats.org/officeDocument/2006/relationships/hyperlink"/><Relationship Id="rId73" Target="http%3A%2F%2Fdx.doi.org%2F10.1016%2Fj.ijmedinf.2026.106480" TargetMode="External" Type="http://schemas.openxmlformats.org/officeDocument/2006/relationships/hyperlink"/><Relationship Id="rId730" Target="https%3A%2F%2Fwww.webofscience.com%2Fwos%2Fwoscc%2Ffull-record%2FWOS%3A001570044400001" TargetMode="External" Type="http://schemas.openxmlformats.org/officeDocument/2006/relationships/hyperlink"/><Relationship Id="rId731" Target="http%3A%2F%2Fdx.doi.org%2F10.2196%2F81328" TargetMode="External" Type="http://schemas.openxmlformats.org/officeDocument/2006/relationships/hyperlink"/><Relationship Id="rId732" Target="https%3A%2F%2Fwww.webofscience.com%2Fwos%2Fwoscc%2Ffull-record%2FWOS%3A001632753800006" TargetMode="External" Type="http://schemas.openxmlformats.org/officeDocument/2006/relationships/hyperlink"/><Relationship Id="rId733" Target="http%3A%2F%2Fdx.doi.org%2F10.2196%2F73541" TargetMode="External" Type="http://schemas.openxmlformats.org/officeDocument/2006/relationships/hyperlink"/><Relationship Id="rId734" Target="https%3A%2F%2Fwww.webofscience.com%2Fwos%2Fwoscc%2Ffull-record%2FWOS%3A001590319800009" TargetMode="External" Type="http://schemas.openxmlformats.org/officeDocument/2006/relationships/hyperlink"/><Relationship Id="rId735" Target="http%3A%2F%2Fdx.doi.org%2F10.1007%2Fs00261-025-05317-9" TargetMode="External" Type="http://schemas.openxmlformats.org/officeDocument/2006/relationships/hyperlink"/><Relationship Id="rId736" Target="https%3A%2F%2Fwww.webofscience.com%2Fwos%2Fwoscc%2Ffull-record%2FWOS%3A001622467100001" TargetMode="External" Type="http://schemas.openxmlformats.org/officeDocument/2006/relationships/hyperlink"/><Relationship Id="rId737" Target="http%3A%2F%2Fdx.doi.org%2F10.1007%2Fs11695-026-08666-6" TargetMode="External" Type="http://schemas.openxmlformats.org/officeDocument/2006/relationships/hyperlink"/><Relationship Id="rId738" Target="https%3A%2F%2Fwww.webofscience.com%2Fwos%2Fwoscc%2Ffull-record%2FWOS%3A001739661000001" TargetMode="External" Type="http://schemas.openxmlformats.org/officeDocument/2006/relationships/hyperlink"/><Relationship Id="rId739" Target="http%3A%2F%2Fdx.doi.org%2F10.1002%2Fcpt.3008" TargetMode="External" Type="http://schemas.openxmlformats.org/officeDocument/2006/relationships/hyperlink"/><Relationship Id="rId74" Target="https%3A%2F%2Fwww.webofscience.com%2Fwos%2Fwoscc%2Ffull-record%2FWOS%3A001767160800001" TargetMode="External" Type="http://schemas.openxmlformats.org/officeDocument/2006/relationships/hyperlink"/><Relationship Id="rId740" Target="https%3A%2F%2Fwww.webofscience.com%2Fwos%2Fwoscc%2Ffull-record%2FWOS%3A001045054600001" TargetMode="External" Type="http://schemas.openxmlformats.org/officeDocument/2006/relationships/hyperlink"/><Relationship Id="rId741" Target="http%3A%2F%2Fdx.doi.org%2F10.1016%2Fj.forsciint.2026.113110" TargetMode="External" Type="http://schemas.openxmlformats.org/officeDocument/2006/relationships/hyperlink"/><Relationship Id="rId742" Target="https%3A%2F%2Fwww.webofscience.com%2Fwos%2Fwoscc%2Ffull-record%2FWOS%3A001854091300001" TargetMode="External" Type="http://schemas.openxmlformats.org/officeDocument/2006/relationships/hyperlink"/><Relationship Id="rId743" Target="http%3A%2F%2Fdx.doi.org%2F10.1177%2F17455057261475065" TargetMode="External" Type="http://schemas.openxmlformats.org/officeDocument/2006/relationships/hyperlink"/><Relationship Id="rId744" Target="https%3A%2F%2Fwww.webofscience.com%2Fwos%2Fwoscc%2Ffull-record%2FWOS%3A001844404400001" TargetMode="External" Type="http://schemas.openxmlformats.org/officeDocument/2006/relationships/hyperlink"/><Relationship Id="rId745" Target="http%3A%2F%2Fdx.doi.org%2F10.1007%2Fs11912-026-01789-0" TargetMode="External" Type="http://schemas.openxmlformats.org/officeDocument/2006/relationships/hyperlink"/><Relationship Id="rId746" Target="https%3A%2F%2Fwww.webofscience.com%2Fwos%2Fwoscc%2Ffull-record%2FWOS%3A001766571100001" TargetMode="External" Type="http://schemas.openxmlformats.org/officeDocument/2006/relationships/hyperlink"/><Relationship Id="rId747" Target="http%3A%2F%2Fdx.doi.org%2F10.3389%2Ffmed.2026.1791505" TargetMode="External" Type="http://schemas.openxmlformats.org/officeDocument/2006/relationships/hyperlink"/><Relationship Id="rId748" Target="https%3A%2F%2Fwww.webofscience.com%2Fwos%2Fwoscc%2Ffull-record%2FWOS%3A001782190700001" TargetMode="External" Type="http://schemas.openxmlformats.org/officeDocument/2006/relationships/hyperlink"/><Relationship Id="rId749" Target="http%3A%2F%2Fdx.doi.org%2F10.1186%2Fs12880-025-02068-3" TargetMode="External" Type="http://schemas.openxmlformats.org/officeDocument/2006/relationships/hyperlink"/><Relationship Id="rId75" Target="http%3A%2F%2Fdx.doi.org%2F10.1016%2Fj.isci.2023.107407" TargetMode="External" Type="http://schemas.openxmlformats.org/officeDocument/2006/relationships/hyperlink"/><Relationship Id="rId750" Target="https%3A%2F%2Fwww.webofscience.com%2Fwos%2Fwoscc%2Ffull-record%2FWOS%3A001655338200001" TargetMode="External" Type="http://schemas.openxmlformats.org/officeDocument/2006/relationships/hyperlink"/><Relationship Id="rId751" Target="http%3A%2F%2Fdx.doi.org%2F10.3389%2Ffcvm.2026.1777734" TargetMode="External" Type="http://schemas.openxmlformats.org/officeDocument/2006/relationships/hyperlink"/><Relationship Id="rId752" Target="https%3A%2F%2Fwww.webofscience.com%2Fwos%2Fwoscc%2Ffull-record%2FWOS%3A001735485000001" TargetMode="External" Type="http://schemas.openxmlformats.org/officeDocument/2006/relationships/hyperlink"/><Relationship Id="rId753" Target="http%3A%2F%2Fdx.doi.org%2F10.2147%2FJMDH.S623353" TargetMode="External" Type="http://schemas.openxmlformats.org/officeDocument/2006/relationships/hyperlink"/><Relationship Id="rId754" Target="https%3A%2F%2Fwww.webofscience.com%2Fwos%2Fwoscc%2Ffull-record%2FWOS%3A001851397000001" TargetMode="External" Type="http://schemas.openxmlformats.org/officeDocument/2006/relationships/hyperlink"/><Relationship Id="rId755" Target="https%3A%2F%2Fwww.webofscience.com%2Fwos%2Fwoscc%2Ffull-record%2FWOS%3A001639668900005" TargetMode="External" Type="http://schemas.openxmlformats.org/officeDocument/2006/relationships/hyperlink"/><Relationship Id="rId756" Target="http%3A%2F%2Fdx.doi.org%2F10.3390%2Fcancers18030421" TargetMode="External" Type="http://schemas.openxmlformats.org/officeDocument/2006/relationships/hyperlink"/><Relationship Id="rId757" Target="https%3A%2F%2Fwww.webofscience.com%2Fwos%2Fwoscc%2Ffull-record%2FWOS%3A001687630100001" TargetMode="External" Type="http://schemas.openxmlformats.org/officeDocument/2006/relationships/hyperlink"/><Relationship Id="rId758" Target="http%3A%2F%2Fdx.doi.org%2F10.3390%2Fsurgeries7020061" TargetMode="External" Type="http://schemas.openxmlformats.org/officeDocument/2006/relationships/hyperlink"/><Relationship Id="rId759" Target="https%3A%2F%2Fwww.webofscience.com%2Fwos%2Fwoscc%2Ffull-record%2FWOS%3A001803438300001" TargetMode="External" Type="http://schemas.openxmlformats.org/officeDocument/2006/relationships/hyperlink"/><Relationship Id="rId76" Target="https%3A%2F%2Fwww.webofscience.com%2Fwos%2Fwoscc%2Ffull-record%2FWOS%3A001122907400001" TargetMode="External" Type="http://schemas.openxmlformats.org/officeDocument/2006/relationships/hyperlink"/><Relationship Id="rId760" Target="http%3A%2F%2Fdx.doi.org%2F10.1080%2F14737140.2026.2671252" TargetMode="External" Type="http://schemas.openxmlformats.org/officeDocument/2006/relationships/hyperlink"/><Relationship Id="rId761" Target="https%3A%2F%2Fwww.webofscience.com%2Fwos%2Fwoscc%2Ffull-record%2FWOS%3A001761495200001" TargetMode="External" Type="http://schemas.openxmlformats.org/officeDocument/2006/relationships/hyperlink"/><Relationship Id="rId762" Target="http%3A%2F%2Fdx.doi.org%2F10.1016%2Fj.sipas.2025.100322" TargetMode="External" Type="http://schemas.openxmlformats.org/officeDocument/2006/relationships/hyperlink"/><Relationship Id="rId763" Target="https%3A%2F%2Fwww.webofscience.com%2Fwos%2Fwoscc%2Ffull-record%2FWOS%3A001644668300001" TargetMode="External" Type="http://schemas.openxmlformats.org/officeDocument/2006/relationships/hyperlink"/><Relationship Id="rId764" Target="http%3A%2F%2Fdx.doi.org%2F10.21037%2Fcdt-2025-1-616" TargetMode="External" Type="http://schemas.openxmlformats.org/officeDocument/2006/relationships/hyperlink"/><Relationship Id="rId765" Target="https%3A%2F%2Fwww.webofscience.com%2Fwos%2Fwoscc%2Ffull-record%2FWOS%3A001775649100015" TargetMode="External" Type="http://schemas.openxmlformats.org/officeDocument/2006/relationships/hyperlink"/><Relationship Id="rId766" Target="http%3A%2F%2Fdx.doi.org%2F10.3390%2Fjcm15051741" TargetMode="External" Type="http://schemas.openxmlformats.org/officeDocument/2006/relationships/hyperlink"/><Relationship Id="rId767" Target="https%3A%2F%2Fwww.webofscience.com%2Fwos%2Fwoscc%2Ffull-record%2FWOS%3A001713676600001" TargetMode="External" Type="http://schemas.openxmlformats.org/officeDocument/2006/relationships/hyperlink"/><Relationship Id="rId768" Target="http%3A%2F%2Fdx.doi.org%2F10.1080%2F13645706.2026.2635049" TargetMode="External" Type="http://schemas.openxmlformats.org/officeDocument/2006/relationships/hyperlink"/><Relationship Id="rId769" Target="https%3A%2F%2Fwww.webofscience.com%2Fwos%2Fwoscc%2Ffull-record%2FWOS%3A001698538800001" TargetMode="External" Type="http://schemas.openxmlformats.org/officeDocument/2006/relationships/hyperlink"/><Relationship Id="rId77" Target="http%3A%2F%2Fdx.doi.org%2F10.1186%2Fs43163-026-01169-2" TargetMode="External" Type="http://schemas.openxmlformats.org/officeDocument/2006/relationships/hyperlink"/><Relationship Id="rId770" Target="http%3A%2F%2Fdx.doi.org%2F10.3390%2Fjcm14217465" TargetMode="External" Type="http://schemas.openxmlformats.org/officeDocument/2006/relationships/hyperlink"/><Relationship Id="rId771" Target="https%3A%2F%2Fwww.webofscience.com%2Fwos%2Fwoscc%2Ffull-record%2FWOS%3A001612671500001" TargetMode="External" Type="http://schemas.openxmlformats.org/officeDocument/2006/relationships/hyperlink"/><Relationship Id="rId772" Target="http%3A%2F%2Fdx.doi.org%2F10.1186%2Fs41512-026-00229-8" TargetMode="External" Type="http://schemas.openxmlformats.org/officeDocument/2006/relationships/hyperlink"/><Relationship Id="rId773" Target="https%3A%2F%2Fwww.webofscience.com%2Fwos%2Fwoscc%2Ffull-record%2FWOS%3A001744294000001" TargetMode="External" Type="http://schemas.openxmlformats.org/officeDocument/2006/relationships/hyperlink"/><Relationship Id="rId774" Target="http%3A%2F%2Fdx.doi.org%2F10.3390%2Fcancers17203292" TargetMode="External" Type="http://schemas.openxmlformats.org/officeDocument/2006/relationships/hyperlink"/><Relationship Id="rId775" Target="https%3A%2F%2Fwww.webofscience.com%2Fwos%2Fwoscc%2Ffull-record%2FWOS%3A001602419300001" TargetMode="External" Type="http://schemas.openxmlformats.org/officeDocument/2006/relationships/hyperlink"/><Relationship Id="rId776" Target="http%3A%2F%2Fdx.doi.org%2F10.1007%2Fs11897-026-00748-x" TargetMode="External" Type="http://schemas.openxmlformats.org/officeDocument/2006/relationships/hyperlink"/><Relationship Id="rId777" Target="https%3A%2F%2Fwww.webofscience.com%2Fwos%2Fwoscc%2Ffull-record%2FWOS%3A001715936500001" TargetMode="External" Type="http://schemas.openxmlformats.org/officeDocument/2006/relationships/hyperlink"/><Relationship Id="rId778" Target="http%3A%2F%2Fdx.doi.org%2F10.3390%2Fcancers17223619" TargetMode="External" Type="http://schemas.openxmlformats.org/officeDocument/2006/relationships/hyperlink"/><Relationship Id="rId779" Target="https%3A%2F%2Fwww.webofscience.com%2Fwos%2Fwoscc%2Ffull-record%2FWOS%3A001623579900001" TargetMode="External" Type="http://schemas.openxmlformats.org/officeDocument/2006/relationships/hyperlink"/><Relationship Id="rId78" Target="https%3A%2F%2Fwww.webofscience.com%2Fwos%2Fwoscc%2Ffull-record%2FWOS%3A001811740600004" TargetMode="External" Type="http://schemas.openxmlformats.org/officeDocument/2006/relationships/hyperlink"/><Relationship Id="rId780" Target="http%3A%2F%2Fdx.doi.org%2F10.2147%2FCIA.S607232" TargetMode="External" Type="http://schemas.openxmlformats.org/officeDocument/2006/relationships/hyperlink"/><Relationship Id="rId781" Target="https%3A%2F%2Fwww.webofscience.com%2Fwos%2Fwoscc%2Ffull-record%2FWOS%3A001798711800001" TargetMode="External" Type="http://schemas.openxmlformats.org/officeDocument/2006/relationships/hyperlink"/><Relationship Id="rId782" Target="http%3A%2F%2Fdx.doi.org%2F10.3390%2Ftechnologies14030183" TargetMode="External" Type="http://schemas.openxmlformats.org/officeDocument/2006/relationships/hyperlink"/><Relationship Id="rId783" Target="https%3A%2F%2Fwww.webofscience.com%2Fwos%2Fwoscc%2Ffull-record%2FWOS%3A001725264200001" TargetMode="External" Type="http://schemas.openxmlformats.org/officeDocument/2006/relationships/hyperlink"/><Relationship Id="rId784" Target="http%3A%2F%2Fdx.doi.org%2F10.21037%2Ftgh-25-92" TargetMode="External" Type="http://schemas.openxmlformats.org/officeDocument/2006/relationships/hyperlink"/><Relationship Id="rId785" Target="https%3A%2F%2Fwww.webofscience.com%2Fwos%2Fwoscc%2Ffull-record%2FWOS%3A001741461800012" TargetMode="External" Type="http://schemas.openxmlformats.org/officeDocument/2006/relationships/hyperlink"/><Relationship Id="rId786" Target="http%3A%2F%2Fdx.doi.org%2F10.1080%2F14796678.2026.2659086" TargetMode="External" Type="http://schemas.openxmlformats.org/officeDocument/2006/relationships/hyperlink"/><Relationship Id="rId787" Target="https%3A%2F%2Fwww.webofscience.com%2Fwos%2Fwoscc%2Ffull-record%2FWOS%3A001753731800001" TargetMode="External" Type="http://schemas.openxmlformats.org/officeDocument/2006/relationships/hyperlink"/><Relationship Id="rId788" Target="http%3A%2F%2Fdx.doi.org%2F10.1016%2Fj.euf.2025.12.017" TargetMode="External" Type="http://schemas.openxmlformats.org/officeDocument/2006/relationships/hyperlink"/><Relationship Id="rId789" Target="https%3A%2F%2Fwww.webofscience.com%2Fwos%2Fwoscc%2Ffull-record%2FWOS%3A001840587300001" TargetMode="External" Type="http://schemas.openxmlformats.org/officeDocument/2006/relationships/hyperlink"/><Relationship Id="rId79" Target="http%3A%2F%2Fdx.doi.org%2F10.3389%2Ffdgth.2026.1769337" TargetMode="External" Type="http://schemas.openxmlformats.org/officeDocument/2006/relationships/hyperlink"/><Relationship Id="rId790" Target="http%3A%2F%2Fdx.doi.org%2F10.1016%2Fj.urolonc.2026.06.008" TargetMode="External" Type="http://schemas.openxmlformats.org/officeDocument/2006/relationships/hyperlink"/><Relationship Id="rId791" Target="https%3A%2F%2Fwww.webofscience.com%2Fwos%2Fwoscc%2Ffull-record%2FWOS%3A001854286400001" TargetMode="External" Type="http://schemas.openxmlformats.org/officeDocument/2006/relationships/hyperlink"/><Relationship Id="rId792" Target="http%3A%2F%2Fdx.doi.org%2F10.3389%2Ffonc.2025.1532698" TargetMode="External" Type="http://schemas.openxmlformats.org/officeDocument/2006/relationships/hyperlink"/><Relationship Id="rId793" Target="https%3A%2F%2Fwww.webofscience.com%2Fwos%2Fwoscc%2Ffull-record%2FWOS%3A001444756200001" TargetMode="External" Type="http://schemas.openxmlformats.org/officeDocument/2006/relationships/hyperlink"/><Relationship Id="rId794" Target="http%3A%2F%2Fdx.doi.org%2F10.1016%2Fj.ajo.2025.05.041" TargetMode="External" Type="http://schemas.openxmlformats.org/officeDocument/2006/relationships/hyperlink"/><Relationship Id="rId795" Target="https%3A%2F%2Fwww.webofscience.com%2Fwos%2Fwoscc%2Ffull-record%2FWOS%3A001522346300004" TargetMode="External" Type="http://schemas.openxmlformats.org/officeDocument/2006/relationships/hyperlink"/><Relationship Id="rId796" Target="http%3A%2F%2Fdx.doi.org%2F10.5306%2Fwjco.v17.i3.113226" TargetMode="External" Type="http://schemas.openxmlformats.org/officeDocument/2006/relationships/hyperlink"/><Relationship Id="rId797" Target="https%3A%2F%2Fwww.webofscience.com%2Fwos%2Fwoscc%2Ffull-record%2FWOS%3A001732556400004" TargetMode="External" Type="http://schemas.openxmlformats.org/officeDocument/2006/relationships/hyperlink"/><Relationship Id="rId798" Target="http%3A%2F%2Fdx.doi.org%2F10.1007%2Fs11916-026-01517-0" TargetMode="External" Type="http://schemas.openxmlformats.org/officeDocument/2006/relationships/hyperlink"/><Relationship Id="rId799" Target="https%3A%2F%2Fwww.webofscience.com%2Fwos%2Fwoscc%2Ffull-record%2FWOS%3A001790873600002" TargetMode="External" Type="http://schemas.openxmlformats.org/officeDocument/2006/relationships/hyperlink"/><Relationship Id="rId8" Target="https%3A%2F%2Fwww.webofscience.com%2Fwos%2Fwoscc%2Ffull-record%2FWOS%3A001650838000001" TargetMode="External" Type="http://schemas.openxmlformats.org/officeDocument/2006/relationships/hyperlink"/><Relationship Id="rId80" Target="https%3A%2F%2Fwww.webofscience.com%2Fwos%2Fwoscc%2Ffull-record%2FWOS%3A001751222400001" TargetMode="External" Type="http://schemas.openxmlformats.org/officeDocument/2006/relationships/hyperlink"/><Relationship Id="rId800" Target="http%3A%2F%2Fdx.doi.org%2F10.1080%2F14796708.2026.2716256" TargetMode="External" Type="http://schemas.openxmlformats.org/officeDocument/2006/relationships/hyperlink"/><Relationship Id="rId801" Target="https%3A%2F%2Fwww.webofscience.com%2Fwos%2Fwoscc%2Ffull-record%2FWOS%3A001852347300001" TargetMode="External" Type="http://schemas.openxmlformats.org/officeDocument/2006/relationships/hyperlink"/><Relationship Id="rId802" Target="http%3A%2F%2Fdx.doi.org%2F10.1093%2Fjnci%2Fdjag002" TargetMode="External" Type="http://schemas.openxmlformats.org/officeDocument/2006/relationships/hyperlink"/><Relationship Id="rId803" Target="https%3A%2F%2Fwww.webofscience.com%2Fwos%2Fwoscc%2Ffull-record%2FWOS%3A001689948900001" TargetMode="External" Type="http://schemas.openxmlformats.org/officeDocument/2006/relationships/hyperlink"/><Relationship Id="rId804" Target="http%3A%2F%2Fdx.doi.org%2F10.3390%2Fdiagnostics16142201" TargetMode="External" Type="http://schemas.openxmlformats.org/officeDocument/2006/relationships/hyperlink"/><Relationship Id="rId805" Target="https%3A%2F%2Fwww.webofscience.com%2Fwos%2Fwoscc%2Ffull-record%2FWOS%3A001833355500001" TargetMode="External" Type="http://schemas.openxmlformats.org/officeDocument/2006/relationships/hyperlink"/><Relationship Id="rId806" Target="http%3A%2F%2Fdx.doi.org%2F10.1038%2Fs41582-026-01225-8" TargetMode="External" Type="http://schemas.openxmlformats.org/officeDocument/2006/relationships/hyperlink"/><Relationship Id="rId807" Target="https%3A%2F%2Fwww.webofscience.com%2Fwos%2Fwoscc%2Ffull-record%2FWOS%3A001806240500001" TargetMode="External" Type="http://schemas.openxmlformats.org/officeDocument/2006/relationships/hyperlink"/><Relationship Id="rId808" Target="http%3A%2F%2Fdx.doi.org%2F10.1007%2Fs13193-025-02469-4" TargetMode="External" Type="http://schemas.openxmlformats.org/officeDocument/2006/relationships/hyperlink"/><Relationship Id="rId809" Target="https%3A%2F%2Fwww.webofscience.com%2Fwos%2Fwoscc%2Ffull-record%2FWOS%3A001602359000001" TargetMode="External" Type="http://schemas.openxmlformats.org/officeDocument/2006/relationships/hyperlink"/><Relationship Id="rId81" Target="http%3A%2F%2Fdx.doi.org%2F10.1515%2Fcclm-2025-1450" TargetMode="External" Type="http://schemas.openxmlformats.org/officeDocument/2006/relationships/hyperlink"/><Relationship Id="rId810" Target="http%3A%2F%2Fdx.doi.org%2F10.1111%2Fanae.70237" TargetMode="External" Type="http://schemas.openxmlformats.org/officeDocument/2006/relationships/hyperlink"/><Relationship Id="rId811" Target="https%3A%2F%2Fwww.webofscience.com%2Fwos%2Fwoscc%2Ffull-record%2FWOS%3A001798505700001" TargetMode="External" Type="http://schemas.openxmlformats.org/officeDocument/2006/relationships/hyperlink"/><Relationship Id="rId812" Target="http%3A%2F%2Fdx.doi.org%2F10.1002%2Fcre2.70343" TargetMode="External" Type="http://schemas.openxmlformats.org/officeDocument/2006/relationships/hyperlink"/><Relationship Id="rId813" Target="https%3A%2F%2Fwww.webofscience.com%2Fwos%2Fwoscc%2Ffull-record%2FWOS%3A001729498400001" TargetMode="External" Type="http://schemas.openxmlformats.org/officeDocument/2006/relationships/hyperlink"/><Relationship Id="rId814" Target="http%3A%2F%2Fdx.doi.org%2F10.1080%2F14737140.2025.2604617" TargetMode="External" Type="http://schemas.openxmlformats.org/officeDocument/2006/relationships/hyperlink"/><Relationship Id="rId815" Target="https%3A%2F%2Fwww.webofscience.com%2Fwos%2Fwoscc%2Ffull-record%2FWOS%3A001644637000001" TargetMode="External" Type="http://schemas.openxmlformats.org/officeDocument/2006/relationships/hyperlink"/><Relationship Id="rId816" Target="http%3A%2F%2Fdx.doi.org%2F10.3390%2Fbiomedicines14051024" TargetMode="External" Type="http://schemas.openxmlformats.org/officeDocument/2006/relationships/hyperlink"/><Relationship Id="rId817" Target="https%3A%2F%2Fwww.webofscience.com%2Fwos%2Fwoscc%2Ffull-record%2FWOS%3A001774921600001" TargetMode="External" Type="http://schemas.openxmlformats.org/officeDocument/2006/relationships/hyperlink"/><Relationship Id="rId818" Target="http%3A%2F%2Fdx.doi.org%2F10.1093%2Fbjr%2Ftqag053" TargetMode="External" Type="http://schemas.openxmlformats.org/officeDocument/2006/relationships/hyperlink"/><Relationship Id="rId819" Target="https%3A%2F%2Fwww.webofscience.com%2Fwos%2Fwoscc%2Ffull-record%2FWOS%3A001723500800001" TargetMode="External" Type="http://schemas.openxmlformats.org/officeDocument/2006/relationships/hyperlink"/><Relationship Id="rId82" Target="https%3A%2F%2Fwww.webofscience.com%2Fwos%2Fwoscc%2Ffull-record%2FWOS%3A001639489300001" TargetMode="External" Type="http://schemas.openxmlformats.org/officeDocument/2006/relationships/hyperlink"/><Relationship Id="rId820" Target="http%3A%2F%2Fdx.doi.org%2F10.1016%2Fj.isci.2025.114082" TargetMode="External" Type="http://schemas.openxmlformats.org/officeDocument/2006/relationships/hyperlink"/><Relationship Id="rId821" Target="https%3A%2F%2Fwww.webofscience.com%2Fwos%2Fwoscc%2Ffull-record%2FWOS%3A001633313200001" TargetMode="External" Type="http://schemas.openxmlformats.org/officeDocument/2006/relationships/hyperlink"/><Relationship Id="rId822" Target="http%3A%2F%2Fdx.doi.org%2F10.1007%2Fs40620-025-02288-4" TargetMode="External" Type="http://schemas.openxmlformats.org/officeDocument/2006/relationships/hyperlink"/><Relationship Id="rId823" Target="https%3A%2F%2Fwww.webofscience.com%2Fwos%2Fwoscc%2Ffull-record%2FWOS%3A001480456000001" TargetMode="External" Type="http://schemas.openxmlformats.org/officeDocument/2006/relationships/hyperlink"/><Relationship Id="rId824" Target="http%3A%2F%2Fdx.doi.org%2F10.1016%2Fj.rbmo.2025.105362" TargetMode="External" Type="http://schemas.openxmlformats.org/officeDocument/2006/relationships/hyperlink"/><Relationship Id="rId825" Target="https%3A%2F%2Fwww.webofscience.com%2Fwos%2Fwoscc%2Ffull-record%2FWOS%3A001709339400001" TargetMode="External" Type="http://schemas.openxmlformats.org/officeDocument/2006/relationships/hyperlink"/><Relationship Id="rId826" Target="http%3A%2F%2Fdx.doi.org%2F10.3389%2Ffcvm.2026.1790244" TargetMode="External" Type="http://schemas.openxmlformats.org/officeDocument/2006/relationships/hyperlink"/><Relationship Id="rId827" Target="https%3A%2F%2Fwww.webofscience.com%2Fwos%2Fwoscc%2Ffull-record%2FWOS%3A001776891600001" TargetMode="External" Type="http://schemas.openxmlformats.org/officeDocument/2006/relationships/hyperlink"/><Relationship Id="rId828" Target="http%3A%2F%2Fdx.doi.org%2F10.3390%2Fdiagnostics16152405" TargetMode="External" Type="http://schemas.openxmlformats.org/officeDocument/2006/relationships/hyperlink"/><Relationship Id="rId829" Target="https%3A%2F%2Fwww.webofscience.com%2Fwos%2Fwoscc%2Ffull-record%2FWOS%3A001847250500001" TargetMode="External" Type="http://schemas.openxmlformats.org/officeDocument/2006/relationships/hyperlink"/><Relationship Id="rId83" Target="http%3A%2F%2Fdx.doi.org%2F10.3390%2Fcancers18071184" TargetMode="External" Type="http://schemas.openxmlformats.org/officeDocument/2006/relationships/hyperlink"/><Relationship Id="rId830" Target="http%3A%2F%2Fdx.doi.org%2F10.1007%2Fs13193-026-02639-y" TargetMode="External" Type="http://schemas.openxmlformats.org/officeDocument/2006/relationships/hyperlink"/><Relationship Id="rId831" Target="https%3A%2F%2Fwww.webofscience.com%2Fwos%2Fwoscc%2Ffull-record%2FWOS%3A001794221500001" TargetMode="External" Type="http://schemas.openxmlformats.org/officeDocument/2006/relationships/hyperlink"/><Relationship Id="rId832" Target="http%3A%2F%2Fdx.doi.org%2F10.2196%2F60697" TargetMode="External" Type="http://schemas.openxmlformats.org/officeDocument/2006/relationships/hyperlink"/><Relationship Id="rId833" Target="https%3A%2F%2Fwww.webofscience.com%2Fwos%2Fwoscc%2Ffull-record%2FWOS%3A001412277000001" TargetMode="External" Type="http://schemas.openxmlformats.org/officeDocument/2006/relationships/hyperlink"/><Relationship Id="rId834" Target="http%3A%2F%2Fdx.doi.org%2F10.1016%2Fj.jceh.2026.103544" TargetMode="External" Type="http://schemas.openxmlformats.org/officeDocument/2006/relationships/hyperlink"/><Relationship Id="rId835" Target="https%3A%2F%2Fwww.webofscience.com%2Fwos%2Fwoscc%2Ffull-record%2FWOS%3A001759499500001" TargetMode="External" Type="http://schemas.openxmlformats.org/officeDocument/2006/relationships/hyperlink"/><Relationship Id="rId836" Target="http%3A%2F%2Fdx.doi.org%2F10.3390%2Fdiagnostics15202562" TargetMode="External" Type="http://schemas.openxmlformats.org/officeDocument/2006/relationships/hyperlink"/><Relationship Id="rId837" Target="https%3A%2F%2Fwww.webofscience.com%2Fwos%2Fwoscc%2Ffull-record%2FWOS%3A001602550900001" TargetMode="External" Type="http://schemas.openxmlformats.org/officeDocument/2006/relationships/hyperlink"/><Relationship Id="rId838" Target="http%3A%2F%2Fdx.doi.org%2F10.3389%2Ffncom.2026.1860978" TargetMode="External" Type="http://schemas.openxmlformats.org/officeDocument/2006/relationships/hyperlink"/><Relationship Id="rId839" Target="https%3A%2F%2Fwww.webofscience.com%2Fwos%2Fwoscc%2Ffull-record%2FWOS%3A001833964700001" TargetMode="External" Type="http://schemas.openxmlformats.org/officeDocument/2006/relationships/hyperlink"/><Relationship Id="rId84" Target="https%3A%2F%2Fwww.webofscience.com%2Fwos%2Fwoscc%2Ffull-record%2FWOS%3A001738552400001" TargetMode="External" Type="http://schemas.openxmlformats.org/officeDocument/2006/relationships/hyperlink"/><Relationship Id="rId840" Target="http%3A%2F%2Fdx.doi.org%2F10.1016%2Fj.bas.2025.105902" TargetMode="External" Type="http://schemas.openxmlformats.org/officeDocument/2006/relationships/hyperlink"/><Relationship Id="rId841" Target="https%3A%2F%2Fwww.webofscience.com%2Fwos%2Fwoscc%2Ffull-record%2FWOS%3A001656643200001" TargetMode="External" Type="http://schemas.openxmlformats.org/officeDocument/2006/relationships/hyperlink"/><Relationship Id="rId842" Target="http%3A%2F%2Fdx.doi.org%2F10.1259%2Fbjr.20200842" TargetMode="External" Type="http://schemas.openxmlformats.org/officeDocument/2006/relationships/hyperlink"/><Relationship Id="rId843" Target="https%3A%2F%2Fwww.webofscience.com%2Fwos%2Fwoscc%2Ffull-record%2FWOS%3A000654382900004" TargetMode="External" Type="http://schemas.openxmlformats.org/officeDocument/2006/relationships/hyperlink"/><Relationship Id="rId844" Target="http%3A%2F%2Fdx.doi.org%2F10.1007%2Fs11912-026-01782-7" TargetMode="External" Type="http://schemas.openxmlformats.org/officeDocument/2006/relationships/hyperlink"/><Relationship Id="rId845" Target="https%3A%2F%2Fwww.webofscience.com%2Fwos%2Fwoscc%2Ffull-record%2FWOS%3A001752692800001" TargetMode="External" Type="http://schemas.openxmlformats.org/officeDocument/2006/relationships/hyperlink"/><Relationship Id="rId846" Target="http%3A%2F%2Fdx.doi.org%2F10.3390%2Fnursrep15080281" TargetMode="External" Type="http://schemas.openxmlformats.org/officeDocument/2006/relationships/hyperlink"/><Relationship Id="rId847" Target="https%3A%2F%2Fwww.webofscience.com%2Fwos%2Fwoscc%2Ffull-record%2FWOS%3A001558062300001" TargetMode="External" Type="http://schemas.openxmlformats.org/officeDocument/2006/relationships/hyperlink"/><Relationship Id="rId848" Target="http%3A%2F%2Fdx.doi.org%2F10.1111%2Fjan.70456" TargetMode="External" Type="http://schemas.openxmlformats.org/officeDocument/2006/relationships/hyperlink"/><Relationship Id="rId849" Target="https%3A%2F%2Fwww.webofscience.com%2Fwos%2Fwoscc%2Ffull-record%2FWOS%3A001641187700001" TargetMode="External" Type="http://schemas.openxmlformats.org/officeDocument/2006/relationships/hyperlink"/><Relationship Id="rId85" Target="http%3A%2F%2Fdx.doi.org%2F10.1177%2F20552076251406302" TargetMode="External" Type="http://schemas.openxmlformats.org/officeDocument/2006/relationships/hyperlink"/><Relationship Id="rId850" Target="http%3A%2F%2Fdx.doi.org%2F10.1007%2Fs00417-026-07422-x" TargetMode="External" Type="http://schemas.openxmlformats.org/officeDocument/2006/relationships/hyperlink"/><Relationship Id="rId851" Target="https%3A%2F%2Fwww.webofscience.com%2Fwos%2Fwoscc%2Ffull-record%2FWOS%3A001838130800001" TargetMode="External" Type="http://schemas.openxmlformats.org/officeDocument/2006/relationships/hyperlink"/><Relationship Id="rId852" Target="http%3A%2F%2Fdx.doi.org%2F10.1007%2Fs12098-026-06289-4" TargetMode="External" Type="http://schemas.openxmlformats.org/officeDocument/2006/relationships/hyperlink"/><Relationship Id="rId853" Target="https%3A%2F%2Fwww.webofscience.com%2Fwos%2Fwoscc%2Ffull-record%2FWOS%3A001797312000001" TargetMode="External" Type="http://schemas.openxmlformats.org/officeDocument/2006/relationships/hyperlink"/><Relationship Id="rId854" Target="http%3A%2F%2Fdx.doi.org%2F10.1007%2Fs00415-026-13828-8" TargetMode="External" Type="http://schemas.openxmlformats.org/officeDocument/2006/relationships/hyperlink"/><Relationship Id="rId855" Target="https%3A%2F%2Fwww.webofscience.com%2Fwos%2Fwoscc%2Ffull-record%2FWOS%3A001777545600001" TargetMode="External" Type="http://schemas.openxmlformats.org/officeDocument/2006/relationships/hyperlink"/><Relationship Id="rId856" Target="http%3A%2F%2Fdx.doi.org%2F10.3389%2Ffpsyt.2026.1688043" TargetMode="External" Type="http://schemas.openxmlformats.org/officeDocument/2006/relationships/hyperlink"/><Relationship Id="rId857" Target="https%3A%2F%2Fwww.webofscience.com%2Fwos%2Fwoscc%2Ffull-record%2FWOS%3A001716284400001" TargetMode="External" Type="http://schemas.openxmlformats.org/officeDocument/2006/relationships/hyperlink"/><Relationship Id="rId858" Target="http%3A%2F%2Fdx.doi.org%2F10.3389%2Ffroh.2026.1895438" TargetMode="External" Type="http://schemas.openxmlformats.org/officeDocument/2006/relationships/hyperlink"/><Relationship Id="rId859" Target="https%3A%2F%2Fwww.webofscience.com%2Fwos%2Fwoscc%2Ffull-record%2FWOS%3A001852179000001" TargetMode="External" Type="http://schemas.openxmlformats.org/officeDocument/2006/relationships/hyperlink"/><Relationship Id="rId86" Target="https%3A%2F%2Fwww.webofscience.com%2Fwos%2Fwoscc%2Ffull-record%2FWOS%3A001637089600001" TargetMode="External" Type="http://schemas.openxmlformats.org/officeDocument/2006/relationships/hyperlink"/><Relationship Id="rId860" Target="http%3A%2F%2Fdx.doi.org%2F10.3390%2Fmedicina62010199" TargetMode="External" Type="http://schemas.openxmlformats.org/officeDocument/2006/relationships/hyperlink"/><Relationship Id="rId861" Target="https%3A%2F%2Fwww.webofscience.com%2Fwos%2Fwoscc%2Ffull-record%2FWOS%3A001670963200001" TargetMode="External" Type="http://schemas.openxmlformats.org/officeDocument/2006/relationships/hyperlink"/><Relationship Id="rId862" Target="http%3A%2F%2Fdx.doi.org%2F10.1177%2F20552076261417142" TargetMode="External" Type="http://schemas.openxmlformats.org/officeDocument/2006/relationships/hyperlink"/><Relationship Id="rId863" Target="https%3A%2F%2Fwww.webofscience.com%2Fwos%2Fwoscc%2Ffull-record%2FWOS%3A001668934700001" TargetMode="External" Type="http://schemas.openxmlformats.org/officeDocument/2006/relationships/hyperlink"/><Relationship Id="rId864" Target="http%3A%2F%2Fdx.doi.org%2F10.1007%2Fs12325-023-02527-9" TargetMode="External" Type="http://schemas.openxmlformats.org/officeDocument/2006/relationships/hyperlink"/><Relationship Id="rId865" Target="https%3A%2F%2Fwww.webofscience.com%2Fwos%2Fwoscc%2Ffull-record%2FWOS%3A001003233800001" TargetMode="External" Type="http://schemas.openxmlformats.org/officeDocument/2006/relationships/hyperlink"/><Relationship Id="rId866" Target="http%3A%2F%2Fdx.doi.org%2F10.2196%2F66615" TargetMode="External" Type="http://schemas.openxmlformats.org/officeDocument/2006/relationships/hyperlink"/><Relationship Id="rId867" Target="https%3A%2F%2Fwww.webofscience.com%2Fwos%2Fwoscc%2Ffull-record%2FWOS%3A001495294000005" TargetMode="External" Type="http://schemas.openxmlformats.org/officeDocument/2006/relationships/hyperlink"/><Relationship Id="rId868" Target="http%3A%2F%2Fdx.doi.org%2F10.1186%2Fs43043-026-00322-4" TargetMode="External" Type="http://schemas.openxmlformats.org/officeDocument/2006/relationships/hyperlink"/><Relationship Id="rId869" Target="https%3A%2F%2Fwww.webofscience.com%2Fwos%2Fwoscc%2Ffull-record%2FWOS%3A001747388100001" TargetMode="External" Type="http://schemas.openxmlformats.org/officeDocument/2006/relationships/hyperlink"/><Relationship Id="rId87" Target="http%3A%2F%2Fdx.doi.org%2F10.1111%2Fnmo.70310" TargetMode="External" Type="http://schemas.openxmlformats.org/officeDocument/2006/relationships/hyperlink"/><Relationship Id="rId870" Target="http%3A%2F%2Fdx.doi.org%2F10.1177%2F03000605261469442" TargetMode="External" Type="http://schemas.openxmlformats.org/officeDocument/2006/relationships/hyperlink"/><Relationship Id="rId871" Target="https%3A%2F%2Fwww.webofscience.com%2Fwos%2Fwoscc%2Ffull-record%2FWOS%3A001826434800001" TargetMode="External" Type="http://schemas.openxmlformats.org/officeDocument/2006/relationships/hyperlink"/><Relationship Id="rId872" Target="http%3A%2F%2Fdx.doi.org%2F10.3390%2Fjcm14238420" TargetMode="External" Type="http://schemas.openxmlformats.org/officeDocument/2006/relationships/hyperlink"/><Relationship Id="rId873" Target="https%3A%2F%2Fwww.webofscience.com%2Fwos%2Fwoscc%2Ffull-record%2FWOS%3A001634933600001" TargetMode="External" Type="http://schemas.openxmlformats.org/officeDocument/2006/relationships/hyperlink"/><Relationship Id="rId874" Target="http%3A%2F%2Fdx.doi.org%2F10.1007%2Fs12028-023-01910-2" TargetMode="External" Type="http://schemas.openxmlformats.org/officeDocument/2006/relationships/hyperlink"/><Relationship Id="rId875" Target="https%3A%2F%2Fwww.webofscience.com%2Fwos%2Fwoscc%2Ffull-record%2FWOS%3A001139842600001" TargetMode="External" Type="http://schemas.openxmlformats.org/officeDocument/2006/relationships/hyperlink"/><Relationship Id="rId876" Target="http%3A%2F%2Fdx.doi.org%2F10.1016%2Fj.avsg.2026.03.026" TargetMode="External" Type="http://schemas.openxmlformats.org/officeDocument/2006/relationships/hyperlink"/><Relationship Id="rId877" Target="https%3A%2F%2Fwww.webofscience.com%2Fwos%2Fwoscc%2Ffull-record%2FWOS%3A001753215500001" TargetMode="External" Type="http://schemas.openxmlformats.org/officeDocument/2006/relationships/hyperlink"/><Relationship Id="rId878" Target="http%3A%2F%2Fdx.doi.org%2F10.1007%2Fs00108-026-02120-6" TargetMode="External" Type="http://schemas.openxmlformats.org/officeDocument/2006/relationships/hyperlink"/><Relationship Id="rId879" Target="https%3A%2F%2Fwww.webofscience.com%2Fwos%2Fwoscc%2Ffull-record%2FWOS%3A001753490500001" TargetMode="External" Type="http://schemas.openxmlformats.org/officeDocument/2006/relationships/hyperlink"/><Relationship Id="rId88" Target="https%3A%2F%2Fwww.webofscience.com%2Fwos%2Fwoscc%2Ffull-record%2FWOS%3A001732263300001" TargetMode="External" Type="http://schemas.openxmlformats.org/officeDocument/2006/relationships/hyperlink"/><Relationship Id="rId880" Target="http%3A%2F%2Fdx.doi.org%2F10.1097%2FCCO.0000000000001256" TargetMode="External" Type="http://schemas.openxmlformats.org/officeDocument/2006/relationships/hyperlink"/><Relationship Id="rId881" Target="https%3A%2F%2Fwww.webofscience.com%2Fwos%2Fwoscc%2Ffull-record%2FWOS%3A001844274700003" TargetMode="External" Type="http://schemas.openxmlformats.org/officeDocument/2006/relationships/hyperlink"/><Relationship Id="rId882" Target="http%3A%2F%2Fdx.doi.org%2F10.1016%2Fj.survophthal.2026.03.016" TargetMode="External" Type="http://schemas.openxmlformats.org/officeDocument/2006/relationships/hyperlink"/><Relationship Id="rId883" Target="https%3A%2F%2Fwww.webofscience.com%2Fwos%2Fwoscc%2Ffull-record%2FWOS%3A001827249800001" TargetMode="External" Type="http://schemas.openxmlformats.org/officeDocument/2006/relationships/hyperlink"/><Relationship Id="rId884" Target="http%3A%2F%2Fdx.doi.org%2F10.1021%2Facs.est.6c00882" TargetMode="External" Type="http://schemas.openxmlformats.org/officeDocument/2006/relationships/hyperlink"/><Relationship Id="rId885" Target="https%3A%2F%2Fwww.webofscience.com%2Fwos%2Fwoscc%2Ffull-record%2FWOS%3A001807982100001" TargetMode="External" Type="http://schemas.openxmlformats.org/officeDocument/2006/relationships/hyperlink"/><Relationship Id="rId886" Target="http%3A%2F%2Fdx.doi.org%2F10.1016%2Fj.ajp.2025.104759" TargetMode="External" Type="http://schemas.openxmlformats.org/officeDocument/2006/relationships/hyperlink"/><Relationship Id="rId887" Target="https%3A%2F%2Fwww.webofscience.com%2Fwos%2Fwoscc%2Ffull-record%2FWOS%3A001616628300003" TargetMode="External" Type="http://schemas.openxmlformats.org/officeDocument/2006/relationships/hyperlink"/><Relationship Id="rId888" Target="http%3A%2F%2Fdx.doi.org%2F10.2196%2F66491" TargetMode="External" Type="http://schemas.openxmlformats.org/officeDocument/2006/relationships/hyperlink"/><Relationship Id="rId889" Target="https%3A%2F%2Fwww.webofscience.com%2Fwos%2Fwoscc%2Ffull-record%2FWOS%3A001478382700002" TargetMode="External" Type="http://schemas.openxmlformats.org/officeDocument/2006/relationships/hyperlink"/><Relationship Id="rId89" Target="http%3A%2F%2Fdx.doi.org%2F10.1016%2Fj.jdent.2026.106944" TargetMode="External" Type="http://schemas.openxmlformats.org/officeDocument/2006/relationships/hyperlink"/><Relationship Id="rId890" Target="http%3A%2F%2Fdx.doi.org%2F10.21037%2Fjtd-2025-1580" TargetMode="External" Type="http://schemas.openxmlformats.org/officeDocument/2006/relationships/hyperlink"/><Relationship Id="rId891" Target="https%3A%2F%2Fwww.webofscience.com%2Fwos%2Fwoscc%2Ffull-record%2FWOS%3A001715144700022" TargetMode="External" Type="http://schemas.openxmlformats.org/officeDocument/2006/relationships/hyperlink"/><Relationship Id="rId892" Target="http%3A%2F%2Fdx.doi.org%2F10.1055%2Fa-2736-1861" TargetMode="External" Type="http://schemas.openxmlformats.org/officeDocument/2006/relationships/hyperlink"/><Relationship Id="rId893" Target="https%3A%2F%2Fwww.webofscience.com%2Fwos%2Fwoscc%2Ffull-record%2FWOS%3A001696599400001" TargetMode="External" Type="http://schemas.openxmlformats.org/officeDocument/2006/relationships/hyperlink"/><Relationship Id="rId894" Target="http%3A%2F%2Fdx.doi.org%2F10.1183%2F16000617.0118-2024" TargetMode="External" Type="http://schemas.openxmlformats.org/officeDocument/2006/relationships/hyperlink"/><Relationship Id="rId895" Target="https%3A%2F%2Fwww.webofscience.com%2Fwos%2Fwoscc%2Ffull-record%2FWOS%3A001414075500002" TargetMode="External" Type="http://schemas.openxmlformats.org/officeDocument/2006/relationships/hyperlink"/><Relationship Id="rId896" Target="http%3A%2F%2Fdx.doi.org%2F10.1186%2Fs12903-026-07770-4" TargetMode="External" Type="http://schemas.openxmlformats.org/officeDocument/2006/relationships/hyperlink"/><Relationship Id="rId897" Target="https%3A%2F%2Fwww.webofscience.com%2Fwos%2Fwoscc%2Ffull-record%2FWOS%3A001713155100002" TargetMode="External" Type="http://schemas.openxmlformats.org/officeDocument/2006/relationships/hyperlink"/><Relationship Id="rId898" Target="http%3A%2F%2Fdx.doi.org%2F10.1093%2Fehjdh%2Fztae068" TargetMode="External" Type="http://schemas.openxmlformats.org/officeDocument/2006/relationships/hyperlink"/><Relationship Id="rId899" Target="https%3A%2F%2Fwww.webofscience.com%2Fwos%2Fwoscc%2Ffull-record%2FWOS%3A001320934800001" TargetMode="External" Type="http://schemas.openxmlformats.org/officeDocument/2006/relationships/hyperlink"/><Relationship Id="rId9" Target="http%3A%2F%2Fdx.doi.org%2F10.21037%2Fjgo-2026-1-0006" TargetMode="External" Type="http://schemas.openxmlformats.org/officeDocument/2006/relationships/hyperlink"/><Relationship Id="rId90" Target="https%3A%2F%2Fwww.webofscience.com%2Fwos%2Fwoscc%2Ffull-record%2FWOS%3A001844943100001" TargetMode="External" Type="http://schemas.openxmlformats.org/officeDocument/2006/relationships/hyperlink"/><Relationship Id="rId900" Target="http%3A%2F%2Fdx.doi.org%2F10.3389%2Ffonc.2026.1752652" TargetMode="External" Type="http://schemas.openxmlformats.org/officeDocument/2006/relationships/hyperlink"/><Relationship Id="rId901" Target="https%3A%2F%2Fwww.webofscience.com%2Fwos%2Fwoscc%2Ffull-record%2FWOS%3A001842469100001" TargetMode="External" Type="http://schemas.openxmlformats.org/officeDocument/2006/relationships/hyperlink"/><Relationship Id="rId902" Target="http%3A%2F%2Fdx.doi.org%2F10.1136%2Fbmjhci-2023-100767" TargetMode="External" Type="http://schemas.openxmlformats.org/officeDocument/2006/relationships/hyperlink"/><Relationship Id="rId903" Target="https%3A%2F%2Fwww.webofscience.com%2Fwos%2Fwoscc%2Ffull-record%2FWOS%3A001027940500001" TargetMode="External" Type="http://schemas.openxmlformats.org/officeDocument/2006/relationships/hyperlink"/><Relationship Id="rId904" Target="http%3A%2F%2Fdx.doi.org%2F10.3390%2Fhealthcare14111543" TargetMode="External" Type="http://schemas.openxmlformats.org/officeDocument/2006/relationships/hyperlink"/><Relationship Id="rId905" Target="https%3A%2F%2Fwww.webofscience.com%2Fwos%2Fwoscc%2Ffull-record%2FWOS%3A001789909800001" TargetMode="External" Type="http://schemas.openxmlformats.org/officeDocument/2006/relationships/hyperlink"/><Relationship Id="rId906" Target="http%3A%2F%2Fdx.doi.org%2F10.1007%2Fs12065-026-01202-6" TargetMode="External" Type="http://schemas.openxmlformats.org/officeDocument/2006/relationships/hyperlink"/><Relationship Id="rId907" Target="https%3A%2F%2Fwww.webofscience.com%2Fwos%2Fwoscc%2Ffull-record%2FWOS%3A001778213900001" TargetMode="External" Type="http://schemas.openxmlformats.org/officeDocument/2006/relationships/hyperlink"/><Relationship Id="rId908" Target="http%3A%2F%2Fdx.doi.org%2F10.1177%2F20552076261478204" TargetMode="External" Type="http://schemas.openxmlformats.org/officeDocument/2006/relationships/hyperlink"/><Relationship Id="rId909" Target="https%3A%2F%2Fwww.webofscience.com%2Fwos%2Fwoscc%2Ffull-record%2FWOS%3A001844464700001" TargetMode="External" Type="http://schemas.openxmlformats.org/officeDocument/2006/relationships/hyperlink"/><Relationship Id="rId91" Target="http%3A%2F%2Fdx.doi.org%2F10.3389%2Ffanes.2026.1893965" TargetMode="External" Type="http://schemas.openxmlformats.org/officeDocument/2006/relationships/hyperlink"/><Relationship Id="rId910" Target="http%3A%2F%2Fdx.doi.org%2F10.1093%2Fehjdh%2Fztac035" TargetMode="External" Type="http://schemas.openxmlformats.org/officeDocument/2006/relationships/hyperlink"/><Relationship Id="rId911" Target="https%3A%2F%2Fwww.webofscience.com%2Fwos%2Fwoscc%2Ffull-record%2FWOS%3A001129574400013" TargetMode="External" Type="http://schemas.openxmlformats.org/officeDocument/2006/relationships/hyperlink"/><Relationship Id="rId912" Target="http%3A%2F%2Fdx.doi.org%2F10.3390%2Fcancers13112606" TargetMode="External" Type="http://schemas.openxmlformats.org/officeDocument/2006/relationships/hyperlink"/><Relationship Id="rId913" Target="https%3A%2F%2Fwww.webofscience.com%2Fwos%2Fwoscc%2Ffull-record%2FWOS%3A000659624700001" TargetMode="External" Type="http://schemas.openxmlformats.org/officeDocument/2006/relationships/hyperlink"/><Relationship Id="rId914" Target="http%3A%2F%2Fdx.doi.org%2F10.3389%2Ffmed.2026.1904004" TargetMode="External" Type="http://schemas.openxmlformats.org/officeDocument/2006/relationships/hyperlink"/><Relationship Id="rId915" Target="https%3A%2F%2Fwww.webofscience.com%2Fwos%2Fwoscc%2Ffull-record%2FWOS%3A001846663500001" TargetMode="External" Type="http://schemas.openxmlformats.org/officeDocument/2006/relationships/hyperlink"/><Relationship Id="rId916" Target="http%3A%2F%2Fdx.doi.org%2F10.3389%2Ffonc.2026.1781422" TargetMode="External" Type="http://schemas.openxmlformats.org/officeDocument/2006/relationships/hyperlink"/><Relationship Id="rId917" Target="https%3A%2F%2Fwww.webofscience.com%2Fwos%2Fwoscc%2Ffull-record%2FWOS%3A001744611500001" TargetMode="External" Type="http://schemas.openxmlformats.org/officeDocument/2006/relationships/hyperlink"/><Relationship Id="rId918" Target="http%3A%2F%2Fdx.doi.org%2F10.3390%2Fjcm15020903" TargetMode="External" Type="http://schemas.openxmlformats.org/officeDocument/2006/relationships/hyperlink"/><Relationship Id="rId919" Target="https%3A%2F%2Fwww.webofscience.com%2Fwos%2Fwoscc%2Ffull-record%2FWOS%3A001670703100001" TargetMode="External" Type="http://schemas.openxmlformats.org/officeDocument/2006/relationships/hyperlink"/><Relationship Id="rId92" Target="https%3A%2F%2Fwww.webofscience.com%2Fwos%2Fwoscc%2Ffull-record%2FWOS%3A001832778200001" TargetMode="External" Type="http://schemas.openxmlformats.org/officeDocument/2006/relationships/hyperlink"/><Relationship Id="rId920" Target="http%3A%2F%2Fdx.doi.org%2F10.1186%2Fs12938-026-01525-6" TargetMode="External" Type="http://schemas.openxmlformats.org/officeDocument/2006/relationships/hyperlink"/><Relationship Id="rId921" Target="https%3A%2F%2Fwww.webofscience.com%2Fwos%2Fwoscc%2Ffull-record%2FWOS%3A001704975600001" TargetMode="External" Type="http://schemas.openxmlformats.org/officeDocument/2006/relationships/hyperlink"/><Relationship Id="rId922" Target="http%3A%2F%2Fdx.doi.org%2F10.1186%2Fs12886-026-04688-x" TargetMode="External" Type="http://schemas.openxmlformats.org/officeDocument/2006/relationships/hyperlink"/><Relationship Id="rId923" Target="https%3A%2F%2Fwww.webofscience.com%2Fwos%2Fwoscc%2Ffull-record%2FWOS%3A001715881100001" TargetMode="External" Type="http://schemas.openxmlformats.org/officeDocument/2006/relationships/hyperlink"/><Relationship Id="rId924" Target="http%3A%2F%2Fdx.doi.org%2F10.1177%2F1759720X261442408" TargetMode="External" Type="http://schemas.openxmlformats.org/officeDocument/2006/relationships/hyperlink"/><Relationship Id="rId925" Target="https%3A%2F%2Fwww.webofscience.com%2Fwos%2Fwoscc%2Ffull-record%2FWOS%3A001753103700001" TargetMode="External" Type="http://schemas.openxmlformats.org/officeDocument/2006/relationships/hyperlink"/><Relationship Id="rId926" Target="http%3A%2F%2Fdx.doi.org%2F10.1049%2Ftje2.70171" TargetMode="External" Type="http://schemas.openxmlformats.org/officeDocument/2006/relationships/hyperlink"/><Relationship Id="rId927" Target="https%3A%2F%2Fwww.webofscience.com%2Fwos%2Fwoscc%2Ffull-record%2FWOS%3A001697069900001" TargetMode="External" Type="http://schemas.openxmlformats.org/officeDocument/2006/relationships/hyperlink"/><Relationship Id="rId928" Target="http%3A%2F%2Fdx.doi.org%2F10.3389%2Ffmed.2025.1680180" TargetMode="External" Type="http://schemas.openxmlformats.org/officeDocument/2006/relationships/hyperlink"/><Relationship Id="rId929" Target="https%3A%2F%2Fwww.webofscience.com%2Fwos%2Fwoscc%2Ffull-record%2FWOS%3A001598157900001" TargetMode="External" Type="http://schemas.openxmlformats.org/officeDocument/2006/relationships/hyperlink"/><Relationship Id="rId93" Target="http%3A%2F%2Fdx.doi.org%2F10.1080%2F03630269.2026.2653733" TargetMode="External" Type="http://schemas.openxmlformats.org/officeDocument/2006/relationships/hyperlink"/><Relationship Id="rId930" Target="http%3A%2F%2Fdx.doi.org%2F10.1186%2Fs12883-026-04834-4" TargetMode="External" Type="http://schemas.openxmlformats.org/officeDocument/2006/relationships/hyperlink"/><Relationship Id="rId931" Target="https%3A%2F%2Fwww.webofscience.com%2Fwos%2Fwoscc%2Ffull-record%2FWOS%3A001756113900004" TargetMode="External" Type="http://schemas.openxmlformats.org/officeDocument/2006/relationships/hyperlink"/><Relationship Id="rId932" Target="http%3A%2F%2Fdx.doi.org%2F10.3390%2Ftechnologies14030184" TargetMode="External" Type="http://schemas.openxmlformats.org/officeDocument/2006/relationships/hyperlink"/><Relationship Id="rId933" Target="https%3A%2F%2Fwww.webofscience.com%2Fwos%2Fwoscc%2Ffull-record%2FWOS%3A001725224400001" TargetMode="External" Type="http://schemas.openxmlformats.org/officeDocument/2006/relationships/hyperlink"/><Relationship Id="rId934" Target="http%3A%2F%2Fdx.doi.org%2F10.1186%2Fs42234-025-00191-8" TargetMode="External" Type="http://schemas.openxmlformats.org/officeDocument/2006/relationships/hyperlink"/><Relationship Id="rId935" Target="https%3A%2F%2Fwww.webofscience.com%2Fwos%2Fwoscc%2Ffull-record%2FWOS%3A001627772700002" TargetMode="External" Type="http://schemas.openxmlformats.org/officeDocument/2006/relationships/hyperlink"/><Relationship Id="rId936" Target="http%3A%2F%2Fdx.doi.org%2F10.1007%2Fs11255-025-04912-5" TargetMode="External" Type="http://schemas.openxmlformats.org/officeDocument/2006/relationships/hyperlink"/><Relationship Id="rId937" Target="https%3A%2F%2Fwww.webofscience.com%2Fwos%2Fwoscc%2Ffull-record%2FWOS%3A001631532400001" TargetMode="External" Type="http://schemas.openxmlformats.org/officeDocument/2006/relationships/hyperlink"/><Relationship Id="rId938" Target="http%3A%2F%2Fdx.doi.org%2F10.3389%2Ffonc.2026.1915581" TargetMode="External" Type="http://schemas.openxmlformats.org/officeDocument/2006/relationships/hyperlink"/><Relationship Id="rId939" Target="https%3A%2F%2Fwww.webofscience.com%2Fwos%2Fwoscc%2Ffull-record%2FWOS%3A001844281400001" TargetMode="External" Type="http://schemas.openxmlformats.org/officeDocument/2006/relationships/hyperlink"/><Relationship Id="rId94" Target="https%3A%2F%2Fwww.webofscience.com%2Fwos%2Fwoscc%2Ffull-record%2FWOS%3A001758865500001" TargetMode="External" Type="http://schemas.openxmlformats.org/officeDocument/2006/relationships/hyperlink"/><Relationship Id="rId940" Target="http%3A%2F%2Fdx.doi.org%2F10.14744%2FAnatolJCardiol.2026.6274" TargetMode="External" Type="http://schemas.openxmlformats.org/officeDocument/2006/relationships/hyperlink"/><Relationship Id="rId941" Target="https%3A%2F%2Fwww.webofscience.com%2Fwos%2Fwoscc%2Ffull-record%2FWOS%3A001744475200001" TargetMode="External" Type="http://schemas.openxmlformats.org/officeDocument/2006/relationships/hyperlink"/><Relationship Id="rId942" Target="http%3A%2F%2Fdx.doi.org%2F10.36660%2Fabc.20250790i" TargetMode="External" Type="http://schemas.openxmlformats.org/officeDocument/2006/relationships/hyperlink"/><Relationship Id="rId943" Target="https%3A%2F%2Fwww.webofscience.com%2Fwos%2Fwoscc%2Ffull-record%2FWOS%3A001846133600001" TargetMode="External" Type="http://schemas.openxmlformats.org/officeDocument/2006/relationships/hyperlink"/><Relationship Id="rId944" Target="http%3A%2F%2Fdx.doi.org%2F10.1186%2Fs41747-022-00288-8" TargetMode="External" Type="http://schemas.openxmlformats.org/officeDocument/2006/relationships/hyperlink"/><Relationship Id="rId945" Target="https%3A%2F%2Fwww.webofscience.com%2Fwos%2Fwoscc%2Ffull-record%2FWOS%3A000833963700001" TargetMode="External" Type="http://schemas.openxmlformats.org/officeDocument/2006/relationships/hyperlink"/><Relationship Id="rId946" Target="http%3A%2F%2Fdx.doi.org%2F10.1007%2Fs00701-026-06775-w" TargetMode="External" Type="http://schemas.openxmlformats.org/officeDocument/2006/relationships/hyperlink"/><Relationship Id="rId947" Target="https%3A%2F%2Fwww.webofscience.com%2Fwos%2Fwoscc%2Ffull-record%2FWOS%3A001669272000001" TargetMode="External" Type="http://schemas.openxmlformats.org/officeDocument/2006/relationships/hyperlink"/><Relationship Id="rId948" Target="http%3A%2F%2Fdx.doi.org%2F10.1177%2F03000605261460311" TargetMode="External" Type="http://schemas.openxmlformats.org/officeDocument/2006/relationships/hyperlink"/><Relationship Id="rId949" Target="https%3A%2F%2Fwww.webofscience.com%2Fwos%2Fwoscc%2Ffull-record%2FWOS%3A001811748400001" TargetMode="External" Type="http://schemas.openxmlformats.org/officeDocument/2006/relationships/hyperlink"/><Relationship Id="rId95" Target="http%3A%2F%2Fdx.doi.org%2F10.3389%2Ffcell.2026.1863190" TargetMode="External" Type="http://schemas.openxmlformats.org/officeDocument/2006/relationships/hyperlink"/><Relationship Id="rId950" Target="http%3A%2F%2Fdx.doi.org%2F10.1097%2FIAE.0000000000003535" TargetMode="External" Type="http://schemas.openxmlformats.org/officeDocument/2006/relationships/hyperlink"/><Relationship Id="rId951" Target="https%3A%2F%2Fwww.webofscience.com%2Fwos%2Fwoscc%2Ffull-record%2FWOS%3A000829601100008" TargetMode="External" Type="http://schemas.openxmlformats.org/officeDocument/2006/relationships/hyperlink"/><Relationship Id="rId952" Target="http%3A%2F%2Fdx.doi.org%2F10.3390%2Fmedicina62071254" TargetMode="External" Type="http://schemas.openxmlformats.org/officeDocument/2006/relationships/hyperlink"/><Relationship Id="rId953" Target="https%3A%2F%2Fwww.webofscience.com%2Fwos%2Fwoscc%2Ffull-record%2FWOS%3A001832625300001" TargetMode="External" Type="http://schemas.openxmlformats.org/officeDocument/2006/relationships/hyperlink"/><Relationship Id="rId954" Target="http%3A%2F%2Fdx.doi.org%2F10.1155%2Fcrp%2F4994662" TargetMode="External" Type="http://schemas.openxmlformats.org/officeDocument/2006/relationships/hyperlink"/><Relationship Id="rId955" Target="https%3A%2F%2Fwww.webofscience.com%2Fwos%2Fwoscc%2Ffull-record%2FWOS%3A001784887800001" TargetMode="External" Type="http://schemas.openxmlformats.org/officeDocument/2006/relationships/hyperlink"/><Relationship Id="rId956" Target="http%3A%2F%2Fdx.doi.org%2F10.6515%2FACS.202605_42%283%29.20251020A" TargetMode="External" Type="http://schemas.openxmlformats.org/officeDocument/2006/relationships/hyperlink"/><Relationship Id="rId957" Target="https%3A%2F%2Fwww.webofscience.com%2Fwos%2Fwoscc%2Ffull-record%2FWOS%3A001781107500014" TargetMode="External" Type="http://schemas.openxmlformats.org/officeDocument/2006/relationships/hyperlink"/><Relationship Id="rId958" Target="http%3A%2F%2Fdx.doi.org%2F10.3389%2Ffbinf.2026.1829576" TargetMode="External" Type="http://schemas.openxmlformats.org/officeDocument/2006/relationships/hyperlink"/><Relationship Id="rId959" Target="https%3A%2F%2Fwww.webofscience.com%2Fwos%2Fwoscc%2Ffull-record%2FWOS%3A001823801900001" TargetMode="External" Type="http://schemas.openxmlformats.org/officeDocument/2006/relationships/hyperlink"/><Relationship Id="rId96" Target="https%3A%2F%2Fwww.webofscience.com%2Fwos%2Fwoscc%2Ffull-record%2FWOS%3A001799033600001" TargetMode="External" Type="http://schemas.openxmlformats.org/officeDocument/2006/relationships/hyperlink"/><Relationship Id="rId960" Target="http%3A%2F%2Fdx.doi.org%2F10.1038%2Fs41391-026-01107-6" TargetMode="External" Type="http://schemas.openxmlformats.org/officeDocument/2006/relationships/hyperlink"/><Relationship Id="rId961" Target="https%3A%2F%2Fwww.webofscience.com%2Fwos%2Fwoscc%2Ffull-record%2FWOS%3A001764213200001" TargetMode="External" Type="http://schemas.openxmlformats.org/officeDocument/2006/relationships/hyperlink"/><Relationship Id="rId962" Target="http%3A%2F%2Fdx.doi.org%2F10.1007%2Fs10877-026-01434-y" TargetMode="External" Type="http://schemas.openxmlformats.org/officeDocument/2006/relationships/hyperlink"/><Relationship Id="rId963" Target="https%3A%2F%2Fwww.webofscience.com%2Fwos%2Fwoscc%2Ffull-record%2FWOS%3A001746098600001" TargetMode="External" Type="http://schemas.openxmlformats.org/officeDocument/2006/relationships/hyperlink"/><Relationship Id="rId964" Target="http%3A%2F%2Fdx.doi.org%2F10.3390%2Fbiomimetics10120818" TargetMode="External" Type="http://schemas.openxmlformats.org/officeDocument/2006/relationships/hyperlink"/><Relationship Id="rId965" Target="https%3A%2F%2Fwww.webofscience.com%2Fwos%2Fwoscc%2Ffull-record%2FWOS%3A001646925800001" TargetMode="External" Type="http://schemas.openxmlformats.org/officeDocument/2006/relationships/hyperlink"/><Relationship Id="rId966" Target="http%3A%2F%2Fdx.doi.org%2F10.4103%2Fjmhhb.jmhhb_125_25" TargetMode="External" Type="http://schemas.openxmlformats.org/officeDocument/2006/relationships/hyperlink"/><Relationship Id="rId967" Target="https%3A%2F%2Fwww.webofscience.com%2Fwos%2Fwoscc%2Ffull-record%2FWOS%3A001799962000004" TargetMode="External" Type="http://schemas.openxmlformats.org/officeDocument/2006/relationships/hyperlink"/><Relationship Id="rId968" Target="http%3A%2F%2Fdx.doi.org%2F10.1140%2Fepjs%2Fs11734-024-01451-5" TargetMode="External" Type="http://schemas.openxmlformats.org/officeDocument/2006/relationships/hyperlink"/><Relationship Id="rId969" Target="https%3A%2F%2Fwww.webofscience.com%2Fwos%2Fwoscc%2Ffull-record%2FWOS%3A001483414500001" TargetMode="External" Type="http://schemas.openxmlformats.org/officeDocument/2006/relationships/hyperlink"/><Relationship Id="rId97" Target="http%3A%2F%2Fdx.doi.org%2F10.3390%2Faudiolres16020029" TargetMode="External" Type="http://schemas.openxmlformats.org/officeDocument/2006/relationships/hyperlink"/><Relationship Id="rId970" Target="http%3A%2F%2Fdx.doi.org%2F10.1055%2Fs-0046-1824589" TargetMode="External" Type="http://schemas.openxmlformats.org/officeDocument/2006/relationships/hyperlink"/><Relationship Id="rId971" Target="https%3A%2F%2Fwww.webofscience.com%2Fwos%2Fwoscc%2Ffull-record%2FWOS%3A001815385500001" TargetMode="External" Type="http://schemas.openxmlformats.org/officeDocument/2006/relationships/hyperlink"/><Relationship Id="rId972" Target="http%3A%2F%2Fdx.doi.org%2F10.1007%2Fs11282-025-00878-3" TargetMode="External" Type="http://schemas.openxmlformats.org/officeDocument/2006/relationships/hyperlink"/><Relationship Id="rId973" Target="https%3A%2F%2Fwww.webofscience.com%2Fwos%2Fwoscc%2Ffull-record%2FWOS%3A001622428000001" TargetMode="External" Type="http://schemas.openxmlformats.org/officeDocument/2006/relationships/hyperlink"/><Relationship Id="rId974" Target="http%3A%2F%2Fdx.doi.org%2F10.1016%2Fj.esmorw.2026.100682" TargetMode="External" Type="http://schemas.openxmlformats.org/officeDocument/2006/relationships/hyperlink"/><Relationship Id="rId975" Target="https%3A%2F%2Fwww.webofscience.com%2Fwos%2Fwoscc%2Ffull-record%2FWOS%3A001681750500001" TargetMode="External" Type="http://schemas.openxmlformats.org/officeDocument/2006/relationships/hyperlink"/><Relationship Id="rId976" Target="http%3A%2F%2Fdx.doi.org%2F10.2196%2F97174" TargetMode="External" Type="http://schemas.openxmlformats.org/officeDocument/2006/relationships/hyperlink"/><Relationship Id="rId977" Target="https%3A%2F%2Fwww.webofscience.com%2Fwos%2Fwoscc%2Ffull-record%2FWOS%3A001802633100010" TargetMode="External" Type="http://schemas.openxmlformats.org/officeDocument/2006/relationships/hyperlink"/><Relationship Id="rId978" Target="http%3A%2F%2Fdx.doi.org%2F10.3389%2Ffonc.2025.1630628" TargetMode="External" Type="http://schemas.openxmlformats.org/officeDocument/2006/relationships/hyperlink"/><Relationship Id="rId979" Target="https%3A%2F%2Fwww.webofscience.com%2Fwos%2Fwoscc%2Ffull-record%2FWOS%3A001563048600001" TargetMode="External" Type="http://schemas.openxmlformats.org/officeDocument/2006/relationships/hyperlink"/><Relationship Id="rId98" Target="https%3A%2F%2Fwww.webofscience.com%2Fwos%2Fwoscc%2Ffull-record%2FWOS%3A001749196100001" TargetMode="External" Type="http://schemas.openxmlformats.org/officeDocument/2006/relationships/hyperlink"/><Relationship Id="rId980" Target="http%3A%2F%2Fdx.doi.org%2F10.2196%2F77092" TargetMode="External" Type="http://schemas.openxmlformats.org/officeDocument/2006/relationships/hyperlink"/><Relationship Id="rId981" Target="https%3A%2F%2Fwww.webofscience.com%2Fwos%2Fwoscc%2Ffull-record%2FWOS%3A001682174800001" TargetMode="External" Type="http://schemas.openxmlformats.org/officeDocument/2006/relationships/hyperlink"/><Relationship Id="rId982" Target="http%3A%2F%2Fdx.doi.org%2F10.3390%2Fcancers12061606" TargetMode="External" Type="http://schemas.openxmlformats.org/officeDocument/2006/relationships/hyperlink"/><Relationship Id="rId983" Target="https%3A%2F%2Fwww.webofscience.com%2Fwos%2Fwoscc%2Ffull-record%2FWOS%3A000549287900001" TargetMode="External" Type="http://schemas.openxmlformats.org/officeDocument/2006/relationships/hyperlink"/><Relationship Id="rId984" Target="http%3A%2F%2Fdx.doi.org%2F10.1111%2Ftme.70108" TargetMode="External" Type="http://schemas.openxmlformats.org/officeDocument/2006/relationships/hyperlink"/><Relationship Id="rId985" Target="https%3A%2F%2Fwww.webofscience.com%2Fwos%2Fwoscc%2Ffull-record%2FWOS%3A001839126800001" TargetMode="External" Type="http://schemas.openxmlformats.org/officeDocument/2006/relationships/hyperlink"/><Relationship Id="rId986" Target="http%3A%2F%2Fdx.doi.org%2F10.2147%2FJMDH.S621469" TargetMode="External" Type="http://schemas.openxmlformats.org/officeDocument/2006/relationships/hyperlink"/><Relationship Id="rId987" Target="https%3A%2F%2Fwww.webofscience.com%2Fwos%2Fwoscc%2Ffull-record%2FWOS%3A001826793900001" TargetMode="External" Type="http://schemas.openxmlformats.org/officeDocument/2006/relationships/hyperlink"/><Relationship Id="rId988" Target="http%3A%2F%2Fdx.doi.org%2F10.1177%2F2993091X251394385" TargetMode="External" Type="http://schemas.openxmlformats.org/officeDocument/2006/relationships/hyperlink"/><Relationship Id="rId989" Target="https%3A%2F%2Fwww.webofscience.com%2Fwos%2Fwoscc%2Ffull-record%2FWOS%3A001771036500001" TargetMode="External" Type="http://schemas.openxmlformats.org/officeDocument/2006/relationships/hyperlink"/><Relationship Id="rId99" Target="http%3A%2F%2Fdx.doi.org%2F10.1097%2FJTN.0000000000000920" TargetMode="External" Type="http://schemas.openxmlformats.org/officeDocument/2006/relationships/hyperlink"/><Relationship Id="rId990" Target="http%3A%2F%2Fdx.doi.org%2F10.2147%2FJMDH.S572089" TargetMode="External" Type="http://schemas.openxmlformats.org/officeDocument/2006/relationships/hyperlink"/><Relationship Id="rId991" Target="https%3A%2F%2Fwww.webofscience.com%2Fwos%2Fwoscc%2Ffull-record%2FWOS%3A001702269500001" TargetMode="External" Type="http://schemas.openxmlformats.org/officeDocument/2006/relationships/hyperlink"/><Relationship Id="rId992" Target="http%3A%2F%2Fdx.doi.org%2F10.1177%2F17562872251352553" TargetMode="External" Type="http://schemas.openxmlformats.org/officeDocument/2006/relationships/hyperlink"/><Relationship Id="rId993" Target="https%3A%2F%2Fwww.webofscience.com%2Fwos%2Fwoscc%2Ffull-record%2FWOS%3A001541873100001" TargetMode="External" Type="http://schemas.openxmlformats.org/officeDocument/2006/relationships/hyperlink"/><Relationship Id="rId994" Target="http%3A%2F%2Fdx.doi.org%2F10.20517%2Fais.2025.09" TargetMode="External" Type="http://schemas.openxmlformats.org/officeDocument/2006/relationships/hyperlink"/><Relationship Id="rId995" Target="https%3A%2F%2Fwww.webofscience.com%2Fwos%2Fwoscc%2Ffull-record%2FWOS%3A001564083200002" TargetMode="External" Type="http://schemas.openxmlformats.org/officeDocument/2006/relationships/hyperlink"/><Relationship Id="rId996" Target="http%3A%2F%2Fdx.doi.org%2F10.3390%2Fjcm15093477" TargetMode="External" Type="http://schemas.openxmlformats.org/officeDocument/2006/relationships/hyperlink"/><Relationship Id="rId997" Target="https%3A%2F%2Fwww.webofscience.com%2Fwos%2Fwoscc%2Ffull-record%2FWOS%3A001763667300001" TargetMode="External" Type="http://schemas.openxmlformats.org/officeDocument/2006/relationships/hyperlink"/><Relationship Id="rId998" Target="http%3A%2F%2Fdx.doi.org%2F10.1016%2Fj.euf.2021.03.020" TargetMode="External" Type="http://schemas.openxmlformats.org/officeDocument/2006/relationships/hyperlink"/><Relationship Id="rId999" Target="https%3A%2F%2Fwww.webofscience.com%2Fwos%2Fwoscc%2Ffull-record%2FWOS%3A00083643450001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647"/>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81</v>
      </c>
      <c r="M2" t="s" s="0">
        <v>81</v>
      </c>
      <c r="N2" t="s" s="0">
        <v>81</v>
      </c>
      <c r="O2" t="s" s="0">
        <v>85</v>
      </c>
      <c r="P2" t="s" s="0">
        <v>86</v>
      </c>
      <c r="Q2" t="s" s="0">
        <v>87</v>
      </c>
      <c r="R2" t="s" s="0">
        <v>81</v>
      </c>
      <c r="S2" t="s" s="0">
        <v>81</v>
      </c>
      <c r="T2" t="s" s="0">
        <v>81</v>
      </c>
      <c r="U2" t="s" s="0">
        <v>81</v>
      </c>
      <c r="V2" t="s" s="0">
        <v>88</v>
      </c>
      <c r="W2" t="s" s="0">
        <v>89</v>
      </c>
      <c r="X2" t="s" s="0">
        <v>81</v>
      </c>
      <c r="Y2" t="s" s="0">
        <v>81</v>
      </c>
      <c r="Z2" t="s" s="0">
        <v>90</v>
      </c>
      <c r="AA2" t="s" s="0">
        <v>91</v>
      </c>
      <c r="AB2" t="s" s="0">
        <v>81</v>
      </c>
      <c r="AC2" t="s" s="0">
        <v>81</v>
      </c>
      <c r="AD2" t="s" s="0">
        <v>81</v>
      </c>
      <c r="AE2" t="s" s="0">
        <v>81</v>
      </c>
      <c r="AF2" t="s" s="0">
        <v>81</v>
      </c>
      <c r="AG2" t="s" s="0">
        <v>92</v>
      </c>
      <c r="AH2" t="s" s="0">
        <v>93</v>
      </c>
      <c r="AI2" t="s" s="0">
        <v>94</v>
      </c>
      <c r="AJ2" t="s" s="0">
        <v>95</v>
      </c>
      <c r="AK2" t="s" s="0">
        <v>81</v>
      </c>
      <c r="AL2" t="s" s="0">
        <v>96</v>
      </c>
      <c r="AM2" t="s" s="0">
        <v>97</v>
      </c>
      <c r="AN2" t="s" s="0">
        <v>97</v>
      </c>
      <c r="AO2" t="s" s="0">
        <v>97</v>
      </c>
      <c r="AP2" t="s" s="0">
        <v>97</v>
      </c>
      <c r="AQ2" t="s" s="0">
        <v>98</v>
      </c>
      <c r="AR2" t="s" s="0">
        <v>99</v>
      </c>
      <c r="AS2" t="s" s="0">
        <v>100</v>
      </c>
      <c r="AT2" t="s" s="0">
        <v>101</v>
      </c>
      <c r="AU2" t="s" s="0">
        <v>102</v>
      </c>
      <c r="AV2" t="s" s="0">
        <v>81</v>
      </c>
      <c r="AW2" t="s" s="0">
        <v>103</v>
      </c>
      <c r="AX2" t="s" s="0">
        <v>104</v>
      </c>
      <c r="AY2" t="s" s="0">
        <v>105</v>
      </c>
      <c r="AZ2" t="s" s="0">
        <v>106</v>
      </c>
      <c r="BA2" t="s" s="0">
        <v>107</v>
      </c>
      <c r="BB2" t="s" s="0">
        <v>108</v>
      </c>
      <c r="BC2" t="s" s="0">
        <v>81</v>
      </c>
      <c r="BD2" t="s" s="0">
        <v>81</v>
      </c>
      <c r="BE2" t="s" s="0">
        <v>81</v>
      </c>
      <c r="BF2" t="s" s="0">
        <v>81</v>
      </c>
      <c r="BG2" t="s" s="0">
        <v>81</v>
      </c>
      <c r="BH2" t="s" s="0">
        <v>81</v>
      </c>
      <c r="BI2" t="s" s="0">
        <v>109</v>
      </c>
      <c r="BJ2" t="s" s="0">
        <v>110</v>
      </c>
      <c r="BK2" t="s" s="1">
        <f>HYPERLINK("http://dx.doi.org/10.1186/s13054-026-05928-8","http://dx.doi.org/10.1186/s13054-026-05928-8")</f>
        <v>111</v>
      </c>
      <c r="BL2" t="s" s="0">
        <v>81</v>
      </c>
      <c r="BM2" t="s" s="0">
        <v>112</v>
      </c>
      <c r="BN2" t="s" s="0">
        <v>113</v>
      </c>
      <c r="BO2" t="s" s="0">
        <v>114</v>
      </c>
      <c r="BP2" t="s" s="0">
        <v>115</v>
      </c>
      <c r="BQ2" t="s" s="0">
        <v>116</v>
      </c>
      <c r="BR2" t="s" s="0">
        <v>117</v>
      </c>
      <c r="BS2" t="s" s="0">
        <v>118</v>
      </c>
      <c r="BT2" t="s" s="2">
        <f>HYPERLINK("https://www.webofscience.com/wos/woscc/full-record/WOS:001746492400001","View Record in Web of Science")</f>
        <v>119</v>
      </c>
      <c r="BU2" t="s" s="0">
        <v>120</v>
      </c>
      <c r="BV2" t="s" s="0">
        <v>81</v>
      </c>
      <c r="BW2" t="s" s="0">
        <v>81</v>
      </c>
      <c r="BX2" t="s" s="0">
        <v>121</v>
      </c>
    </row>
    <row r="3">
      <c r="A3" t="s" s="0">
        <v>77</v>
      </c>
      <c r="B3" t="s" s="0">
        <v>77</v>
      </c>
      <c r="C3" t="s" s="0">
        <v>122</v>
      </c>
      <c r="D3" t="s" s="0">
        <v>77</v>
      </c>
      <c r="E3" t="s" s="0">
        <v>123</v>
      </c>
      <c r="F3" t="s" s="0">
        <v>124</v>
      </c>
      <c r="G3" t="s" s="0">
        <v>125</v>
      </c>
      <c r="H3" t="s" s="0">
        <v>81</v>
      </c>
      <c r="I3" t="s" s="0">
        <v>82</v>
      </c>
      <c r="J3" t="s" s="0">
        <v>126</v>
      </c>
      <c r="K3" t="s" s="0">
        <v>127</v>
      </c>
      <c r="L3" t="s" s="0">
        <v>81</v>
      </c>
      <c r="M3" t="s" s="0">
        <v>81</v>
      </c>
      <c r="N3" t="s" s="0">
        <v>81</v>
      </c>
      <c r="O3" t="s" s="0">
        <v>128</v>
      </c>
      <c r="P3" t="s" s="0">
        <v>129</v>
      </c>
      <c r="Q3" t="s" s="0">
        <v>87</v>
      </c>
      <c r="R3" t="s" s="0">
        <v>81</v>
      </c>
      <c r="S3" t="s" s="0">
        <v>81</v>
      </c>
      <c r="T3" t="s" s="0">
        <v>81</v>
      </c>
      <c r="U3" t="s" s="0">
        <v>81</v>
      </c>
      <c r="V3" t="s" s="0">
        <v>130</v>
      </c>
      <c r="W3" t="s" s="0">
        <v>131</v>
      </c>
      <c r="X3" t="s" s="0">
        <v>81</v>
      </c>
      <c r="Y3" t="s" s="0">
        <v>81</v>
      </c>
      <c r="Z3" t="s" s="0">
        <v>90</v>
      </c>
      <c r="AA3" t="s" s="0">
        <v>91</v>
      </c>
      <c r="AB3" t="s" s="0">
        <v>81</v>
      </c>
      <c r="AC3" t="s" s="0">
        <v>81</v>
      </c>
      <c r="AD3" t="s" s="0">
        <v>81</v>
      </c>
      <c r="AE3" t="s" s="0">
        <v>81</v>
      </c>
      <c r="AF3" t="s" s="0">
        <v>81</v>
      </c>
      <c r="AG3" t="s" s="0">
        <v>81</v>
      </c>
      <c r="AH3" t="s" s="0">
        <v>132</v>
      </c>
      <c r="AI3" t="s" s="0">
        <v>133</v>
      </c>
      <c r="AJ3" t="s" s="0">
        <v>134</v>
      </c>
      <c r="AK3" t="s" s="0">
        <v>81</v>
      </c>
      <c r="AL3" t="s" s="0">
        <v>135</v>
      </c>
      <c r="AM3" t="s" s="0">
        <v>136</v>
      </c>
      <c r="AN3" t="s" s="0">
        <v>137</v>
      </c>
      <c r="AO3" t="s" s="0">
        <v>108</v>
      </c>
      <c r="AP3" t="s" s="0">
        <v>138</v>
      </c>
      <c r="AQ3" t="s" s="0">
        <v>139</v>
      </c>
      <c r="AR3" t="s" s="0">
        <v>140</v>
      </c>
      <c r="AS3" t="s" s="0">
        <v>141</v>
      </c>
      <c r="AT3" t="s" s="0">
        <v>142</v>
      </c>
      <c r="AU3" t="s" s="0">
        <v>143</v>
      </c>
      <c r="AV3" t="s" s="0">
        <v>81</v>
      </c>
      <c r="AW3" t="s" s="0">
        <v>144</v>
      </c>
      <c r="AX3" t="s" s="0">
        <v>145</v>
      </c>
      <c r="AY3" t="s" s="0">
        <v>146</v>
      </c>
      <c r="AZ3" t="s" s="0">
        <v>147</v>
      </c>
      <c r="BA3" t="s" s="0">
        <v>148</v>
      </c>
      <c r="BB3" t="s" s="0">
        <v>97</v>
      </c>
      <c r="BC3" t="s" s="0">
        <v>81</v>
      </c>
      <c r="BD3" t="s" s="0">
        <v>81</v>
      </c>
      <c r="BE3" t="s" s="0">
        <v>81</v>
      </c>
      <c r="BF3" t="s" s="0">
        <v>81</v>
      </c>
      <c r="BG3" t="s" s="0">
        <v>149</v>
      </c>
      <c r="BH3" t="s" s="0">
        <v>150</v>
      </c>
      <c r="BI3" t="s" s="0">
        <v>81</v>
      </c>
      <c r="BJ3" t="s" s="0">
        <v>151</v>
      </c>
      <c r="BK3" t="s" s="3">
        <f>HYPERLINK("http://dx.doi.org/10.1016/j.cjca.2021.07.016","http://dx.doi.org/10.1016/j.cjca.2021.07.016")</f>
        <v>152</v>
      </c>
      <c r="BL3" t="s" s="0">
        <v>81</v>
      </c>
      <c r="BM3" t="s" s="0">
        <v>153</v>
      </c>
      <c r="BN3" t="s" s="0">
        <v>154</v>
      </c>
      <c r="BO3" t="s" s="0">
        <v>155</v>
      </c>
      <c r="BP3" t="s" s="0">
        <v>156</v>
      </c>
      <c r="BQ3" t="s" s="0">
        <v>157</v>
      </c>
      <c r="BR3" t="s" s="0">
        <v>158</v>
      </c>
      <c r="BS3" t="s" s="0">
        <v>159</v>
      </c>
      <c r="BT3" t="s" s="4">
        <f>HYPERLINK("https://www.webofscience.com/wos/woscc/full-record/WOS:000749539400014","View Record in Web of Science")</f>
        <v>119</v>
      </c>
      <c r="BU3" t="s" s="0">
        <v>81</v>
      </c>
      <c r="BV3" t="s" s="0">
        <v>81</v>
      </c>
      <c r="BW3" t="s" s="0">
        <v>81</v>
      </c>
      <c r="BX3" t="s" s="0">
        <v>121</v>
      </c>
    </row>
    <row r="4">
      <c r="A4" t="s" s="0">
        <v>77</v>
      </c>
      <c r="B4" t="s" s="0">
        <v>77</v>
      </c>
      <c r="C4" t="s" s="0">
        <v>77</v>
      </c>
      <c r="D4" t="s" s="0">
        <v>77</v>
      </c>
      <c r="E4" t="s" s="0">
        <v>160</v>
      </c>
      <c r="F4" t="s" s="0">
        <v>161</v>
      </c>
      <c r="G4" t="s" s="0">
        <v>162</v>
      </c>
      <c r="H4" t="s" s="0">
        <v>81</v>
      </c>
      <c r="I4" t="s" s="0">
        <v>82</v>
      </c>
      <c r="J4" t="s" s="0">
        <v>163</v>
      </c>
      <c r="K4" t="s" s="0">
        <v>164</v>
      </c>
      <c r="L4" t="s" s="0">
        <v>81</v>
      </c>
      <c r="M4" t="s" s="0">
        <v>81</v>
      </c>
      <c r="N4" t="s" s="0">
        <v>81</v>
      </c>
      <c r="O4" t="s" s="0">
        <v>165</v>
      </c>
      <c r="P4" t="s" s="0">
        <v>81</v>
      </c>
      <c r="Q4" t="s" s="0">
        <v>87</v>
      </c>
      <c r="R4" t="s" s="0">
        <v>81</v>
      </c>
      <c r="S4" t="s" s="0">
        <v>81</v>
      </c>
      <c r="T4" t="s" s="0">
        <v>81</v>
      </c>
      <c r="U4" t="s" s="0">
        <v>81</v>
      </c>
      <c r="V4" t="s" s="0">
        <v>166</v>
      </c>
      <c r="W4" t="s" s="0">
        <v>167</v>
      </c>
      <c r="X4" t="s" s="0">
        <v>81</v>
      </c>
      <c r="Y4" t="s" s="0">
        <v>81</v>
      </c>
      <c r="Z4" t="s" s="0">
        <v>90</v>
      </c>
      <c r="AA4" t="s" s="0">
        <v>91</v>
      </c>
      <c r="AB4" t="s" s="0">
        <v>81</v>
      </c>
      <c r="AC4" t="s" s="0">
        <v>81</v>
      </c>
      <c r="AD4" t="s" s="0">
        <v>81</v>
      </c>
      <c r="AE4" t="s" s="0">
        <v>81</v>
      </c>
      <c r="AF4" t="s" s="0">
        <v>81</v>
      </c>
      <c r="AG4" t="s" s="0">
        <v>168</v>
      </c>
      <c r="AH4" t="s" s="0">
        <v>81</v>
      </c>
      <c r="AI4" t="s" s="0">
        <v>81</v>
      </c>
      <c r="AJ4" t="s" s="0">
        <v>81</v>
      </c>
      <c r="AK4" t="s" s="0">
        <v>81</v>
      </c>
      <c r="AL4" t="s" s="0">
        <v>169</v>
      </c>
      <c r="AM4" t="s" s="0">
        <v>77</v>
      </c>
      <c r="AN4" t="s" s="0">
        <v>77</v>
      </c>
      <c r="AO4" t="s" s="0">
        <v>77</v>
      </c>
      <c r="AP4" t="s" s="0">
        <v>77</v>
      </c>
      <c r="AQ4" t="s" s="0">
        <v>170</v>
      </c>
      <c r="AR4" t="s" s="0">
        <v>171</v>
      </c>
      <c r="AS4" t="s" s="0">
        <v>172</v>
      </c>
      <c r="AT4" t="s" s="0">
        <v>81</v>
      </c>
      <c r="AU4" t="s" s="0">
        <v>173</v>
      </c>
      <c r="AV4" t="s" s="0">
        <v>81</v>
      </c>
      <c r="AW4" t="s" s="0">
        <v>174</v>
      </c>
      <c r="AX4" t="s" s="0">
        <v>175</v>
      </c>
      <c r="AY4" t="s" s="0">
        <v>176</v>
      </c>
      <c r="AZ4" t="s" s="0">
        <v>106</v>
      </c>
      <c r="BA4" t="s" s="0">
        <v>177</v>
      </c>
      <c r="BB4" t="s" s="0">
        <v>177</v>
      </c>
      <c r="BC4" t="s" s="0">
        <v>81</v>
      </c>
      <c r="BD4" t="s" s="0">
        <v>81</v>
      </c>
      <c r="BE4" t="s" s="0">
        <v>81</v>
      </c>
      <c r="BF4" t="s" s="0">
        <v>81</v>
      </c>
      <c r="BG4" t="s" s="0">
        <v>81</v>
      </c>
      <c r="BH4" t="s" s="0">
        <v>81</v>
      </c>
      <c r="BI4" t="s" s="0">
        <v>178</v>
      </c>
      <c r="BJ4" t="s" s="0">
        <v>179</v>
      </c>
      <c r="BK4" t="s" s="5">
        <f>HYPERLINK("http://dx.doi.org/10.3390/jcm15156059","http://dx.doi.org/10.3390/jcm15156059")</f>
        <v>180</v>
      </c>
      <c r="BL4" t="s" s="0">
        <v>81</v>
      </c>
      <c r="BM4" t="s" s="0">
        <v>81</v>
      </c>
      <c r="BN4" t="s" s="0">
        <v>181</v>
      </c>
      <c r="BO4" t="s" s="0">
        <v>182</v>
      </c>
      <c r="BP4" t="s" s="0">
        <v>115</v>
      </c>
      <c r="BQ4" t="s" s="0">
        <v>183</v>
      </c>
      <c r="BR4" t="s" s="0">
        <v>81</v>
      </c>
      <c r="BS4" t="s" s="0">
        <v>184</v>
      </c>
      <c r="BT4" t="s" s="6">
        <f>HYPERLINK("https://www.webofscience.com/wos/woscc/full-record/WOS:001847897200001","View Record in Web of Science")</f>
        <v>119</v>
      </c>
      <c r="BU4" t="s" s="0">
        <v>120</v>
      </c>
      <c r="BV4" t="s" s="0">
        <v>81</v>
      </c>
      <c r="BW4" t="s" s="0">
        <v>81</v>
      </c>
      <c r="BX4" t="s" s="0">
        <v>121</v>
      </c>
    </row>
    <row r="5">
      <c r="A5" t="s" s="0">
        <v>77</v>
      </c>
      <c r="B5" t="s" s="0">
        <v>77</v>
      </c>
      <c r="C5" t="s" s="0">
        <v>97</v>
      </c>
      <c r="D5" t="s" s="0">
        <v>77</v>
      </c>
      <c r="E5" t="s" s="0">
        <v>185</v>
      </c>
      <c r="F5" t="s" s="0">
        <v>186</v>
      </c>
      <c r="G5" t="s" s="0">
        <v>187</v>
      </c>
      <c r="H5" t="s" s="0">
        <v>81</v>
      </c>
      <c r="I5" t="s" s="0">
        <v>82</v>
      </c>
      <c r="J5" t="s" s="0">
        <v>188</v>
      </c>
      <c r="K5" t="s" s="0">
        <v>189</v>
      </c>
      <c r="L5" t="s" s="0">
        <v>81</v>
      </c>
      <c r="M5" t="s" s="0">
        <v>81</v>
      </c>
      <c r="N5" t="s" s="0">
        <v>81</v>
      </c>
      <c r="O5" t="s" s="0">
        <v>190</v>
      </c>
      <c r="P5" t="s" s="0">
        <v>191</v>
      </c>
      <c r="Q5" t="s" s="0">
        <v>87</v>
      </c>
      <c r="R5" t="s" s="0">
        <v>81</v>
      </c>
      <c r="S5" t="s" s="0">
        <v>81</v>
      </c>
      <c r="T5" t="s" s="0">
        <v>81</v>
      </c>
      <c r="U5" t="s" s="0">
        <v>81</v>
      </c>
      <c r="V5" t="s" s="0">
        <v>192</v>
      </c>
      <c r="W5" t="s" s="0">
        <v>193</v>
      </c>
      <c r="X5" t="s" s="0">
        <v>81</v>
      </c>
      <c r="Y5" t="s" s="0">
        <v>81</v>
      </c>
      <c r="Z5" t="s" s="0">
        <v>90</v>
      </c>
      <c r="AA5" t="s" s="0">
        <v>91</v>
      </c>
      <c r="AB5" t="s" s="0">
        <v>81</v>
      </c>
      <c r="AC5" t="s" s="0">
        <v>81</v>
      </c>
      <c r="AD5" t="s" s="0">
        <v>81</v>
      </c>
      <c r="AE5" t="s" s="0">
        <v>81</v>
      </c>
      <c r="AF5" t="s" s="0">
        <v>81</v>
      </c>
      <c r="AG5" t="s" s="0">
        <v>194</v>
      </c>
      <c r="AH5" t="s" s="0">
        <v>195</v>
      </c>
      <c r="AI5" t="s" s="0">
        <v>196</v>
      </c>
      <c r="AJ5" t="s" s="0">
        <v>197</v>
      </c>
      <c r="AK5" t="s" s="0">
        <v>81</v>
      </c>
      <c r="AL5" t="s" s="0">
        <v>198</v>
      </c>
      <c r="AM5" t="s" s="0">
        <v>199</v>
      </c>
      <c r="AN5" t="s" s="0">
        <v>199</v>
      </c>
      <c r="AO5" t="s" s="0">
        <v>108</v>
      </c>
      <c r="AP5" t="s" s="0">
        <v>200</v>
      </c>
      <c r="AQ5" t="s" s="0">
        <v>98</v>
      </c>
      <c r="AR5" t="s" s="0">
        <v>99</v>
      </c>
      <c r="AS5" t="s" s="0">
        <v>100</v>
      </c>
      <c r="AT5" t="s" s="0">
        <v>81</v>
      </c>
      <c r="AU5" t="s" s="0">
        <v>201</v>
      </c>
      <c r="AV5" t="s" s="0">
        <v>81</v>
      </c>
      <c r="AW5" t="s" s="0">
        <v>202</v>
      </c>
      <c r="AX5" t="s" s="0">
        <v>203</v>
      </c>
      <c r="AY5" t="s" s="0">
        <v>204</v>
      </c>
      <c r="AZ5" t="s" s="0">
        <v>205</v>
      </c>
      <c r="BA5" t="s" s="0">
        <v>206</v>
      </c>
      <c r="BB5" t="s" s="0">
        <v>108</v>
      </c>
      <c r="BC5" t="s" s="0">
        <v>81</v>
      </c>
      <c r="BD5" t="s" s="0">
        <v>81</v>
      </c>
      <c r="BE5" t="s" s="0">
        <v>81</v>
      </c>
      <c r="BF5" t="s" s="0">
        <v>81</v>
      </c>
      <c r="BG5" t="s" s="0">
        <v>81</v>
      </c>
      <c r="BH5" t="s" s="0">
        <v>81</v>
      </c>
      <c r="BI5" t="s" s="0">
        <v>207</v>
      </c>
      <c r="BJ5" t="s" s="0">
        <v>208</v>
      </c>
      <c r="BK5" t="s" s="7">
        <f>HYPERLINK("http://dx.doi.org/10.1186/s12938-025-01487-1","http://dx.doi.org/10.1186/s12938-025-01487-1")</f>
        <v>209</v>
      </c>
      <c r="BL5" t="s" s="0">
        <v>81</v>
      </c>
      <c r="BM5" t="s" s="0">
        <v>81</v>
      </c>
      <c r="BN5" t="s" s="0">
        <v>206</v>
      </c>
      <c r="BO5" t="s" s="0">
        <v>210</v>
      </c>
      <c r="BP5" t="s" s="0">
        <v>211</v>
      </c>
      <c r="BQ5" t="s" s="0">
        <v>212</v>
      </c>
      <c r="BR5" t="s" s="0">
        <v>213</v>
      </c>
      <c r="BS5" t="s" s="0">
        <v>214</v>
      </c>
      <c r="BT5" t="s" s="8">
        <f>HYPERLINK("https://www.webofscience.com/wos/woscc/full-record/WOS:001650838000001","View Record in Web of Science")</f>
        <v>119</v>
      </c>
      <c r="BU5" t="s" s="0">
        <v>120</v>
      </c>
      <c r="BV5" t="s" s="0">
        <v>81</v>
      </c>
      <c r="BW5" t="s" s="0">
        <v>81</v>
      </c>
      <c r="BX5" t="s" s="0">
        <v>121</v>
      </c>
    </row>
    <row r="6">
      <c r="A6" t="s" s="0">
        <v>77</v>
      </c>
      <c r="B6" t="s" s="0">
        <v>77</v>
      </c>
      <c r="C6" t="s" s="0">
        <v>77</v>
      </c>
      <c r="D6" t="s" s="0">
        <v>77</v>
      </c>
      <c r="E6" t="s" s="0">
        <v>215</v>
      </c>
      <c r="F6" t="s" s="0">
        <v>216</v>
      </c>
      <c r="G6" t="s" s="0">
        <v>217</v>
      </c>
      <c r="H6" t="s" s="0">
        <v>81</v>
      </c>
      <c r="I6" t="s" s="0">
        <v>82</v>
      </c>
      <c r="J6" t="s" s="0">
        <v>218</v>
      </c>
      <c r="K6" t="s" s="0">
        <v>219</v>
      </c>
      <c r="L6" t="s" s="0">
        <v>81</v>
      </c>
      <c r="M6" t="s" s="0">
        <v>81</v>
      </c>
      <c r="N6" t="s" s="0">
        <v>81</v>
      </c>
      <c r="O6" t="s" s="0">
        <v>220</v>
      </c>
      <c r="P6" t="s" s="0">
        <v>81</v>
      </c>
      <c r="Q6" t="s" s="0">
        <v>87</v>
      </c>
      <c r="R6" t="s" s="0">
        <v>81</v>
      </c>
      <c r="S6" t="s" s="0">
        <v>81</v>
      </c>
      <c r="T6" t="s" s="0">
        <v>81</v>
      </c>
      <c r="U6" t="s" s="0">
        <v>81</v>
      </c>
      <c r="V6" t="s" s="0">
        <v>221</v>
      </c>
      <c r="W6" t="s" s="0">
        <v>222</v>
      </c>
      <c r="X6" t="s" s="0">
        <v>81</v>
      </c>
      <c r="Y6" t="s" s="0">
        <v>81</v>
      </c>
      <c r="Z6" t="s" s="0">
        <v>90</v>
      </c>
      <c r="AA6" t="s" s="0">
        <v>91</v>
      </c>
      <c r="AB6" t="s" s="0">
        <v>81</v>
      </c>
      <c r="AC6" t="s" s="0">
        <v>81</v>
      </c>
      <c r="AD6" t="s" s="0">
        <v>81</v>
      </c>
      <c r="AE6" t="s" s="0">
        <v>81</v>
      </c>
      <c r="AF6" t="s" s="0">
        <v>81</v>
      </c>
      <c r="AG6" t="s" s="0">
        <v>223</v>
      </c>
      <c r="AH6" t="s" s="0">
        <v>224</v>
      </c>
      <c r="AI6" t="s" s="0">
        <v>81</v>
      </c>
      <c r="AJ6" t="s" s="0">
        <v>81</v>
      </c>
      <c r="AK6" t="s" s="0">
        <v>81</v>
      </c>
      <c r="AL6" t="s" s="0">
        <v>225</v>
      </c>
      <c r="AM6" t="s" s="0">
        <v>77</v>
      </c>
      <c r="AN6" t="s" s="0">
        <v>77</v>
      </c>
      <c r="AO6" t="s" s="0">
        <v>200</v>
      </c>
      <c r="AP6" t="s" s="0">
        <v>200</v>
      </c>
      <c r="AQ6" t="s" s="0">
        <v>226</v>
      </c>
      <c r="AR6" t="s" s="0">
        <v>227</v>
      </c>
      <c r="AS6" t="s" s="0">
        <v>228</v>
      </c>
      <c r="AT6" t="s" s="0">
        <v>229</v>
      </c>
      <c r="AU6" t="s" s="0">
        <v>230</v>
      </c>
      <c r="AV6" t="s" s="0">
        <v>81</v>
      </c>
      <c r="AW6" t="s" s="0">
        <v>231</v>
      </c>
      <c r="AX6" t="s" s="0">
        <v>232</v>
      </c>
      <c r="AY6" t="s" s="0">
        <v>233</v>
      </c>
      <c r="AZ6" t="s" s="0">
        <v>106</v>
      </c>
      <c r="BA6" t="s" s="0">
        <v>136</v>
      </c>
      <c r="BB6" t="s" s="0">
        <v>97</v>
      </c>
      <c r="BC6" t="s" s="0">
        <v>81</v>
      </c>
      <c r="BD6" t="s" s="0">
        <v>81</v>
      </c>
      <c r="BE6" t="s" s="0">
        <v>81</v>
      </c>
      <c r="BF6" t="s" s="0">
        <v>81</v>
      </c>
      <c r="BG6" t="s" s="0">
        <v>81</v>
      </c>
      <c r="BH6" t="s" s="0">
        <v>81</v>
      </c>
      <c r="BI6" t="s" s="0">
        <v>234</v>
      </c>
      <c r="BJ6" t="s" s="0">
        <v>235</v>
      </c>
      <c r="BK6" t="s" s="9">
        <f>HYPERLINK("http://dx.doi.org/10.21037/jgo-2026-1-0006","http://dx.doi.org/10.21037/jgo-2026-1-0006")</f>
        <v>236</v>
      </c>
      <c r="BL6" t="s" s="0">
        <v>81</v>
      </c>
      <c r="BM6" t="s" s="0">
        <v>81</v>
      </c>
      <c r="BN6" t="s" s="0">
        <v>136</v>
      </c>
      <c r="BO6" t="s" s="0">
        <v>237</v>
      </c>
      <c r="BP6" t="s" s="0">
        <v>237</v>
      </c>
      <c r="BQ6" t="s" s="0">
        <v>238</v>
      </c>
      <c r="BR6" t="s" s="0">
        <v>239</v>
      </c>
      <c r="BS6" t="s" s="0">
        <v>240</v>
      </c>
      <c r="BT6" t="s" s="10">
        <f>HYPERLINK("https://www.webofscience.com/wos/woscc/full-record/WOS:001777469400014","View Record in Web of Science")</f>
        <v>119</v>
      </c>
      <c r="BU6" t="s" s="0">
        <v>120</v>
      </c>
      <c r="BV6" t="s" s="0">
        <v>81</v>
      </c>
      <c r="BW6" t="s" s="0">
        <v>81</v>
      </c>
      <c r="BX6" t="s" s="0">
        <v>121</v>
      </c>
    </row>
    <row r="7">
      <c r="A7" t="s" s="0">
        <v>77</v>
      </c>
      <c r="B7" t="s" s="0">
        <v>77</v>
      </c>
      <c r="C7" t="s" s="0">
        <v>77</v>
      </c>
      <c r="D7" t="s" s="0">
        <v>77</v>
      </c>
      <c r="E7" t="s" s="0">
        <v>241</v>
      </c>
      <c r="F7" t="s" s="0">
        <v>242</v>
      </c>
      <c r="G7" t="s" s="0">
        <v>243</v>
      </c>
      <c r="H7" t="s" s="0">
        <v>81</v>
      </c>
      <c r="I7" t="s" s="0">
        <v>82</v>
      </c>
      <c r="J7" t="s" s="0">
        <v>244</v>
      </c>
      <c r="K7" t="s" s="0">
        <v>245</v>
      </c>
      <c r="L7" t="s" s="0">
        <v>246</v>
      </c>
      <c r="M7" t="s" s="0">
        <v>247</v>
      </c>
      <c r="N7" t="s" s="0">
        <v>248</v>
      </c>
      <c r="O7" t="s" s="0">
        <v>249</v>
      </c>
      <c r="P7" t="s" s="0">
        <v>250</v>
      </c>
      <c r="Q7" t="s" s="0">
        <v>87</v>
      </c>
      <c r="R7" t="s" s="0">
        <v>81</v>
      </c>
      <c r="S7" t="s" s="0">
        <v>81</v>
      </c>
      <c r="T7" t="s" s="0">
        <v>81</v>
      </c>
      <c r="U7" t="s" s="0">
        <v>81</v>
      </c>
      <c r="V7" t="s" s="0">
        <v>251</v>
      </c>
      <c r="W7" t="s" s="0">
        <v>252</v>
      </c>
      <c r="X7" t="s" s="0">
        <v>81</v>
      </c>
      <c r="Y7" t="s" s="0">
        <v>81</v>
      </c>
      <c r="Z7" t="s" s="0">
        <v>90</v>
      </c>
      <c r="AA7" t="s" s="0">
        <v>91</v>
      </c>
      <c r="AB7" t="s" s="0">
        <v>81</v>
      </c>
      <c r="AC7" t="s" s="0">
        <v>81</v>
      </c>
      <c r="AD7" t="s" s="0">
        <v>81</v>
      </c>
      <c r="AE7" t="s" s="0">
        <v>81</v>
      </c>
      <c r="AF7" t="s" s="0">
        <v>81</v>
      </c>
      <c r="AG7" t="s" s="0">
        <v>253</v>
      </c>
      <c r="AH7" t="s" s="0">
        <v>254</v>
      </c>
      <c r="AI7" t="s" s="0">
        <v>255</v>
      </c>
      <c r="AJ7" t="s" s="0">
        <v>81</v>
      </c>
      <c r="AK7" t="s" s="0">
        <v>81</v>
      </c>
      <c r="AL7" t="s" s="0">
        <v>256</v>
      </c>
      <c r="AM7" t="s" s="0">
        <v>77</v>
      </c>
      <c r="AN7" t="s" s="0">
        <v>77</v>
      </c>
      <c r="AO7" t="s" s="0">
        <v>77</v>
      </c>
      <c r="AP7" t="s" s="0">
        <v>77</v>
      </c>
      <c r="AQ7" t="s" s="0">
        <v>257</v>
      </c>
      <c r="AR7" t="s" s="0">
        <v>140</v>
      </c>
      <c r="AS7" t="s" s="0">
        <v>258</v>
      </c>
      <c r="AT7" t="s" s="0">
        <v>81</v>
      </c>
      <c r="AU7" t="s" s="0">
        <v>259</v>
      </c>
      <c r="AV7" t="s" s="0">
        <v>81</v>
      </c>
      <c r="AW7" t="s" s="0">
        <v>260</v>
      </c>
      <c r="AX7" t="s" s="0">
        <v>261</v>
      </c>
      <c r="AY7" t="s" s="0">
        <v>262</v>
      </c>
      <c r="AZ7" t="s" s="0">
        <v>106</v>
      </c>
      <c r="BA7" t="s" s="0">
        <v>136</v>
      </c>
      <c r="BB7" t="s" s="0">
        <v>108</v>
      </c>
      <c r="BC7" t="s" s="0">
        <v>81</v>
      </c>
      <c r="BD7" t="s" s="0">
        <v>81</v>
      </c>
      <c r="BE7" t="s" s="0">
        <v>81</v>
      </c>
      <c r="BF7" t="s" s="0">
        <v>81</v>
      </c>
      <c r="BG7" t="s" s="0">
        <v>81</v>
      </c>
      <c r="BH7" t="s" s="0">
        <v>81</v>
      </c>
      <c r="BI7" t="s" s="0">
        <v>263</v>
      </c>
      <c r="BJ7" t="s" s="0">
        <v>264</v>
      </c>
      <c r="BK7" t="s" s="11">
        <f>HYPERLINK("http://dx.doi.org/10.1007/s12672-026-05477-0","http://dx.doi.org/10.1007/s12672-026-05477-0")</f>
        <v>265</v>
      </c>
      <c r="BL7" t="s" s="0">
        <v>81</v>
      </c>
      <c r="BM7" t="s" s="0">
        <v>266</v>
      </c>
      <c r="BN7" t="s" s="0">
        <v>267</v>
      </c>
      <c r="BO7" t="s" s="0">
        <v>268</v>
      </c>
      <c r="BP7" t="s" s="0">
        <v>268</v>
      </c>
      <c r="BQ7" t="s" s="0">
        <v>269</v>
      </c>
      <c r="BR7" t="s" s="0">
        <v>270</v>
      </c>
      <c r="BS7" t="s" s="0">
        <v>271</v>
      </c>
      <c r="BT7" t="s" s="12">
        <f>HYPERLINK("https://www.webofscience.com/wos/woscc/full-record/WOS:001808234000001","View Record in Web of Science")</f>
        <v>119</v>
      </c>
      <c r="BU7" t="s" s="0">
        <v>272</v>
      </c>
      <c r="BV7" t="s" s="0">
        <v>81</v>
      </c>
      <c r="BW7" t="s" s="0">
        <v>81</v>
      </c>
      <c r="BX7" t="s" s="0">
        <v>121</v>
      </c>
    </row>
    <row r="8">
      <c r="A8" t="s" s="0">
        <v>77</v>
      </c>
      <c r="B8" t="s" s="0">
        <v>77</v>
      </c>
      <c r="C8" t="s" s="0">
        <v>77</v>
      </c>
      <c r="D8" t="s" s="0">
        <v>77</v>
      </c>
      <c r="E8" t="s" s="0">
        <v>273</v>
      </c>
      <c r="F8" t="s" s="0">
        <v>274</v>
      </c>
      <c r="G8" t="s" s="0">
        <v>275</v>
      </c>
      <c r="H8" t="s" s="0">
        <v>81</v>
      </c>
      <c r="I8" t="s" s="0">
        <v>276</v>
      </c>
      <c r="J8" t="s" s="0">
        <v>277</v>
      </c>
      <c r="K8" t="s" s="0">
        <v>278</v>
      </c>
      <c r="L8" t="s" s="0">
        <v>81</v>
      </c>
      <c r="M8" t="s" s="0">
        <v>81</v>
      </c>
      <c r="N8" t="s" s="0">
        <v>81</v>
      </c>
      <c r="O8" t="s" s="0">
        <v>279</v>
      </c>
      <c r="P8" t="s" s="0">
        <v>280</v>
      </c>
      <c r="Q8" t="s" s="0">
        <v>87</v>
      </c>
      <c r="R8" t="s" s="0">
        <v>81</v>
      </c>
      <c r="S8" t="s" s="0">
        <v>81</v>
      </c>
      <c r="T8" t="s" s="0">
        <v>81</v>
      </c>
      <c r="U8" t="s" s="0">
        <v>81</v>
      </c>
      <c r="V8" t="s" s="0">
        <v>281</v>
      </c>
      <c r="W8" t="s" s="0">
        <v>282</v>
      </c>
      <c r="X8" t="s" s="0">
        <v>81</v>
      </c>
      <c r="Y8" t="s" s="0">
        <v>81</v>
      </c>
      <c r="Z8" t="s" s="0">
        <v>90</v>
      </c>
      <c r="AA8" t="s" s="0">
        <v>91</v>
      </c>
      <c r="AB8" t="s" s="0">
        <v>81</v>
      </c>
      <c r="AC8" t="s" s="0">
        <v>81</v>
      </c>
      <c r="AD8" t="s" s="0">
        <v>81</v>
      </c>
      <c r="AE8" t="s" s="0">
        <v>81</v>
      </c>
      <c r="AF8" t="s" s="0">
        <v>81</v>
      </c>
      <c r="AG8" t="s" s="0">
        <v>283</v>
      </c>
      <c r="AH8" t="s" s="0">
        <v>284</v>
      </c>
      <c r="AI8" t="s" s="0">
        <v>285</v>
      </c>
      <c r="AJ8" t="s" s="0">
        <v>286</v>
      </c>
      <c r="AK8" t="s" s="0">
        <v>81</v>
      </c>
      <c r="AL8" t="s" s="0">
        <v>287</v>
      </c>
      <c r="AM8" t="s" s="0">
        <v>288</v>
      </c>
      <c r="AN8" t="s" s="0">
        <v>289</v>
      </c>
      <c r="AO8" t="s" s="0">
        <v>77</v>
      </c>
      <c r="AP8" t="s" s="0">
        <v>97</v>
      </c>
      <c r="AQ8" t="s" s="0">
        <v>98</v>
      </c>
      <c r="AR8" t="s" s="0">
        <v>99</v>
      </c>
      <c r="AS8" t="s" s="0">
        <v>100</v>
      </c>
      <c r="AT8" t="s" s="0">
        <v>290</v>
      </c>
      <c r="AU8" t="s" s="0">
        <v>81</v>
      </c>
      <c r="AV8" t="s" s="0">
        <v>81</v>
      </c>
      <c r="AW8" t="s" s="0">
        <v>291</v>
      </c>
      <c r="AX8" t="s" s="0">
        <v>292</v>
      </c>
      <c r="AY8" t="s" s="0">
        <v>204</v>
      </c>
      <c r="AZ8" t="s" s="0">
        <v>205</v>
      </c>
      <c r="BA8" t="s" s="0">
        <v>293</v>
      </c>
      <c r="BB8" t="s" s="0">
        <v>108</v>
      </c>
      <c r="BC8" t="s" s="0">
        <v>81</v>
      </c>
      <c r="BD8" t="s" s="0">
        <v>81</v>
      </c>
      <c r="BE8" t="s" s="0">
        <v>81</v>
      </c>
      <c r="BF8" t="s" s="0">
        <v>81</v>
      </c>
      <c r="BG8" t="s" s="0">
        <v>81</v>
      </c>
      <c r="BH8" t="s" s="0">
        <v>81</v>
      </c>
      <c r="BI8" t="s" s="0">
        <v>294</v>
      </c>
      <c r="BJ8" t="s" s="0">
        <v>295</v>
      </c>
      <c r="BK8" t="s" s="13">
        <f>HYPERLINK("http://dx.doi.org/10.1186/s13037-025-00458-8","http://dx.doi.org/10.1186/s13037-025-00458-8")</f>
        <v>296</v>
      </c>
      <c r="BL8" t="s" s="0">
        <v>81</v>
      </c>
      <c r="BM8" t="s" s="0">
        <v>81</v>
      </c>
      <c r="BN8" t="s" s="0">
        <v>297</v>
      </c>
      <c r="BO8" t="s" s="0">
        <v>298</v>
      </c>
      <c r="BP8" t="s" s="0">
        <v>298</v>
      </c>
      <c r="BQ8" t="s" s="0">
        <v>299</v>
      </c>
      <c r="BR8" t="s" s="0">
        <v>300</v>
      </c>
      <c r="BS8" t="s" s="0">
        <v>301</v>
      </c>
      <c r="BT8" t="s" s="14">
        <f>HYPERLINK("https://www.webofscience.com/wos/woscc/full-record/WOS:001625081100001","View Record in Web of Science")</f>
        <v>119</v>
      </c>
      <c r="BU8" t="s" s="0">
        <v>120</v>
      </c>
      <c r="BV8" t="s" s="0">
        <v>81</v>
      </c>
      <c r="BW8" t="s" s="0">
        <v>81</v>
      </c>
      <c r="BX8" t="s" s="0">
        <v>121</v>
      </c>
    </row>
    <row r="9">
      <c r="A9" t="s" s="0">
        <v>77</v>
      </c>
      <c r="B9" t="s" s="0">
        <v>77</v>
      </c>
      <c r="C9" t="s" s="0">
        <v>77</v>
      </c>
      <c r="D9" t="s" s="0">
        <v>77</v>
      </c>
      <c r="E9" t="s" s="0">
        <v>302</v>
      </c>
      <c r="F9" t="s" s="0">
        <v>303</v>
      </c>
      <c r="G9" t="s" s="0">
        <v>304</v>
      </c>
      <c r="H9" t="s" s="0">
        <v>81</v>
      </c>
      <c r="I9" t="s" s="0">
        <v>82</v>
      </c>
      <c r="J9" t="s" s="0">
        <v>305</v>
      </c>
      <c r="K9" t="s" s="0">
        <v>306</v>
      </c>
      <c r="L9" t="s" s="0">
        <v>81</v>
      </c>
      <c r="M9" t="s" s="0">
        <v>81</v>
      </c>
      <c r="N9" t="s" s="0">
        <v>81</v>
      </c>
      <c r="O9" t="s" s="0">
        <v>307</v>
      </c>
      <c r="P9" t="s" s="0">
        <v>81</v>
      </c>
      <c r="Q9" t="s" s="0">
        <v>87</v>
      </c>
      <c r="R9" t="s" s="0">
        <v>81</v>
      </c>
      <c r="S9" t="s" s="0">
        <v>81</v>
      </c>
      <c r="T9" t="s" s="0">
        <v>81</v>
      </c>
      <c r="U9" t="s" s="0">
        <v>81</v>
      </c>
      <c r="V9" t="s" s="0">
        <v>308</v>
      </c>
      <c r="W9" t="s" s="0">
        <v>309</v>
      </c>
      <c r="X9" t="s" s="0">
        <v>81</v>
      </c>
      <c r="Y9" t="s" s="0">
        <v>81</v>
      </c>
      <c r="Z9" t="s" s="0">
        <v>90</v>
      </c>
      <c r="AA9" t="s" s="0">
        <v>91</v>
      </c>
      <c r="AB9" t="s" s="0">
        <v>81</v>
      </c>
      <c r="AC9" t="s" s="0">
        <v>81</v>
      </c>
      <c r="AD9" t="s" s="0">
        <v>81</v>
      </c>
      <c r="AE9" t="s" s="0">
        <v>81</v>
      </c>
      <c r="AF9" t="s" s="0">
        <v>81</v>
      </c>
      <c r="AG9" t="s" s="0">
        <v>310</v>
      </c>
      <c r="AH9" t="s" s="0">
        <v>311</v>
      </c>
      <c r="AI9" t="s" s="0">
        <v>81</v>
      </c>
      <c r="AJ9" t="s" s="0">
        <v>81</v>
      </c>
      <c r="AK9" t="s" s="0">
        <v>81</v>
      </c>
      <c r="AL9" t="s" s="0">
        <v>312</v>
      </c>
      <c r="AM9" t="s" s="0">
        <v>77</v>
      </c>
      <c r="AN9" t="s" s="0">
        <v>77</v>
      </c>
      <c r="AO9" t="s" s="0">
        <v>77</v>
      </c>
      <c r="AP9" t="s" s="0">
        <v>77</v>
      </c>
      <c r="AQ9" t="s" s="0">
        <v>313</v>
      </c>
      <c r="AR9" t="s" s="0">
        <v>314</v>
      </c>
      <c r="AS9" t="s" s="0">
        <v>315</v>
      </c>
      <c r="AT9" t="s" s="0">
        <v>81</v>
      </c>
      <c r="AU9" t="s" s="0">
        <v>316</v>
      </c>
      <c r="AV9" t="s" s="0">
        <v>81</v>
      </c>
      <c r="AW9" t="s" s="0">
        <v>317</v>
      </c>
      <c r="AX9" t="s" s="0">
        <v>318</v>
      </c>
      <c r="AY9" t="s" s="0">
        <v>319</v>
      </c>
      <c r="AZ9" t="s" s="0">
        <v>106</v>
      </c>
      <c r="BA9" t="s" s="0">
        <v>154</v>
      </c>
      <c r="BB9" t="s" s="0">
        <v>81</v>
      </c>
      <c r="BC9" t="s" s="0">
        <v>81</v>
      </c>
      <c r="BD9" t="s" s="0">
        <v>81</v>
      </c>
      <c r="BE9" t="s" s="0">
        <v>81</v>
      </c>
      <c r="BF9" t="s" s="0">
        <v>81</v>
      </c>
      <c r="BG9" t="s" s="0">
        <v>81</v>
      </c>
      <c r="BH9" t="s" s="0">
        <v>81</v>
      </c>
      <c r="BI9" t="s" s="0">
        <v>320</v>
      </c>
      <c r="BJ9" t="s" s="0">
        <v>321</v>
      </c>
      <c r="BK9" t="s" s="15">
        <f>HYPERLINK("http://dx.doi.org/10.3389/fmed.2026.1870486","http://dx.doi.org/10.3389/fmed.2026.1870486")</f>
        <v>322</v>
      </c>
      <c r="BL9" t="s" s="0">
        <v>81</v>
      </c>
      <c r="BM9" t="s" s="0">
        <v>81</v>
      </c>
      <c r="BN9" t="s" s="0">
        <v>323</v>
      </c>
      <c r="BO9" t="s" s="0">
        <v>182</v>
      </c>
      <c r="BP9" t="s" s="0">
        <v>115</v>
      </c>
      <c r="BQ9" t="s" s="0">
        <v>324</v>
      </c>
      <c r="BR9" t="s" s="0">
        <v>81</v>
      </c>
      <c r="BS9" t="s" s="0">
        <v>325</v>
      </c>
      <c r="BT9" t="s" s="16">
        <f>HYPERLINK("https://www.webofscience.com/wos/woscc/full-record/WOS:001849122400001","View Record in Web of Science")</f>
        <v>119</v>
      </c>
      <c r="BU9" t="s" s="0">
        <v>272</v>
      </c>
      <c r="BV9" t="s" s="0">
        <v>81</v>
      </c>
      <c r="BW9" t="s" s="0">
        <v>81</v>
      </c>
      <c r="BX9" t="s" s="0">
        <v>121</v>
      </c>
    </row>
    <row r="10">
      <c r="A10" t="s" s="0">
        <v>77</v>
      </c>
      <c r="B10" t="s" s="0">
        <v>77</v>
      </c>
      <c r="C10" t="s" s="0">
        <v>77</v>
      </c>
      <c r="D10" t="s" s="0">
        <v>77</v>
      </c>
      <c r="E10" t="s" s="0">
        <v>326</v>
      </c>
      <c r="F10" t="s" s="0">
        <v>327</v>
      </c>
      <c r="G10" t="s" s="0">
        <v>328</v>
      </c>
      <c r="H10" t="s" s="0">
        <v>81</v>
      </c>
      <c r="I10" t="s" s="0">
        <v>82</v>
      </c>
      <c r="J10" t="s" s="0">
        <v>329</v>
      </c>
      <c r="K10" t="s" s="0">
        <v>330</v>
      </c>
      <c r="L10" t="s" s="0">
        <v>81</v>
      </c>
      <c r="M10" t="s" s="0">
        <v>81</v>
      </c>
      <c r="N10" t="s" s="0">
        <v>81</v>
      </c>
      <c r="O10" t="s" s="0">
        <v>331</v>
      </c>
      <c r="P10" t="s" s="0">
        <v>332</v>
      </c>
      <c r="Q10" t="s" s="0">
        <v>87</v>
      </c>
      <c r="R10" t="s" s="0">
        <v>81</v>
      </c>
      <c r="S10" t="s" s="0">
        <v>81</v>
      </c>
      <c r="T10" t="s" s="0">
        <v>81</v>
      </c>
      <c r="U10" t="s" s="0">
        <v>81</v>
      </c>
      <c r="V10" t="s" s="0">
        <v>333</v>
      </c>
      <c r="W10" t="s" s="0">
        <v>334</v>
      </c>
      <c r="X10" t="s" s="0">
        <v>81</v>
      </c>
      <c r="Y10" t="s" s="0">
        <v>81</v>
      </c>
      <c r="Z10" t="s" s="0">
        <v>90</v>
      </c>
      <c r="AA10" t="s" s="0">
        <v>91</v>
      </c>
      <c r="AB10" t="s" s="0">
        <v>81</v>
      </c>
      <c r="AC10" t="s" s="0">
        <v>81</v>
      </c>
      <c r="AD10" t="s" s="0">
        <v>81</v>
      </c>
      <c r="AE10" t="s" s="0">
        <v>81</v>
      </c>
      <c r="AF10" t="s" s="0">
        <v>81</v>
      </c>
      <c r="AG10" t="s" s="0">
        <v>335</v>
      </c>
      <c r="AH10" t="s" s="0">
        <v>336</v>
      </c>
      <c r="AI10" t="s" s="0">
        <v>81</v>
      </c>
      <c r="AJ10" t="s" s="0">
        <v>337</v>
      </c>
      <c r="AK10" t="s" s="0">
        <v>81</v>
      </c>
      <c r="AL10" t="s" s="0">
        <v>338</v>
      </c>
      <c r="AM10" t="s" s="0">
        <v>97</v>
      </c>
      <c r="AN10" t="s" s="0">
        <v>97</v>
      </c>
      <c r="AO10" t="s" s="0">
        <v>97</v>
      </c>
      <c r="AP10" t="s" s="0">
        <v>289</v>
      </c>
      <c r="AQ10" t="s" s="0">
        <v>339</v>
      </c>
      <c r="AR10" t="s" s="0">
        <v>340</v>
      </c>
      <c r="AS10" t="s" s="0">
        <v>341</v>
      </c>
      <c r="AT10" t="s" s="0">
        <v>342</v>
      </c>
      <c r="AU10" t="s" s="0">
        <v>343</v>
      </c>
      <c r="AV10" t="s" s="0">
        <v>81</v>
      </c>
      <c r="AW10" t="s" s="0">
        <v>344</v>
      </c>
      <c r="AX10" t="s" s="0">
        <v>345</v>
      </c>
      <c r="AY10" t="s" s="0">
        <v>346</v>
      </c>
      <c r="AZ10" t="s" s="0">
        <v>106</v>
      </c>
      <c r="BA10" t="s" s="0">
        <v>347</v>
      </c>
      <c r="BB10" t="s" s="0">
        <v>348</v>
      </c>
      <c r="BC10" t="s" s="0">
        <v>81</v>
      </c>
      <c r="BD10" t="s" s="0">
        <v>81</v>
      </c>
      <c r="BE10" t="s" s="0">
        <v>81</v>
      </c>
      <c r="BF10" t="s" s="0">
        <v>81</v>
      </c>
      <c r="BG10" t="s" s="0">
        <v>349</v>
      </c>
      <c r="BH10" t="s" s="0">
        <v>350</v>
      </c>
      <c r="BI10" t="s" s="0">
        <v>81</v>
      </c>
      <c r="BJ10" t="s" s="0">
        <v>351</v>
      </c>
      <c r="BK10" t="s" s="17">
        <f>HYPERLINK("http://dx.doi.org/10.1055/a-2689-8280","http://dx.doi.org/10.1055/a-2689-8280")</f>
        <v>352</v>
      </c>
      <c r="BL10" t="s" s="0">
        <v>81</v>
      </c>
      <c r="BM10" t="s" s="0">
        <v>353</v>
      </c>
      <c r="BN10" t="s" s="0">
        <v>354</v>
      </c>
      <c r="BO10" t="s" s="0">
        <v>355</v>
      </c>
      <c r="BP10" t="s" s="0">
        <v>355</v>
      </c>
      <c r="BQ10" t="s" s="0">
        <v>356</v>
      </c>
      <c r="BR10" t="s" s="0">
        <v>357</v>
      </c>
      <c r="BS10" t="s" s="0">
        <v>358</v>
      </c>
      <c r="BT10" t="s" s="18">
        <f>HYPERLINK("https://www.webofscience.com/wos/woscc/full-record/WOS:001567000400001","View Record in Web of Science")</f>
        <v>119</v>
      </c>
      <c r="BU10" t="s" s="0">
        <v>359</v>
      </c>
      <c r="BV10" t="s" s="0">
        <v>81</v>
      </c>
      <c r="BW10" t="s" s="0">
        <v>81</v>
      </c>
      <c r="BX10" t="s" s="0">
        <v>121</v>
      </c>
    </row>
    <row r="11">
      <c r="A11" t="s" s="0">
        <v>360</v>
      </c>
      <c r="B11" t="s" s="0">
        <v>77</v>
      </c>
      <c r="C11" t="s" s="0">
        <v>289</v>
      </c>
      <c r="D11" t="s" s="0">
        <v>108</v>
      </c>
      <c r="E11" t="s" s="0">
        <v>361</v>
      </c>
      <c r="F11" t="s" s="0">
        <v>362</v>
      </c>
      <c r="G11" t="s" s="0">
        <v>363</v>
      </c>
      <c r="H11" t="s" s="0">
        <v>81</v>
      </c>
      <c r="I11" t="s" s="0">
        <v>82</v>
      </c>
      <c r="J11" t="s" s="0">
        <v>364</v>
      </c>
      <c r="K11" t="s" s="0">
        <v>365</v>
      </c>
      <c r="L11" t="s" s="0">
        <v>81</v>
      </c>
      <c r="M11" t="s" s="0">
        <v>81</v>
      </c>
      <c r="N11" t="s" s="0">
        <v>81</v>
      </c>
      <c r="O11" t="s" s="0">
        <v>366</v>
      </c>
      <c r="P11" t="s" s="0">
        <v>367</v>
      </c>
      <c r="Q11" t="s" s="0">
        <v>87</v>
      </c>
      <c r="R11" t="s" s="0">
        <v>81</v>
      </c>
      <c r="S11" t="s" s="0">
        <v>81</v>
      </c>
      <c r="T11" t="s" s="0">
        <v>81</v>
      </c>
      <c r="U11" t="s" s="0">
        <v>81</v>
      </c>
      <c r="V11" t="s" s="0">
        <v>368</v>
      </c>
      <c r="W11" t="s" s="0">
        <v>369</v>
      </c>
      <c r="X11" t="s" s="0">
        <v>81</v>
      </c>
      <c r="Y11" t="s" s="0">
        <v>81</v>
      </c>
      <c r="Z11" t="s" s="0">
        <v>90</v>
      </c>
      <c r="AA11" t="s" s="0">
        <v>91</v>
      </c>
      <c r="AB11" t="s" s="0">
        <v>81</v>
      </c>
      <c r="AC11" t="s" s="0">
        <v>81</v>
      </c>
      <c r="AD11" t="s" s="0">
        <v>81</v>
      </c>
      <c r="AE11" t="s" s="0">
        <v>81</v>
      </c>
      <c r="AF11" t="s" s="0">
        <v>81</v>
      </c>
      <c r="AG11" t="s" s="0">
        <v>370</v>
      </c>
      <c r="AH11" t="s" s="0">
        <v>371</v>
      </c>
      <c r="AI11" t="s" s="0">
        <v>372</v>
      </c>
      <c r="AJ11" t="s" s="0">
        <v>373</v>
      </c>
      <c r="AK11" t="s" s="0">
        <v>81</v>
      </c>
      <c r="AL11" t="s" s="0">
        <v>374</v>
      </c>
      <c r="AM11" t="s" s="0">
        <v>225</v>
      </c>
      <c r="AN11" t="s" s="0">
        <v>375</v>
      </c>
      <c r="AO11" t="s" s="0">
        <v>108</v>
      </c>
      <c r="AP11" t="s" s="0">
        <v>376</v>
      </c>
      <c r="AQ11" t="s" s="0">
        <v>98</v>
      </c>
      <c r="AR11" t="s" s="0">
        <v>99</v>
      </c>
      <c r="AS11" t="s" s="0">
        <v>100</v>
      </c>
      <c r="AT11" t="s" s="0">
        <v>377</v>
      </c>
      <c r="AU11" t="s" s="0">
        <v>378</v>
      </c>
      <c r="AV11" t="s" s="0">
        <v>81</v>
      </c>
      <c r="AW11" t="s" s="0">
        <v>379</v>
      </c>
      <c r="AX11" t="s" s="0">
        <v>380</v>
      </c>
      <c r="AY11" t="s" s="0">
        <v>381</v>
      </c>
      <c r="AZ11" t="s" s="0">
        <v>382</v>
      </c>
      <c r="BA11" t="s" s="0">
        <v>297</v>
      </c>
      <c r="BB11" t="s" s="0">
        <v>108</v>
      </c>
      <c r="BC11" t="s" s="0">
        <v>81</v>
      </c>
      <c r="BD11" t="s" s="0">
        <v>81</v>
      </c>
      <c r="BE11" t="s" s="0">
        <v>81</v>
      </c>
      <c r="BF11" t="s" s="0">
        <v>81</v>
      </c>
      <c r="BG11" t="s" s="0">
        <v>81</v>
      </c>
      <c r="BH11" t="s" s="0">
        <v>81</v>
      </c>
      <c r="BI11" t="s" s="0">
        <v>288</v>
      </c>
      <c r="BJ11" t="s" s="0">
        <v>383</v>
      </c>
      <c r="BK11" t="s" s="19">
        <f>HYPERLINK("http://dx.doi.org/10.1186/s40779-023-00444-0","http://dx.doi.org/10.1186/s40779-023-00444-0")</f>
        <v>384</v>
      </c>
      <c r="BL11" t="s" s="0">
        <v>81</v>
      </c>
      <c r="BM11" t="s" s="0">
        <v>81</v>
      </c>
      <c r="BN11" t="s" s="0">
        <v>385</v>
      </c>
      <c r="BO11" t="s" s="0">
        <v>182</v>
      </c>
      <c r="BP11" t="s" s="0">
        <v>115</v>
      </c>
      <c r="BQ11" t="s" s="0">
        <v>386</v>
      </c>
      <c r="BR11" t="s" s="0">
        <v>387</v>
      </c>
      <c r="BS11" t="s" s="0">
        <v>388</v>
      </c>
      <c r="BT11" t="s" s="20">
        <f>HYPERLINK("https://www.webofscience.com/wos/woscc/full-record/WOS:000936731800001","View Record in Web of Science")</f>
        <v>119</v>
      </c>
      <c r="BU11" t="s" s="0">
        <v>120</v>
      </c>
      <c r="BV11" t="s" s="0">
        <v>81</v>
      </c>
      <c r="BW11" t="s" s="0">
        <v>81</v>
      </c>
      <c r="BX11" t="s" s="0">
        <v>121</v>
      </c>
    </row>
    <row r="12">
      <c r="A12" t="s" s="0">
        <v>77</v>
      </c>
      <c r="B12" t="s" s="0">
        <v>77</v>
      </c>
      <c r="C12" t="s" s="0">
        <v>77</v>
      </c>
      <c r="D12" t="s" s="0">
        <v>77</v>
      </c>
      <c r="E12" t="s" s="0">
        <v>389</v>
      </c>
      <c r="F12" t="s" s="0">
        <v>390</v>
      </c>
      <c r="G12" t="s" s="0">
        <v>391</v>
      </c>
      <c r="H12" t="s" s="0">
        <v>81</v>
      </c>
      <c r="I12" t="s" s="0">
        <v>82</v>
      </c>
      <c r="J12" t="s" s="0">
        <v>392</v>
      </c>
      <c r="K12" t="s" s="0">
        <v>393</v>
      </c>
      <c r="L12" t="s" s="0">
        <v>394</v>
      </c>
      <c r="M12" t="s" s="0">
        <v>394</v>
      </c>
      <c r="N12" t="s" s="0">
        <v>395</v>
      </c>
      <c r="O12" t="s" s="0">
        <v>396</v>
      </c>
      <c r="P12" t="s" s="0">
        <v>397</v>
      </c>
      <c r="Q12" t="s" s="0">
        <v>87</v>
      </c>
      <c r="R12" t="s" s="0">
        <v>81</v>
      </c>
      <c r="S12" t="s" s="0">
        <v>81</v>
      </c>
      <c r="T12" t="s" s="0">
        <v>81</v>
      </c>
      <c r="U12" t="s" s="0">
        <v>81</v>
      </c>
      <c r="V12" t="s" s="0">
        <v>398</v>
      </c>
      <c r="W12" t="s" s="0">
        <v>399</v>
      </c>
      <c r="X12" t="s" s="0">
        <v>81</v>
      </c>
      <c r="Y12" t="s" s="0">
        <v>81</v>
      </c>
      <c r="Z12" t="s" s="0">
        <v>90</v>
      </c>
      <c r="AA12" t="s" s="0">
        <v>91</v>
      </c>
      <c r="AB12" t="s" s="0">
        <v>81</v>
      </c>
      <c r="AC12" t="s" s="0">
        <v>81</v>
      </c>
      <c r="AD12" t="s" s="0">
        <v>81</v>
      </c>
      <c r="AE12" t="s" s="0">
        <v>81</v>
      </c>
      <c r="AF12" t="s" s="0">
        <v>81</v>
      </c>
      <c r="AG12" t="s" s="0">
        <v>400</v>
      </c>
      <c r="AH12" t="s" s="0">
        <v>81</v>
      </c>
      <c r="AI12" t="s" s="0">
        <v>401</v>
      </c>
      <c r="AJ12" t="s" s="0">
        <v>402</v>
      </c>
      <c r="AK12" t="s" s="0">
        <v>81</v>
      </c>
      <c r="AL12" t="s" s="0">
        <v>403</v>
      </c>
      <c r="AM12" t="s" s="0">
        <v>77</v>
      </c>
      <c r="AN12" t="s" s="0">
        <v>77</v>
      </c>
      <c r="AO12" t="s" s="0">
        <v>404</v>
      </c>
      <c r="AP12" t="s" s="0">
        <v>404</v>
      </c>
      <c r="AQ12" t="s" s="0">
        <v>170</v>
      </c>
      <c r="AR12" t="s" s="0">
        <v>171</v>
      </c>
      <c r="AS12" t="s" s="0">
        <v>172</v>
      </c>
      <c r="AT12" t="s" s="0">
        <v>81</v>
      </c>
      <c r="AU12" t="s" s="0">
        <v>405</v>
      </c>
      <c r="AV12" t="s" s="0">
        <v>81</v>
      </c>
      <c r="AW12" t="s" s="0">
        <v>406</v>
      </c>
      <c r="AX12" t="s" s="0">
        <v>407</v>
      </c>
      <c r="AY12" t="s" s="0">
        <v>408</v>
      </c>
      <c r="AZ12" t="s" s="0">
        <v>106</v>
      </c>
      <c r="BA12" t="s" s="0">
        <v>154</v>
      </c>
      <c r="BB12" t="s" s="0">
        <v>199</v>
      </c>
      <c r="BC12" t="s" s="0">
        <v>81</v>
      </c>
      <c r="BD12" t="s" s="0">
        <v>81</v>
      </c>
      <c r="BE12" t="s" s="0">
        <v>81</v>
      </c>
      <c r="BF12" t="s" s="0">
        <v>81</v>
      </c>
      <c r="BG12" t="s" s="0">
        <v>81</v>
      </c>
      <c r="BH12" t="s" s="0">
        <v>81</v>
      </c>
      <c r="BI12" t="s" s="0">
        <v>409</v>
      </c>
      <c r="BJ12" t="s" s="0">
        <v>410</v>
      </c>
      <c r="BK12" t="s" s="21">
        <f>HYPERLINK("http://dx.doi.org/10.3390/jcdd13030119","http://dx.doi.org/10.3390/jcdd13030119")</f>
        <v>411</v>
      </c>
      <c r="BL12" t="s" s="0">
        <v>81</v>
      </c>
      <c r="BM12" t="s" s="0">
        <v>81</v>
      </c>
      <c r="BN12" t="s" s="0">
        <v>97</v>
      </c>
      <c r="BO12" t="s" s="0">
        <v>155</v>
      </c>
      <c r="BP12" t="s" s="0">
        <v>156</v>
      </c>
      <c r="BQ12" t="s" s="0">
        <v>412</v>
      </c>
      <c r="BR12" t="s" s="0">
        <v>413</v>
      </c>
      <c r="BS12" t="s" s="0">
        <v>414</v>
      </c>
      <c r="BT12" t="s" s="22">
        <f>HYPERLINK("https://www.webofscience.com/wos/woscc/full-record/WOS:001725700600001","View Record in Web of Science")</f>
        <v>119</v>
      </c>
      <c r="BU12" t="s" s="0">
        <v>120</v>
      </c>
      <c r="BV12" t="s" s="0">
        <v>81</v>
      </c>
      <c r="BW12" t="s" s="0">
        <v>81</v>
      </c>
      <c r="BX12" t="s" s="0">
        <v>121</v>
      </c>
    </row>
    <row r="13">
      <c r="A13" t="s" s="0">
        <v>77</v>
      </c>
      <c r="B13" t="s" s="0">
        <v>77</v>
      </c>
      <c r="C13" t="s" s="0">
        <v>108</v>
      </c>
      <c r="D13" t="s" s="0">
        <v>77</v>
      </c>
      <c r="E13" t="s" s="0">
        <v>415</v>
      </c>
      <c r="F13" t="s" s="0">
        <v>416</v>
      </c>
      <c r="G13" t="s" s="0">
        <v>417</v>
      </c>
      <c r="H13" t="s" s="0">
        <v>81</v>
      </c>
      <c r="I13" t="s" s="0">
        <v>82</v>
      </c>
      <c r="J13" t="s" s="0">
        <v>418</v>
      </c>
      <c r="K13" t="s" s="0">
        <v>419</v>
      </c>
      <c r="L13" t="s" s="0">
        <v>420</v>
      </c>
      <c r="M13" t="s" s="0">
        <v>421</v>
      </c>
      <c r="N13" t="s" s="0">
        <v>422</v>
      </c>
      <c r="O13" t="s" s="0">
        <v>423</v>
      </c>
      <c r="P13" t="s" s="0">
        <v>424</v>
      </c>
      <c r="Q13" t="s" s="0">
        <v>87</v>
      </c>
      <c r="R13" t="s" s="0">
        <v>81</v>
      </c>
      <c r="S13" t="s" s="0">
        <v>81</v>
      </c>
      <c r="T13" t="s" s="0">
        <v>81</v>
      </c>
      <c r="U13" t="s" s="0">
        <v>81</v>
      </c>
      <c r="V13" t="s" s="0">
        <v>425</v>
      </c>
      <c r="W13" t="s" s="0">
        <v>426</v>
      </c>
      <c r="X13" t="s" s="0">
        <v>81</v>
      </c>
      <c r="Y13" t="s" s="0">
        <v>81</v>
      </c>
      <c r="Z13" t="s" s="0">
        <v>90</v>
      </c>
      <c r="AA13" t="s" s="0">
        <v>91</v>
      </c>
      <c r="AB13" t="s" s="0">
        <v>81</v>
      </c>
      <c r="AC13" t="s" s="0">
        <v>81</v>
      </c>
      <c r="AD13" t="s" s="0">
        <v>81</v>
      </c>
      <c r="AE13" t="s" s="0">
        <v>81</v>
      </c>
      <c r="AF13" t="s" s="0">
        <v>81</v>
      </c>
      <c r="AG13" t="s" s="0">
        <v>427</v>
      </c>
      <c r="AH13" t="s" s="0">
        <v>428</v>
      </c>
      <c r="AI13" t="s" s="0">
        <v>81</v>
      </c>
      <c r="AJ13" t="s" s="0">
        <v>81</v>
      </c>
      <c r="AK13" t="s" s="0">
        <v>81</v>
      </c>
      <c r="AL13" t="s" s="0">
        <v>429</v>
      </c>
      <c r="AM13" t="s" s="0">
        <v>200</v>
      </c>
      <c r="AN13" t="s" s="0">
        <v>200</v>
      </c>
      <c r="AO13" t="s" s="0">
        <v>122</v>
      </c>
      <c r="AP13" t="s" s="0">
        <v>297</v>
      </c>
      <c r="AQ13" t="s" s="0">
        <v>139</v>
      </c>
      <c r="AR13" t="s" s="0">
        <v>140</v>
      </c>
      <c r="AS13" t="s" s="0">
        <v>430</v>
      </c>
      <c r="AT13" t="s" s="0">
        <v>431</v>
      </c>
      <c r="AU13" t="s" s="0">
        <v>432</v>
      </c>
      <c r="AV13" t="s" s="0">
        <v>81</v>
      </c>
      <c r="AW13" t="s" s="0">
        <v>433</v>
      </c>
      <c r="AX13" t="s" s="0">
        <v>434</v>
      </c>
      <c r="AY13" t="s" s="0">
        <v>435</v>
      </c>
      <c r="AZ13" t="s" s="0">
        <v>205</v>
      </c>
      <c r="BA13" t="s" s="0">
        <v>436</v>
      </c>
      <c r="BB13" t="s" s="0">
        <v>404</v>
      </c>
      <c r="BC13" t="s" s="0">
        <v>81</v>
      </c>
      <c r="BD13" t="s" s="0">
        <v>81</v>
      </c>
      <c r="BE13" t="s" s="0">
        <v>81</v>
      </c>
      <c r="BF13" t="s" s="0">
        <v>81</v>
      </c>
      <c r="BG13" t="s" s="0">
        <v>437</v>
      </c>
      <c r="BH13" t="s" s="0">
        <v>438</v>
      </c>
      <c r="BI13" t="s" s="0">
        <v>81</v>
      </c>
      <c r="BJ13" t="s" s="0">
        <v>439</v>
      </c>
      <c r="BK13" t="s" s="23">
        <f>HYPERLINK("http://dx.doi.org/10.1016/j.acra.2025.06.030","http://dx.doi.org/10.1016/j.acra.2025.06.030")</f>
        <v>440</v>
      </c>
      <c r="BL13" t="s" s="0">
        <v>81</v>
      </c>
      <c r="BM13" t="s" s="0">
        <v>435</v>
      </c>
      <c r="BN13" t="s" s="0">
        <v>177</v>
      </c>
      <c r="BO13" t="s" s="0">
        <v>441</v>
      </c>
      <c r="BP13" t="s" s="0">
        <v>441</v>
      </c>
      <c r="BQ13" t="s" s="0">
        <v>442</v>
      </c>
      <c r="BR13" t="s" s="0">
        <v>443</v>
      </c>
      <c r="BS13" t="s" s="0">
        <v>444</v>
      </c>
      <c r="BT13" t="s" s="24">
        <f>HYPERLINK("https://www.webofscience.com/wos/woscc/full-record/WOS:001613917600009","View Record in Web of Science")</f>
        <v>119</v>
      </c>
      <c r="BU13" t="s" s="0">
        <v>81</v>
      </c>
      <c r="BV13" t="s" s="0">
        <v>81</v>
      </c>
      <c r="BW13" t="s" s="0">
        <v>81</v>
      </c>
      <c r="BX13" t="s" s="0">
        <v>121</v>
      </c>
    </row>
    <row r="14">
      <c r="A14" t="s" s="0">
        <v>77</v>
      </c>
      <c r="B14" t="s" s="0">
        <v>77</v>
      </c>
      <c r="C14" t="s" s="0">
        <v>77</v>
      </c>
      <c r="D14" t="s" s="0">
        <v>77</v>
      </c>
      <c r="E14" t="s" s="0">
        <v>445</v>
      </c>
      <c r="F14" t="s" s="0">
        <v>446</v>
      </c>
      <c r="G14" t="s" s="0">
        <v>447</v>
      </c>
      <c r="H14" t="s" s="0">
        <v>81</v>
      </c>
      <c r="I14" t="s" s="0">
        <v>82</v>
      </c>
      <c r="J14" t="s" s="0">
        <v>448</v>
      </c>
      <c r="K14" t="s" s="0">
        <v>449</v>
      </c>
      <c r="L14" t="s" s="0">
        <v>450</v>
      </c>
      <c r="M14" t="s" s="0">
        <v>451</v>
      </c>
      <c r="N14" t="s" s="0">
        <v>452</v>
      </c>
      <c r="O14" t="s" s="0">
        <v>453</v>
      </c>
      <c r="P14" t="s" s="0">
        <v>454</v>
      </c>
      <c r="Q14" t="s" s="0">
        <v>87</v>
      </c>
      <c r="R14" t="s" s="0">
        <v>81</v>
      </c>
      <c r="S14" t="s" s="0">
        <v>81</v>
      </c>
      <c r="T14" t="s" s="0">
        <v>81</v>
      </c>
      <c r="U14" t="s" s="0">
        <v>81</v>
      </c>
      <c r="V14" t="s" s="0">
        <v>455</v>
      </c>
      <c r="W14" t="s" s="0">
        <v>456</v>
      </c>
      <c r="X14" t="s" s="0">
        <v>81</v>
      </c>
      <c r="Y14" t="s" s="0">
        <v>81</v>
      </c>
      <c r="Z14" t="s" s="0">
        <v>90</v>
      </c>
      <c r="AA14" t="s" s="0">
        <v>91</v>
      </c>
      <c r="AB14" t="s" s="0">
        <v>81</v>
      </c>
      <c r="AC14" t="s" s="0">
        <v>81</v>
      </c>
      <c r="AD14" t="s" s="0">
        <v>81</v>
      </c>
      <c r="AE14" t="s" s="0">
        <v>81</v>
      </c>
      <c r="AF14" t="s" s="0">
        <v>81</v>
      </c>
      <c r="AG14" t="s" s="0">
        <v>457</v>
      </c>
      <c r="AH14" t="s" s="0">
        <v>458</v>
      </c>
      <c r="AI14" t="s" s="0">
        <v>459</v>
      </c>
      <c r="AJ14" t="s" s="0">
        <v>460</v>
      </c>
      <c r="AK14" t="s" s="0">
        <v>81</v>
      </c>
      <c r="AL14" t="s" s="0">
        <v>461</v>
      </c>
      <c r="AM14" t="s" s="0">
        <v>77</v>
      </c>
      <c r="AN14" t="s" s="0">
        <v>200</v>
      </c>
      <c r="AO14" t="s" s="0">
        <v>77</v>
      </c>
      <c r="AP14" t="s" s="0">
        <v>199</v>
      </c>
      <c r="AQ14" t="s" s="0">
        <v>170</v>
      </c>
      <c r="AR14" t="s" s="0">
        <v>171</v>
      </c>
      <c r="AS14" t="s" s="0">
        <v>172</v>
      </c>
      <c r="AT14" t="s" s="0">
        <v>81</v>
      </c>
      <c r="AU14" t="s" s="0">
        <v>462</v>
      </c>
      <c r="AV14" t="s" s="0">
        <v>81</v>
      </c>
      <c r="AW14" t="s" s="0">
        <v>463</v>
      </c>
      <c r="AX14" t="s" s="0">
        <v>464</v>
      </c>
      <c r="AY14" t="s" s="0">
        <v>465</v>
      </c>
      <c r="AZ14" t="s" s="0">
        <v>205</v>
      </c>
      <c r="BA14" t="s" s="0">
        <v>466</v>
      </c>
      <c r="BB14" t="s" s="0">
        <v>297</v>
      </c>
      <c r="BC14" t="s" s="0">
        <v>81</v>
      </c>
      <c r="BD14" t="s" s="0">
        <v>81</v>
      </c>
      <c r="BE14" t="s" s="0">
        <v>81</v>
      </c>
      <c r="BF14" t="s" s="0">
        <v>81</v>
      </c>
      <c r="BG14" t="s" s="0">
        <v>81</v>
      </c>
      <c r="BH14" t="s" s="0">
        <v>81</v>
      </c>
      <c r="BI14" t="s" s="0">
        <v>467</v>
      </c>
      <c r="BJ14" t="s" s="0">
        <v>468</v>
      </c>
      <c r="BK14" t="s" s="25">
        <f>HYPERLINK("http://dx.doi.org/10.3390/ph18101544","http://dx.doi.org/10.3390/ph18101544")</f>
        <v>469</v>
      </c>
      <c r="BL14" t="s" s="0">
        <v>81</v>
      </c>
      <c r="BM14" t="s" s="0">
        <v>81</v>
      </c>
      <c r="BN14" t="s" s="0">
        <v>267</v>
      </c>
      <c r="BO14" t="s" s="0">
        <v>470</v>
      </c>
      <c r="BP14" t="s" s="0">
        <v>471</v>
      </c>
      <c r="BQ14" t="s" s="0">
        <v>472</v>
      </c>
      <c r="BR14" t="s" s="0">
        <v>473</v>
      </c>
      <c r="BS14" t="s" s="0">
        <v>474</v>
      </c>
      <c r="BT14" t="s" s="26">
        <f>HYPERLINK("https://www.webofscience.com/wos/woscc/full-record/WOS:001601551700001","View Record in Web of Science")</f>
        <v>119</v>
      </c>
      <c r="BU14" t="s" s="0">
        <v>120</v>
      </c>
      <c r="BV14" t="s" s="0">
        <v>81</v>
      </c>
      <c r="BW14" t="s" s="0">
        <v>81</v>
      </c>
      <c r="BX14" t="s" s="0">
        <v>121</v>
      </c>
    </row>
    <row r="15">
      <c r="A15" t="s" s="0">
        <v>77</v>
      </c>
      <c r="B15" t="s" s="0">
        <v>77</v>
      </c>
      <c r="C15" t="s" s="0">
        <v>77</v>
      </c>
      <c r="D15" t="s" s="0">
        <v>77</v>
      </c>
      <c r="E15" t="s" s="0">
        <v>475</v>
      </c>
      <c r="F15" t="s" s="0">
        <v>476</v>
      </c>
      <c r="G15" t="s" s="0">
        <v>477</v>
      </c>
      <c r="H15" t="s" s="0">
        <v>81</v>
      </c>
      <c r="I15" t="s" s="0">
        <v>82</v>
      </c>
      <c r="J15" t="s" s="0">
        <v>478</v>
      </c>
      <c r="K15" t="s" s="0">
        <v>479</v>
      </c>
      <c r="L15" t="s" s="0">
        <v>480</v>
      </c>
      <c r="M15" t="s" s="0">
        <v>481</v>
      </c>
      <c r="N15" t="s" s="0">
        <v>482</v>
      </c>
      <c r="O15" t="s" s="0">
        <v>483</v>
      </c>
      <c r="P15" t="s" s="0">
        <v>484</v>
      </c>
      <c r="Q15" t="s" s="0">
        <v>87</v>
      </c>
      <c r="R15" t="s" s="0">
        <v>81</v>
      </c>
      <c r="S15" t="s" s="0">
        <v>81</v>
      </c>
      <c r="T15" t="s" s="0">
        <v>81</v>
      </c>
      <c r="U15" t="s" s="0">
        <v>81</v>
      </c>
      <c r="V15" t="s" s="0">
        <v>485</v>
      </c>
      <c r="W15" t="s" s="0">
        <v>486</v>
      </c>
      <c r="X15" t="s" s="0">
        <v>81</v>
      </c>
      <c r="Y15" t="s" s="0">
        <v>81</v>
      </c>
      <c r="Z15" t="s" s="0">
        <v>90</v>
      </c>
      <c r="AA15" t="s" s="0">
        <v>91</v>
      </c>
      <c r="AB15" t="s" s="0">
        <v>81</v>
      </c>
      <c r="AC15" t="s" s="0">
        <v>81</v>
      </c>
      <c r="AD15" t="s" s="0">
        <v>81</v>
      </c>
      <c r="AE15" t="s" s="0">
        <v>81</v>
      </c>
      <c r="AF15" t="s" s="0">
        <v>81</v>
      </c>
      <c r="AG15" t="s" s="0">
        <v>487</v>
      </c>
      <c r="AH15" t="s" s="0">
        <v>81</v>
      </c>
      <c r="AI15" t="s" s="0">
        <v>488</v>
      </c>
      <c r="AJ15" t="s" s="0">
        <v>489</v>
      </c>
      <c r="AK15" t="s" s="0">
        <v>81</v>
      </c>
      <c r="AL15" t="s" s="0">
        <v>225</v>
      </c>
      <c r="AM15" t="s" s="0">
        <v>77</v>
      </c>
      <c r="AN15" t="s" s="0">
        <v>77</v>
      </c>
      <c r="AO15" t="s" s="0">
        <v>199</v>
      </c>
      <c r="AP15" t="s" s="0">
        <v>199</v>
      </c>
      <c r="AQ15" t="s" s="0">
        <v>170</v>
      </c>
      <c r="AR15" t="s" s="0">
        <v>171</v>
      </c>
      <c r="AS15" t="s" s="0">
        <v>172</v>
      </c>
      <c r="AT15" t="s" s="0">
        <v>81</v>
      </c>
      <c r="AU15" t="s" s="0">
        <v>490</v>
      </c>
      <c r="AV15" t="s" s="0">
        <v>81</v>
      </c>
      <c r="AW15" t="s" s="0">
        <v>486</v>
      </c>
      <c r="AX15" t="s" s="0">
        <v>491</v>
      </c>
      <c r="AY15" t="s" s="0">
        <v>492</v>
      </c>
      <c r="AZ15" t="s" s="0">
        <v>106</v>
      </c>
      <c r="BA15" t="s" s="0">
        <v>493</v>
      </c>
      <c r="BB15" t="s" s="0">
        <v>97</v>
      </c>
      <c r="BC15" t="s" s="0">
        <v>81</v>
      </c>
      <c r="BD15" t="s" s="0">
        <v>81</v>
      </c>
      <c r="BE15" t="s" s="0">
        <v>81</v>
      </c>
      <c r="BF15" t="s" s="0">
        <v>81</v>
      </c>
      <c r="BG15" t="s" s="0">
        <v>81</v>
      </c>
      <c r="BH15" t="s" s="0">
        <v>81</v>
      </c>
      <c r="BI15" t="s" s="0">
        <v>494</v>
      </c>
      <c r="BJ15" t="s" s="0">
        <v>495</v>
      </c>
      <c r="BK15" t="s" s="27">
        <f>HYPERLINK("http://dx.doi.org/10.3390/diagnostics16020261","http://dx.doi.org/10.3390/diagnostics16020261")</f>
        <v>496</v>
      </c>
      <c r="BL15" t="s" s="0">
        <v>81</v>
      </c>
      <c r="BM15" t="s" s="0">
        <v>81</v>
      </c>
      <c r="BN15" t="s" s="0">
        <v>136</v>
      </c>
      <c r="BO15" t="s" s="0">
        <v>182</v>
      </c>
      <c r="BP15" t="s" s="0">
        <v>115</v>
      </c>
      <c r="BQ15" t="s" s="0">
        <v>497</v>
      </c>
      <c r="BR15" t="s" s="0">
        <v>498</v>
      </c>
      <c r="BS15" t="s" s="0">
        <v>499</v>
      </c>
      <c r="BT15" t="s" s="28">
        <f>HYPERLINK("https://www.webofscience.com/wos/woscc/full-record/WOS:001671404700001","View Record in Web of Science")</f>
        <v>119</v>
      </c>
      <c r="BU15" t="s" s="0">
        <v>120</v>
      </c>
      <c r="BV15" t="s" s="0">
        <v>81</v>
      </c>
      <c r="BW15" t="s" s="0">
        <v>81</v>
      </c>
      <c r="BX15" t="s" s="0">
        <v>121</v>
      </c>
    </row>
    <row r="16">
      <c r="A16" t="s" s="0">
        <v>77</v>
      </c>
      <c r="B16" t="s" s="0">
        <v>77</v>
      </c>
      <c r="C16" t="s" s="0">
        <v>77</v>
      </c>
      <c r="D16" t="s" s="0">
        <v>77</v>
      </c>
      <c r="E16" t="s" s="0">
        <v>500</v>
      </c>
      <c r="F16" t="s" s="0">
        <v>501</v>
      </c>
      <c r="G16" t="s" s="0">
        <v>502</v>
      </c>
      <c r="H16" t="s" s="0">
        <v>81</v>
      </c>
      <c r="I16" t="s" s="0">
        <v>82</v>
      </c>
      <c r="J16" t="s" s="0">
        <v>503</v>
      </c>
      <c r="K16" t="s" s="0">
        <v>504</v>
      </c>
      <c r="L16" t="s" s="0">
        <v>81</v>
      </c>
      <c r="M16" t="s" s="0">
        <v>81</v>
      </c>
      <c r="N16" t="s" s="0">
        <v>81</v>
      </c>
      <c r="O16" t="s" s="0">
        <v>505</v>
      </c>
      <c r="P16" t="s" s="0">
        <v>506</v>
      </c>
      <c r="Q16" t="s" s="0">
        <v>87</v>
      </c>
      <c r="R16" t="s" s="0">
        <v>81</v>
      </c>
      <c r="S16" t="s" s="0">
        <v>81</v>
      </c>
      <c r="T16" t="s" s="0">
        <v>81</v>
      </c>
      <c r="U16" t="s" s="0">
        <v>81</v>
      </c>
      <c r="V16" t="s" s="0">
        <v>507</v>
      </c>
      <c r="W16" t="s" s="0">
        <v>508</v>
      </c>
      <c r="X16" t="s" s="0">
        <v>81</v>
      </c>
      <c r="Y16" t="s" s="0">
        <v>81</v>
      </c>
      <c r="Z16" t="s" s="0">
        <v>90</v>
      </c>
      <c r="AA16" t="s" s="0">
        <v>509</v>
      </c>
      <c r="AB16" t="s" s="0">
        <v>81</v>
      </c>
      <c r="AC16" t="s" s="0">
        <v>81</v>
      </c>
      <c r="AD16" t="s" s="0">
        <v>81</v>
      </c>
      <c r="AE16" t="s" s="0">
        <v>81</v>
      </c>
      <c r="AF16" t="s" s="0">
        <v>81</v>
      </c>
      <c r="AG16" t="s" s="0">
        <v>510</v>
      </c>
      <c r="AH16" t="s" s="0">
        <v>511</v>
      </c>
      <c r="AI16" t="s" s="0">
        <v>512</v>
      </c>
      <c r="AJ16" t="s" s="0">
        <v>81</v>
      </c>
      <c r="AK16" t="s" s="0">
        <v>81</v>
      </c>
      <c r="AL16" t="s" s="0">
        <v>513</v>
      </c>
      <c r="AM16" t="s" s="0">
        <v>77</v>
      </c>
      <c r="AN16" t="s" s="0">
        <v>77</v>
      </c>
      <c r="AO16" t="s" s="0">
        <v>108</v>
      </c>
      <c r="AP16" t="s" s="0">
        <v>108</v>
      </c>
      <c r="AQ16" t="s" s="0">
        <v>257</v>
      </c>
      <c r="AR16" t="s" s="0">
        <v>140</v>
      </c>
      <c r="AS16" t="s" s="0">
        <v>258</v>
      </c>
      <c r="AT16" t="s" s="0">
        <v>514</v>
      </c>
      <c r="AU16" t="s" s="0">
        <v>515</v>
      </c>
      <c r="AV16" t="s" s="0">
        <v>81</v>
      </c>
      <c r="AW16" t="s" s="0">
        <v>516</v>
      </c>
      <c r="AX16" t="s" s="0">
        <v>517</v>
      </c>
      <c r="AY16" t="s" s="0">
        <v>81</v>
      </c>
      <c r="AZ16" t="s" s="0">
        <v>106</v>
      </c>
      <c r="BA16" t="s" s="0">
        <v>81</v>
      </c>
      <c r="BB16" t="s" s="0">
        <v>81</v>
      </c>
      <c r="BC16" t="s" s="0">
        <v>81</v>
      </c>
      <c r="BD16" t="s" s="0">
        <v>81</v>
      </c>
      <c r="BE16" t="s" s="0">
        <v>81</v>
      </c>
      <c r="BF16" t="s" s="0">
        <v>81</v>
      </c>
      <c r="BG16" t="s" s="0">
        <v>81</v>
      </c>
      <c r="BH16" t="s" s="0">
        <v>81</v>
      </c>
      <c r="BI16" t="s" s="0">
        <v>81</v>
      </c>
      <c r="BJ16" t="s" s="0">
        <v>518</v>
      </c>
      <c r="BK16" t="s" s="29">
        <f>HYPERLINK("http://dx.doi.org/10.1007/s00261-026-05515-z","http://dx.doi.org/10.1007/s00261-026-05515-z")</f>
        <v>519</v>
      </c>
      <c r="BL16" t="s" s="0">
        <v>81</v>
      </c>
      <c r="BM16" t="s" s="0">
        <v>346</v>
      </c>
      <c r="BN16" t="s" s="0">
        <v>404</v>
      </c>
      <c r="BO16" t="s" s="0">
        <v>441</v>
      </c>
      <c r="BP16" t="s" s="0">
        <v>441</v>
      </c>
      <c r="BQ16" t="s" s="0">
        <v>520</v>
      </c>
      <c r="BR16" t="s" s="0">
        <v>521</v>
      </c>
      <c r="BS16" t="s" s="0">
        <v>522</v>
      </c>
      <c r="BT16" t="s" s="30">
        <f>HYPERLINK("https://www.webofscience.com/wos/woscc/full-record/WOS:001748040800001","View Record in Web of Science")</f>
        <v>119</v>
      </c>
      <c r="BU16" t="s" s="0">
        <v>81</v>
      </c>
      <c r="BV16" t="s" s="0">
        <v>81</v>
      </c>
      <c r="BW16" t="s" s="0">
        <v>81</v>
      </c>
      <c r="BX16" t="s" s="0">
        <v>121</v>
      </c>
    </row>
    <row r="17">
      <c r="A17" t="s" s="0">
        <v>77</v>
      </c>
      <c r="B17" t="s" s="0">
        <v>77</v>
      </c>
      <c r="C17" t="s" s="0">
        <v>77</v>
      </c>
      <c r="D17" t="s" s="0">
        <v>77</v>
      </c>
      <c r="E17" t="s" s="0">
        <v>523</v>
      </c>
      <c r="F17" t="s" s="0">
        <v>524</v>
      </c>
      <c r="G17" t="s" s="0">
        <v>525</v>
      </c>
      <c r="H17" t="s" s="0">
        <v>81</v>
      </c>
      <c r="I17" t="s" s="0">
        <v>276</v>
      </c>
      <c r="J17" t="s" s="0">
        <v>526</v>
      </c>
      <c r="K17" t="s" s="0">
        <v>527</v>
      </c>
      <c r="L17" t="s" s="0">
        <v>81</v>
      </c>
      <c r="M17" t="s" s="0">
        <v>81</v>
      </c>
      <c r="N17" t="s" s="0">
        <v>81</v>
      </c>
      <c r="O17" t="s" s="0">
        <v>528</v>
      </c>
      <c r="P17" t="s" s="0">
        <v>529</v>
      </c>
      <c r="Q17" t="s" s="0">
        <v>87</v>
      </c>
      <c r="R17" t="s" s="0">
        <v>81</v>
      </c>
      <c r="S17" t="s" s="0">
        <v>81</v>
      </c>
      <c r="T17" t="s" s="0">
        <v>81</v>
      </c>
      <c r="U17" t="s" s="0">
        <v>81</v>
      </c>
      <c r="V17" t="s" s="0">
        <v>530</v>
      </c>
      <c r="W17" t="s" s="0">
        <v>531</v>
      </c>
      <c r="X17" t="s" s="0">
        <v>81</v>
      </c>
      <c r="Y17" t="s" s="0">
        <v>81</v>
      </c>
      <c r="Z17" t="s" s="0">
        <v>90</v>
      </c>
      <c r="AA17" t="s" s="0">
        <v>91</v>
      </c>
      <c r="AB17" t="s" s="0">
        <v>81</v>
      </c>
      <c r="AC17" t="s" s="0">
        <v>81</v>
      </c>
      <c r="AD17" t="s" s="0">
        <v>81</v>
      </c>
      <c r="AE17" t="s" s="0">
        <v>81</v>
      </c>
      <c r="AF17" t="s" s="0">
        <v>81</v>
      </c>
      <c r="AG17" t="s" s="0">
        <v>532</v>
      </c>
      <c r="AH17" t="s" s="0">
        <v>81</v>
      </c>
      <c r="AI17" t="s" s="0">
        <v>533</v>
      </c>
      <c r="AJ17" t="s" s="0">
        <v>81</v>
      </c>
      <c r="AK17" t="s" s="0">
        <v>81</v>
      </c>
      <c r="AL17" t="s" s="0">
        <v>534</v>
      </c>
      <c r="AM17" t="s" s="0">
        <v>77</v>
      </c>
      <c r="AN17" t="s" s="0">
        <v>77</v>
      </c>
      <c r="AO17" t="s" s="0">
        <v>199</v>
      </c>
      <c r="AP17" t="s" s="0">
        <v>199</v>
      </c>
      <c r="AQ17" t="s" s="0">
        <v>535</v>
      </c>
      <c r="AR17" t="s" s="0">
        <v>99</v>
      </c>
      <c r="AS17" t="s" s="0">
        <v>536</v>
      </c>
      <c r="AT17" t="s" s="0">
        <v>81</v>
      </c>
      <c r="AU17" t="s" s="0">
        <v>537</v>
      </c>
      <c r="AV17" t="s" s="0">
        <v>81</v>
      </c>
      <c r="AW17" t="s" s="0">
        <v>538</v>
      </c>
      <c r="AX17" t="s" s="0">
        <v>539</v>
      </c>
      <c r="AY17" t="s" s="0">
        <v>540</v>
      </c>
      <c r="AZ17" t="s" s="0">
        <v>106</v>
      </c>
      <c r="BA17" t="s" s="0">
        <v>541</v>
      </c>
      <c r="BB17" t="s" s="0">
        <v>108</v>
      </c>
      <c r="BC17" t="s" s="0">
        <v>81</v>
      </c>
      <c r="BD17" t="s" s="0">
        <v>81</v>
      </c>
      <c r="BE17" t="s" s="0">
        <v>81</v>
      </c>
      <c r="BF17" t="s" s="0">
        <v>81</v>
      </c>
      <c r="BG17" t="s" s="0">
        <v>81</v>
      </c>
      <c r="BH17" t="s" s="0">
        <v>81</v>
      </c>
      <c r="BI17" t="s" s="0">
        <v>542</v>
      </c>
      <c r="BJ17" t="s" s="0">
        <v>543</v>
      </c>
      <c r="BK17" t="s" s="31">
        <f>HYPERLINK("http://dx.doi.org/10.1186/s41984-026-00598-8","http://dx.doi.org/10.1186/s41984-026-00598-8")</f>
        <v>544</v>
      </c>
      <c r="BL17" t="s" s="0">
        <v>81</v>
      </c>
      <c r="BM17" t="s" s="0">
        <v>266</v>
      </c>
      <c r="BN17" t="s" s="0">
        <v>404</v>
      </c>
      <c r="BO17" t="s" s="0">
        <v>545</v>
      </c>
      <c r="BP17" t="s" s="0">
        <v>546</v>
      </c>
      <c r="BQ17" t="s" s="0">
        <v>547</v>
      </c>
      <c r="BR17" t="s" s="0">
        <v>81</v>
      </c>
      <c r="BS17" t="s" s="0">
        <v>548</v>
      </c>
      <c r="BT17" t="s" s="32">
        <f>HYPERLINK("https://www.webofscience.com/wos/woscc/full-record/WOS:001784302400001","View Record in Web of Science")</f>
        <v>119</v>
      </c>
      <c r="BU17" t="s" s="0">
        <v>120</v>
      </c>
      <c r="BV17" t="s" s="0">
        <v>81</v>
      </c>
      <c r="BW17" t="s" s="0">
        <v>81</v>
      </c>
      <c r="BX17" t="s" s="0">
        <v>121</v>
      </c>
    </row>
    <row r="18">
      <c r="A18" t="s" s="0">
        <v>77</v>
      </c>
      <c r="B18" t="s" s="0">
        <v>77</v>
      </c>
      <c r="C18" t="s" s="0">
        <v>77</v>
      </c>
      <c r="D18" t="s" s="0">
        <v>77</v>
      </c>
      <c r="E18" t="s" s="0">
        <v>549</v>
      </c>
      <c r="F18" t="s" s="0">
        <v>550</v>
      </c>
      <c r="G18" t="s" s="0">
        <v>551</v>
      </c>
      <c r="H18" t="s" s="0">
        <v>81</v>
      </c>
      <c r="I18" t="s" s="0">
        <v>82</v>
      </c>
      <c r="J18" t="s" s="0">
        <v>552</v>
      </c>
      <c r="K18" t="s" s="0">
        <v>553</v>
      </c>
      <c r="L18" t="s" s="0">
        <v>81</v>
      </c>
      <c r="M18" t="s" s="0">
        <v>81</v>
      </c>
      <c r="N18" t="s" s="0">
        <v>81</v>
      </c>
      <c r="O18" t="s" s="0">
        <v>554</v>
      </c>
      <c r="P18" t="s" s="0">
        <v>555</v>
      </c>
      <c r="Q18" t="s" s="0">
        <v>87</v>
      </c>
      <c r="R18" t="s" s="0">
        <v>81</v>
      </c>
      <c r="S18" t="s" s="0">
        <v>81</v>
      </c>
      <c r="T18" t="s" s="0">
        <v>81</v>
      </c>
      <c r="U18" t="s" s="0">
        <v>81</v>
      </c>
      <c r="V18" t="s" s="0">
        <v>556</v>
      </c>
      <c r="W18" t="s" s="0">
        <v>557</v>
      </c>
      <c r="X18" t="s" s="0">
        <v>81</v>
      </c>
      <c r="Y18" t="s" s="0">
        <v>81</v>
      </c>
      <c r="Z18" t="s" s="0">
        <v>90</v>
      </c>
      <c r="AA18" t="s" s="0">
        <v>91</v>
      </c>
      <c r="AB18" t="s" s="0">
        <v>81</v>
      </c>
      <c r="AC18" t="s" s="0">
        <v>81</v>
      </c>
      <c r="AD18" t="s" s="0">
        <v>81</v>
      </c>
      <c r="AE18" t="s" s="0">
        <v>81</v>
      </c>
      <c r="AF18" t="s" s="0">
        <v>81</v>
      </c>
      <c r="AG18" t="s" s="0">
        <v>558</v>
      </c>
      <c r="AH18" t="s" s="0">
        <v>559</v>
      </c>
      <c r="AI18" t="s" s="0">
        <v>81</v>
      </c>
      <c r="AJ18" t="s" s="0">
        <v>81</v>
      </c>
      <c r="AK18" t="s" s="0">
        <v>81</v>
      </c>
      <c r="AL18" t="s" s="0">
        <v>560</v>
      </c>
      <c r="AM18" t="s" s="0">
        <v>108</v>
      </c>
      <c r="AN18" t="s" s="0">
        <v>108</v>
      </c>
      <c r="AO18" t="s" s="0">
        <v>360</v>
      </c>
      <c r="AP18" t="s" s="0">
        <v>360</v>
      </c>
      <c r="AQ18" t="s" s="0">
        <v>313</v>
      </c>
      <c r="AR18" t="s" s="0">
        <v>314</v>
      </c>
      <c r="AS18" t="s" s="0">
        <v>315</v>
      </c>
      <c r="AT18" t="s" s="0">
        <v>561</v>
      </c>
      <c r="AU18" t="s" s="0">
        <v>81</v>
      </c>
      <c r="AV18" t="s" s="0">
        <v>81</v>
      </c>
      <c r="AW18" t="s" s="0">
        <v>562</v>
      </c>
      <c r="AX18" t="s" s="0">
        <v>563</v>
      </c>
      <c r="AY18" t="s" s="0">
        <v>564</v>
      </c>
      <c r="AZ18" t="s" s="0">
        <v>106</v>
      </c>
      <c r="BA18" t="s" s="0">
        <v>493</v>
      </c>
      <c r="BB18" t="s" s="0">
        <v>81</v>
      </c>
      <c r="BC18" t="s" s="0">
        <v>81</v>
      </c>
      <c r="BD18" t="s" s="0">
        <v>81</v>
      </c>
      <c r="BE18" t="s" s="0">
        <v>81</v>
      </c>
      <c r="BF18" t="s" s="0">
        <v>81</v>
      </c>
      <c r="BG18" t="s" s="0">
        <v>81</v>
      </c>
      <c r="BH18" t="s" s="0">
        <v>81</v>
      </c>
      <c r="BI18" t="s" s="0">
        <v>565</v>
      </c>
      <c r="BJ18" t="s" s="0">
        <v>566</v>
      </c>
      <c r="BK18" t="s" s="33">
        <f>HYPERLINK("http://dx.doi.org/10.3389/fonc.2026.1789708","http://dx.doi.org/10.3389/fonc.2026.1789708")</f>
        <v>567</v>
      </c>
      <c r="BL18" t="s" s="0">
        <v>81</v>
      </c>
      <c r="BM18" t="s" s="0">
        <v>81</v>
      </c>
      <c r="BN18" t="s" s="0">
        <v>466</v>
      </c>
      <c r="BO18" t="s" s="0">
        <v>568</v>
      </c>
      <c r="BP18" t="s" s="0">
        <v>568</v>
      </c>
      <c r="BQ18" t="s" s="0">
        <v>569</v>
      </c>
      <c r="BR18" t="s" s="0">
        <v>570</v>
      </c>
      <c r="BS18" t="s" s="0">
        <v>571</v>
      </c>
      <c r="BT18" t="s" s="34">
        <f>HYPERLINK("https://www.webofscience.com/wos/woscc/full-record/WOS:001731988300001","View Record in Web of Science")</f>
        <v>119</v>
      </c>
      <c r="BU18" t="s" s="0">
        <v>120</v>
      </c>
      <c r="BV18" t="s" s="0">
        <v>81</v>
      </c>
      <c r="BW18" t="s" s="0">
        <v>81</v>
      </c>
      <c r="BX18" t="s" s="0">
        <v>121</v>
      </c>
    </row>
    <row r="19">
      <c r="A19" t="s" s="0">
        <v>77</v>
      </c>
      <c r="B19" t="s" s="0">
        <v>77</v>
      </c>
      <c r="C19" t="s" s="0">
        <v>77</v>
      </c>
      <c r="D19" t="s" s="0">
        <v>77</v>
      </c>
      <c r="E19" t="s" s="0">
        <v>572</v>
      </c>
      <c r="F19" t="s" s="0">
        <v>573</v>
      </c>
      <c r="G19" t="s" s="0">
        <v>574</v>
      </c>
      <c r="H19" t="s" s="0">
        <v>81</v>
      </c>
      <c r="I19" t="s" s="0">
        <v>82</v>
      </c>
      <c r="J19" t="s" s="0">
        <v>575</v>
      </c>
      <c r="K19" t="s" s="0">
        <v>576</v>
      </c>
      <c r="L19" t="s" s="0">
        <v>81</v>
      </c>
      <c r="M19" t="s" s="0">
        <v>81</v>
      </c>
      <c r="N19" t="s" s="0">
        <v>81</v>
      </c>
      <c r="O19" t="s" s="0">
        <v>577</v>
      </c>
      <c r="P19" t="s" s="0">
        <v>578</v>
      </c>
      <c r="Q19" t="s" s="0">
        <v>87</v>
      </c>
      <c r="R19" t="s" s="0">
        <v>81</v>
      </c>
      <c r="S19" t="s" s="0">
        <v>81</v>
      </c>
      <c r="T19" t="s" s="0">
        <v>81</v>
      </c>
      <c r="U19" t="s" s="0">
        <v>81</v>
      </c>
      <c r="V19" t="s" s="0">
        <v>579</v>
      </c>
      <c r="W19" t="s" s="0">
        <v>580</v>
      </c>
      <c r="X19" t="s" s="0">
        <v>81</v>
      </c>
      <c r="Y19" t="s" s="0">
        <v>81</v>
      </c>
      <c r="Z19" t="s" s="0">
        <v>90</v>
      </c>
      <c r="AA19" t="s" s="0">
        <v>91</v>
      </c>
      <c r="AB19" t="s" s="0">
        <v>81</v>
      </c>
      <c r="AC19" t="s" s="0">
        <v>81</v>
      </c>
      <c r="AD19" t="s" s="0">
        <v>81</v>
      </c>
      <c r="AE19" t="s" s="0">
        <v>81</v>
      </c>
      <c r="AF19" t="s" s="0">
        <v>81</v>
      </c>
      <c r="AG19" t="s" s="0">
        <v>581</v>
      </c>
      <c r="AH19" t="s" s="0">
        <v>582</v>
      </c>
      <c r="AI19" t="s" s="0">
        <v>583</v>
      </c>
      <c r="AJ19" t="s" s="0">
        <v>584</v>
      </c>
      <c r="AK19" t="s" s="0">
        <v>81</v>
      </c>
      <c r="AL19" t="s" s="0">
        <v>135</v>
      </c>
      <c r="AM19" t="s" s="0">
        <v>97</v>
      </c>
      <c r="AN19" t="s" s="0">
        <v>97</v>
      </c>
      <c r="AO19" t="s" s="0">
        <v>289</v>
      </c>
      <c r="AP19" t="s" s="0">
        <v>289</v>
      </c>
      <c r="AQ19" t="s" s="0">
        <v>170</v>
      </c>
      <c r="AR19" t="s" s="0">
        <v>171</v>
      </c>
      <c r="AS19" t="s" s="0">
        <v>172</v>
      </c>
      <c r="AT19" t="s" s="0">
        <v>585</v>
      </c>
      <c r="AU19" t="s" s="0">
        <v>586</v>
      </c>
      <c r="AV19" t="s" s="0">
        <v>81</v>
      </c>
      <c r="AW19" t="s" s="0">
        <v>587</v>
      </c>
      <c r="AX19" t="s" s="0">
        <v>588</v>
      </c>
      <c r="AY19" t="s" s="0">
        <v>589</v>
      </c>
      <c r="AZ19" t="s" s="0">
        <v>106</v>
      </c>
      <c r="BA19" t="s" s="0">
        <v>294</v>
      </c>
      <c r="BB19" t="s" s="0">
        <v>108</v>
      </c>
      <c r="BC19" t="s" s="0">
        <v>81</v>
      </c>
      <c r="BD19" t="s" s="0">
        <v>81</v>
      </c>
      <c r="BE19" t="s" s="0">
        <v>81</v>
      </c>
      <c r="BF19" t="s" s="0">
        <v>81</v>
      </c>
      <c r="BG19" t="s" s="0">
        <v>81</v>
      </c>
      <c r="BH19" t="s" s="0">
        <v>81</v>
      </c>
      <c r="BI19" t="s" s="0">
        <v>135</v>
      </c>
      <c r="BJ19" t="s" s="0">
        <v>590</v>
      </c>
      <c r="BK19" t="s" s="35">
        <f>HYPERLINK("http://dx.doi.org/10.3390/curroncol33010065","http://dx.doi.org/10.3390/curroncol33010065")</f>
        <v>591</v>
      </c>
      <c r="BL19" t="s" s="0">
        <v>81</v>
      </c>
      <c r="BM19" t="s" s="0">
        <v>81</v>
      </c>
      <c r="BN19" t="s" s="0">
        <v>177</v>
      </c>
      <c r="BO19" t="s" s="0">
        <v>568</v>
      </c>
      <c r="BP19" t="s" s="0">
        <v>568</v>
      </c>
      <c r="BQ19" t="s" s="0">
        <v>592</v>
      </c>
      <c r="BR19" t="s" s="0">
        <v>593</v>
      </c>
      <c r="BS19" t="s" s="0">
        <v>594</v>
      </c>
      <c r="BT19" t="s" s="36">
        <f>HYPERLINK("https://www.webofscience.com/wos/woscc/full-record/WOS:001670141500001","View Record in Web of Science")</f>
        <v>119</v>
      </c>
      <c r="BU19" t="s" s="0">
        <v>120</v>
      </c>
      <c r="BV19" t="s" s="0">
        <v>81</v>
      </c>
      <c r="BW19" t="s" s="0">
        <v>81</v>
      </c>
      <c r="BX19" t="s" s="0">
        <v>121</v>
      </c>
    </row>
    <row r="20">
      <c r="A20" t="s" s="0">
        <v>108</v>
      </c>
      <c r="B20" t="s" s="0">
        <v>77</v>
      </c>
      <c r="C20" t="s" s="0">
        <v>77</v>
      </c>
      <c r="D20" t="s" s="0">
        <v>77</v>
      </c>
      <c r="E20" t="s" s="0">
        <v>595</v>
      </c>
      <c r="F20" t="s" s="0">
        <v>596</v>
      </c>
      <c r="G20" t="s" s="0">
        <v>597</v>
      </c>
      <c r="H20" t="s" s="0">
        <v>81</v>
      </c>
      <c r="I20" t="s" s="0">
        <v>276</v>
      </c>
      <c r="J20" t="s" s="0">
        <v>598</v>
      </c>
      <c r="K20" t="s" s="0">
        <v>599</v>
      </c>
      <c r="L20" t="s" s="0">
        <v>600</v>
      </c>
      <c r="M20" t="s" s="0">
        <v>600</v>
      </c>
      <c r="N20" t="s" s="0">
        <v>601</v>
      </c>
      <c r="O20" t="s" s="0">
        <v>602</v>
      </c>
      <c r="P20" t="s" s="0">
        <v>603</v>
      </c>
      <c r="Q20" t="s" s="0">
        <v>87</v>
      </c>
      <c r="R20" t="s" s="0">
        <v>81</v>
      </c>
      <c r="S20" t="s" s="0">
        <v>81</v>
      </c>
      <c r="T20" t="s" s="0">
        <v>81</v>
      </c>
      <c r="U20" t="s" s="0">
        <v>81</v>
      </c>
      <c r="V20" t="s" s="0">
        <v>604</v>
      </c>
      <c r="W20" t="s" s="0">
        <v>605</v>
      </c>
      <c r="X20" t="s" s="0">
        <v>81</v>
      </c>
      <c r="Y20" t="s" s="0">
        <v>81</v>
      </c>
      <c r="Z20" t="s" s="0">
        <v>90</v>
      </c>
      <c r="AA20" t="s" s="0">
        <v>91</v>
      </c>
      <c r="AB20" t="s" s="0">
        <v>81</v>
      </c>
      <c r="AC20" t="s" s="0">
        <v>81</v>
      </c>
      <c r="AD20" t="s" s="0">
        <v>81</v>
      </c>
      <c r="AE20" t="s" s="0">
        <v>81</v>
      </c>
      <c r="AF20" t="s" s="0">
        <v>81</v>
      </c>
      <c r="AG20" t="s" s="0">
        <v>606</v>
      </c>
      <c r="AH20" t="s" s="0">
        <v>607</v>
      </c>
      <c r="AI20" t="s" s="0">
        <v>608</v>
      </c>
      <c r="AJ20" t="s" s="0">
        <v>609</v>
      </c>
      <c r="AK20" t="s" s="0">
        <v>81</v>
      </c>
      <c r="AL20" t="s" s="0">
        <v>610</v>
      </c>
      <c r="AM20" t="s" s="0">
        <v>360</v>
      </c>
      <c r="AN20" t="s" s="0">
        <v>404</v>
      </c>
      <c r="AO20" t="s" s="0">
        <v>199</v>
      </c>
      <c r="AP20" t="s" s="0">
        <v>354</v>
      </c>
      <c r="AQ20" t="s" s="0">
        <v>611</v>
      </c>
      <c r="AR20" t="s" s="0">
        <v>612</v>
      </c>
      <c r="AS20" t="s" s="0">
        <v>613</v>
      </c>
      <c r="AT20" t="s" s="0">
        <v>614</v>
      </c>
      <c r="AU20" t="s" s="0">
        <v>81</v>
      </c>
      <c r="AV20" t="s" s="0">
        <v>81</v>
      </c>
      <c r="AW20" t="s" s="0">
        <v>615</v>
      </c>
      <c r="AX20" t="s" s="0">
        <v>616</v>
      </c>
      <c r="AY20" t="s" s="0">
        <v>617</v>
      </c>
      <c r="AZ20" t="s" s="0">
        <v>205</v>
      </c>
      <c r="BA20" t="s" s="0">
        <v>206</v>
      </c>
      <c r="BB20" t="s" s="0">
        <v>81</v>
      </c>
      <c r="BC20" t="s" s="0">
        <v>81</v>
      </c>
      <c r="BD20" t="s" s="0">
        <v>81</v>
      </c>
      <c r="BE20" t="s" s="0">
        <v>81</v>
      </c>
      <c r="BF20" t="s" s="0">
        <v>81</v>
      </c>
      <c r="BG20" t="s" s="0">
        <v>81</v>
      </c>
      <c r="BH20" t="s" s="0">
        <v>81</v>
      </c>
      <c r="BI20" t="s" s="0">
        <v>618</v>
      </c>
      <c r="BJ20" t="s" s="0">
        <v>619</v>
      </c>
      <c r="BK20" t="s" s="37">
        <f>HYPERLINK("http://dx.doi.org/10.1016/j.resplu.2025.100973","http://dx.doi.org/10.1016/j.resplu.2025.100973")</f>
        <v>620</v>
      </c>
      <c r="BL20" t="s" s="0">
        <v>81</v>
      </c>
      <c r="BM20" t="s" s="0">
        <v>621</v>
      </c>
      <c r="BN20" t="s" s="0">
        <v>404</v>
      </c>
      <c r="BO20" t="s" s="0">
        <v>622</v>
      </c>
      <c r="BP20" t="s" s="0">
        <v>623</v>
      </c>
      <c r="BQ20" t="s" s="0">
        <v>624</v>
      </c>
      <c r="BR20" t="s" s="0">
        <v>625</v>
      </c>
      <c r="BS20" t="s" s="0">
        <v>626</v>
      </c>
      <c r="BT20" t="s" s="38">
        <f>HYPERLINK("https://www.webofscience.com/wos/woscc/full-record/WOS:001492234400003","View Record in Web of Science")</f>
        <v>119</v>
      </c>
      <c r="BU20" t="s" s="0">
        <v>120</v>
      </c>
      <c r="BV20" t="s" s="0">
        <v>81</v>
      </c>
      <c r="BW20" t="s" s="0">
        <v>81</v>
      </c>
      <c r="BX20" t="s" s="0">
        <v>121</v>
      </c>
    </row>
    <row r="21">
      <c r="A21" t="s" s="0">
        <v>77</v>
      </c>
      <c r="B21" t="s" s="0">
        <v>77</v>
      </c>
      <c r="C21" t="s" s="0">
        <v>77</v>
      </c>
      <c r="D21" t="s" s="0">
        <v>77</v>
      </c>
      <c r="E21" t="s" s="0">
        <v>627</v>
      </c>
      <c r="F21" t="s" s="0">
        <v>628</v>
      </c>
      <c r="G21" t="s" s="0">
        <v>629</v>
      </c>
      <c r="H21" t="s" s="0">
        <v>81</v>
      </c>
      <c r="I21" t="s" s="0">
        <v>82</v>
      </c>
      <c r="J21" t="s" s="0">
        <v>630</v>
      </c>
      <c r="K21" t="s" s="0">
        <v>631</v>
      </c>
      <c r="L21" t="s" s="0">
        <v>632</v>
      </c>
      <c r="M21" t="s" s="0">
        <v>632</v>
      </c>
      <c r="N21" t="s" s="0">
        <v>633</v>
      </c>
      <c r="O21" t="s" s="0">
        <v>634</v>
      </c>
      <c r="P21" t="s" s="0">
        <v>635</v>
      </c>
      <c r="Q21" t="s" s="0">
        <v>87</v>
      </c>
      <c r="R21" t="s" s="0">
        <v>81</v>
      </c>
      <c r="S21" t="s" s="0">
        <v>81</v>
      </c>
      <c r="T21" t="s" s="0">
        <v>81</v>
      </c>
      <c r="U21" t="s" s="0">
        <v>81</v>
      </c>
      <c r="V21" t="s" s="0">
        <v>636</v>
      </c>
      <c r="W21" t="s" s="0">
        <v>637</v>
      </c>
      <c r="X21" t="s" s="0">
        <v>81</v>
      </c>
      <c r="Y21" t="s" s="0">
        <v>81</v>
      </c>
      <c r="Z21" t="s" s="0">
        <v>90</v>
      </c>
      <c r="AA21" t="s" s="0">
        <v>91</v>
      </c>
      <c r="AB21" t="s" s="0">
        <v>81</v>
      </c>
      <c r="AC21" t="s" s="0">
        <v>81</v>
      </c>
      <c r="AD21" t="s" s="0">
        <v>81</v>
      </c>
      <c r="AE21" t="s" s="0">
        <v>81</v>
      </c>
      <c r="AF21" t="s" s="0">
        <v>81</v>
      </c>
      <c r="AG21" t="s" s="0">
        <v>81</v>
      </c>
      <c r="AH21" t="s" s="0">
        <v>81</v>
      </c>
      <c r="AI21" t="s" s="0">
        <v>81</v>
      </c>
      <c r="AJ21" t="s" s="0">
        <v>81</v>
      </c>
      <c r="AK21" t="s" s="0">
        <v>81</v>
      </c>
      <c r="AL21" t="s" s="0">
        <v>638</v>
      </c>
      <c r="AM21" t="s" s="0">
        <v>77</v>
      </c>
      <c r="AN21" t="s" s="0">
        <v>77</v>
      </c>
      <c r="AO21" t="s" s="0">
        <v>77</v>
      </c>
      <c r="AP21" t="s" s="0">
        <v>77</v>
      </c>
      <c r="AQ21" t="s" s="0">
        <v>257</v>
      </c>
      <c r="AR21" t="s" s="0">
        <v>140</v>
      </c>
      <c r="AS21" t="s" s="0">
        <v>258</v>
      </c>
      <c r="AT21" t="s" s="0">
        <v>639</v>
      </c>
      <c r="AU21" t="s" s="0">
        <v>640</v>
      </c>
      <c r="AV21" t="s" s="0">
        <v>81</v>
      </c>
      <c r="AW21" t="s" s="0">
        <v>641</v>
      </c>
      <c r="AX21" t="s" s="0">
        <v>642</v>
      </c>
      <c r="AY21" t="s" s="0">
        <v>643</v>
      </c>
      <c r="AZ21" t="s" s="0">
        <v>106</v>
      </c>
      <c r="BA21" t="s" s="0">
        <v>644</v>
      </c>
      <c r="BB21" t="s" s="0">
        <v>108</v>
      </c>
      <c r="BC21" t="s" s="0">
        <v>81</v>
      </c>
      <c r="BD21" t="s" s="0">
        <v>81</v>
      </c>
      <c r="BE21" t="s" s="0">
        <v>81</v>
      </c>
      <c r="BF21" t="s" s="0">
        <v>81</v>
      </c>
      <c r="BG21" t="s" s="0">
        <v>81</v>
      </c>
      <c r="BH21" t="s" s="0">
        <v>81</v>
      </c>
      <c r="BI21" t="s" s="0">
        <v>645</v>
      </c>
      <c r="BJ21" t="s" s="0">
        <v>646</v>
      </c>
      <c r="BK21" t="s" s="39">
        <f>HYPERLINK("http://dx.doi.org/10.1007/s00402-026-06276-6","http://dx.doi.org/10.1007/s00402-026-06276-6")</f>
        <v>647</v>
      </c>
      <c r="BL21" t="s" s="0">
        <v>81</v>
      </c>
      <c r="BM21" t="s" s="0">
        <v>81</v>
      </c>
      <c r="BN21" t="s" s="0">
        <v>293</v>
      </c>
      <c r="BO21" t="s" s="0">
        <v>648</v>
      </c>
      <c r="BP21" t="s" s="0">
        <v>648</v>
      </c>
      <c r="BQ21" t="s" s="0">
        <v>649</v>
      </c>
      <c r="BR21" t="s" s="0">
        <v>650</v>
      </c>
      <c r="BS21" t="s" s="0">
        <v>651</v>
      </c>
      <c r="BT21" t="s" s="40">
        <f>HYPERLINK("https://www.webofscience.com/wos/woscc/full-record/WOS:001727791500008","View Record in Web of Science")</f>
        <v>119</v>
      </c>
      <c r="BU21" t="s" s="0">
        <v>359</v>
      </c>
      <c r="BV21" t="s" s="0">
        <v>81</v>
      </c>
      <c r="BW21" t="s" s="0">
        <v>81</v>
      </c>
      <c r="BX21" t="s" s="0">
        <v>121</v>
      </c>
    </row>
    <row r="22">
      <c r="A22" t="s" s="0">
        <v>77</v>
      </c>
      <c r="B22" t="s" s="0">
        <v>77</v>
      </c>
      <c r="C22" t="s" s="0">
        <v>77</v>
      </c>
      <c r="D22" t="s" s="0">
        <v>77</v>
      </c>
      <c r="E22" t="s" s="0">
        <v>652</v>
      </c>
      <c r="F22" t="s" s="0">
        <v>653</v>
      </c>
      <c r="G22" t="s" s="0">
        <v>654</v>
      </c>
      <c r="H22" t="s" s="0">
        <v>81</v>
      </c>
      <c r="I22" t="s" s="0">
        <v>82</v>
      </c>
      <c r="J22" t="s" s="0">
        <v>655</v>
      </c>
      <c r="K22" t="s" s="0">
        <v>656</v>
      </c>
      <c r="L22" t="s" s="0">
        <v>81</v>
      </c>
      <c r="M22" t="s" s="0">
        <v>81</v>
      </c>
      <c r="N22" t="s" s="0">
        <v>81</v>
      </c>
      <c r="O22" t="s" s="0">
        <v>657</v>
      </c>
      <c r="P22" t="s" s="0">
        <v>658</v>
      </c>
      <c r="Q22" t="s" s="0">
        <v>87</v>
      </c>
      <c r="R22" t="s" s="0">
        <v>81</v>
      </c>
      <c r="S22" t="s" s="0">
        <v>81</v>
      </c>
      <c r="T22" t="s" s="0">
        <v>81</v>
      </c>
      <c r="U22" t="s" s="0">
        <v>81</v>
      </c>
      <c r="V22" t="s" s="0">
        <v>659</v>
      </c>
      <c r="W22" t="s" s="0">
        <v>660</v>
      </c>
      <c r="X22" t="s" s="0">
        <v>81</v>
      </c>
      <c r="Y22" t="s" s="0">
        <v>81</v>
      </c>
      <c r="Z22" t="s" s="0">
        <v>90</v>
      </c>
      <c r="AA22" t="s" s="0">
        <v>91</v>
      </c>
      <c r="AB22" t="s" s="0">
        <v>81</v>
      </c>
      <c r="AC22" t="s" s="0">
        <v>81</v>
      </c>
      <c r="AD22" t="s" s="0">
        <v>81</v>
      </c>
      <c r="AE22" t="s" s="0">
        <v>81</v>
      </c>
      <c r="AF22" t="s" s="0">
        <v>81</v>
      </c>
      <c r="AG22" t="s" s="0">
        <v>661</v>
      </c>
      <c r="AH22" t="s" s="0">
        <v>662</v>
      </c>
      <c r="AI22" t="s" s="0">
        <v>81</v>
      </c>
      <c r="AJ22" t="s" s="0">
        <v>81</v>
      </c>
      <c r="AK22" t="s" s="0">
        <v>81</v>
      </c>
      <c r="AL22" t="s" s="0">
        <v>663</v>
      </c>
      <c r="AM22" t="s" s="0">
        <v>108</v>
      </c>
      <c r="AN22" t="s" s="0">
        <v>108</v>
      </c>
      <c r="AO22" t="s" s="0">
        <v>108</v>
      </c>
      <c r="AP22" t="s" s="0">
        <v>108</v>
      </c>
      <c r="AQ22" t="s" s="0">
        <v>664</v>
      </c>
      <c r="AR22" t="s" s="0">
        <v>665</v>
      </c>
      <c r="AS22" t="s" s="0">
        <v>666</v>
      </c>
      <c r="AT22" t="s" s="0">
        <v>667</v>
      </c>
      <c r="AU22" t="s" s="0">
        <v>668</v>
      </c>
      <c r="AV22" t="s" s="0">
        <v>81</v>
      </c>
      <c r="AW22" t="s" s="0">
        <v>669</v>
      </c>
      <c r="AX22" t="s" s="0">
        <v>670</v>
      </c>
      <c r="AY22" t="s" s="0">
        <v>671</v>
      </c>
      <c r="AZ22" t="s" s="0">
        <v>106</v>
      </c>
      <c r="BA22" t="s" s="0">
        <v>672</v>
      </c>
      <c r="BB22" t="s" s="0">
        <v>360</v>
      </c>
      <c r="BC22" t="s" s="0">
        <v>81</v>
      </c>
      <c r="BD22" t="s" s="0">
        <v>81</v>
      </c>
      <c r="BE22" t="s" s="0">
        <v>81</v>
      </c>
      <c r="BF22" t="s" s="0">
        <v>81</v>
      </c>
      <c r="BG22" t="s" s="0">
        <v>673</v>
      </c>
      <c r="BH22" t="s" s="0">
        <v>674</v>
      </c>
      <c r="BI22" t="s" s="0">
        <v>81</v>
      </c>
      <c r="BJ22" t="s" s="0">
        <v>675</v>
      </c>
      <c r="BK22" t="s" s="41">
        <f>HYPERLINK("http://dx.doi.org/10.1053/j.jvca.2026.05.005","http://dx.doi.org/10.1053/j.jvca.2026.05.005")</f>
        <v>676</v>
      </c>
      <c r="BL22" t="s" s="0">
        <v>81</v>
      </c>
      <c r="BM22" t="s" s="0">
        <v>81</v>
      </c>
      <c r="BN22" t="s" s="0">
        <v>677</v>
      </c>
      <c r="BO22" t="s" s="0">
        <v>678</v>
      </c>
      <c r="BP22" t="s" s="0">
        <v>679</v>
      </c>
      <c r="BQ22" t="s" s="0">
        <v>680</v>
      </c>
      <c r="BR22" t="s" s="0">
        <v>681</v>
      </c>
      <c r="BS22" t="s" s="0">
        <v>682</v>
      </c>
      <c r="BT22" t="s" s="42">
        <f>HYPERLINK("https://www.webofscience.com/wos/woscc/full-record/WOS:001849388300001","View Record in Web of Science")</f>
        <v>119</v>
      </c>
      <c r="BU22" t="s" s="0">
        <v>81</v>
      </c>
      <c r="BV22" t="s" s="0">
        <v>81</v>
      </c>
      <c r="BW22" t="s" s="0">
        <v>81</v>
      </c>
      <c r="BX22" t="s" s="0">
        <v>121</v>
      </c>
    </row>
    <row r="23">
      <c r="A23" t="s" s="0">
        <v>77</v>
      </c>
      <c r="B23" t="s" s="0">
        <v>77</v>
      </c>
      <c r="C23" t="s" s="0">
        <v>77</v>
      </c>
      <c r="D23" t="s" s="0">
        <v>77</v>
      </c>
      <c r="E23" t="s" s="0">
        <v>683</v>
      </c>
      <c r="F23" t="s" s="0">
        <v>684</v>
      </c>
      <c r="G23" t="s" s="0">
        <v>685</v>
      </c>
      <c r="H23" t="s" s="0">
        <v>81</v>
      </c>
      <c r="I23" t="s" s="0">
        <v>82</v>
      </c>
      <c r="J23" t="s" s="0">
        <v>686</v>
      </c>
      <c r="K23" t="s" s="0">
        <v>687</v>
      </c>
      <c r="L23" t="s" s="0">
        <v>81</v>
      </c>
      <c r="M23" t="s" s="0">
        <v>81</v>
      </c>
      <c r="N23" t="s" s="0">
        <v>81</v>
      </c>
      <c r="O23" t="s" s="0">
        <v>688</v>
      </c>
      <c r="P23" t="s" s="0">
        <v>689</v>
      </c>
      <c r="Q23" t="s" s="0">
        <v>87</v>
      </c>
      <c r="R23" t="s" s="0">
        <v>81</v>
      </c>
      <c r="S23" t="s" s="0">
        <v>81</v>
      </c>
      <c r="T23" t="s" s="0">
        <v>81</v>
      </c>
      <c r="U23" t="s" s="0">
        <v>81</v>
      </c>
      <c r="V23" t="s" s="0">
        <v>690</v>
      </c>
      <c r="W23" t="s" s="0">
        <v>334</v>
      </c>
      <c r="X23" t="s" s="0">
        <v>81</v>
      </c>
      <c r="Y23" t="s" s="0">
        <v>81</v>
      </c>
      <c r="Z23" t="s" s="0">
        <v>90</v>
      </c>
      <c r="AA23" t="s" s="0">
        <v>91</v>
      </c>
      <c r="AB23" t="s" s="0">
        <v>81</v>
      </c>
      <c r="AC23" t="s" s="0">
        <v>81</v>
      </c>
      <c r="AD23" t="s" s="0">
        <v>81</v>
      </c>
      <c r="AE23" t="s" s="0">
        <v>81</v>
      </c>
      <c r="AF23" t="s" s="0">
        <v>81</v>
      </c>
      <c r="AG23" t="s" s="0">
        <v>691</v>
      </c>
      <c r="AH23" t="s" s="0">
        <v>692</v>
      </c>
      <c r="AI23" t="s" s="0">
        <v>81</v>
      </c>
      <c r="AJ23" t="s" s="0">
        <v>81</v>
      </c>
      <c r="AK23" t="s" s="0">
        <v>81</v>
      </c>
      <c r="AL23" t="s" s="0">
        <v>693</v>
      </c>
      <c r="AM23" t="s" s="0">
        <v>108</v>
      </c>
      <c r="AN23" t="s" s="0">
        <v>108</v>
      </c>
      <c r="AO23" t="s" s="0">
        <v>288</v>
      </c>
      <c r="AP23" t="s" s="0">
        <v>288</v>
      </c>
      <c r="AQ23" t="s" s="0">
        <v>339</v>
      </c>
      <c r="AR23" t="s" s="0">
        <v>340</v>
      </c>
      <c r="AS23" t="s" s="0">
        <v>341</v>
      </c>
      <c r="AT23" t="s" s="0">
        <v>342</v>
      </c>
      <c r="AU23" t="s" s="0">
        <v>343</v>
      </c>
      <c r="AV23" t="s" s="0">
        <v>81</v>
      </c>
      <c r="AW23" t="s" s="0">
        <v>344</v>
      </c>
      <c r="AX23" t="s" s="0">
        <v>345</v>
      </c>
      <c r="AY23" t="s" s="0">
        <v>266</v>
      </c>
      <c r="AZ23" t="s" s="0">
        <v>106</v>
      </c>
      <c r="BA23" t="s" s="0">
        <v>347</v>
      </c>
      <c r="BB23" t="s" s="0">
        <v>694</v>
      </c>
      <c r="BC23" t="s" s="0">
        <v>81</v>
      </c>
      <c r="BD23" t="s" s="0">
        <v>81</v>
      </c>
      <c r="BE23" t="s" s="0">
        <v>81</v>
      </c>
      <c r="BF23" t="s" s="0">
        <v>81</v>
      </c>
      <c r="BG23" t="s" s="0">
        <v>695</v>
      </c>
      <c r="BH23" t="s" s="0">
        <v>696</v>
      </c>
      <c r="BI23" t="s" s="0">
        <v>81</v>
      </c>
      <c r="BJ23" t="s" s="0">
        <v>697</v>
      </c>
      <c r="BK23" t="s" s="43">
        <f>HYPERLINK("http://dx.doi.org/10.1055/a-2743-4868","http://dx.doi.org/10.1055/a-2743-4868")</f>
        <v>698</v>
      </c>
      <c r="BL23" t="s" s="0">
        <v>81</v>
      </c>
      <c r="BM23" t="s" s="0">
        <v>435</v>
      </c>
      <c r="BN23" t="s" s="0">
        <v>297</v>
      </c>
      <c r="BO23" t="s" s="0">
        <v>355</v>
      </c>
      <c r="BP23" t="s" s="0">
        <v>355</v>
      </c>
      <c r="BQ23" t="s" s="0">
        <v>699</v>
      </c>
      <c r="BR23" t="s" s="0">
        <v>700</v>
      </c>
      <c r="BS23" t="s" s="0">
        <v>701</v>
      </c>
      <c r="BT23" t="s" s="44">
        <f>HYPERLINK("https://www.webofscience.com/wos/woscc/full-record/WOS:001627898400001","View Record in Web of Science")</f>
        <v>119</v>
      </c>
      <c r="BU23" t="s" s="0">
        <v>81</v>
      </c>
      <c r="BV23" t="s" s="0">
        <v>81</v>
      </c>
      <c r="BW23" t="s" s="0">
        <v>81</v>
      </c>
      <c r="BX23" t="s" s="0">
        <v>121</v>
      </c>
    </row>
    <row r="24">
      <c r="A24" t="s" s="0">
        <v>77</v>
      </c>
      <c r="B24" t="s" s="0">
        <v>77</v>
      </c>
      <c r="C24" t="s" s="0">
        <v>77</v>
      </c>
      <c r="D24" t="s" s="0">
        <v>77</v>
      </c>
      <c r="E24" t="s" s="0">
        <v>702</v>
      </c>
      <c r="F24" t="s" s="0">
        <v>703</v>
      </c>
      <c r="G24" t="s" s="0">
        <v>704</v>
      </c>
      <c r="H24" t="s" s="0">
        <v>81</v>
      </c>
      <c r="I24" t="s" s="0">
        <v>82</v>
      </c>
      <c r="J24" t="s" s="0">
        <v>705</v>
      </c>
      <c r="K24" t="s" s="0">
        <v>706</v>
      </c>
      <c r="L24" t="s" s="0">
        <v>81</v>
      </c>
      <c r="M24" t="s" s="0">
        <v>81</v>
      </c>
      <c r="N24" t="s" s="0">
        <v>81</v>
      </c>
      <c r="O24" t="s" s="0">
        <v>707</v>
      </c>
      <c r="P24" t="s" s="0">
        <v>708</v>
      </c>
      <c r="Q24" t="s" s="0">
        <v>87</v>
      </c>
      <c r="R24" t="s" s="0">
        <v>81</v>
      </c>
      <c r="S24" t="s" s="0">
        <v>81</v>
      </c>
      <c r="T24" t="s" s="0">
        <v>81</v>
      </c>
      <c r="U24" t="s" s="0">
        <v>81</v>
      </c>
      <c r="V24" t="s" s="0">
        <v>709</v>
      </c>
      <c r="W24" t="s" s="0">
        <v>710</v>
      </c>
      <c r="X24" t="s" s="0">
        <v>81</v>
      </c>
      <c r="Y24" t="s" s="0">
        <v>81</v>
      </c>
      <c r="Z24" t="s" s="0">
        <v>90</v>
      </c>
      <c r="AA24" t="s" s="0">
        <v>91</v>
      </c>
      <c r="AB24" t="s" s="0">
        <v>81</v>
      </c>
      <c r="AC24" t="s" s="0">
        <v>81</v>
      </c>
      <c r="AD24" t="s" s="0">
        <v>81</v>
      </c>
      <c r="AE24" t="s" s="0">
        <v>81</v>
      </c>
      <c r="AF24" t="s" s="0">
        <v>81</v>
      </c>
      <c r="AG24" t="s" s="0">
        <v>711</v>
      </c>
      <c r="AH24" t="s" s="0">
        <v>712</v>
      </c>
      <c r="AI24" t="s" s="0">
        <v>713</v>
      </c>
      <c r="AJ24" t="s" s="0">
        <v>81</v>
      </c>
      <c r="AK24" t="s" s="0">
        <v>81</v>
      </c>
      <c r="AL24" t="s" s="0">
        <v>714</v>
      </c>
      <c r="AM24" t="s" s="0">
        <v>77</v>
      </c>
      <c r="AN24" t="s" s="0">
        <v>77</v>
      </c>
      <c r="AO24" t="s" s="0">
        <v>77</v>
      </c>
      <c r="AP24" t="s" s="0">
        <v>77</v>
      </c>
      <c r="AQ24" t="s" s="0">
        <v>715</v>
      </c>
      <c r="AR24" t="s" s="0">
        <v>716</v>
      </c>
      <c r="AS24" t="s" s="0">
        <v>717</v>
      </c>
      <c r="AT24" t="s" s="0">
        <v>718</v>
      </c>
      <c r="AU24" t="s" s="0">
        <v>719</v>
      </c>
      <c r="AV24" t="s" s="0">
        <v>81</v>
      </c>
      <c r="AW24" t="s" s="0">
        <v>720</v>
      </c>
      <c r="AX24" t="s" s="0">
        <v>721</v>
      </c>
      <c r="AY24" t="s" s="0">
        <v>722</v>
      </c>
      <c r="AZ24" t="s" s="0">
        <v>106</v>
      </c>
      <c r="BA24" t="s" s="0">
        <v>404</v>
      </c>
      <c r="BB24" t="s" s="0">
        <v>200</v>
      </c>
      <c r="BC24" t="s" s="0">
        <v>81</v>
      </c>
      <c r="BD24" t="s" s="0">
        <v>81</v>
      </c>
      <c r="BE24" t="s" s="0">
        <v>81</v>
      </c>
      <c r="BF24" t="s" s="0">
        <v>81</v>
      </c>
      <c r="BG24" t="s" s="0">
        <v>723</v>
      </c>
      <c r="BH24" t="s" s="0">
        <v>724</v>
      </c>
      <c r="BI24" t="s" s="0">
        <v>81</v>
      </c>
      <c r="BJ24" t="s" s="0">
        <v>725</v>
      </c>
      <c r="BK24" t="s" s="45">
        <f>HYPERLINK("http://dx.doi.org/10.1530/EOR-2025-0008","http://dx.doi.org/10.1530/EOR-2025-0008")</f>
        <v>726</v>
      </c>
      <c r="BL24" t="s" s="0">
        <v>81</v>
      </c>
      <c r="BM24" t="s" s="0">
        <v>81</v>
      </c>
      <c r="BN24" t="s" s="0">
        <v>360</v>
      </c>
      <c r="BO24" t="s" s="0">
        <v>727</v>
      </c>
      <c r="BP24" t="s" s="0">
        <v>727</v>
      </c>
      <c r="BQ24" t="s" s="0">
        <v>728</v>
      </c>
      <c r="BR24" t="s" s="0">
        <v>729</v>
      </c>
      <c r="BS24" t="s" s="0">
        <v>730</v>
      </c>
      <c r="BT24" t="s" s="46">
        <f>HYPERLINK("https://www.webofscience.com/wos/woscc/full-record/WOS:001735197300002","View Record in Web of Science")</f>
        <v>119</v>
      </c>
      <c r="BU24" t="s" s="0">
        <v>120</v>
      </c>
      <c r="BV24" t="s" s="0">
        <v>81</v>
      </c>
      <c r="BW24" t="s" s="0">
        <v>81</v>
      </c>
      <c r="BX24" t="s" s="0">
        <v>121</v>
      </c>
    </row>
    <row r="25">
      <c r="A25" t="s" s="0">
        <v>108</v>
      </c>
      <c r="B25" t="s" s="0">
        <v>77</v>
      </c>
      <c r="C25" t="s" s="0">
        <v>77</v>
      </c>
      <c r="D25" t="s" s="0">
        <v>77</v>
      </c>
      <c r="E25" t="s" s="0">
        <v>731</v>
      </c>
      <c r="F25" t="s" s="0">
        <v>732</v>
      </c>
      <c r="G25" t="s" s="0">
        <v>733</v>
      </c>
      <c r="H25" t="s" s="0">
        <v>81</v>
      </c>
      <c r="I25" t="s" s="0">
        <v>82</v>
      </c>
      <c r="J25" t="s" s="0">
        <v>734</v>
      </c>
      <c r="K25" t="s" s="0">
        <v>735</v>
      </c>
      <c r="L25" t="s" s="0">
        <v>81</v>
      </c>
      <c r="M25" t="s" s="0">
        <v>81</v>
      </c>
      <c r="N25" t="s" s="0">
        <v>81</v>
      </c>
      <c r="O25" t="s" s="0">
        <v>736</v>
      </c>
      <c r="P25" t="s" s="0">
        <v>737</v>
      </c>
      <c r="Q25" t="s" s="0">
        <v>87</v>
      </c>
      <c r="R25" t="s" s="0">
        <v>81</v>
      </c>
      <c r="S25" t="s" s="0">
        <v>81</v>
      </c>
      <c r="T25" t="s" s="0">
        <v>81</v>
      </c>
      <c r="U25" t="s" s="0">
        <v>81</v>
      </c>
      <c r="V25" t="s" s="0">
        <v>738</v>
      </c>
      <c r="W25" t="s" s="0">
        <v>739</v>
      </c>
      <c r="X25" t="s" s="0">
        <v>81</v>
      </c>
      <c r="Y25" t="s" s="0">
        <v>81</v>
      </c>
      <c r="Z25" t="s" s="0">
        <v>90</v>
      </c>
      <c r="AA25" t="s" s="0">
        <v>91</v>
      </c>
      <c r="AB25" t="s" s="0">
        <v>81</v>
      </c>
      <c r="AC25" t="s" s="0">
        <v>81</v>
      </c>
      <c r="AD25" t="s" s="0">
        <v>81</v>
      </c>
      <c r="AE25" t="s" s="0">
        <v>81</v>
      </c>
      <c r="AF25" t="s" s="0">
        <v>81</v>
      </c>
      <c r="AG25" t="s" s="0">
        <v>740</v>
      </c>
      <c r="AH25" t="s" s="0">
        <v>81</v>
      </c>
      <c r="AI25" t="s" s="0">
        <v>741</v>
      </c>
      <c r="AJ25" t="s" s="0">
        <v>742</v>
      </c>
      <c r="AK25" t="s" s="0">
        <v>81</v>
      </c>
      <c r="AL25" t="s" s="0">
        <v>225</v>
      </c>
      <c r="AM25" t="s" s="0">
        <v>122</v>
      </c>
      <c r="AN25" t="s" s="0">
        <v>289</v>
      </c>
      <c r="AO25" t="s" s="0">
        <v>97</v>
      </c>
      <c r="AP25" t="s" s="0">
        <v>177</v>
      </c>
      <c r="AQ25" t="s" s="0">
        <v>170</v>
      </c>
      <c r="AR25" t="s" s="0">
        <v>171</v>
      </c>
      <c r="AS25" t="s" s="0">
        <v>172</v>
      </c>
      <c r="AT25" t="s" s="0">
        <v>743</v>
      </c>
      <c r="AU25" t="s" s="0">
        <v>744</v>
      </c>
      <c r="AV25" t="s" s="0">
        <v>81</v>
      </c>
      <c r="AW25" t="s" s="0">
        <v>739</v>
      </c>
      <c r="AX25" t="s" s="0">
        <v>745</v>
      </c>
      <c r="AY25" t="s" s="0">
        <v>746</v>
      </c>
      <c r="AZ25" t="s" s="0">
        <v>205</v>
      </c>
      <c r="BA25" t="s" s="0">
        <v>403</v>
      </c>
      <c r="BB25" t="s" s="0">
        <v>288</v>
      </c>
      <c r="BC25" t="s" s="0">
        <v>81</v>
      </c>
      <c r="BD25" t="s" s="0">
        <v>81</v>
      </c>
      <c r="BE25" t="s" s="0">
        <v>81</v>
      </c>
      <c r="BF25" t="s" s="0">
        <v>81</v>
      </c>
      <c r="BG25" t="s" s="0">
        <v>81</v>
      </c>
      <c r="BH25" t="s" s="0">
        <v>81</v>
      </c>
      <c r="BI25" t="s" s="0">
        <v>747</v>
      </c>
      <c r="BJ25" t="s" s="0">
        <v>748</v>
      </c>
      <c r="BK25" t="s" s="47">
        <f>HYPERLINK("http://dx.doi.org/10.3390/medicina61060954","http://dx.doi.org/10.3390/medicina61060954")</f>
        <v>749</v>
      </c>
      <c r="BL25" t="s" s="0">
        <v>81</v>
      </c>
      <c r="BM25" t="s" s="0">
        <v>81</v>
      </c>
      <c r="BN25" t="s" s="0">
        <v>404</v>
      </c>
      <c r="BO25" t="s" s="0">
        <v>182</v>
      </c>
      <c r="BP25" t="s" s="0">
        <v>115</v>
      </c>
      <c r="BQ25" t="s" s="0">
        <v>750</v>
      </c>
      <c r="BR25" t="s" s="0">
        <v>751</v>
      </c>
      <c r="BS25" t="s" s="0">
        <v>752</v>
      </c>
      <c r="BT25" t="s" s="48">
        <f>HYPERLINK("https://www.webofscience.com/wos/woscc/full-record/WOS:001515910000001","View Record in Web of Science")</f>
        <v>119</v>
      </c>
      <c r="BU25" t="s" s="0">
        <v>753</v>
      </c>
      <c r="BV25" t="s" s="0">
        <v>81</v>
      </c>
      <c r="BW25" t="s" s="0">
        <v>81</v>
      </c>
      <c r="BX25" t="s" s="0">
        <v>121</v>
      </c>
    </row>
    <row r="26">
      <c r="A26" t="s" s="0">
        <v>77</v>
      </c>
      <c r="B26" t="s" s="0">
        <v>77</v>
      </c>
      <c r="C26" t="s" s="0">
        <v>108</v>
      </c>
      <c r="D26" t="s" s="0">
        <v>77</v>
      </c>
      <c r="E26" t="s" s="0">
        <v>754</v>
      </c>
      <c r="F26" t="s" s="0">
        <v>755</v>
      </c>
      <c r="G26" t="s" s="0">
        <v>756</v>
      </c>
      <c r="H26" t="s" s="0">
        <v>81</v>
      </c>
      <c r="I26" t="s" s="0">
        <v>82</v>
      </c>
      <c r="J26" t="s" s="0">
        <v>757</v>
      </c>
      <c r="K26" t="s" s="0">
        <v>758</v>
      </c>
      <c r="L26" t="s" s="0">
        <v>759</v>
      </c>
      <c r="M26" t="s" s="0">
        <v>760</v>
      </c>
      <c r="N26" t="s" s="0">
        <v>761</v>
      </c>
      <c r="O26" t="s" s="0">
        <v>762</v>
      </c>
      <c r="P26" t="s" s="0">
        <v>763</v>
      </c>
      <c r="Q26" t="s" s="0">
        <v>87</v>
      </c>
      <c r="R26" t="s" s="0">
        <v>81</v>
      </c>
      <c r="S26" t="s" s="0">
        <v>81</v>
      </c>
      <c r="T26" t="s" s="0">
        <v>81</v>
      </c>
      <c r="U26" t="s" s="0">
        <v>81</v>
      </c>
      <c r="V26" t="s" s="0">
        <v>764</v>
      </c>
      <c r="W26" t="s" s="0">
        <v>765</v>
      </c>
      <c r="X26" t="s" s="0">
        <v>81</v>
      </c>
      <c r="Y26" t="s" s="0">
        <v>81</v>
      </c>
      <c r="Z26" t="s" s="0">
        <v>90</v>
      </c>
      <c r="AA26" t="s" s="0">
        <v>91</v>
      </c>
      <c r="AB26" t="s" s="0">
        <v>81</v>
      </c>
      <c r="AC26" t="s" s="0">
        <v>81</v>
      </c>
      <c r="AD26" t="s" s="0">
        <v>81</v>
      </c>
      <c r="AE26" t="s" s="0">
        <v>81</v>
      </c>
      <c r="AF26" t="s" s="0">
        <v>81</v>
      </c>
      <c r="AG26" t="s" s="0">
        <v>766</v>
      </c>
      <c r="AH26" t="s" s="0">
        <v>767</v>
      </c>
      <c r="AI26" t="s" s="0">
        <v>768</v>
      </c>
      <c r="AJ26" t="s" s="0">
        <v>769</v>
      </c>
      <c r="AK26" t="s" s="0">
        <v>81</v>
      </c>
      <c r="AL26" t="s" s="0">
        <v>770</v>
      </c>
      <c r="AM26" t="s" s="0">
        <v>289</v>
      </c>
      <c r="AN26" t="s" s="0">
        <v>289</v>
      </c>
      <c r="AO26" t="s" s="0">
        <v>77</v>
      </c>
      <c r="AP26" t="s" s="0">
        <v>122</v>
      </c>
      <c r="AQ26" t="s" s="0">
        <v>771</v>
      </c>
      <c r="AR26" t="s" s="0">
        <v>171</v>
      </c>
      <c r="AS26" t="s" s="0">
        <v>772</v>
      </c>
      <c r="AT26" t="s" s="0">
        <v>773</v>
      </c>
      <c r="AU26" t="s" s="0">
        <v>774</v>
      </c>
      <c r="AV26" t="s" s="0">
        <v>81</v>
      </c>
      <c r="AW26" t="s" s="0">
        <v>775</v>
      </c>
      <c r="AX26" t="s" s="0">
        <v>776</v>
      </c>
      <c r="AY26" t="s" s="0">
        <v>777</v>
      </c>
      <c r="AZ26" t="s" s="0">
        <v>205</v>
      </c>
      <c r="BA26" t="s" s="0">
        <v>541</v>
      </c>
      <c r="BB26" t="s" s="0">
        <v>122</v>
      </c>
      <c r="BC26" t="s" s="0">
        <v>81</v>
      </c>
      <c r="BD26" t="s" s="0">
        <v>81</v>
      </c>
      <c r="BE26" t="s" s="0">
        <v>81</v>
      </c>
      <c r="BF26" t="s" s="0">
        <v>81</v>
      </c>
      <c r="BG26" t="s" s="0">
        <v>778</v>
      </c>
      <c r="BH26" t="s" s="0">
        <v>779</v>
      </c>
      <c r="BI26" t="s" s="0">
        <v>81</v>
      </c>
      <c r="BJ26" t="s" s="0">
        <v>780</v>
      </c>
      <c r="BK26" t="s" s="49">
        <f>HYPERLINK("http://dx.doi.org/10.1159/000546603","http://dx.doi.org/10.1159/000546603")</f>
        <v>781</v>
      </c>
      <c r="BL26" t="s" s="0">
        <v>81</v>
      </c>
      <c r="BM26" t="s" s="0">
        <v>782</v>
      </c>
      <c r="BN26" t="s" s="0">
        <v>360</v>
      </c>
      <c r="BO26" t="s" s="0">
        <v>783</v>
      </c>
      <c r="BP26" t="s" s="0">
        <v>783</v>
      </c>
      <c r="BQ26" t="s" s="0">
        <v>784</v>
      </c>
      <c r="BR26" t="s" s="0">
        <v>785</v>
      </c>
      <c r="BS26" t="s" s="0">
        <v>786</v>
      </c>
      <c r="BT26" t="s" s="50">
        <f>HYPERLINK("https://www.webofscience.com/wos/woscc/full-record/WOS:001516960700001","View Record in Web of Science")</f>
        <v>119</v>
      </c>
      <c r="BU26" t="s" s="0">
        <v>787</v>
      </c>
      <c r="BV26" t="s" s="0">
        <v>81</v>
      </c>
      <c r="BW26" t="s" s="0">
        <v>81</v>
      </c>
      <c r="BX26" t="s" s="0">
        <v>121</v>
      </c>
    </row>
    <row r="27">
      <c r="A27" t="s" s="0">
        <v>77</v>
      </c>
      <c r="B27" t="s" s="0">
        <v>77</v>
      </c>
      <c r="C27" t="s" s="0">
        <v>77</v>
      </c>
      <c r="D27" t="s" s="0">
        <v>77</v>
      </c>
      <c r="E27" t="s" s="0">
        <v>788</v>
      </c>
      <c r="F27" t="s" s="0">
        <v>789</v>
      </c>
      <c r="G27" t="s" s="0">
        <v>790</v>
      </c>
      <c r="H27" t="s" s="0">
        <v>81</v>
      </c>
      <c r="I27" t="s" s="0">
        <v>82</v>
      </c>
      <c r="J27" t="s" s="0">
        <v>791</v>
      </c>
      <c r="K27" t="s" s="0">
        <v>792</v>
      </c>
      <c r="L27" t="s" s="0">
        <v>81</v>
      </c>
      <c r="M27" t="s" s="0">
        <v>81</v>
      </c>
      <c r="N27" t="s" s="0">
        <v>793</v>
      </c>
      <c r="O27" t="s" s="0">
        <v>794</v>
      </c>
      <c r="P27" t="s" s="0">
        <v>795</v>
      </c>
      <c r="Q27" t="s" s="0">
        <v>87</v>
      </c>
      <c r="R27" t="s" s="0">
        <v>81</v>
      </c>
      <c r="S27" t="s" s="0">
        <v>81</v>
      </c>
      <c r="T27" t="s" s="0">
        <v>81</v>
      </c>
      <c r="U27" t="s" s="0">
        <v>81</v>
      </c>
      <c r="V27" t="s" s="0">
        <v>796</v>
      </c>
      <c r="W27" t="s" s="0">
        <v>167</v>
      </c>
      <c r="X27" t="s" s="0">
        <v>81</v>
      </c>
      <c r="Y27" t="s" s="0">
        <v>81</v>
      </c>
      <c r="Z27" t="s" s="0">
        <v>90</v>
      </c>
      <c r="AA27" t="s" s="0">
        <v>91</v>
      </c>
      <c r="AB27" t="s" s="0">
        <v>81</v>
      </c>
      <c r="AC27" t="s" s="0">
        <v>81</v>
      </c>
      <c r="AD27" t="s" s="0">
        <v>81</v>
      </c>
      <c r="AE27" t="s" s="0">
        <v>81</v>
      </c>
      <c r="AF27" t="s" s="0">
        <v>81</v>
      </c>
      <c r="AG27" t="s" s="0">
        <v>797</v>
      </c>
      <c r="AH27" t="s" s="0">
        <v>798</v>
      </c>
      <c r="AI27" t="s" s="0">
        <v>799</v>
      </c>
      <c r="AJ27" t="s" s="0">
        <v>81</v>
      </c>
      <c r="AK27" t="s" s="0">
        <v>81</v>
      </c>
      <c r="AL27" t="s" s="0">
        <v>800</v>
      </c>
      <c r="AM27" t="s" s="0">
        <v>77</v>
      </c>
      <c r="AN27" t="s" s="0">
        <v>77</v>
      </c>
      <c r="AO27" t="s" s="0">
        <v>108</v>
      </c>
      <c r="AP27" t="s" s="0">
        <v>108</v>
      </c>
      <c r="AQ27" t="s" s="0">
        <v>170</v>
      </c>
      <c r="AR27" t="s" s="0">
        <v>171</v>
      </c>
      <c r="AS27" t="s" s="0">
        <v>172</v>
      </c>
      <c r="AT27" t="s" s="0">
        <v>81</v>
      </c>
      <c r="AU27" t="s" s="0">
        <v>173</v>
      </c>
      <c r="AV27" t="s" s="0">
        <v>81</v>
      </c>
      <c r="AW27" t="s" s="0">
        <v>174</v>
      </c>
      <c r="AX27" t="s" s="0">
        <v>175</v>
      </c>
      <c r="AY27" t="s" s="0">
        <v>801</v>
      </c>
      <c r="AZ27" t="s" s="0">
        <v>106</v>
      </c>
      <c r="BA27" t="s" s="0">
        <v>177</v>
      </c>
      <c r="BB27" t="s" s="0">
        <v>289</v>
      </c>
      <c r="BC27" t="s" s="0">
        <v>81</v>
      </c>
      <c r="BD27" t="s" s="0">
        <v>81</v>
      </c>
      <c r="BE27" t="s" s="0">
        <v>81</v>
      </c>
      <c r="BF27" t="s" s="0">
        <v>81</v>
      </c>
      <c r="BG27" t="s" s="0">
        <v>81</v>
      </c>
      <c r="BH27" t="s" s="0">
        <v>81</v>
      </c>
      <c r="BI27" t="s" s="0">
        <v>802</v>
      </c>
      <c r="BJ27" t="s" s="0">
        <v>803</v>
      </c>
      <c r="BK27" t="s" s="51">
        <f>HYPERLINK("http://dx.doi.org/10.3390/jcm15072484","http://dx.doi.org/10.3390/jcm15072484")</f>
        <v>804</v>
      </c>
      <c r="BL27" t="s" s="0">
        <v>81</v>
      </c>
      <c r="BM27" t="s" s="0">
        <v>112</v>
      </c>
      <c r="BN27" t="s" s="0">
        <v>107</v>
      </c>
      <c r="BO27" t="s" s="0">
        <v>182</v>
      </c>
      <c r="BP27" t="s" s="0">
        <v>115</v>
      </c>
      <c r="BQ27" t="s" s="0">
        <v>805</v>
      </c>
      <c r="BR27" t="s" s="0">
        <v>806</v>
      </c>
      <c r="BS27" t="s" s="0">
        <v>807</v>
      </c>
      <c r="BT27" t="s" s="52">
        <f>HYPERLINK("https://www.webofscience.com/wos/woscc/full-record/WOS:001738737700001","View Record in Web of Science")</f>
        <v>119</v>
      </c>
      <c r="BU27" t="s" s="0">
        <v>120</v>
      </c>
      <c r="BV27" t="s" s="0">
        <v>81</v>
      </c>
      <c r="BW27" t="s" s="0">
        <v>81</v>
      </c>
      <c r="BX27" t="s" s="0">
        <v>121</v>
      </c>
    </row>
    <row r="28">
      <c r="A28" t="s" s="0">
        <v>77</v>
      </c>
      <c r="B28" t="s" s="0">
        <v>77</v>
      </c>
      <c r="C28" t="s" s="0">
        <v>108</v>
      </c>
      <c r="D28" t="s" s="0">
        <v>77</v>
      </c>
      <c r="E28" t="s" s="0">
        <v>808</v>
      </c>
      <c r="F28" t="s" s="0">
        <v>809</v>
      </c>
      <c r="G28" t="s" s="0">
        <v>810</v>
      </c>
      <c r="H28" t="s" s="0">
        <v>81</v>
      </c>
      <c r="I28" t="s" s="0">
        <v>82</v>
      </c>
      <c r="J28" t="s" s="0">
        <v>811</v>
      </c>
      <c r="K28" t="s" s="0">
        <v>812</v>
      </c>
      <c r="L28" t="s" s="0">
        <v>81</v>
      </c>
      <c r="M28" t="s" s="0">
        <v>81</v>
      </c>
      <c r="N28" t="s" s="0">
        <v>81</v>
      </c>
      <c r="O28" t="s" s="0">
        <v>813</v>
      </c>
      <c r="P28" t="s" s="0">
        <v>814</v>
      </c>
      <c r="Q28" t="s" s="0">
        <v>87</v>
      </c>
      <c r="R28" t="s" s="0">
        <v>81</v>
      </c>
      <c r="S28" t="s" s="0">
        <v>81</v>
      </c>
      <c r="T28" t="s" s="0">
        <v>81</v>
      </c>
      <c r="U28" t="s" s="0">
        <v>81</v>
      </c>
      <c r="V28" t="s" s="0">
        <v>815</v>
      </c>
      <c r="W28" t="s" s="0">
        <v>167</v>
      </c>
      <c r="X28" t="s" s="0">
        <v>81</v>
      </c>
      <c r="Y28" t="s" s="0">
        <v>81</v>
      </c>
      <c r="Z28" t="s" s="0">
        <v>90</v>
      </c>
      <c r="AA28" t="s" s="0">
        <v>91</v>
      </c>
      <c r="AB28" t="s" s="0">
        <v>81</v>
      </c>
      <c r="AC28" t="s" s="0">
        <v>81</v>
      </c>
      <c r="AD28" t="s" s="0">
        <v>81</v>
      </c>
      <c r="AE28" t="s" s="0">
        <v>81</v>
      </c>
      <c r="AF28" t="s" s="0">
        <v>81</v>
      </c>
      <c r="AG28" t="s" s="0">
        <v>816</v>
      </c>
      <c r="AH28" t="s" s="0">
        <v>817</v>
      </c>
      <c r="AI28" t="s" s="0">
        <v>818</v>
      </c>
      <c r="AJ28" t="s" s="0">
        <v>819</v>
      </c>
      <c r="AK28" t="s" s="0">
        <v>81</v>
      </c>
      <c r="AL28" t="s" s="0">
        <v>820</v>
      </c>
      <c r="AM28" t="s" s="0">
        <v>200</v>
      </c>
      <c r="AN28" t="s" s="0">
        <v>200</v>
      </c>
      <c r="AO28" t="s" s="0">
        <v>288</v>
      </c>
      <c r="AP28" t="s" s="0">
        <v>354</v>
      </c>
      <c r="AQ28" t="s" s="0">
        <v>170</v>
      </c>
      <c r="AR28" t="s" s="0">
        <v>171</v>
      </c>
      <c r="AS28" t="s" s="0">
        <v>172</v>
      </c>
      <c r="AT28" t="s" s="0">
        <v>81</v>
      </c>
      <c r="AU28" t="s" s="0">
        <v>173</v>
      </c>
      <c r="AV28" t="s" s="0">
        <v>81</v>
      </c>
      <c r="AW28" t="s" s="0">
        <v>174</v>
      </c>
      <c r="AX28" t="s" s="0">
        <v>175</v>
      </c>
      <c r="AY28" t="s" s="0">
        <v>821</v>
      </c>
      <c r="AZ28" t="s" s="0">
        <v>205</v>
      </c>
      <c r="BA28" t="s" s="0">
        <v>181</v>
      </c>
      <c r="BB28" t="s" s="0">
        <v>493</v>
      </c>
      <c r="BC28" t="s" s="0">
        <v>81</v>
      </c>
      <c r="BD28" t="s" s="0">
        <v>81</v>
      </c>
      <c r="BE28" t="s" s="0">
        <v>81</v>
      </c>
      <c r="BF28" t="s" s="0">
        <v>81</v>
      </c>
      <c r="BG28" t="s" s="0">
        <v>81</v>
      </c>
      <c r="BH28" t="s" s="0">
        <v>81</v>
      </c>
      <c r="BI28" t="s" s="0">
        <v>822</v>
      </c>
      <c r="BJ28" t="s" s="0">
        <v>823</v>
      </c>
      <c r="BK28" t="s" s="53">
        <f>HYPERLINK("http://dx.doi.org/10.3390/jcm14165877","http://dx.doi.org/10.3390/jcm14165877")</f>
        <v>824</v>
      </c>
      <c r="BL28" t="s" s="0">
        <v>81</v>
      </c>
      <c r="BM28" t="s" s="0">
        <v>81</v>
      </c>
      <c r="BN28" t="s" s="0">
        <v>177</v>
      </c>
      <c r="BO28" t="s" s="0">
        <v>182</v>
      </c>
      <c r="BP28" t="s" s="0">
        <v>115</v>
      </c>
      <c r="BQ28" t="s" s="0">
        <v>825</v>
      </c>
      <c r="BR28" t="s" s="0">
        <v>826</v>
      </c>
      <c r="BS28" t="s" s="0">
        <v>827</v>
      </c>
      <c r="BT28" t="s" s="54">
        <f>HYPERLINK("https://www.webofscience.com/wos/woscc/full-record/WOS:001557770000001","View Record in Web of Science")</f>
        <v>119</v>
      </c>
      <c r="BU28" t="s" s="0">
        <v>120</v>
      </c>
      <c r="BV28" t="s" s="0">
        <v>81</v>
      </c>
      <c r="BW28" t="s" s="0">
        <v>81</v>
      </c>
      <c r="BX28" t="s" s="0">
        <v>121</v>
      </c>
    </row>
    <row r="29">
      <c r="A29" t="s" s="0">
        <v>77</v>
      </c>
      <c r="B29" t="s" s="0">
        <v>77</v>
      </c>
      <c r="C29" t="s" s="0">
        <v>77</v>
      </c>
      <c r="D29" t="s" s="0">
        <v>77</v>
      </c>
      <c r="E29" t="s" s="0">
        <v>828</v>
      </c>
      <c r="F29" t="s" s="0">
        <v>829</v>
      </c>
      <c r="G29" t="s" s="0">
        <v>830</v>
      </c>
      <c r="H29" t="s" s="0">
        <v>81</v>
      </c>
      <c r="I29" t="s" s="0">
        <v>82</v>
      </c>
      <c r="J29" t="s" s="0">
        <v>831</v>
      </c>
      <c r="K29" t="s" s="0">
        <v>832</v>
      </c>
      <c r="L29" t="s" s="0">
        <v>81</v>
      </c>
      <c r="M29" t="s" s="0">
        <v>81</v>
      </c>
      <c r="N29" t="s" s="0">
        <v>81</v>
      </c>
      <c r="O29" t="s" s="0">
        <v>833</v>
      </c>
      <c r="P29" t="s" s="0">
        <v>834</v>
      </c>
      <c r="Q29" t="s" s="0">
        <v>87</v>
      </c>
      <c r="R29" t="s" s="0">
        <v>81</v>
      </c>
      <c r="S29" t="s" s="0">
        <v>81</v>
      </c>
      <c r="T29" t="s" s="0">
        <v>81</v>
      </c>
      <c r="U29" t="s" s="0">
        <v>81</v>
      </c>
      <c r="V29" t="s" s="0">
        <v>835</v>
      </c>
      <c r="W29" t="s" s="0">
        <v>836</v>
      </c>
      <c r="X29" t="s" s="0">
        <v>81</v>
      </c>
      <c r="Y29" t="s" s="0">
        <v>81</v>
      </c>
      <c r="Z29" t="s" s="0">
        <v>90</v>
      </c>
      <c r="AA29" t="s" s="0">
        <v>91</v>
      </c>
      <c r="AB29" t="s" s="0">
        <v>81</v>
      </c>
      <c r="AC29" t="s" s="0">
        <v>81</v>
      </c>
      <c r="AD29" t="s" s="0">
        <v>81</v>
      </c>
      <c r="AE29" t="s" s="0">
        <v>81</v>
      </c>
      <c r="AF29" t="s" s="0">
        <v>81</v>
      </c>
      <c r="AG29" t="s" s="0">
        <v>837</v>
      </c>
      <c r="AH29" t="s" s="0">
        <v>81</v>
      </c>
      <c r="AI29" t="s" s="0">
        <v>81</v>
      </c>
      <c r="AJ29" t="s" s="0">
        <v>81</v>
      </c>
      <c r="AK29" t="s" s="0">
        <v>81</v>
      </c>
      <c r="AL29" t="s" s="0">
        <v>169</v>
      </c>
      <c r="AM29" t="s" s="0">
        <v>77</v>
      </c>
      <c r="AN29" t="s" s="0">
        <v>77</v>
      </c>
      <c r="AO29" t="s" s="0">
        <v>77</v>
      </c>
      <c r="AP29" t="s" s="0">
        <v>77</v>
      </c>
      <c r="AQ29" t="s" s="0">
        <v>838</v>
      </c>
      <c r="AR29" t="s" s="0">
        <v>839</v>
      </c>
      <c r="AS29" t="s" s="0">
        <v>840</v>
      </c>
      <c r="AT29" t="s" s="0">
        <v>841</v>
      </c>
      <c r="AU29" t="s" s="0">
        <v>842</v>
      </c>
      <c r="AV29" t="s" s="0">
        <v>81</v>
      </c>
      <c r="AW29" t="s" s="0">
        <v>843</v>
      </c>
      <c r="AX29" t="s" s="0">
        <v>844</v>
      </c>
      <c r="AY29" t="s" s="0">
        <v>671</v>
      </c>
      <c r="AZ29" t="s" s="0">
        <v>106</v>
      </c>
      <c r="BA29" t="s" s="0">
        <v>845</v>
      </c>
      <c r="BB29" t="s" s="0">
        <v>81</v>
      </c>
      <c r="BC29" t="s" s="0">
        <v>81</v>
      </c>
      <c r="BD29" t="s" s="0">
        <v>81</v>
      </c>
      <c r="BE29" t="s" s="0">
        <v>81</v>
      </c>
      <c r="BF29" t="s" s="0">
        <v>81</v>
      </c>
      <c r="BG29" t="s" s="0">
        <v>846</v>
      </c>
      <c r="BH29" t="s" s="0">
        <v>779</v>
      </c>
      <c r="BI29" t="s" s="0">
        <v>81</v>
      </c>
      <c r="BJ29" t="s" s="0">
        <v>847</v>
      </c>
      <c r="BK29" t="s" s="55">
        <f>HYPERLINK("http://dx.doi.org/10.1016/j.bjps.2026.07.015","http://dx.doi.org/10.1016/j.bjps.2026.07.015")</f>
        <v>848</v>
      </c>
      <c r="BL29" t="s" s="0">
        <v>81</v>
      </c>
      <c r="BM29" t="s" s="0">
        <v>81</v>
      </c>
      <c r="BN29" t="s" s="0">
        <v>181</v>
      </c>
      <c r="BO29" t="s" s="0">
        <v>298</v>
      </c>
      <c r="BP29" t="s" s="0">
        <v>298</v>
      </c>
      <c r="BQ29" t="s" s="0">
        <v>849</v>
      </c>
      <c r="BR29" t="s" s="0">
        <v>850</v>
      </c>
      <c r="BS29" t="s" s="0">
        <v>851</v>
      </c>
      <c r="BT29" t="s" s="56">
        <f>HYPERLINK("https://www.webofscience.com/wos/woscc/full-record/WOS:001840667300001","View Record in Web of Science")</f>
        <v>119</v>
      </c>
      <c r="BU29" t="s" s="0">
        <v>852</v>
      </c>
      <c r="BV29" t="s" s="0">
        <v>81</v>
      </c>
      <c r="BW29" t="s" s="0">
        <v>81</v>
      </c>
      <c r="BX29" t="s" s="0">
        <v>121</v>
      </c>
    </row>
    <row r="30">
      <c r="A30" t="s" s="0">
        <v>77</v>
      </c>
      <c r="B30" t="s" s="0">
        <v>77</v>
      </c>
      <c r="C30" t="s" s="0">
        <v>77</v>
      </c>
      <c r="D30" t="s" s="0">
        <v>77</v>
      </c>
      <c r="E30" t="s" s="0">
        <v>853</v>
      </c>
      <c r="F30" t="s" s="0">
        <v>854</v>
      </c>
      <c r="G30" t="s" s="0">
        <v>855</v>
      </c>
      <c r="H30" t="s" s="0">
        <v>81</v>
      </c>
      <c r="I30" t="s" s="0">
        <v>82</v>
      </c>
      <c r="J30" t="s" s="0">
        <v>856</v>
      </c>
      <c r="K30" t="s" s="0">
        <v>857</v>
      </c>
      <c r="L30" t="s" s="0">
        <v>81</v>
      </c>
      <c r="M30" t="s" s="0">
        <v>81</v>
      </c>
      <c r="N30" t="s" s="0">
        <v>858</v>
      </c>
      <c r="O30" t="s" s="0">
        <v>859</v>
      </c>
      <c r="P30" t="s" s="0">
        <v>860</v>
      </c>
      <c r="Q30" t="s" s="0">
        <v>87</v>
      </c>
      <c r="R30" t="s" s="0">
        <v>81</v>
      </c>
      <c r="S30" t="s" s="0">
        <v>81</v>
      </c>
      <c r="T30" t="s" s="0">
        <v>81</v>
      </c>
      <c r="U30" t="s" s="0">
        <v>81</v>
      </c>
      <c r="V30" t="s" s="0">
        <v>861</v>
      </c>
      <c r="W30" t="s" s="0">
        <v>486</v>
      </c>
      <c r="X30" t="s" s="0">
        <v>81</v>
      </c>
      <c r="Y30" t="s" s="0">
        <v>81</v>
      </c>
      <c r="Z30" t="s" s="0">
        <v>90</v>
      </c>
      <c r="AA30" t="s" s="0">
        <v>91</v>
      </c>
      <c r="AB30" t="s" s="0">
        <v>81</v>
      </c>
      <c r="AC30" t="s" s="0">
        <v>81</v>
      </c>
      <c r="AD30" t="s" s="0">
        <v>81</v>
      </c>
      <c r="AE30" t="s" s="0">
        <v>81</v>
      </c>
      <c r="AF30" t="s" s="0">
        <v>81</v>
      </c>
      <c r="AG30" t="s" s="0">
        <v>862</v>
      </c>
      <c r="AH30" t="s" s="0">
        <v>863</v>
      </c>
      <c r="AI30" t="s" s="0">
        <v>864</v>
      </c>
      <c r="AJ30" t="s" s="0">
        <v>81</v>
      </c>
      <c r="AK30" t="s" s="0">
        <v>81</v>
      </c>
      <c r="AL30" t="s" s="0">
        <v>542</v>
      </c>
      <c r="AM30" t="s" s="0">
        <v>77</v>
      </c>
      <c r="AN30" t="s" s="0">
        <v>77</v>
      </c>
      <c r="AO30" t="s" s="0">
        <v>199</v>
      </c>
      <c r="AP30" t="s" s="0">
        <v>199</v>
      </c>
      <c r="AQ30" t="s" s="0">
        <v>170</v>
      </c>
      <c r="AR30" t="s" s="0">
        <v>171</v>
      </c>
      <c r="AS30" t="s" s="0">
        <v>172</v>
      </c>
      <c r="AT30" t="s" s="0">
        <v>81</v>
      </c>
      <c r="AU30" t="s" s="0">
        <v>490</v>
      </c>
      <c r="AV30" t="s" s="0">
        <v>81</v>
      </c>
      <c r="AW30" t="s" s="0">
        <v>486</v>
      </c>
      <c r="AX30" t="s" s="0">
        <v>491</v>
      </c>
      <c r="AY30" t="s" s="0">
        <v>865</v>
      </c>
      <c r="AZ30" t="s" s="0">
        <v>106</v>
      </c>
      <c r="BA30" t="s" s="0">
        <v>493</v>
      </c>
      <c r="BB30" t="s" s="0">
        <v>677</v>
      </c>
      <c r="BC30" t="s" s="0">
        <v>81</v>
      </c>
      <c r="BD30" t="s" s="0">
        <v>81</v>
      </c>
      <c r="BE30" t="s" s="0">
        <v>81</v>
      </c>
      <c r="BF30" t="s" s="0">
        <v>81</v>
      </c>
      <c r="BG30" t="s" s="0">
        <v>81</v>
      </c>
      <c r="BH30" t="s" s="0">
        <v>81</v>
      </c>
      <c r="BI30" t="s" s="0">
        <v>866</v>
      </c>
      <c r="BJ30" t="s" s="0">
        <v>867</v>
      </c>
      <c r="BK30" t="s" s="57">
        <f>HYPERLINK("http://dx.doi.org/10.3390/diagnostics16121899","http://dx.doi.org/10.3390/diagnostics16121899")</f>
        <v>868</v>
      </c>
      <c r="BL30" t="s" s="0">
        <v>81</v>
      </c>
      <c r="BM30" t="s" s="0">
        <v>266</v>
      </c>
      <c r="BN30" t="s" s="0">
        <v>206</v>
      </c>
      <c r="BO30" t="s" s="0">
        <v>182</v>
      </c>
      <c r="BP30" t="s" s="0">
        <v>115</v>
      </c>
      <c r="BQ30" t="s" s="0">
        <v>869</v>
      </c>
      <c r="BR30" t="s" s="0">
        <v>870</v>
      </c>
      <c r="BS30" t="s" s="0">
        <v>871</v>
      </c>
      <c r="BT30" t="s" s="58">
        <f>HYPERLINK("https://www.webofscience.com/wos/woscc/full-record/WOS:001803783200001","View Record in Web of Science")</f>
        <v>119</v>
      </c>
      <c r="BU30" t="s" s="0">
        <v>120</v>
      </c>
      <c r="BV30" t="s" s="0">
        <v>81</v>
      </c>
      <c r="BW30" t="s" s="0">
        <v>81</v>
      </c>
      <c r="BX30" t="s" s="0">
        <v>121</v>
      </c>
    </row>
    <row r="31">
      <c r="A31" t="s" s="0">
        <v>77</v>
      </c>
      <c r="B31" t="s" s="0">
        <v>77</v>
      </c>
      <c r="C31" t="s" s="0">
        <v>77</v>
      </c>
      <c r="D31" t="s" s="0">
        <v>77</v>
      </c>
      <c r="E31" t="s" s="0">
        <v>872</v>
      </c>
      <c r="F31" t="s" s="0">
        <v>873</v>
      </c>
      <c r="G31" t="s" s="0">
        <v>874</v>
      </c>
      <c r="H31" t="s" s="0">
        <v>81</v>
      </c>
      <c r="I31" t="s" s="0">
        <v>276</v>
      </c>
      <c r="J31" t="s" s="0">
        <v>875</v>
      </c>
      <c r="K31" t="s" s="0">
        <v>876</v>
      </c>
      <c r="L31" t="s" s="0">
        <v>81</v>
      </c>
      <c r="M31" t="s" s="0">
        <v>81</v>
      </c>
      <c r="N31" t="s" s="0">
        <v>81</v>
      </c>
      <c r="O31" t="s" s="0">
        <v>877</v>
      </c>
      <c r="P31" t="s" s="0">
        <v>878</v>
      </c>
      <c r="Q31" t="s" s="0">
        <v>87</v>
      </c>
      <c r="R31" t="s" s="0">
        <v>81</v>
      </c>
      <c r="S31" t="s" s="0">
        <v>81</v>
      </c>
      <c r="T31" t="s" s="0">
        <v>81</v>
      </c>
      <c r="U31" t="s" s="0">
        <v>81</v>
      </c>
      <c r="V31" t="s" s="0">
        <v>879</v>
      </c>
      <c r="W31" t="s" s="0">
        <v>880</v>
      </c>
      <c r="X31" t="s" s="0">
        <v>81</v>
      </c>
      <c r="Y31" t="s" s="0">
        <v>81</v>
      </c>
      <c r="Z31" t="s" s="0">
        <v>90</v>
      </c>
      <c r="AA31" t="s" s="0">
        <v>91</v>
      </c>
      <c r="AB31" t="s" s="0">
        <v>81</v>
      </c>
      <c r="AC31" t="s" s="0">
        <v>81</v>
      </c>
      <c r="AD31" t="s" s="0">
        <v>81</v>
      </c>
      <c r="AE31" t="s" s="0">
        <v>81</v>
      </c>
      <c r="AF31" t="s" s="0">
        <v>81</v>
      </c>
      <c r="AG31" t="s" s="0">
        <v>81</v>
      </c>
      <c r="AH31" t="s" s="0">
        <v>81</v>
      </c>
      <c r="AI31" t="s" s="0">
        <v>881</v>
      </c>
      <c r="AJ31" t="s" s="0">
        <v>81</v>
      </c>
      <c r="AK31" t="s" s="0">
        <v>81</v>
      </c>
      <c r="AL31" t="s" s="0">
        <v>882</v>
      </c>
      <c r="AM31" t="s" s="0">
        <v>108</v>
      </c>
      <c r="AN31" t="s" s="0">
        <v>108</v>
      </c>
      <c r="AO31" t="s" s="0">
        <v>77</v>
      </c>
      <c r="AP31" t="s" s="0">
        <v>77</v>
      </c>
      <c r="AQ31" t="s" s="0">
        <v>883</v>
      </c>
      <c r="AR31" t="s" s="0">
        <v>665</v>
      </c>
      <c r="AS31" t="s" s="0">
        <v>884</v>
      </c>
      <c r="AT31" t="s" s="0">
        <v>885</v>
      </c>
      <c r="AU31" t="s" s="0">
        <v>81</v>
      </c>
      <c r="AV31" t="s" s="0">
        <v>81</v>
      </c>
      <c r="AW31" t="s" s="0">
        <v>886</v>
      </c>
      <c r="AX31" t="s" s="0">
        <v>887</v>
      </c>
      <c r="AY31" t="s" s="0">
        <v>266</v>
      </c>
      <c r="AZ31" t="s" s="0">
        <v>106</v>
      </c>
      <c r="BA31" t="s" s="0">
        <v>181</v>
      </c>
      <c r="BB31" t="s" s="0">
        <v>288</v>
      </c>
      <c r="BC31" t="s" s="0">
        <v>81</v>
      </c>
      <c r="BD31" t="s" s="0">
        <v>81</v>
      </c>
      <c r="BE31" t="s" s="0">
        <v>81</v>
      </c>
      <c r="BF31" t="s" s="0">
        <v>81</v>
      </c>
      <c r="BG31" t="s" s="0">
        <v>81</v>
      </c>
      <c r="BH31" t="s" s="0">
        <v>81</v>
      </c>
      <c r="BI31" t="s" s="0">
        <v>888</v>
      </c>
      <c r="BJ31" t="s" s="0">
        <v>889</v>
      </c>
      <c r="BK31" t="s" s="59">
        <f>HYPERLINK("http://dx.doi.org/10.2106/JBJS.RVW.26.00059","http://dx.doi.org/10.2106/JBJS.RVW.26.00059")</f>
        <v>890</v>
      </c>
      <c r="BL31" t="s" s="0">
        <v>81</v>
      </c>
      <c r="BM31" t="s" s="0">
        <v>81</v>
      </c>
      <c r="BN31" t="s" s="0">
        <v>354</v>
      </c>
      <c r="BO31" t="s" s="0">
        <v>648</v>
      </c>
      <c r="BP31" t="s" s="0">
        <v>648</v>
      </c>
      <c r="BQ31" t="s" s="0">
        <v>891</v>
      </c>
      <c r="BR31" t="s" s="0">
        <v>81</v>
      </c>
      <c r="BS31" t="s" s="0">
        <v>892</v>
      </c>
      <c r="BT31" t="s" s="60">
        <f>HYPERLINK("https://www.webofscience.com/wos/woscc/full-record/WOS:001793685700001","View Record in Web of Science")</f>
        <v>119</v>
      </c>
      <c r="BU31" t="s" s="0">
        <v>81</v>
      </c>
      <c r="BV31" t="s" s="0">
        <v>81</v>
      </c>
      <c r="BW31" t="s" s="0">
        <v>81</v>
      </c>
      <c r="BX31" t="s" s="0">
        <v>121</v>
      </c>
    </row>
    <row r="32">
      <c r="A32" t="s" s="0">
        <v>77</v>
      </c>
      <c r="B32" t="s" s="0">
        <v>77</v>
      </c>
      <c r="C32" t="s" s="0">
        <v>77</v>
      </c>
      <c r="D32" t="s" s="0">
        <v>77</v>
      </c>
      <c r="E32" t="s" s="0">
        <v>893</v>
      </c>
      <c r="F32" t="s" s="0">
        <v>894</v>
      </c>
      <c r="G32" t="s" s="0">
        <v>895</v>
      </c>
      <c r="H32" t="s" s="0">
        <v>81</v>
      </c>
      <c r="I32" t="s" s="0">
        <v>276</v>
      </c>
      <c r="J32" t="s" s="0">
        <v>896</v>
      </c>
      <c r="K32" t="s" s="0">
        <v>897</v>
      </c>
      <c r="L32" t="s" s="0">
        <v>81</v>
      </c>
      <c r="M32" t="s" s="0">
        <v>81</v>
      </c>
      <c r="N32" t="s" s="0">
        <v>81</v>
      </c>
      <c r="O32" t="s" s="0">
        <v>898</v>
      </c>
      <c r="P32" t="s" s="0">
        <v>899</v>
      </c>
      <c r="Q32" t="s" s="0">
        <v>87</v>
      </c>
      <c r="R32" t="s" s="0">
        <v>81</v>
      </c>
      <c r="S32" t="s" s="0">
        <v>81</v>
      </c>
      <c r="T32" t="s" s="0">
        <v>81</v>
      </c>
      <c r="U32" t="s" s="0">
        <v>81</v>
      </c>
      <c r="V32" t="s" s="0">
        <v>900</v>
      </c>
      <c r="W32" t="s" s="0">
        <v>901</v>
      </c>
      <c r="X32" t="s" s="0">
        <v>81</v>
      </c>
      <c r="Y32" t="s" s="0">
        <v>81</v>
      </c>
      <c r="Z32" t="s" s="0">
        <v>90</v>
      </c>
      <c r="AA32" t="s" s="0">
        <v>91</v>
      </c>
      <c r="AB32" t="s" s="0">
        <v>81</v>
      </c>
      <c r="AC32" t="s" s="0">
        <v>81</v>
      </c>
      <c r="AD32" t="s" s="0">
        <v>81</v>
      </c>
      <c r="AE32" t="s" s="0">
        <v>81</v>
      </c>
      <c r="AF32" t="s" s="0">
        <v>81</v>
      </c>
      <c r="AG32" t="s" s="0">
        <v>902</v>
      </c>
      <c r="AH32" t="s" s="0">
        <v>903</v>
      </c>
      <c r="AI32" t="s" s="0">
        <v>81</v>
      </c>
      <c r="AJ32" t="s" s="0">
        <v>904</v>
      </c>
      <c r="AK32" t="s" s="0">
        <v>81</v>
      </c>
      <c r="AL32" t="s" s="0">
        <v>107</v>
      </c>
      <c r="AM32" t="s" s="0">
        <v>77</v>
      </c>
      <c r="AN32" t="s" s="0">
        <v>77</v>
      </c>
      <c r="AO32" t="s" s="0">
        <v>77</v>
      </c>
      <c r="AP32" t="s" s="0">
        <v>77</v>
      </c>
      <c r="AQ32" t="s" s="0">
        <v>257</v>
      </c>
      <c r="AR32" t="s" s="0">
        <v>140</v>
      </c>
      <c r="AS32" t="s" s="0">
        <v>258</v>
      </c>
      <c r="AT32" t="s" s="0">
        <v>905</v>
      </c>
      <c r="AU32" t="s" s="0">
        <v>906</v>
      </c>
      <c r="AV32" t="s" s="0">
        <v>81</v>
      </c>
      <c r="AW32" t="s" s="0">
        <v>907</v>
      </c>
      <c r="AX32" t="s" s="0">
        <v>908</v>
      </c>
      <c r="AY32" t="s" s="0">
        <v>909</v>
      </c>
      <c r="AZ32" t="s" s="0">
        <v>106</v>
      </c>
      <c r="BA32" t="s" s="0">
        <v>148</v>
      </c>
      <c r="BB32" t="s" s="0">
        <v>108</v>
      </c>
      <c r="BC32" t="s" s="0">
        <v>81</v>
      </c>
      <c r="BD32" t="s" s="0">
        <v>81</v>
      </c>
      <c r="BE32" t="s" s="0">
        <v>81</v>
      </c>
      <c r="BF32" t="s" s="0">
        <v>81</v>
      </c>
      <c r="BG32" t="s" s="0">
        <v>81</v>
      </c>
      <c r="BH32" t="s" s="0">
        <v>81</v>
      </c>
      <c r="BI32" t="s" s="0">
        <v>107</v>
      </c>
      <c r="BJ32" t="s" s="0">
        <v>910</v>
      </c>
      <c r="BK32" t="s" s="61">
        <f>HYPERLINK("http://dx.doi.org/10.1186/s43046-026-00371-w","http://dx.doi.org/10.1186/s43046-026-00371-w")</f>
        <v>911</v>
      </c>
      <c r="BL32" t="s" s="0">
        <v>81</v>
      </c>
      <c r="BM32" t="s" s="0">
        <v>912</v>
      </c>
      <c r="BN32" t="s" s="0">
        <v>177</v>
      </c>
      <c r="BO32" t="s" s="0">
        <v>568</v>
      </c>
      <c r="BP32" t="s" s="0">
        <v>568</v>
      </c>
      <c r="BQ32" t="s" s="0">
        <v>913</v>
      </c>
      <c r="BR32" t="s" s="0">
        <v>914</v>
      </c>
      <c r="BS32" t="s" s="0">
        <v>915</v>
      </c>
      <c r="BT32" t="s" s="62">
        <f>HYPERLINK("https://www.webofscience.com/wos/woscc/full-record/WOS:001778008300001","View Record in Web of Science")</f>
        <v>119</v>
      </c>
      <c r="BU32" t="s" s="0">
        <v>120</v>
      </c>
      <c r="BV32" t="s" s="0">
        <v>81</v>
      </c>
      <c r="BW32" t="s" s="0">
        <v>81</v>
      </c>
      <c r="BX32" t="s" s="0">
        <v>121</v>
      </c>
    </row>
    <row r="33">
      <c r="A33" t="s" s="0">
        <v>77</v>
      </c>
      <c r="B33" t="s" s="0">
        <v>77</v>
      </c>
      <c r="C33" t="s" s="0">
        <v>108</v>
      </c>
      <c r="D33" t="s" s="0">
        <v>77</v>
      </c>
      <c r="E33" t="s" s="0">
        <v>916</v>
      </c>
      <c r="F33" t="s" s="0">
        <v>917</v>
      </c>
      <c r="G33" t="s" s="0">
        <v>918</v>
      </c>
      <c r="H33" t="s" s="0">
        <v>81</v>
      </c>
      <c r="I33" t="s" s="0">
        <v>82</v>
      </c>
      <c r="J33" t="s" s="0">
        <v>919</v>
      </c>
      <c r="K33" t="s" s="0">
        <v>920</v>
      </c>
      <c r="L33" t="s" s="0">
        <v>921</v>
      </c>
      <c r="M33" t="s" s="0">
        <v>921</v>
      </c>
      <c r="N33" t="s" s="0">
        <v>922</v>
      </c>
      <c r="O33" t="s" s="0">
        <v>923</v>
      </c>
      <c r="P33" t="s" s="0">
        <v>924</v>
      </c>
      <c r="Q33" t="s" s="0">
        <v>87</v>
      </c>
      <c r="R33" t="s" s="0">
        <v>81</v>
      </c>
      <c r="S33" t="s" s="0">
        <v>81</v>
      </c>
      <c r="T33" t="s" s="0">
        <v>81</v>
      </c>
      <c r="U33" t="s" s="0">
        <v>81</v>
      </c>
      <c r="V33" t="s" s="0">
        <v>925</v>
      </c>
      <c r="W33" t="s" s="0">
        <v>557</v>
      </c>
      <c r="X33" t="s" s="0">
        <v>81</v>
      </c>
      <c r="Y33" t="s" s="0">
        <v>81</v>
      </c>
      <c r="Z33" t="s" s="0">
        <v>90</v>
      </c>
      <c r="AA33" t="s" s="0">
        <v>91</v>
      </c>
      <c r="AB33" t="s" s="0">
        <v>81</v>
      </c>
      <c r="AC33" t="s" s="0">
        <v>81</v>
      </c>
      <c r="AD33" t="s" s="0">
        <v>81</v>
      </c>
      <c r="AE33" t="s" s="0">
        <v>81</v>
      </c>
      <c r="AF33" t="s" s="0">
        <v>81</v>
      </c>
      <c r="AG33" t="s" s="0">
        <v>926</v>
      </c>
      <c r="AH33" t="s" s="0">
        <v>927</v>
      </c>
      <c r="AI33" t="s" s="0">
        <v>81</v>
      </c>
      <c r="AJ33" t="s" s="0">
        <v>81</v>
      </c>
      <c r="AK33" t="s" s="0">
        <v>81</v>
      </c>
      <c r="AL33" t="s" s="0">
        <v>928</v>
      </c>
      <c r="AM33" t="s" s="0">
        <v>360</v>
      </c>
      <c r="AN33" t="s" s="0">
        <v>360</v>
      </c>
      <c r="AO33" t="s" s="0">
        <v>97</v>
      </c>
      <c r="AP33" t="s" s="0">
        <v>136</v>
      </c>
      <c r="AQ33" t="s" s="0">
        <v>313</v>
      </c>
      <c r="AR33" t="s" s="0">
        <v>314</v>
      </c>
      <c r="AS33" t="s" s="0">
        <v>315</v>
      </c>
      <c r="AT33" t="s" s="0">
        <v>561</v>
      </c>
      <c r="AU33" t="s" s="0">
        <v>81</v>
      </c>
      <c r="AV33" t="s" s="0">
        <v>81</v>
      </c>
      <c r="AW33" t="s" s="0">
        <v>562</v>
      </c>
      <c r="AX33" t="s" s="0">
        <v>563</v>
      </c>
      <c r="AY33" t="s" s="0">
        <v>929</v>
      </c>
      <c r="AZ33" t="s" s="0">
        <v>205</v>
      </c>
      <c r="BA33" t="s" s="0">
        <v>177</v>
      </c>
      <c r="BB33" t="s" s="0">
        <v>81</v>
      </c>
      <c r="BC33" t="s" s="0">
        <v>81</v>
      </c>
      <c r="BD33" t="s" s="0">
        <v>81</v>
      </c>
      <c r="BE33" t="s" s="0">
        <v>81</v>
      </c>
      <c r="BF33" t="s" s="0">
        <v>81</v>
      </c>
      <c r="BG33" t="s" s="0">
        <v>81</v>
      </c>
      <c r="BH33" t="s" s="0">
        <v>81</v>
      </c>
      <c r="BI33" t="s" s="0">
        <v>930</v>
      </c>
      <c r="BJ33" t="s" s="0">
        <v>931</v>
      </c>
      <c r="BK33" t="s" s="63">
        <f>HYPERLINK("http://dx.doi.org/10.3389/fonc.2025.1576461","http://dx.doi.org/10.3389/fonc.2025.1576461")</f>
        <v>932</v>
      </c>
      <c r="BL33" t="s" s="0">
        <v>81</v>
      </c>
      <c r="BM33" t="s" s="0">
        <v>81</v>
      </c>
      <c r="BN33" t="s" s="0">
        <v>137</v>
      </c>
      <c r="BO33" t="s" s="0">
        <v>568</v>
      </c>
      <c r="BP33" t="s" s="0">
        <v>568</v>
      </c>
      <c r="BQ33" t="s" s="0">
        <v>933</v>
      </c>
      <c r="BR33" t="s" s="0">
        <v>934</v>
      </c>
      <c r="BS33" t="s" s="0">
        <v>935</v>
      </c>
      <c r="BT33" t="s" s="64">
        <f>HYPERLINK("https://www.webofscience.com/wos/woscc/full-record/WOS:001535093100001","View Record in Web of Science")</f>
        <v>119</v>
      </c>
      <c r="BU33" t="s" s="0">
        <v>120</v>
      </c>
      <c r="BV33" t="s" s="0">
        <v>81</v>
      </c>
      <c r="BW33" t="s" s="0">
        <v>81</v>
      </c>
      <c r="BX33" t="s" s="0">
        <v>121</v>
      </c>
    </row>
    <row r="34">
      <c r="A34" t="s" s="0">
        <v>77</v>
      </c>
      <c r="B34" t="s" s="0">
        <v>77</v>
      </c>
      <c r="C34" t="s" s="0">
        <v>77</v>
      </c>
      <c r="D34" t="s" s="0">
        <v>77</v>
      </c>
      <c r="E34" t="s" s="0">
        <v>936</v>
      </c>
      <c r="F34" t="s" s="0">
        <v>937</v>
      </c>
      <c r="G34" t="s" s="0">
        <v>938</v>
      </c>
      <c r="H34" t="s" s="0">
        <v>81</v>
      </c>
      <c r="I34" t="s" s="0">
        <v>276</v>
      </c>
      <c r="J34" t="s" s="0">
        <v>939</v>
      </c>
      <c r="K34" t="s" s="0">
        <v>940</v>
      </c>
      <c r="L34" t="s" s="0">
        <v>941</v>
      </c>
      <c r="M34" t="s" s="0">
        <v>941</v>
      </c>
      <c r="N34" t="s" s="0">
        <v>942</v>
      </c>
      <c r="O34" t="s" s="0">
        <v>943</v>
      </c>
      <c r="P34" t="s" s="0">
        <v>944</v>
      </c>
      <c r="Q34" t="s" s="0">
        <v>87</v>
      </c>
      <c r="R34" t="s" s="0">
        <v>81</v>
      </c>
      <c r="S34" t="s" s="0">
        <v>81</v>
      </c>
      <c r="T34" t="s" s="0">
        <v>81</v>
      </c>
      <c r="U34" t="s" s="0">
        <v>81</v>
      </c>
      <c r="V34" t="s" s="0">
        <v>945</v>
      </c>
      <c r="W34" t="s" s="0">
        <v>946</v>
      </c>
      <c r="X34" t="s" s="0">
        <v>81</v>
      </c>
      <c r="Y34" t="s" s="0">
        <v>81</v>
      </c>
      <c r="Z34" t="s" s="0">
        <v>90</v>
      </c>
      <c r="AA34" t="s" s="0">
        <v>91</v>
      </c>
      <c r="AB34" t="s" s="0">
        <v>81</v>
      </c>
      <c r="AC34" t="s" s="0">
        <v>81</v>
      </c>
      <c r="AD34" t="s" s="0">
        <v>81</v>
      </c>
      <c r="AE34" t="s" s="0">
        <v>81</v>
      </c>
      <c r="AF34" t="s" s="0">
        <v>81</v>
      </c>
      <c r="AG34" t="s" s="0">
        <v>947</v>
      </c>
      <c r="AH34" t="s" s="0">
        <v>948</v>
      </c>
      <c r="AI34" t="s" s="0">
        <v>81</v>
      </c>
      <c r="AJ34" t="s" s="0">
        <v>81</v>
      </c>
      <c r="AK34" t="s" s="0">
        <v>81</v>
      </c>
      <c r="AL34" t="s" s="0">
        <v>949</v>
      </c>
      <c r="AM34" t="s" s="0">
        <v>77</v>
      </c>
      <c r="AN34" t="s" s="0">
        <v>77</v>
      </c>
      <c r="AO34" t="s" s="0">
        <v>77</v>
      </c>
      <c r="AP34" t="s" s="0">
        <v>77</v>
      </c>
      <c r="AQ34" t="s" s="0">
        <v>313</v>
      </c>
      <c r="AR34" t="s" s="0">
        <v>314</v>
      </c>
      <c r="AS34" t="s" s="0">
        <v>315</v>
      </c>
      <c r="AT34" t="s" s="0">
        <v>81</v>
      </c>
      <c r="AU34" t="s" s="0">
        <v>950</v>
      </c>
      <c r="AV34" t="s" s="0">
        <v>81</v>
      </c>
      <c r="AW34" t="s" s="0">
        <v>951</v>
      </c>
      <c r="AX34" t="s" s="0">
        <v>952</v>
      </c>
      <c r="AY34" t="s" s="0">
        <v>953</v>
      </c>
      <c r="AZ34" t="s" s="0">
        <v>106</v>
      </c>
      <c r="BA34" t="s" s="0">
        <v>360</v>
      </c>
      <c r="BB34" t="s" s="0">
        <v>81</v>
      </c>
      <c r="BC34" t="s" s="0">
        <v>81</v>
      </c>
      <c r="BD34" t="s" s="0">
        <v>81</v>
      </c>
      <c r="BE34" t="s" s="0">
        <v>81</v>
      </c>
      <c r="BF34" t="s" s="0">
        <v>81</v>
      </c>
      <c r="BG34" t="s" s="0">
        <v>81</v>
      </c>
      <c r="BH34" t="s" s="0">
        <v>81</v>
      </c>
      <c r="BI34" t="s" s="0">
        <v>954</v>
      </c>
      <c r="BJ34" t="s" s="0">
        <v>955</v>
      </c>
      <c r="BK34" t="s" s="65">
        <f>HYPERLINK("http://dx.doi.org/10.3389/frai.2026.1890320","http://dx.doi.org/10.3389/frai.2026.1890320")</f>
        <v>956</v>
      </c>
      <c r="BL34" t="s" s="0">
        <v>81</v>
      </c>
      <c r="BM34" t="s" s="0">
        <v>81</v>
      </c>
      <c r="BN34" t="s" s="0">
        <v>957</v>
      </c>
      <c r="BO34" t="s" s="0">
        <v>958</v>
      </c>
      <c r="BP34" t="s" s="0">
        <v>959</v>
      </c>
      <c r="BQ34" t="s" s="0">
        <v>960</v>
      </c>
      <c r="BR34" t="s" s="0">
        <v>81</v>
      </c>
      <c r="BS34" t="s" s="0">
        <v>961</v>
      </c>
      <c r="BT34" t="s" s="66">
        <f>HYPERLINK("https://www.webofscience.com/wos/woscc/full-record/WOS:001848026100001","View Record in Web of Science")</f>
        <v>119</v>
      </c>
      <c r="BU34" t="s" s="0">
        <v>120</v>
      </c>
      <c r="BV34" t="s" s="0">
        <v>81</v>
      </c>
      <c r="BW34" t="s" s="0">
        <v>81</v>
      </c>
      <c r="BX34" t="s" s="0">
        <v>121</v>
      </c>
    </row>
    <row r="35">
      <c r="A35" t="s" s="0">
        <v>77</v>
      </c>
      <c r="B35" t="s" s="0">
        <v>77</v>
      </c>
      <c r="C35" t="s" s="0">
        <v>97</v>
      </c>
      <c r="D35" t="s" s="0">
        <v>77</v>
      </c>
      <c r="E35" t="s" s="0">
        <v>962</v>
      </c>
      <c r="F35" t="s" s="0">
        <v>963</v>
      </c>
      <c r="G35" t="s" s="0">
        <v>964</v>
      </c>
      <c r="H35" t="s" s="0">
        <v>81</v>
      </c>
      <c r="I35" t="s" s="0">
        <v>82</v>
      </c>
      <c r="J35" t="s" s="0">
        <v>965</v>
      </c>
      <c r="K35" t="s" s="0">
        <v>966</v>
      </c>
      <c r="L35" t="s" s="0">
        <v>81</v>
      </c>
      <c r="M35" t="s" s="0">
        <v>81</v>
      </c>
      <c r="N35" t="s" s="0">
        <v>81</v>
      </c>
      <c r="O35" t="s" s="0">
        <v>967</v>
      </c>
      <c r="P35" t="s" s="0">
        <v>968</v>
      </c>
      <c r="Q35" t="s" s="0">
        <v>87</v>
      </c>
      <c r="R35" t="s" s="0">
        <v>81</v>
      </c>
      <c r="S35" t="s" s="0">
        <v>81</v>
      </c>
      <c r="T35" t="s" s="0">
        <v>81</v>
      </c>
      <c r="U35" t="s" s="0">
        <v>81</v>
      </c>
      <c r="V35" t="s" s="0">
        <v>969</v>
      </c>
      <c r="W35" t="s" s="0">
        <v>508</v>
      </c>
      <c r="X35" t="s" s="0">
        <v>81</v>
      </c>
      <c r="Y35" t="s" s="0">
        <v>81</v>
      </c>
      <c r="Z35" t="s" s="0">
        <v>90</v>
      </c>
      <c r="AA35" t="s" s="0">
        <v>91</v>
      </c>
      <c r="AB35" t="s" s="0">
        <v>81</v>
      </c>
      <c r="AC35" t="s" s="0">
        <v>81</v>
      </c>
      <c r="AD35" t="s" s="0">
        <v>81</v>
      </c>
      <c r="AE35" t="s" s="0">
        <v>81</v>
      </c>
      <c r="AF35" t="s" s="0">
        <v>81</v>
      </c>
      <c r="AG35" t="s" s="0">
        <v>970</v>
      </c>
      <c r="AH35" t="s" s="0">
        <v>971</v>
      </c>
      <c r="AI35" t="s" s="0">
        <v>972</v>
      </c>
      <c r="AJ35" t="s" s="0">
        <v>973</v>
      </c>
      <c r="AK35" t="s" s="0">
        <v>81</v>
      </c>
      <c r="AL35" t="s" s="0">
        <v>974</v>
      </c>
      <c r="AM35" t="s" s="0">
        <v>404</v>
      </c>
      <c r="AN35" t="s" s="0">
        <v>404</v>
      </c>
      <c r="AO35" t="s" s="0">
        <v>108</v>
      </c>
      <c r="AP35" t="s" s="0">
        <v>122</v>
      </c>
      <c r="AQ35" t="s" s="0">
        <v>257</v>
      </c>
      <c r="AR35" t="s" s="0">
        <v>140</v>
      </c>
      <c r="AS35" t="s" s="0">
        <v>258</v>
      </c>
      <c r="AT35" t="s" s="0">
        <v>514</v>
      </c>
      <c r="AU35" t="s" s="0">
        <v>515</v>
      </c>
      <c r="AV35" t="s" s="0">
        <v>81</v>
      </c>
      <c r="AW35" t="s" s="0">
        <v>516</v>
      </c>
      <c r="AX35" t="s" s="0">
        <v>517</v>
      </c>
      <c r="AY35" t="s" s="0">
        <v>782</v>
      </c>
      <c r="AZ35" t="s" s="0">
        <v>205</v>
      </c>
      <c r="BA35" t="s" s="0">
        <v>974</v>
      </c>
      <c r="BB35" t="s" s="0">
        <v>122</v>
      </c>
      <c r="BC35" t="s" s="0">
        <v>81</v>
      </c>
      <c r="BD35" t="s" s="0">
        <v>81</v>
      </c>
      <c r="BE35" t="s" s="0">
        <v>81</v>
      </c>
      <c r="BF35" t="s" s="0">
        <v>81</v>
      </c>
      <c r="BG35" t="s" s="0">
        <v>975</v>
      </c>
      <c r="BH35" t="s" s="0">
        <v>976</v>
      </c>
      <c r="BI35" t="s" s="0">
        <v>81</v>
      </c>
      <c r="BJ35" t="s" s="0">
        <v>977</v>
      </c>
      <c r="BK35" t="s" s="67">
        <f>HYPERLINK("http://dx.doi.org/10.1007/s00261-024-04668-z","http://dx.doi.org/10.1007/s00261-024-04668-z")</f>
        <v>978</v>
      </c>
      <c r="BL35" t="s" s="0">
        <v>81</v>
      </c>
      <c r="BM35" t="s" s="0">
        <v>979</v>
      </c>
      <c r="BN35" t="s" s="0">
        <v>177</v>
      </c>
      <c r="BO35" t="s" s="0">
        <v>441</v>
      </c>
      <c r="BP35" t="s" s="0">
        <v>441</v>
      </c>
      <c r="BQ35" t="s" s="0">
        <v>980</v>
      </c>
      <c r="BR35" t="s" s="0">
        <v>981</v>
      </c>
      <c r="BS35" t="s" s="0">
        <v>982</v>
      </c>
      <c r="BT35" t="s" s="68">
        <f>HYPERLINK("https://www.webofscience.com/wos/woscc/full-record/WOS:001352961000001","View Record in Web of Science")</f>
        <v>119</v>
      </c>
      <c r="BU35" t="s" s="0">
        <v>81</v>
      </c>
      <c r="BV35" t="s" s="0">
        <v>81</v>
      </c>
      <c r="BW35" t="s" s="0">
        <v>81</v>
      </c>
      <c r="BX35" t="s" s="0">
        <v>121</v>
      </c>
    </row>
    <row r="36">
      <c r="A36" t="s" s="0">
        <v>77</v>
      </c>
      <c r="B36" t="s" s="0">
        <v>77</v>
      </c>
      <c r="C36" t="s" s="0">
        <v>77</v>
      </c>
      <c r="D36" t="s" s="0">
        <v>77</v>
      </c>
      <c r="E36" t="s" s="0">
        <v>983</v>
      </c>
      <c r="F36" t="s" s="0">
        <v>984</v>
      </c>
      <c r="G36" t="s" s="0">
        <v>985</v>
      </c>
      <c r="H36" t="s" s="0">
        <v>81</v>
      </c>
      <c r="I36" t="s" s="0">
        <v>82</v>
      </c>
      <c r="J36" t="s" s="0">
        <v>986</v>
      </c>
      <c r="K36" t="s" s="0">
        <v>987</v>
      </c>
      <c r="L36" t="s" s="0">
        <v>81</v>
      </c>
      <c r="M36" t="s" s="0">
        <v>81</v>
      </c>
      <c r="N36" t="s" s="0">
        <v>81</v>
      </c>
      <c r="O36" t="s" s="0">
        <v>988</v>
      </c>
      <c r="P36" t="s" s="0">
        <v>989</v>
      </c>
      <c r="Q36" t="s" s="0">
        <v>87</v>
      </c>
      <c r="R36" t="s" s="0">
        <v>81</v>
      </c>
      <c r="S36" t="s" s="0">
        <v>81</v>
      </c>
      <c r="T36" t="s" s="0">
        <v>81</v>
      </c>
      <c r="U36" t="s" s="0">
        <v>81</v>
      </c>
      <c r="V36" t="s" s="0">
        <v>990</v>
      </c>
      <c r="W36" t="s" s="0">
        <v>991</v>
      </c>
      <c r="X36" t="s" s="0">
        <v>81</v>
      </c>
      <c r="Y36" t="s" s="0">
        <v>81</v>
      </c>
      <c r="Z36" t="s" s="0">
        <v>90</v>
      </c>
      <c r="AA36" t="s" s="0">
        <v>509</v>
      </c>
      <c r="AB36" t="s" s="0">
        <v>81</v>
      </c>
      <c r="AC36" t="s" s="0">
        <v>81</v>
      </c>
      <c r="AD36" t="s" s="0">
        <v>81</v>
      </c>
      <c r="AE36" t="s" s="0">
        <v>81</v>
      </c>
      <c r="AF36" t="s" s="0">
        <v>81</v>
      </c>
      <c r="AG36" t="s" s="0">
        <v>992</v>
      </c>
      <c r="AH36" t="s" s="0">
        <v>993</v>
      </c>
      <c r="AI36" t="s" s="0">
        <v>994</v>
      </c>
      <c r="AJ36" t="s" s="0">
        <v>995</v>
      </c>
      <c r="AK36" t="s" s="0">
        <v>81</v>
      </c>
      <c r="AL36" t="s" s="0">
        <v>996</v>
      </c>
      <c r="AM36" t="s" s="0">
        <v>77</v>
      </c>
      <c r="AN36" t="s" s="0">
        <v>77</v>
      </c>
      <c r="AO36" t="s" s="0">
        <v>108</v>
      </c>
      <c r="AP36" t="s" s="0">
        <v>108</v>
      </c>
      <c r="AQ36" t="s" s="0">
        <v>997</v>
      </c>
      <c r="AR36" t="s" s="0">
        <v>99</v>
      </c>
      <c r="AS36" t="s" s="0">
        <v>998</v>
      </c>
      <c r="AT36" t="s" s="0">
        <v>999</v>
      </c>
      <c r="AU36" t="s" s="0">
        <v>1000</v>
      </c>
      <c r="AV36" t="s" s="0">
        <v>81</v>
      </c>
      <c r="AW36" t="s" s="0">
        <v>991</v>
      </c>
      <c r="AX36" t="s" s="0">
        <v>1001</v>
      </c>
      <c r="AY36" t="s" s="0">
        <v>81</v>
      </c>
      <c r="AZ36" t="s" s="0">
        <v>106</v>
      </c>
      <c r="BA36" t="s" s="0">
        <v>81</v>
      </c>
      <c r="BB36" t="s" s="0">
        <v>81</v>
      </c>
      <c r="BC36" t="s" s="0">
        <v>81</v>
      </c>
      <c r="BD36" t="s" s="0">
        <v>81</v>
      </c>
      <c r="BE36" t="s" s="0">
        <v>81</v>
      </c>
      <c r="BF36" t="s" s="0">
        <v>81</v>
      </c>
      <c r="BG36" t="s" s="0">
        <v>81</v>
      </c>
      <c r="BH36" t="s" s="0">
        <v>81</v>
      </c>
      <c r="BI36" t="s" s="0">
        <v>81</v>
      </c>
      <c r="BJ36" t="s" s="0">
        <v>1002</v>
      </c>
      <c r="BK36" t="s" s="69">
        <f>HYPERLINK("http://dx.doi.org/10.1177/09612033261454511","http://dx.doi.org/10.1177/09612033261454511")</f>
        <v>1003</v>
      </c>
      <c r="BL36" t="s" s="0">
        <v>81</v>
      </c>
      <c r="BM36" t="s" s="0">
        <v>912</v>
      </c>
      <c r="BN36" t="s" s="0">
        <v>181</v>
      </c>
      <c r="BO36" t="s" s="0">
        <v>1004</v>
      </c>
      <c r="BP36" t="s" s="0">
        <v>1004</v>
      </c>
      <c r="BQ36" t="s" s="0">
        <v>1005</v>
      </c>
      <c r="BR36" t="s" s="0">
        <v>1006</v>
      </c>
      <c r="BS36" t="s" s="0">
        <v>1007</v>
      </c>
      <c r="BT36" t="s" s="70">
        <f>HYPERLINK("https://www.webofscience.com/wos/woscc/full-record/WOS:001771690000001","View Record in Web of Science")</f>
        <v>119</v>
      </c>
      <c r="BU36" t="s" s="0">
        <v>81</v>
      </c>
      <c r="BV36" t="s" s="0">
        <v>81</v>
      </c>
      <c r="BW36" t="s" s="0">
        <v>81</v>
      </c>
      <c r="BX36" t="s" s="0">
        <v>121</v>
      </c>
    </row>
    <row r="37">
      <c r="A37" t="s" s="0">
        <v>77</v>
      </c>
      <c r="B37" t="s" s="0">
        <v>77</v>
      </c>
      <c r="C37" t="s" s="0">
        <v>77</v>
      </c>
      <c r="D37" t="s" s="0">
        <v>77</v>
      </c>
      <c r="E37" t="s" s="0">
        <v>1008</v>
      </c>
      <c r="F37" t="s" s="0">
        <v>1009</v>
      </c>
      <c r="G37" t="s" s="0">
        <v>1010</v>
      </c>
      <c r="H37" t="s" s="0">
        <v>81</v>
      </c>
      <c r="I37" t="s" s="0">
        <v>82</v>
      </c>
      <c r="J37" t="s" s="0">
        <v>1011</v>
      </c>
      <c r="K37" t="s" s="0">
        <v>1012</v>
      </c>
      <c r="L37" t="s" s="0">
        <v>81</v>
      </c>
      <c r="M37" t="s" s="0">
        <v>81</v>
      </c>
      <c r="N37" t="s" s="0">
        <v>858</v>
      </c>
      <c r="O37" t="s" s="0">
        <v>1013</v>
      </c>
      <c r="P37" t="s" s="0">
        <v>1014</v>
      </c>
      <c r="Q37" t="s" s="0">
        <v>87</v>
      </c>
      <c r="R37" t="s" s="0">
        <v>81</v>
      </c>
      <c r="S37" t="s" s="0">
        <v>81</v>
      </c>
      <c r="T37" t="s" s="0">
        <v>81</v>
      </c>
      <c r="U37" t="s" s="0">
        <v>81</v>
      </c>
      <c r="V37" t="s" s="0">
        <v>1015</v>
      </c>
      <c r="W37" t="s" s="0">
        <v>1016</v>
      </c>
      <c r="X37" t="s" s="0">
        <v>81</v>
      </c>
      <c r="Y37" t="s" s="0">
        <v>81</v>
      </c>
      <c r="Z37" t="s" s="0">
        <v>90</v>
      </c>
      <c r="AA37" t="s" s="0">
        <v>91</v>
      </c>
      <c r="AB37" t="s" s="0">
        <v>81</v>
      </c>
      <c r="AC37" t="s" s="0">
        <v>81</v>
      </c>
      <c r="AD37" t="s" s="0">
        <v>81</v>
      </c>
      <c r="AE37" t="s" s="0">
        <v>81</v>
      </c>
      <c r="AF37" t="s" s="0">
        <v>81</v>
      </c>
      <c r="AG37" t="s" s="0">
        <v>1017</v>
      </c>
      <c r="AH37" t="s" s="0">
        <v>1018</v>
      </c>
      <c r="AI37" t="s" s="0">
        <v>1019</v>
      </c>
      <c r="AJ37" t="s" s="0">
        <v>81</v>
      </c>
      <c r="AK37" t="s" s="0">
        <v>81</v>
      </c>
      <c r="AL37" t="s" s="0">
        <v>800</v>
      </c>
      <c r="AM37" t="s" s="0">
        <v>77</v>
      </c>
      <c r="AN37" t="s" s="0">
        <v>77</v>
      </c>
      <c r="AO37" t="s" s="0">
        <v>108</v>
      </c>
      <c r="AP37" t="s" s="0">
        <v>108</v>
      </c>
      <c r="AQ37" t="s" s="0">
        <v>170</v>
      </c>
      <c r="AR37" t="s" s="0">
        <v>171</v>
      </c>
      <c r="AS37" t="s" s="0">
        <v>172</v>
      </c>
      <c r="AT37" t="s" s="0">
        <v>81</v>
      </c>
      <c r="AU37" t="s" s="0">
        <v>1020</v>
      </c>
      <c r="AV37" t="s" s="0">
        <v>81</v>
      </c>
      <c r="AW37" t="s" s="0">
        <v>1016</v>
      </c>
      <c r="AX37" t="s" s="0">
        <v>1021</v>
      </c>
      <c r="AY37" t="s" s="0">
        <v>1022</v>
      </c>
      <c r="AZ37" t="s" s="0">
        <v>106</v>
      </c>
      <c r="BA37" t="s" s="0">
        <v>293</v>
      </c>
      <c r="BB37" t="s" s="0">
        <v>181</v>
      </c>
      <c r="BC37" t="s" s="0">
        <v>81</v>
      </c>
      <c r="BD37" t="s" s="0">
        <v>81</v>
      </c>
      <c r="BE37" t="s" s="0">
        <v>81</v>
      </c>
      <c r="BF37" t="s" s="0">
        <v>81</v>
      </c>
      <c r="BG37" t="s" s="0">
        <v>81</v>
      </c>
      <c r="BH37" t="s" s="0">
        <v>81</v>
      </c>
      <c r="BI37" t="s" s="0">
        <v>1023</v>
      </c>
      <c r="BJ37" t="s" s="0">
        <v>1024</v>
      </c>
      <c r="BK37" t="s" s="71">
        <f>HYPERLINK("http://dx.doi.org/10.3390/ma19143031","http://dx.doi.org/10.3390/ma19143031")</f>
        <v>1025</v>
      </c>
      <c r="BL37" t="s" s="0">
        <v>81</v>
      </c>
      <c r="BM37" t="s" s="0">
        <v>81</v>
      </c>
      <c r="BN37" t="s" s="0">
        <v>323</v>
      </c>
      <c r="BO37" t="s" s="0">
        <v>1026</v>
      </c>
      <c r="BP37" t="s" s="0">
        <v>1027</v>
      </c>
      <c r="BQ37" t="s" s="0">
        <v>1028</v>
      </c>
      <c r="BR37" t="s" s="0">
        <v>1029</v>
      </c>
      <c r="BS37" t="s" s="0">
        <v>1030</v>
      </c>
      <c r="BT37" t="s" s="72">
        <f>HYPERLINK("https://www.webofscience.com/wos/woscc/full-record/WOS:001832888500001","View Record in Web of Science")</f>
        <v>119</v>
      </c>
      <c r="BU37" t="s" s="0">
        <v>120</v>
      </c>
      <c r="BV37" t="s" s="0">
        <v>81</v>
      </c>
      <c r="BW37" t="s" s="0">
        <v>81</v>
      </c>
      <c r="BX37" t="s" s="0">
        <v>121</v>
      </c>
    </row>
    <row r="38">
      <c r="A38" t="s" s="0">
        <v>77</v>
      </c>
      <c r="B38" t="s" s="0">
        <v>77</v>
      </c>
      <c r="C38" t="s" s="0">
        <v>77</v>
      </c>
      <c r="D38" t="s" s="0">
        <v>77</v>
      </c>
      <c r="E38" t="s" s="0">
        <v>1031</v>
      </c>
      <c r="F38" t="s" s="0">
        <v>1032</v>
      </c>
      <c r="G38" t="s" s="0">
        <v>1033</v>
      </c>
      <c r="H38" t="s" s="0">
        <v>81</v>
      </c>
      <c r="I38" t="s" s="0">
        <v>82</v>
      </c>
      <c r="J38" t="s" s="0">
        <v>1034</v>
      </c>
      <c r="K38" t="s" s="0">
        <v>1035</v>
      </c>
      <c r="L38" t="s" s="0">
        <v>81</v>
      </c>
      <c r="M38" t="s" s="0">
        <v>81</v>
      </c>
      <c r="N38" t="s" s="0">
        <v>81</v>
      </c>
      <c r="O38" t="s" s="0">
        <v>1036</v>
      </c>
      <c r="P38" t="s" s="0">
        <v>81</v>
      </c>
      <c r="Q38" t="s" s="0">
        <v>87</v>
      </c>
      <c r="R38" t="s" s="0">
        <v>81</v>
      </c>
      <c r="S38" t="s" s="0">
        <v>81</v>
      </c>
      <c r="T38" t="s" s="0">
        <v>81</v>
      </c>
      <c r="U38" t="s" s="0">
        <v>81</v>
      </c>
      <c r="V38" t="s" s="0">
        <v>1037</v>
      </c>
      <c r="W38" t="s" s="0">
        <v>1038</v>
      </c>
      <c r="X38" t="s" s="0">
        <v>81</v>
      </c>
      <c r="Y38" t="s" s="0">
        <v>81</v>
      </c>
      <c r="Z38" t="s" s="0">
        <v>90</v>
      </c>
      <c r="AA38" t="s" s="0">
        <v>91</v>
      </c>
      <c r="AB38" t="s" s="0">
        <v>81</v>
      </c>
      <c r="AC38" t="s" s="0">
        <v>81</v>
      </c>
      <c r="AD38" t="s" s="0">
        <v>81</v>
      </c>
      <c r="AE38" t="s" s="0">
        <v>81</v>
      </c>
      <c r="AF38" t="s" s="0">
        <v>81</v>
      </c>
      <c r="AG38" t="s" s="0">
        <v>1039</v>
      </c>
      <c r="AH38" t="s" s="0">
        <v>1040</v>
      </c>
      <c r="AI38" t="s" s="0">
        <v>81</v>
      </c>
      <c r="AJ38" t="s" s="0">
        <v>81</v>
      </c>
      <c r="AK38" t="s" s="0">
        <v>81</v>
      </c>
      <c r="AL38" t="s" s="0">
        <v>375</v>
      </c>
      <c r="AM38" t="s" s="0">
        <v>77</v>
      </c>
      <c r="AN38" t="s" s="0">
        <v>77</v>
      </c>
      <c r="AO38" t="s" s="0">
        <v>199</v>
      </c>
      <c r="AP38" t="s" s="0">
        <v>199</v>
      </c>
      <c r="AQ38" t="s" s="0">
        <v>1041</v>
      </c>
      <c r="AR38" t="s" s="0">
        <v>1042</v>
      </c>
      <c r="AS38" t="s" s="0">
        <v>1043</v>
      </c>
      <c r="AT38" t="s" s="0">
        <v>1044</v>
      </c>
      <c r="AU38" t="s" s="0">
        <v>1045</v>
      </c>
      <c r="AV38" t="s" s="0">
        <v>81</v>
      </c>
      <c r="AW38" t="s" s="0">
        <v>1046</v>
      </c>
      <c r="AX38" t="s" s="0">
        <v>1047</v>
      </c>
      <c r="AY38" t="s" s="0">
        <v>1048</v>
      </c>
      <c r="AZ38" t="s" s="0">
        <v>106</v>
      </c>
      <c r="BA38" t="s" s="0">
        <v>1049</v>
      </c>
      <c r="BB38" t="s" s="0">
        <v>81</v>
      </c>
      <c r="BC38" t="s" s="0">
        <v>81</v>
      </c>
      <c r="BD38" t="s" s="0">
        <v>81</v>
      </c>
      <c r="BE38" t="s" s="0">
        <v>81</v>
      </c>
      <c r="BF38" t="s" s="0">
        <v>81</v>
      </c>
      <c r="BG38" t="s" s="0">
        <v>81</v>
      </c>
      <c r="BH38" t="s" s="0">
        <v>81</v>
      </c>
      <c r="BI38" t="s" s="0">
        <v>1050</v>
      </c>
      <c r="BJ38" t="s" s="0">
        <v>1051</v>
      </c>
      <c r="BK38" t="s" s="73">
        <f>HYPERLINK("http://dx.doi.org/10.1016/j.ijmedinf.2026.106480","http://dx.doi.org/10.1016/j.ijmedinf.2026.106480")</f>
        <v>1052</v>
      </c>
      <c r="BL38" t="s" s="0">
        <v>81</v>
      </c>
      <c r="BM38" t="s" s="0">
        <v>912</v>
      </c>
      <c r="BN38" t="s" s="0">
        <v>360</v>
      </c>
      <c r="BO38" t="s" s="0">
        <v>1053</v>
      </c>
      <c r="BP38" t="s" s="0">
        <v>1054</v>
      </c>
      <c r="BQ38" t="s" s="0">
        <v>1055</v>
      </c>
      <c r="BR38" t="s" s="0">
        <v>1056</v>
      </c>
      <c r="BS38" t="s" s="0">
        <v>1057</v>
      </c>
      <c r="BT38" t="s" s="74">
        <f>HYPERLINK("https://www.webofscience.com/wos/woscc/full-record/WOS:001767160800001","View Record in Web of Science")</f>
        <v>119</v>
      </c>
      <c r="BU38" t="s" s="0">
        <v>852</v>
      </c>
      <c r="BV38" t="s" s="0">
        <v>81</v>
      </c>
      <c r="BW38" t="s" s="0">
        <v>81</v>
      </c>
      <c r="BX38" t="s" s="0">
        <v>121</v>
      </c>
    </row>
    <row r="39">
      <c r="A39" t="s" s="0">
        <v>97</v>
      </c>
      <c r="B39" t="s" s="0">
        <v>77</v>
      </c>
      <c r="C39" t="s" s="0">
        <v>122</v>
      </c>
      <c r="D39" t="s" s="0">
        <v>77</v>
      </c>
      <c r="E39" t="s" s="0">
        <v>1058</v>
      </c>
      <c r="F39" t="s" s="0">
        <v>1059</v>
      </c>
      <c r="G39" t="s" s="0">
        <v>1060</v>
      </c>
      <c r="H39" t="s" s="0">
        <v>81</v>
      </c>
      <c r="I39" t="s" s="0">
        <v>82</v>
      </c>
      <c r="J39" t="s" s="0">
        <v>1061</v>
      </c>
      <c r="K39" t="s" s="0">
        <v>1062</v>
      </c>
      <c r="L39" t="s" s="0">
        <v>1063</v>
      </c>
      <c r="M39" t="s" s="0">
        <v>1064</v>
      </c>
      <c r="N39" t="s" s="0">
        <v>1065</v>
      </c>
      <c r="O39" t="s" s="0">
        <v>1066</v>
      </c>
      <c r="P39" t="s" s="0">
        <v>1067</v>
      </c>
      <c r="Q39" t="s" s="0">
        <v>87</v>
      </c>
      <c r="R39" t="s" s="0">
        <v>81</v>
      </c>
      <c r="S39" t="s" s="0">
        <v>81</v>
      </c>
      <c r="T39" t="s" s="0">
        <v>81</v>
      </c>
      <c r="U39" t="s" s="0">
        <v>81</v>
      </c>
      <c r="V39" t="s" s="0">
        <v>1068</v>
      </c>
      <c r="W39" t="s" s="0">
        <v>1069</v>
      </c>
      <c r="X39" t="s" s="0">
        <v>81</v>
      </c>
      <c r="Y39" t="s" s="0">
        <v>81</v>
      </c>
      <c r="Z39" t="s" s="0">
        <v>90</v>
      </c>
      <c r="AA39" t="s" s="0">
        <v>91</v>
      </c>
      <c r="AB39" t="s" s="0">
        <v>81</v>
      </c>
      <c r="AC39" t="s" s="0">
        <v>81</v>
      </c>
      <c r="AD39" t="s" s="0">
        <v>81</v>
      </c>
      <c r="AE39" t="s" s="0">
        <v>81</v>
      </c>
      <c r="AF39" t="s" s="0">
        <v>81</v>
      </c>
      <c r="AG39" t="s" s="0">
        <v>81</v>
      </c>
      <c r="AH39" t="s" s="0">
        <v>1070</v>
      </c>
      <c r="AI39" t="s" s="0">
        <v>1071</v>
      </c>
      <c r="AJ39" t="s" s="0">
        <v>1072</v>
      </c>
      <c r="AK39" t="s" s="0">
        <v>81</v>
      </c>
      <c r="AL39" t="s" s="0">
        <v>1073</v>
      </c>
      <c r="AM39" t="s" s="0">
        <v>294</v>
      </c>
      <c r="AN39" t="s" s="0">
        <v>672</v>
      </c>
      <c r="AO39" t="s" s="0">
        <v>108</v>
      </c>
      <c r="AP39" t="s" s="0">
        <v>177</v>
      </c>
      <c r="AQ39" t="s" s="0">
        <v>1074</v>
      </c>
      <c r="AR39" t="s" s="0">
        <v>1075</v>
      </c>
      <c r="AS39" t="s" s="0">
        <v>1076</v>
      </c>
      <c r="AT39" t="s" s="0">
        <v>81</v>
      </c>
      <c r="AU39" t="s" s="0">
        <v>1077</v>
      </c>
      <c r="AV39" t="s" s="0">
        <v>81</v>
      </c>
      <c r="AW39" t="s" s="0">
        <v>1069</v>
      </c>
      <c r="AX39" t="s" s="0">
        <v>1078</v>
      </c>
      <c r="AY39" t="s" s="0">
        <v>1079</v>
      </c>
      <c r="AZ39" t="s" s="0">
        <v>382</v>
      </c>
      <c r="BA39" t="s" s="0">
        <v>323</v>
      </c>
      <c r="BB39" t="s" s="0">
        <v>354</v>
      </c>
      <c r="BC39" t="s" s="0">
        <v>81</v>
      </c>
      <c r="BD39" t="s" s="0">
        <v>81</v>
      </c>
      <c r="BE39" t="s" s="0">
        <v>81</v>
      </c>
      <c r="BF39" t="s" s="0">
        <v>81</v>
      </c>
      <c r="BG39" t="s" s="0">
        <v>81</v>
      </c>
      <c r="BH39" t="s" s="0">
        <v>81</v>
      </c>
      <c r="BI39" t="s" s="0">
        <v>1080</v>
      </c>
      <c r="BJ39" t="s" s="0">
        <v>1081</v>
      </c>
      <c r="BK39" t="s" s="75">
        <f>HYPERLINK("http://dx.doi.org/10.1016/j.isci.2023.107407","http://dx.doi.org/10.1016/j.isci.2023.107407")</f>
        <v>1082</v>
      </c>
      <c r="BL39" t="s" s="0">
        <v>81</v>
      </c>
      <c r="BM39" t="s" s="0">
        <v>1083</v>
      </c>
      <c r="BN39" t="s" s="0">
        <v>177</v>
      </c>
      <c r="BO39" t="s" s="0">
        <v>1084</v>
      </c>
      <c r="BP39" t="s" s="0">
        <v>1085</v>
      </c>
      <c r="BQ39" t="s" s="0">
        <v>1086</v>
      </c>
      <c r="BR39" t="s" s="0">
        <v>1087</v>
      </c>
      <c r="BS39" t="s" s="0">
        <v>1088</v>
      </c>
      <c r="BT39" t="s" s="76">
        <f>HYPERLINK("https://www.webofscience.com/wos/woscc/full-record/WOS:001122907400001","View Record in Web of Science")</f>
        <v>119</v>
      </c>
      <c r="BU39" t="s" s="0">
        <v>120</v>
      </c>
      <c r="BV39" t="s" s="0">
        <v>81</v>
      </c>
      <c r="BW39" t="s" s="0">
        <v>81</v>
      </c>
      <c r="BX39" t="s" s="0">
        <v>121</v>
      </c>
    </row>
    <row r="40">
      <c r="A40" t="s" s="0">
        <v>77</v>
      </c>
      <c r="B40" t="s" s="0">
        <v>77</v>
      </c>
      <c r="C40" t="s" s="0">
        <v>77</v>
      </c>
      <c r="D40" t="s" s="0">
        <v>77</v>
      </c>
      <c r="E40" t="s" s="0">
        <v>1089</v>
      </c>
      <c r="F40" t="s" s="0">
        <v>1090</v>
      </c>
      <c r="G40" t="s" s="0">
        <v>1091</v>
      </c>
      <c r="H40" t="s" s="0">
        <v>81</v>
      </c>
      <c r="I40" t="s" s="0">
        <v>276</v>
      </c>
      <c r="J40" t="s" s="0">
        <v>1092</v>
      </c>
      <c r="K40" t="s" s="0">
        <v>1093</v>
      </c>
      <c r="L40" t="s" s="0">
        <v>81</v>
      </c>
      <c r="M40" t="s" s="0">
        <v>81</v>
      </c>
      <c r="N40" t="s" s="0">
        <v>81</v>
      </c>
      <c r="O40" t="s" s="0">
        <v>1094</v>
      </c>
      <c r="P40" t="s" s="0">
        <v>81</v>
      </c>
      <c r="Q40" t="s" s="0">
        <v>87</v>
      </c>
      <c r="R40" t="s" s="0">
        <v>81</v>
      </c>
      <c r="S40" t="s" s="0">
        <v>81</v>
      </c>
      <c r="T40" t="s" s="0">
        <v>81</v>
      </c>
      <c r="U40" t="s" s="0">
        <v>81</v>
      </c>
      <c r="V40" t="s" s="0">
        <v>1095</v>
      </c>
      <c r="W40" t="s" s="0">
        <v>1096</v>
      </c>
      <c r="X40" t="s" s="0">
        <v>81</v>
      </c>
      <c r="Y40" t="s" s="0">
        <v>81</v>
      </c>
      <c r="Z40" t="s" s="0">
        <v>90</v>
      </c>
      <c r="AA40" t="s" s="0">
        <v>91</v>
      </c>
      <c r="AB40" t="s" s="0">
        <v>81</v>
      </c>
      <c r="AC40" t="s" s="0">
        <v>81</v>
      </c>
      <c r="AD40" t="s" s="0">
        <v>81</v>
      </c>
      <c r="AE40" t="s" s="0">
        <v>81</v>
      </c>
      <c r="AF40" t="s" s="0">
        <v>81</v>
      </c>
      <c r="AG40" t="s" s="0">
        <v>1097</v>
      </c>
      <c r="AH40" t="s" s="0">
        <v>1098</v>
      </c>
      <c r="AI40" t="s" s="0">
        <v>81</v>
      </c>
      <c r="AJ40" t="s" s="0">
        <v>81</v>
      </c>
      <c r="AK40" t="s" s="0">
        <v>81</v>
      </c>
      <c r="AL40" t="s" s="0">
        <v>1099</v>
      </c>
      <c r="AM40" t="s" s="0">
        <v>77</v>
      </c>
      <c r="AN40" t="s" s="0">
        <v>77</v>
      </c>
      <c r="AO40" t="s" s="0">
        <v>97</v>
      </c>
      <c r="AP40" t="s" s="0">
        <v>97</v>
      </c>
      <c r="AQ40" t="s" s="0">
        <v>257</v>
      </c>
      <c r="AR40" t="s" s="0">
        <v>140</v>
      </c>
      <c r="AS40" t="s" s="0">
        <v>258</v>
      </c>
      <c r="AT40" t="s" s="0">
        <v>1100</v>
      </c>
      <c r="AU40" t="s" s="0">
        <v>1101</v>
      </c>
      <c r="AV40" t="s" s="0">
        <v>81</v>
      </c>
      <c r="AW40" t="s" s="0">
        <v>1102</v>
      </c>
      <c r="AX40" t="s" s="0">
        <v>1103</v>
      </c>
      <c r="AY40" t="s" s="0">
        <v>1104</v>
      </c>
      <c r="AZ40" t="s" s="0">
        <v>106</v>
      </c>
      <c r="BA40" t="s" s="0">
        <v>1105</v>
      </c>
      <c r="BB40" t="s" s="0">
        <v>108</v>
      </c>
      <c r="BC40" t="s" s="0">
        <v>81</v>
      </c>
      <c r="BD40" t="s" s="0">
        <v>81</v>
      </c>
      <c r="BE40" t="s" s="0">
        <v>81</v>
      </c>
      <c r="BF40" t="s" s="0">
        <v>81</v>
      </c>
      <c r="BG40" t="s" s="0">
        <v>81</v>
      </c>
      <c r="BH40" t="s" s="0">
        <v>81</v>
      </c>
      <c r="BI40" t="s" s="0">
        <v>1106</v>
      </c>
      <c r="BJ40" t="s" s="0">
        <v>1107</v>
      </c>
      <c r="BK40" t="s" s="77">
        <f>HYPERLINK("http://dx.doi.org/10.1186/s43163-026-01169-2","http://dx.doi.org/10.1186/s43163-026-01169-2")</f>
        <v>1108</v>
      </c>
      <c r="BL40" t="s" s="0">
        <v>81</v>
      </c>
      <c r="BM40" t="s" s="0">
        <v>1109</v>
      </c>
      <c r="BN40" t="s" s="0">
        <v>677</v>
      </c>
      <c r="BO40" t="s" s="0">
        <v>1110</v>
      </c>
      <c r="BP40" t="s" s="0">
        <v>1110</v>
      </c>
      <c r="BQ40" t="s" s="0">
        <v>1111</v>
      </c>
      <c r="BR40" t="s" s="0">
        <v>81</v>
      </c>
      <c r="BS40" t="s" s="0">
        <v>1112</v>
      </c>
      <c r="BT40" t="s" s="78">
        <f>HYPERLINK("https://www.webofscience.com/wos/woscc/full-record/WOS:001811740600004","View Record in Web of Science")</f>
        <v>119</v>
      </c>
      <c r="BU40" t="s" s="0">
        <v>272</v>
      </c>
      <c r="BV40" t="s" s="0">
        <v>81</v>
      </c>
      <c r="BW40" t="s" s="0">
        <v>81</v>
      </c>
      <c r="BX40" t="s" s="0">
        <v>121</v>
      </c>
    </row>
    <row r="41">
      <c r="A41" t="s" s="0">
        <v>77</v>
      </c>
      <c r="B41" t="s" s="0">
        <v>77</v>
      </c>
      <c r="C41" t="s" s="0">
        <v>77</v>
      </c>
      <c r="D41" t="s" s="0">
        <v>77</v>
      </c>
      <c r="E41" t="s" s="0">
        <v>1113</v>
      </c>
      <c r="F41" t="s" s="0">
        <v>1114</v>
      </c>
      <c r="G41" t="s" s="0">
        <v>1115</v>
      </c>
      <c r="H41" t="s" s="0">
        <v>81</v>
      </c>
      <c r="I41" t="s" s="0">
        <v>276</v>
      </c>
      <c r="J41" t="s" s="0">
        <v>1116</v>
      </c>
      <c r="K41" t="s" s="0">
        <v>1117</v>
      </c>
      <c r="L41" t="s" s="0">
        <v>81</v>
      </c>
      <c r="M41" t="s" s="0">
        <v>81</v>
      </c>
      <c r="N41" t="s" s="0">
        <v>81</v>
      </c>
      <c r="O41" t="s" s="0">
        <v>1118</v>
      </c>
      <c r="P41" t="s" s="0">
        <v>1119</v>
      </c>
      <c r="Q41" t="s" s="0">
        <v>87</v>
      </c>
      <c r="R41" t="s" s="0">
        <v>81</v>
      </c>
      <c r="S41" t="s" s="0">
        <v>81</v>
      </c>
      <c r="T41" t="s" s="0">
        <v>81</v>
      </c>
      <c r="U41" t="s" s="0">
        <v>81</v>
      </c>
      <c r="V41" t="s" s="0">
        <v>1120</v>
      </c>
      <c r="W41" t="s" s="0">
        <v>1121</v>
      </c>
      <c r="X41" t="s" s="0">
        <v>81</v>
      </c>
      <c r="Y41" t="s" s="0">
        <v>81</v>
      </c>
      <c r="Z41" t="s" s="0">
        <v>90</v>
      </c>
      <c r="AA41" t="s" s="0">
        <v>91</v>
      </c>
      <c r="AB41" t="s" s="0">
        <v>81</v>
      </c>
      <c r="AC41" t="s" s="0">
        <v>81</v>
      </c>
      <c r="AD41" t="s" s="0">
        <v>81</v>
      </c>
      <c r="AE41" t="s" s="0">
        <v>81</v>
      </c>
      <c r="AF41" t="s" s="0">
        <v>81</v>
      </c>
      <c r="AG41" t="s" s="0">
        <v>1122</v>
      </c>
      <c r="AH41" t="s" s="0">
        <v>1123</v>
      </c>
      <c r="AI41" t="s" s="0">
        <v>1124</v>
      </c>
      <c r="AJ41" t="s" s="0">
        <v>1125</v>
      </c>
      <c r="AK41" t="s" s="0">
        <v>81</v>
      </c>
      <c r="AL41" t="s" s="0">
        <v>645</v>
      </c>
      <c r="AM41" t="s" s="0">
        <v>77</v>
      </c>
      <c r="AN41" t="s" s="0">
        <v>108</v>
      </c>
      <c r="AO41" t="s" s="0">
        <v>77</v>
      </c>
      <c r="AP41" t="s" s="0">
        <v>77</v>
      </c>
      <c r="AQ41" t="s" s="0">
        <v>313</v>
      </c>
      <c r="AR41" t="s" s="0">
        <v>314</v>
      </c>
      <c r="AS41" t="s" s="0">
        <v>315</v>
      </c>
      <c r="AT41" t="s" s="0">
        <v>81</v>
      </c>
      <c r="AU41" t="s" s="0">
        <v>1126</v>
      </c>
      <c r="AV41" t="s" s="0">
        <v>81</v>
      </c>
      <c r="AW41" t="s" s="0">
        <v>1127</v>
      </c>
      <c r="AX41" t="s" s="0">
        <v>1128</v>
      </c>
      <c r="AY41" t="s" s="0">
        <v>1129</v>
      </c>
      <c r="AZ41" t="s" s="0">
        <v>106</v>
      </c>
      <c r="BA41" t="s" s="0">
        <v>354</v>
      </c>
      <c r="BB41" t="s" s="0">
        <v>81</v>
      </c>
      <c r="BC41" t="s" s="0">
        <v>81</v>
      </c>
      <c r="BD41" t="s" s="0">
        <v>81</v>
      </c>
      <c r="BE41" t="s" s="0">
        <v>81</v>
      </c>
      <c r="BF41" t="s" s="0">
        <v>81</v>
      </c>
      <c r="BG41" t="s" s="0">
        <v>81</v>
      </c>
      <c r="BH41" t="s" s="0">
        <v>81</v>
      </c>
      <c r="BI41" t="s" s="0">
        <v>1130</v>
      </c>
      <c r="BJ41" t="s" s="0">
        <v>1131</v>
      </c>
      <c r="BK41" t="s" s="79">
        <f>HYPERLINK("http://dx.doi.org/10.3389/fdgth.2026.1769337","http://dx.doi.org/10.3389/fdgth.2026.1769337")</f>
        <v>1132</v>
      </c>
      <c r="BL41" t="s" s="0">
        <v>81</v>
      </c>
      <c r="BM41" t="s" s="0">
        <v>346</v>
      </c>
      <c r="BN41" t="s" s="0">
        <v>136</v>
      </c>
      <c r="BO41" t="s" s="0">
        <v>1133</v>
      </c>
      <c r="BP41" t="s" s="0">
        <v>1133</v>
      </c>
      <c r="BQ41" t="s" s="0">
        <v>1134</v>
      </c>
      <c r="BR41" t="s" s="0">
        <v>1135</v>
      </c>
      <c r="BS41" t="s" s="0">
        <v>1136</v>
      </c>
      <c r="BT41" t="s" s="80">
        <f>HYPERLINK("https://www.webofscience.com/wos/woscc/full-record/WOS:001751222400001","View Record in Web of Science")</f>
        <v>119</v>
      </c>
      <c r="BU41" t="s" s="0">
        <v>120</v>
      </c>
      <c r="BV41" t="s" s="0">
        <v>81</v>
      </c>
      <c r="BW41" t="s" s="0">
        <v>81</v>
      </c>
      <c r="BX41" t="s" s="0">
        <v>121</v>
      </c>
    </row>
    <row r="42">
      <c r="A42" t="s" s="0">
        <v>77</v>
      </c>
      <c r="B42" t="s" s="0">
        <v>77</v>
      </c>
      <c r="C42" t="s" s="0">
        <v>77</v>
      </c>
      <c r="D42" t="s" s="0">
        <v>77</v>
      </c>
      <c r="E42" t="s" s="0">
        <v>1137</v>
      </c>
      <c r="F42" t="s" s="0">
        <v>1138</v>
      </c>
      <c r="G42" t="s" s="0">
        <v>1139</v>
      </c>
      <c r="H42" t="s" s="0">
        <v>81</v>
      </c>
      <c r="I42" t="s" s="0">
        <v>82</v>
      </c>
      <c r="J42" t="s" s="0">
        <v>1140</v>
      </c>
      <c r="K42" t="s" s="0">
        <v>1141</v>
      </c>
      <c r="L42" t="s" s="0">
        <v>81</v>
      </c>
      <c r="M42" t="s" s="0">
        <v>81</v>
      </c>
      <c r="N42" t="s" s="0">
        <v>81</v>
      </c>
      <c r="O42" t="s" s="0">
        <v>1142</v>
      </c>
      <c r="P42" t="s" s="0">
        <v>1143</v>
      </c>
      <c r="Q42" t="s" s="0">
        <v>87</v>
      </c>
      <c r="R42" t="s" s="0">
        <v>81</v>
      </c>
      <c r="S42" t="s" s="0">
        <v>81</v>
      </c>
      <c r="T42" t="s" s="0">
        <v>81</v>
      </c>
      <c r="U42" t="s" s="0">
        <v>81</v>
      </c>
      <c r="V42" t="s" s="0">
        <v>1144</v>
      </c>
      <c r="W42" t="s" s="0">
        <v>1145</v>
      </c>
      <c r="X42" t="s" s="0">
        <v>81</v>
      </c>
      <c r="Y42" t="s" s="0">
        <v>81</v>
      </c>
      <c r="Z42" t="s" s="0">
        <v>90</v>
      </c>
      <c r="AA42" t="s" s="0">
        <v>91</v>
      </c>
      <c r="AB42" t="s" s="0">
        <v>81</v>
      </c>
      <c r="AC42" t="s" s="0">
        <v>81</v>
      </c>
      <c r="AD42" t="s" s="0">
        <v>81</v>
      </c>
      <c r="AE42" t="s" s="0">
        <v>81</v>
      </c>
      <c r="AF42" t="s" s="0">
        <v>81</v>
      </c>
      <c r="AG42" t="s" s="0">
        <v>1146</v>
      </c>
      <c r="AH42" t="s" s="0">
        <v>1147</v>
      </c>
      <c r="AI42" t="s" s="0">
        <v>1148</v>
      </c>
      <c r="AJ42" t="s" s="0">
        <v>1149</v>
      </c>
      <c r="AK42" t="s" s="0">
        <v>81</v>
      </c>
      <c r="AL42" t="s" s="0">
        <v>234</v>
      </c>
      <c r="AM42" t="s" s="0">
        <v>108</v>
      </c>
      <c r="AN42" t="s" s="0">
        <v>97</v>
      </c>
      <c r="AO42" t="s" s="0">
        <v>200</v>
      </c>
      <c r="AP42" t="s" s="0">
        <v>354</v>
      </c>
      <c r="AQ42" t="s" s="0">
        <v>1150</v>
      </c>
      <c r="AR42" t="s" s="0">
        <v>1151</v>
      </c>
      <c r="AS42" t="s" s="0">
        <v>1152</v>
      </c>
      <c r="AT42" t="s" s="0">
        <v>1153</v>
      </c>
      <c r="AU42" t="s" s="0">
        <v>1154</v>
      </c>
      <c r="AV42" t="s" s="0">
        <v>81</v>
      </c>
      <c r="AW42" t="s" s="0">
        <v>1155</v>
      </c>
      <c r="AX42" t="s" s="0">
        <v>1156</v>
      </c>
      <c r="AY42" t="s" s="0">
        <v>1157</v>
      </c>
      <c r="AZ42" t="s" s="0">
        <v>106</v>
      </c>
      <c r="BA42" t="s" s="0">
        <v>375</v>
      </c>
      <c r="BB42" t="s" s="0">
        <v>200</v>
      </c>
      <c r="BC42" t="s" s="0">
        <v>81</v>
      </c>
      <c r="BD42" t="s" s="0">
        <v>81</v>
      </c>
      <c r="BE42" t="s" s="0">
        <v>81</v>
      </c>
      <c r="BF42" t="s" s="0">
        <v>81</v>
      </c>
      <c r="BG42" t="s" s="0">
        <v>1158</v>
      </c>
      <c r="BH42" t="s" s="0">
        <v>1159</v>
      </c>
      <c r="BI42" t="s" s="0">
        <v>81</v>
      </c>
      <c r="BJ42" t="s" s="0">
        <v>1160</v>
      </c>
      <c r="BK42" t="s" s="81">
        <f>HYPERLINK("http://dx.doi.org/10.1515/cclm-2025-1450","http://dx.doi.org/10.1515/cclm-2025-1450")</f>
        <v>1161</v>
      </c>
      <c r="BL42" t="s" s="0">
        <v>81</v>
      </c>
      <c r="BM42" t="s" s="0">
        <v>1162</v>
      </c>
      <c r="BN42" t="s" s="0">
        <v>181</v>
      </c>
      <c r="BO42" t="s" s="0">
        <v>1163</v>
      </c>
      <c r="BP42" t="s" s="0">
        <v>1163</v>
      </c>
      <c r="BQ42" t="s" s="0">
        <v>1164</v>
      </c>
      <c r="BR42" t="s" s="0">
        <v>1165</v>
      </c>
      <c r="BS42" t="s" s="0">
        <v>1166</v>
      </c>
      <c r="BT42" t="s" s="82">
        <f>HYPERLINK("https://www.webofscience.com/wos/woscc/full-record/WOS:001639489300001","View Record in Web of Science")</f>
        <v>119</v>
      </c>
      <c r="BU42" t="s" s="0">
        <v>81</v>
      </c>
      <c r="BV42" t="s" s="0">
        <v>81</v>
      </c>
      <c r="BW42" t="s" s="0">
        <v>81</v>
      </c>
      <c r="BX42" t="s" s="0">
        <v>121</v>
      </c>
    </row>
    <row r="43">
      <c r="A43" t="s" s="0">
        <v>77</v>
      </c>
      <c r="B43" t="s" s="0">
        <v>77</v>
      </c>
      <c r="C43" t="s" s="0">
        <v>77</v>
      </c>
      <c r="D43" t="s" s="0">
        <v>77</v>
      </c>
      <c r="E43" t="s" s="0">
        <v>1167</v>
      </c>
      <c r="F43" t="s" s="0">
        <v>1168</v>
      </c>
      <c r="G43" t="s" s="0">
        <v>1169</v>
      </c>
      <c r="H43" t="s" s="0">
        <v>81</v>
      </c>
      <c r="I43" t="s" s="0">
        <v>82</v>
      </c>
      <c r="J43" t="s" s="0">
        <v>1170</v>
      </c>
      <c r="K43" t="s" s="0">
        <v>1171</v>
      </c>
      <c r="L43" t="s" s="0">
        <v>1172</v>
      </c>
      <c r="M43" t="s" s="0">
        <v>1173</v>
      </c>
      <c r="N43" t="s" s="0">
        <v>1174</v>
      </c>
      <c r="O43" t="s" s="0">
        <v>1175</v>
      </c>
      <c r="P43" t="s" s="0">
        <v>1176</v>
      </c>
      <c r="Q43" t="s" s="0">
        <v>87</v>
      </c>
      <c r="R43" t="s" s="0">
        <v>81</v>
      </c>
      <c r="S43" t="s" s="0">
        <v>81</v>
      </c>
      <c r="T43" t="s" s="0">
        <v>81</v>
      </c>
      <c r="U43" t="s" s="0">
        <v>81</v>
      </c>
      <c r="V43" t="s" s="0">
        <v>1177</v>
      </c>
      <c r="W43" t="s" s="0">
        <v>1178</v>
      </c>
      <c r="X43" t="s" s="0">
        <v>81</v>
      </c>
      <c r="Y43" t="s" s="0">
        <v>81</v>
      </c>
      <c r="Z43" t="s" s="0">
        <v>90</v>
      </c>
      <c r="AA43" t="s" s="0">
        <v>91</v>
      </c>
      <c r="AB43" t="s" s="0">
        <v>81</v>
      </c>
      <c r="AC43" t="s" s="0">
        <v>81</v>
      </c>
      <c r="AD43" t="s" s="0">
        <v>81</v>
      </c>
      <c r="AE43" t="s" s="0">
        <v>81</v>
      </c>
      <c r="AF43" t="s" s="0">
        <v>81</v>
      </c>
      <c r="AG43" t="s" s="0">
        <v>1179</v>
      </c>
      <c r="AH43" t="s" s="0">
        <v>1180</v>
      </c>
      <c r="AI43" t="s" s="0">
        <v>1181</v>
      </c>
      <c r="AJ43" t="s" s="0">
        <v>81</v>
      </c>
      <c r="AK43" t="s" s="0">
        <v>81</v>
      </c>
      <c r="AL43" t="s" s="0">
        <v>1182</v>
      </c>
      <c r="AM43" t="s" s="0">
        <v>108</v>
      </c>
      <c r="AN43" t="s" s="0">
        <v>97</v>
      </c>
      <c r="AO43" t="s" s="0">
        <v>108</v>
      </c>
      <c r="AP43" t="s" s="0">
        <v>108</v>
      </c>
      <c r="AQ43" t="s" s="0">
        <v>170</v>
      </c>
      <c r="AR43" t="s" s="0">
        <v>171</v>
      </c>
      <c r="AS43" t="s" s="0">
        <v>172</v>
      </c>
      <c r="AT43" t="s" s="0">
        <v>81</v>
      </c>
      <c r="AU43" t="s" s="0">
        <v>1183</v>
      </c>
      <c r="AV43" t="s" s="0">
        <v>81</v>
      </c>
      <c r="AW43" t="s" s="0">
        <v>1178</v>
      </c>
      <c r="AX43" t="s" s="0">
        <v>1184</v>
      </c>
      <c r="AY43" t="s" s="0">
        <v>1185</v>
      </c>
      <c r="AZ43" t="s" s="0">
        <v>106</v>
      </c>
      <c r="BA43" t="s" s="0">
        <v>466</v>
      </c>
      <c r="BB43" t="s" s="0">
        <v>289</v>
      </c>
      <c r="BC43" t="s" s="0">
        <v>81</v>
      </c>
      <c r="BD43" t="s" s="0">
        <v>81</v>
      </c>
      <c r="BE43" t="s" s="0">
        <v>81</v>
      </c>
      <c r="BF43" t="s" s="0">
        <v>81</v>
      </c>
      <c r="BG43" t="s" s="0">
        <v>81</v>
      </c>
      <c r="BH43" t="s" s="0">
        <v>81</v>
      </c>
      <c r="BI43" t="s" s="0">
        <v>1186</v>
      </c>
      <c r="BJ43" t="s" s="0">
        <v>1187</v>
      </c>
      <c r="BK43" t="s" s="83">
        <f>HYPERLINK("http://dx.doi.org/10.3390/cancers18071184","http://dx.doi.org/10.3390/cancers18071184")</f>
        <v>1188</v>
      </c>
      <c r="BL43" t="s" s="0">
        <v>81</v>
      </c>
      <c r="BM43" t="s" s="0">
        <v>81</v>
      </c>
      <c r="BN43" t="s" s="0">
        <v>466</v>
      </c>
      <c r="BO43" t="s" s="0">
        <v>568</v>
      </c>
      <c r="BP43" t="s" s="0">
        <v>568</v>
      </c>
      <c r="BQ43" t="s" s="0">
        <v>1189</v>
      </c>
      <c r="BR43" t="s" s="0">
        <v>1190</v>
      </c>
      <c r="BS43" t="s" s="0">
        <v>1191</v>
      </c>
      <c r="BT43" t="s" s="84">
        <f>HYPERLINK("https://www.webofscience.com/wos/woscc/full-record/WOS:001738552400001","View Record in Web of Science")</f>
        <v>119</v>
      </c>
      <c r="BU43" t="s" s="0">
        <v>120</v>
      </c>
      <c r="BV43" t="s" s="0">
        <v>81</v>
      </c>
      <c r="BW43" t="s" s="0">
        <v>81</v>
      </c>
      <c r="BX43" t="s" s="0">
        <v>121</v>
      </c>
    </row>
    <row r="44">
      <c r="A44" t="s" s="0">
        <v>77</v>
      </c>
      <c r="B44" t="s" s="0">
        <v>77</v>
      </c>
      <c r="C44" t="s" s="0">
        <v>108</v>
      </c>
      <c r="D44" t="s" s="0">
        <v>77</v>
      </c>
      <c r="E44" t="s" s="0">
        <v>1192</v>
      </c>
      <c r="F44" t="s" s="0">
        <v>1193</v>
      </c>
      <c r="G44" t="s" s="0">
        <v>1194</v>
      </c>
      <c r="H44" t="s" s="0">
        <v>81</v>
      </c>
      <c r="I44" t="s" s="0">
        <v>1195</v>
      </c>
      <c r="J44" t="s" s="0">
        <v>1196</v>
      </c>
      <c r="K44" t="s" s="0">
        <v>1197</v>
      </c>
      <c r="L44" t="s" s="0">
        <v>81</v>
      </c>
      <c r="M44" t="s" s="0">
        <v>81</v>
      </c>
      <c r="N44" t="s" s="0">
        <v>81</v>
      </c>
      <c r="O44" t="s" s="0">
        <v>1198</v>
      </c>
      <c r="P44" t="s" s="0">
        <v>1199</v>
      </c>
      <c r="Q44" t="s" s="0">
        <v>87</v>
      </c>
      <c r="R44" t="s" s="0">
        <v>81</v>
      </c>
      <c r="S44" t="s" s="0">
        <v>81</v>
      </c>
      <c r="T44" t="s" s="0">
        <v>81</v>
      </c>
      <c r="U44" t="s" s="0">
        <v>81</v>
      </c>
      <c r="V44" t="s" s="0">
        <v>1200</v>
      </c>
      <c r="W44" t="s" s="0">
        <v>1201</v>
      </c>
      <c r="X44" t="s" s="0">
        <v>81</v>
      </c>
      <c r="Y44" t="s" s="0">
        <v>81</v>
      </c>
      <c r="Z44" t="s" s="0">
        <v>90</v>
      </c>
      <c r="AA44" t="s" s="0">
        <v>91</v>
      </c>
      <c r="AB44" t="s" s="0">
        <v>81</v>
      </c>
      <c r="AC44" t="s" s="0">
        <v>81</v>
      </c>
      <c r="AD44" t="s" s="0">
        <v>81</v>
      </c>
      <c r="AE44" t="s" s="0">
        <v>81</v>
      </c>
      <c r="AF44" t="s" s="0">
        <v>81</v>
      </c>
      <c r="AG44" t="s" s="0">
        <v>1202</v>
      </c>
      <c r="AH44" t="s" s="0">
        <v>1203</v>
      </c>
      <c r="AI44" t="s" s="0">
        <v>81</v>
      </c>
      <c r="AJ44" t="s" s="0">
        <v>81</v>
      </c>
      <c r="AK44" t="s" s="0">
        <v>81</v>
      </c>
      <c r="AL44" t="s" s="0">
        <v>693</v>
      </c>
      <c r="AM44" t="s" s="0">
        <v>354</v>
      </c>
      <c r="AN44" t="s" s="0">
        <v>354</v>
      </c>
      <c r="AO44" t="s" s="0">
        <v>354</v>
      </c>
      <c r="AP44" t="s" s="0">
        <v>360</v>
      </c>
      <c r="AQ44" t="s" s="0">
        <v>997</v>
      </c>
      <c r="AR44" t="s" s="0">
        <v>99</v>
      </c>
      <c r="AS44" t="s" s="0">
        <v>998</v>
      </c>
      <c r="AT44" t="s" s="0">
        <v>1204</v>
      </c>
      <c r="AU44" t="s" s="0">
        <v>81</v>
      </c>
      <c r="AV44" t="s" s="0">
        <v>81</v>
      </c>
      <c r="AW44" t="s" s="0">
        <v>1205</v>
      </c>
      <c r="AX44" t="s" s="0">
        <v>1206</v>
      </c>
      <c r="AY44" t="s" s="0">
        <v>205</v>
      </c>
      <c r="AZ44" t="s" s="0">
        <v>205</v>
      </c>
      <c r="BA44" t="s" s="0">
        <v>404</v>
      </c>
      <c r="BB44" t="s" s="0">
        <v>81</v>
      </c>
      <c r="BC44" t="s" s="0">
        <v>81</v>
      </c>
      <c r="BD44" t="s" s="0">
        <v>81</v>
      </c>
      <c r="BE44" t="s" s="0">
        <v>81</v>
      </c>
      <c r="BF44" t="s" s="0">
        <v>81</v>
      </c>
      <c r="BG44" t="s" s="0">
        <v>81</v>
      </c>
      <c r="BH44" t="s" s="0">
        <v>81</v>
      </c>
      <c r="BI44" t="s" s="0">
        <v>1207</v>
      </c>
      <c r="BJ44" t="s" s="0">
        <v>1208</v>
      </c>
      <c r="BK44" t="s" s="85">
        <f>HYPERLINK("http://dx.doi.org/10.1177/20552076251406302","http://dx.doi.org/10.1177/20552076251406302")</f>
        <v>1209</v>
      </c>
      <c r="BL44" t="s" s="0">
        <v>81</v>
      </c>
      <c r="BM44" t="s" s="0">
        <v>81</v>
      </c>
      <c r="BN44" t="s" s="0">
        <v>177</v>
      </c>
      <c r="BO44" t="s" s="0">
        <v>1210</v>
      </c>
      <c r="BP44" t="s" s="0">
        <v>1211</v>
      </c>
      <c r="BQ44" t="s" s="0">
        <v>1212</v>
      </c>
      <c r="BR44" t="s" s="0">
        <v>1213</v>
      </c>
      <c r="BS44" t="s" s="0">
        <v>1214</v>
      </c>
      <c r="BT44" t="s" s="86">
        <f>HYPERLINK("https://www.webofscience.com/wos/woscc/full-record/WOS:001637089600001","View Record in Web of Science")</f>
        <v>119</v>
      </c>
      <c r="BU44" t="s" s="0">
        <v>120</v>
      </c>
      <c r="BV44" t="s" s="0">
        <v>81</v>
      </c>
      <c r="BW44" t="s" s="0">
        <v>81</v>
      </c>
      <c r="BX44" t="s" s="0">
        <v>121</v>
      </c>
    </row>
    <row r="45">
      <c r="A45" t="s" s="0">
        <v>77</v>
      </c>
      <c r="B45" t="s" s="0">
        <v>77</v>
      </c>
      <c r="C45" t="s" s="0">
        <v>77</v>
      </c>
      <c r="D45" t="s" s="0">
        <v>77</v>
      </c>
      <c r="E45" t="s" s="0">
        <v>1215</v>
      </c>
      <c r="F45" t="s" s="0">
        <v>1216</v>
      </c>
      <c r="G45" t="s" s="0">
        <v>1217</v>
      </c>
      <c r="H45" t="s" s="0">
        <v>81</v>
      </c>
      <c r="I45" t="s" s="0">
        <v>82</v>
      </c>
      <c r="J45" t="s" s="0">
        <v>1218</v>
      </c>
      <c r="K45" t="s" s="0">
        <v>1219</v>
      </c>
      <c r="L45" t="s" s="0">
        <v>1220</v>
      </c>
      <c r="M45" t="s" s="0">
        <v>1221</v>
      </c>
      <c r="N45" t="s" s="0">
        <v>1222</v>
      </c>
      <c r="O45" t="s" s="0">
        <v>1223</v>
      </c>
      <c r="P45" t="s" s="0">
        <v>1224</v>
      </c>
      <c r="Q45" t="s" s="0">
        <v>87</v>
      </c>
      <c r="R45" t="s" s="0">
        <v>81</v>
      </c>
      <c r="S45" t="s" s="0">
        <v>81</v>
      </c>
      <c r="T45" t="s" s="0">
        <v>81</v>
      </c>
      <c r="U45" t="s" s="0">
        <v>81</v>
      </c>
      <c r="V45" t="s" s="0">
        <v>1225</v>
      </c>
      <c r="W45" t="s" s="0">
        <v>1226</v>
      </c>
      <c r="X45" t="s" s="0">
        <v>81</v>
      </c>
      <c r="Y45" t="s" s="0">
        <v>81</v>
      </c>
      <c r="Z45" t="s" s="0">
        <v>90</v>
      </c>
      <c r="AA45" t="s" s="0">
        <v>91</v>
      </c>
      <c r="AB45" t="s" s="0">
        <v>81</v>
      </c>
      <c r="AC45" t="s" s="0">
        <v>81</v>
      </c>
      <c r="AD45" t="s" s="0">
        <v>81</v>
      </c>
      <c r="AE45" t="s" s="0">
        <v>81</v>
      </c>
      <c r="AF45" t="s" s="0">
        <v>81</v>
      </c>
      <c r="AG45" t="s" s="0">
        <v>81</v>
      </c>
      <c r="AH45" t="s" s="0">
        <v>1227</v>
      </c>
      <c r="AI45" t="s" s="0">
        <v>1228</v>
      </c>
      <c r="AJ45" t="s" s="0">
        <v>1229</v>
      </c>
      <c r="AK45" t="s" s="0">
        <v>81</v>
      </c>
      <c r="AL45" t="s" s="0">
        <v>1230</v>
      </c>
      <c r="AM45" t="s" s="0">
        <v>199</v>
      </c>
      <c r="AN45" t="s" s="0">
        <v>199</v>
      </c>
      <c r="AO45" t="s" s="0">
        <v>97</v>
      </c>
      <c r="AP45" t="s" s="0">
        <v>97</v>
      </c>
      <c r="AQ45" t="s" s="0">
        <v>1231</v>
      </c>
      <c r="AR45" t="s" s="0">
        <v>1232</v>
      </c>
      <c r="AS45" t="s" s="0">
        <v>1233</v>
      </c>
      <c r="AT45" t="s" s="0">
        <v>1234</v>
      </c>
      <c r="AU45" t="s" s="0">
        <v>1235</v>
      </c>
      <c r="AV45" t="s" s="0">
        <v>81</v>
      </c>
      <c r="AW45" t="s" s="0">
        <v>1236</v>
      </c>
      <c r="AX45" t="s" s="0">
        <v>1237</v>
      </c>
      <c r="AY45" t="s" s="0">
        <v>1238</v>
      </c>
      <c r="AZ45" t="s" s="0">
        <v>106</v>
      </c>
      <c r="BA45" t="s" s="0">
        <v>148</v>
      </c>
      <c r="BB45" t="s" s="0">
        <v>200</v>
      </c>
      <c r="BC45" t="s" s="0">
        <v>81</v>
      </c>
      <c r="BD45" t="s" s="0">
        <v>81</v>
      </c>
      <c r="BE45" t="s" s="0">
        <v>81</v>
      </c>
      <c r="BF45" t="s" s="0">
        <v>81</v>
      </c>
      <c r="BG45" t="s" s="0">
        <v>81</v>
      </c>
      <c r="BH45" t="s" s="0">
        <v>81</v>
      </c>
      <c r="BI45" t="s" s="0">
        <v>1239</v>
      </c>
      <c r="BJ45" t="s" s="0">
        <v>1240</v>
      </c>
      <c r="BK45" t="s" s="87">
        <f>HYPERLINK("http://dx.doi.org/10.1111/nmo.70310","http://dx.doi.org/10.1111/nmo.70310")</f>
        <v>1241</v>
      </c>
      <c r="BL45" t="s" s="0">
        <v>81</v>
      </c>
      <c r="BM45" t="s" s="0">
        <v>81</v>
      </c>
      <c r="BN45" t="s" s="0">
        <v>493</v>
      </c>
      <c r="BO45" t="s" s="0">
        <v>1242</v>
      </c>
      <c r="BP45" t="s" s="0">
        <v>1243</v>
      </c>
      <c r="BQ45" t="s" s="0">
        <v>1244</v>
      </c>
      <c r="BR45" t="s" s="0">
        <v>1245</v>
      </c>
      <c r="BS45" t="s" s="0">
        <v>1246</v>
      </c>
      <c r="BT45" t="s" s="88">
        <f>HYPERLINK("https://www.webofscience.com/wos/woscc/full-record/WOS:001732263300001","View Record in Web of Science")</f>
        <v>119</v>
      </c>
      <c r="BU45" t="s" s="0">
        <v>359</v>
      </c>
      <c r="BV45" t="s" s="0">
        <v>81</v>
      </c>
      <c r="BW45" t="s" s="0">
        <v>81</v>
      </c>
      <c r="BX45" t="s" s="0">
        <v>121</v>
      </c>
    </row>
    <row r="46">
      <c r="A46" t="s" s="0">
        <v>77</v>
      </c>
      <c r="B46" t="s" s="0">
        <v>77</v>
      </c>
      <c r="C46" t="s" s="0">
        <v>77</v>
      </c>
      <c r="D46" t="s" s="0">
        <v>77</v>
      </c>
      <c r="E46" t="s" s="0">
        <v>1247</v>
      </c>
      <c r="F46" t="s" s="0">
        <v>1248</v>
      </c>
      <c r="G46" t="s" s="0">
        <v>1249</v>
      </c>
      <c r="H46" t="s" s="0">
        <v>81</v>
      </c>
      <c r="I46" t="s" s="0">
        <v>82</v>
      </c>
      <c r="J46" t="s" s="0">
        <v>1250</v>
      </c>
      <c r="K46" t="s" s="0">
        <v>1251</v>
      </c>
      <c r="L46" t="s" s="0">
        <v>81</v>
      </c>
      <c r="M46" t="s" s="0">
        <v>81</v>
      </c>
      <c r="N46" t="s" s="0">
        <v>81</v>
      </c>
      <c r="O46" t="s" s="0">
        <v>1252</v>
      </c>
      <c r="P46" t="s" s="0">
        <v>1253</v>
      </c>
      <c r="Q46" t="s" s="0">
        <v>87</v>
      </c>
      <c r="R46" t="s" s="0">
        <v>81</v>
      </c>
      <c r="S46" t="s" s="0">
        <v>81</v>
      </c>
      <c r="T46" t="s" s="0">
        <v>81</v>
      </c>
      <c r="U46" t="s" s="0">
        <v>81</v>
      </c>
      <c r="V46" t="s" s="0">
        <v>1254</v>
      </c>
      <c r="W46" t="s" s="0">
        <v>1255</v>
      </c>
      <c r="X46" t="s" s="0">
        <v>81</v>
      </c>
      <c r="Y46" t="s" s="0">
        <v>81</v>
      </c>
      <c r="Z46" t="s" s="0">
        <v>90</v>
      </c>
      <c r="AA46" t="s" s="0">
        <v>91</v>
      </c>
      <c r="AB46" t="s" s="0">
        <v>81</v>
      </c>
      <c r="AC46" t="s" s="0">
        <v>81</v>
      </c>
      <c r="AD46" t="s" s="0">
        <v>81</v>
      </c>
      <c r="AE46" t="s" s="0">
        <v>81</v>
      </c>
      <c r="AF46" t="s" s="0">
        <v>81</v>
      </c>
      <c r="AG46" t="s" s="0">
        <v>1256</v>
      </c>
      <c r="AH46" t="s" s="0">
        <v>1257</v>
      </c>
      <c r="AI46" t="s" s="0">
        <v>81</v>
      </c>
      <c r="AJ46" t="s" s="0">
        <v>81</v>
      </c>
      <c r="AK46" t="s" s="0">
        <v>81</v>
      </c>
      <c r="AL46" t="s" s="0">
        <v>376</v>
      </c>
      <c r="AM46" t="s" s="0">
        <v>77</v>
      </c>
      <c r="AN46" t="s" s="0">
        <v>77</v>
      </c>
      <c r="AO46" t="s" s="0">
        <v>77</v>
      </c>
      <c r="AP46" t="s" s="0">
        <v>77</v>
      </c>
      <c r="AQ46" t="s" s="0">
        <v>838</v>
      </c>
      <c r="AR46" t="s" s="0">
        <v>839</v>
      </c>
      <c r="AS46" t="s" s="0">
        <v>840</v>
      </c>
      <c r="AT46" t="s" s="0">
        <v>1258</v>
      </c>
      <c r="AU46" t="s" s="0">
        <v>1259</v>
      </c>
      <c r="AV46" t="s" s="0">
        <v>81</v>
      </c>
      <c r="AW46" t="s" s="0">
        <v>1260</v>
      </c>
      <c r="AX46" t="s" s="0">
        <v>1261</v>
      </c>
      <c r="AY46" t="s" s="0">
        <v>1262</v>
      </c>
      <c r="AZ46" t="s" s="0">
        <v>106</v>
      </c>
      <c r="BA46" t="s" s="0">
        <v>1263</v>
      </c>
      <c r="BB46" t="s" s="0">
        <v>81</v>
      </c>
      <c r="BC46" t="s" s="0">
        <v>81</v>
      </c>
      <c r="BD46" t="s" s="0">
        <v>81</v>
      </c>
      <c r="BE46" t="s" s="0">
        <v>81</v>
      </c>
      <c r="BF46" t="s" s="0">
        <v>81</v>
      </c>
      <c r="BG46" t="s" s="0">
        <v>81</v>
      </c>
      <c r="BH46" t="s" s="0">
        <v>81</v>
      </c>
      <c r="BI46" t="s" s="0">
        <v>1264</v>
      </c>
      <c r="BJ46" t="s" s="0">
        <v>1265</v>
      </c>
      <c r="BK46" t="s" s="89">
        <f>HYPERLINK("http://dx.doi.org/10.1016/j.jdent.2026.106944","http://dx.doi.org/10.1016/j.jdent.2026.106944")</f>
        <v>1266</v>
      </c>
      <c r="BL46" t="s" s="0">
        <v>81</v>
      </c>
      <c r="BM46" t="s" s="0">
        <v>81</v>
      </c>
      <c r="BN46" t="s" s="0">
        <v>404</v>
      </c>
      <c r="BO46" t="s" s="0">
        <v>1267</v>
      </c>
      <c r="BP46" t="s" s="0">
        <v>1267</v>
      </c>
      <c r="BQ46" t="s" s="0">
        <v>1268</v>
      </c>
      <c r="BR46" t="s" s="0">
        <v>1269</v>
      </c>
      <c r="BS46" t="s" s="0">
        <v>1270</v>
      </c>
      <c r="BT46" t="s" s="90">
        <f>HYPERLINK("https://www.webofscience.com/wos/woscc/full-record/WOS:001844943100001","View Record in Web of Science")</f>
        <v>119</v>
      </c>
      <c r="BU46" t="s" s="0">
        <v>81</v>
      </c>
      <c r="BV46" t="s" s="0">
        <v>81</v>
      </c>
      <c r="BW46" t="s" s="0">
        <v>81</v>
      </c>
      <c r="BX46" t="s" s="0">
        <v>121</v>
      </c>
    </row>
    <row r="47">
      <c r="A47" t="s" s="0">
        <v>77</v>
      </c>
      <c r="B47" t="s" s="0">
        <v>77</v>
      </c>
      <c r="C47" t="s" s="0">
        <v>77</v>
      </c>
      <c r="D47" t="s" s="0">
        <v>77</v>
      </c>
      <c r="E47" t="s" s="0">
        <v>1271</v>
      </c>
      <c r="F47" t="s" s="0">
        <v>1272</v>
      </c>
      <c r="G47" t="s" s="0">
        <v>1273</v>
      </c>
      <c r="H47" t="s" s="0">
        <v>81</v>
      </c>
      <c r="I47" t="s" s="0">
        <v>276</v>
      </c>
      <c r="J47" t="s" s="0">
        <v>1274</v>
      </c>
      <c r="K47" t="s" s="0">
        <v>1275</v>
      </c>
      <c r="L47" t="s" s="0">
        <v>81</v>
      </c>
      <c r="M47" t="s" s="0">
        <v>81</v>
      </c>
      <c r="N47" t="s" s="0">
        <v>81</v>
      </c>
      <c r="O47" t="s" s="0">
        <v>1276</v>
      </c>
      <c r="P47" t="s" s="0">
        <v>1277</v>
      </c>
      <c r="Q47" t="s" s="0">
        <v>87</v>
      </c>
      <c r="R47" t="s" s="0">
        <v>81</v>
      </c>
      <c r="S47" t="s" s="0">
        <v>81</v>
      </c>
      <c r="T47" t="s" s="0">
        <v>81</v>
      </c>
      <c r="U47" t="s" s="0">
        <v>81</v>
      </c>
      <c r="V47" t="s" s="0">
        <v>1278</v>
      </c>
      <c r="W47" t="s" s="0">
        <v>1279</v>
      </c>
      <c r="X47" t="s" s="0">
        <v>81</v>
      </c>
      <c r="Y47" t="s" s="0">
        <v>81</v>
      </c>
      <c r="Z47" t="s" s="0">
        <v>90</v>
      </c>
      <c r="AA47" t="s" s="0">
        <v>91</v>
      </c>
      <c r="AB47" t="s" s="0">
        <v>81</v>
      </c>
      <c r="AC47" t="s" s="0">
        <v>81</v>
      </c>
      <c r="AD47" t="s" s="0">
        <v>81</v>
      </c>
      <c r="AE47" t="s" s="0">
        <v>81</v>
      </c>
      <c r="AF47" t="s" s="0">
        <v>81</v>
      </c>
      <c r="AG47" t="s" s="0">
        <v>1280</v>
      </c>
      <c r="AH47" t="s" s="0">
        <v>1281</v>
      </c>
      <c r="AI47" t="s" s="0">
        <v>1282</v>
      </c>
      <c r="AJ47" t="s" s="0">
        <v>81</v>
      </c>
      <c r="AK47" t="s" s="0">
        <v>81</v>
      </c>
      <c r="AL47" t="s" s="0">
        <v>429</v>
      </c>
      <c r="AM47" t="s" s="0">
        <v>77</v>
      </c>
      <c r="AN47" t="s" s="0">
        <v>77</v>
      </c>
      <c r="AO47" t="s" s="0">
        <v>77</v>
      </c>
      <c r="AP47" t="s" s="0">
        <v>77</v>
      </c>
      <c r="AQ47" t="s" s="0">
        <v>313</v>
      </c>
      <c r="AR47" t="s" s="0">
        <v>314</v>
      </c>
      <c r="AS47" t="s" s="0">
        <v>315</v>
      </c>
      <c r="AT47" t="s" s="0">
        <v>81</v>
      </c>
      <c r="AU47" t="s" s="0">
        <v>1283</v>
      </c>
      <c r="AV47" t="s" s="0">
        <v>81</v>
      </c>
      <c r="AW47" t="s" s="0">
        <v>1284</v>
      </c>
      <c r="AX47" t="s" s="0">
        <v>1285</v>
      </c>
      <c r="AY47" t="s" s="0">
        <v>1022</v>
      </c>
      <c r="AZ47" t="s" s="0">
        <v>106</v>
      </c>
      <c r="BA47" t="s" s="0">
        <v>122</v>
      </c>
      <c r="BB47" t="s" s="0">
        <v>81</v>
      </c>
      <c r="BC47" t="s" s="0">
        <v>81</v>
      </c>
      <c r="BD47" t="s" s="0">
        <v>81</v>
      </c>
      <c r="BE47" t="s" s="0">
        <v>81</v>
      </c>
      <c r="BF47" t="s" s="0">
        <v>81</v>
      </c>
      <c r="BG47" t="s" s="0">
        <v>81</v>
      </c>
      <c r="BH47" t="s" s="0">
        <v>81</v>
      </c>
      <c r="BI47" t="s" s="0">
        <v>1286</v>
      </c>
      <c r="BJ47" t="s" s="0">
        <v>1287</v>
      </c>
      <c r="BK47" t="s" s="91">
        <f>HYPERLINK("http://dx.doi.org/10.3389/fanes.2026.1893965","http://dx.doi.org/10.3389/fanes.2026.1893965")</f>
        <v>1288</v>
      </c>
      <c r="BL47" t="s" s="0">
        <v>81</v>
      </c>
      <c r="BM47" t="s" s="0">
        <v>81</v>
      </c>
      <c r="BN47" t="s" s="0">
        <v>360</v>
      </c>
      <c r="BO47" t="s" s="0">
        <v>1289</v>
      </c>
      <c r="BP47" t="s" s="0">
        <v>1289</v>
      </c>
      <c r="BQ47" t="s" s="0">
        <v>1290</v>
      </c>
      <c r="BR47" t="s" s="0">
        <v>81</v>
      </c>
      <c r="BS47" t="s" s="0">
        <v>1291</v>
      </c>
      <c r="BT47" t="s" s="92">
        <f>HYPERLINK("https://www.webofscience.com/wos/woscc/full-record/WOS:001832778200001","View Record in Web of Science")</f>
        <v>119</v>
      </c>
      <c r="BU47" t="s" s="0">
        <v>272</v>
      </c>
      <c r="BV47" t="s" s="0">
        <v>81</v>
      </c>
      <c r="BW47" t="s" s="0">
        <v>81</v>
      </c>
      <c r="BX47" t="s" s="0">
        <v>121</v>
      </c>
    </row>
    <row r="48">
      <c r="A48" t="s" s="0">
        <v>77</v>
      </c>
      <c r="B48" t="s" s="0">
        <v>77</v>
      </c>
      <c r="C48" t="s" s="0">
        <v>77</v>
      </c>
      <c r="D48" t="s" s="0">
        <v>77</v>
      </c>
      <c r="E48" t="s" s="0">
        <v>1292</v>
      </c>
      <c r="F48" t="s" s="0">
        <v>1293</v>
      </c>
      <c r="G48" t="s" s="0">
        <v>1294</v>
      </c>
      <c r="H48" t="s" s="0">
        <v>81</v>
      </c>
      <c r="I48" t="s" s="0">
        <v>1295</v>
      </c>
      <c r="J48" t="s" s="0">
        <v>1296</v>
      </c>
      <c r="K48" t="s" s="0">
        <v>1297</v>
      </c>
      <c r="L48" t="s" s="0">
        <v>81</v>
      </c>
      <c r="M48" t="s" s="0">
        <v>81</v>
      </c>
      <c r="N48" t="s" s="0">
        <v>81</v>
      </c>
      <c r="O48" t="s" s="0">
        <v>1298</v>
      </c>
      <c r="P48" t="s" s="0">
        <v>1299</v>
      </c>
      <c r="Q48" t="s" s="0">
        <v>87</v>
      </c>
      <c r="R48" t="s" s="0">
        <v>81</v>
      </c>
      <c r="S48" t="s" s="0">
        <v>81</v>
      </c>
      <c r="T48" t="s" s="0">
        <v>81</v>
      </c>
      <c r="U48" t="s" s="0">
        <v>81</v>
      </c>
      <c r="V48" t="s" s="0">
        <v>1300</v>
      </c>
      <c r="W48" t="s" s="0">
        <v>1301</v>
      </c>
      <c r="X48" t="s" s="0">
        <v>81</v>
      </c>
      <c r="Y48" t="s" s="0">
        <v>81</v>
      </c>
      <c r="Z48" t="s" s="0">
        <v>90</v>
      </c>
      <c r="AA48" t="s" s="0">
        <v>91</v>
      </c>
      <c r="AB48" t="s" s="0">
        <v>81</v>
      </c>
      <c r="AC48" t="s" s="0">
        <v>81</v>
      </c>
      <c r="AD48" t="s" s="0">
        <v>81</v>
      </c>
      <c r="AE48" t="s" s="0">
        <v>81</v>
      </c>
      <c r="AF48" t="s" s="0">
        <v>81</v>
      </c>
      <c r="AG48" t="s" s="0">
        <v>1302</v>
      </c>
      <c r="AH48" t="s" s="0">
        <v>81</v>
      </c>
      <c r="AI48" t="s" s="0">
        <v>1303</v>
      </c>
      <c r="AJ48" t="s" s="0">
        <v>81</v>
      </c>
      <c r="AK48" t="s" s="0">
        <v>81</v>
      </c>
      <c r="AL48" t="s" s="0">
        <v>206</v>
      </c>
      <c r="AM48" t="s" s="0">
        <v>77</v>
      </c>
      <c r="AN48" t="s" s="0">
        <v>77</v>
      </c>
      <c r="AO48" t="s" s="0">
        <v>77</v>
      </c>
      <c r="AP48" t="s" s="0">
        <v>77</v>
      </c>
      <c r="AQ48" t="s" s="0">
        <v>1304</v>
      </c>
      <c r="AR48" t="s" s="0">
        <v>1305</v>
      </c>
      <c r="AS48" t="s" s="0">
        <v>1306</v>
      </c>
      <c r="AT48" t="s" s="0">
        <v>1307</v>
      </c>
      <c r="AU48" t="s" s="0">
        <v>1308</v>
      </c>
      <c r="AV48" t="s" s="0">
        <v>81</v>
      </c>
      <c r="AW48" t="s" s="0">
        <v>1301</v>
      </c>
      <c r="AX48" t="s" s="0">
        <v>1309</v>
      </c>
      <c r="AY48" t="s" s="0">
        <v>1310</v>
      </c>
      <c r="AZ48" t="s" s="0">
        <v>106</v>
      </c>
      <c r="BA48" t="s" s="0">
        <v>974</v>
      </c>
      <c r="BB48" t="s" s="0">
        <v>199</v>
      </c>
      <c r="BC48" t="s" s="0">
        <v>81</v>
      </c>
      <c r="BD48" t="s" s="0">
        <v>81</v>
      </c>
      <c r="BE48" t="s" s="0">
        <v>81</v>
      </c>
      <c r="BF48" t="s" s="0">
        <v>81</v>
      </c>
      <c r="BG48" t="s" s="0">
        <v>1311</v>
      </c>
      <c r="BH48" t="s" s="0">
        <v>1312</v>
      </c>
      <c r="BI48" t="s" s="0">
        <v>81</v>
      </c>
      <c r="BJ48" t="s" s="0">
        <v>1313</v>
      </c>
      <c r="BK48" t="s" s="93">
        <f>HYPERLINK("http://dx.doi.org/10.1080/03630269.2026.2653733","http://dx.doi.org/10.1080/03630269.2026.2653733")</f>
        <v>1314</v>
      </c>
      <c r="BL48" t="s" s="0">
        <v>81</v>
      </c>
      <c r="BM48" t="s" s="0">
        <v>912</v>
      </c>
      <c r="BN48" t="s" s="0">
        <v>360</v>
      </c>
      <c r="BO48" t="s" s="0">
        <v>1315</v>
      </c>
      <c r="BP48" t="s" s="0">
        <v>1315</v>
      </c>
      <c r="BQ48" t="s" s="0">
        <v>1316</v>
      </c>
      <c r="BR48" t="s" s="0">
        <v>1317</v>
      </c>
      <c r="BS48" t="s" s="0">
        <v>1318</v>
      </c>
      <c r="BT48" t="s" s="94">
        <f>HYPERLINK("https://www.webofscience.com/wos/woscc/full-record/WOS:001758865500001","View Record in Web of Science")</f>
        <v>119</v>
      </c>
      <c r="BU48" t="s" s="0">
        <v>81</v>
      </c>
      <c r="BV48" t="s" s="0">
        <v>81</v>
      </c>
      <c r="BW48" t="s" s="0">
        <v>81</v>
      </c>
      <c r="BX48" t="s" s="0">
        <v>121</v>
      </c>
    </row>
    <row r="49">
      <c r="A49" t="s" s="0">
        <v>77</v>
      </c>
      <c r="B49" t="s" s="0">
        <v>77</v>
      </c>
      <c r="C49" t="s" s="0">
        <v>77</v>
      </c>
      <c r="D49" t="s" s="0">
        <v>77</v>
      </c>
      <c r="E49" t="s" s="0">
        <v>1319</v>
      </c>
      <c r="F49" t="s" s="0">
        <v>1320</v>
      </c>
      <c r="G49" t="s" s="0">
        <v>1321</v>
      </c>
      <c r="H49" t="s" s="0">
        <v>81</v>
      </c>
      <c r="I49" t="s" s="0">
        <v>82</v>
      </c>
      <c r="J49" t="s" s="0">
        <v>1322</v>
      </c>
      <c r="K49" t="s" s="0">
        <v>1323</v>
      </c>
      <c r="L49" t="s" s="0">
        <v>81</v>
      </c>
      <c r="M49" t="s" s="0">
        <v>81</v>
      </c>
      <c r="N49" t="s" s="0">
        <v>81</v>
      </c>
      <c r="O49" t="s" s="0">
        <v>1324</v>
      </c>
      <c r="P49" t="s" s="0">
        <v>1325</v>
      </c>
      <c r="Q49" t="s" s="0">
        <v>87</v>
      </c>
      <c r="R49" t="s" s="0">
        <v>81</v>
      </c>
      <c r="S49" t="s" s="0">
        <v>81</v>
      </c>
      <c r="T49" t="s" s="0">
        <v>81</v>
      </c>
      <c r="U49" t="s" s="0">
        <v>81</v>
      </c>
      <c r="V49" t="s" s="0">
        <v>1326</v>
      </c>
      <c r="W49" t="s" s="0">
        <v>1327</v>
      </c>
      <c r="X49" t="s" s="0">
        <v>81</v>
      </c>
      <c r="Y49" t="s" s="0">
        <v>81</v>
      </c>
      <c r="Z49" t="s" s="0">
        <v>90</v>
      </c>
      <c r="AA49" t="s" s="0">
        <v>91</v>
      </c>
      <c r="AB49" t="s" s="0">
        <v>81</v>
      </c>
      <c r="AC49" t="s" s="0">
        <v>81</v>
      </c>
      <c r="AD49" t="s" s="0">
        <v>81</v>
      </c>
      <c r="AE49" t="s" s="0">
        <v>81</v>
      </c>
      <c r="AF49" t="s" s="0">
        <v>81</v>
      </c>
      <c r="AG49" t="s" s="0">
        <v>1328</v>
      </c>
      <c r="AH49" t="s" s="0">
        <v>1329</v>
      </c>
      <c r="AI49" t="s" s="0">
        <v>1330</v>
      </c>
      <c r="AJ49" t="s" s="0">
        <v>81</v>
      </c>
      <c r="AK49" t="s" s="0">
        <v>81</v>
      </c>
      <c r="AL49" t="s" s="0">
        <v>1331</v>
      </c>
      <c r="AM49" t="s" s="0">
        <v>77</v>
      </c>
      <c r="AN49" t="s" s="0">
        <v>77</v>
      </c>
      <c r="AO49" t="s" s="0">
        <v>97</v>
      </c>
      <c r="AP49" t="s" s="0">
        <v>97</v>
      </c>
      <c r="AQ49" t="s" s="0">
        <v>313</v>
      </c>
      <c r="AR49" t="s" s="0">
        <v>314</v>
      </c>
      <c r="AS49" t="s" s="0">
        <v>315</v>
      </c>
      <c r="AT49" t="s" s="0">
        <v>1332</v>
      </c>
      <c r="AU49" t="s" s="0">
        <v>81</v>
      </c>
      <c r="AV49" t="s" s="0">
        <v>81</v>
      </c>
      <c r="AW49" t="s" s="0">
        <v>1333</v>
      </c>
      <c r="AX49" t="s" s="0">
        <v>1334</v>
      </c>
      <c r="AY49" t="s" s="0">
        <v>1335</v>
      </c>
      <c r="AZ49" t="s" s="0">
        <v>106</v>
      </c>
      <c r="BA49" t="s" s="0">
        <v>181</v>
      </c>
      <c r="BB49" t="s" s="0">
        <v>81</v>
      </c>
      <c r="BC49" t="s" s="0">
        <v>81</v>
      </c>
      <c r="BD49" t="s" s="0">
        <v>81</v>
      </c>
      <c r="BE49" t="s" s="0">
        <v>81</v>
      </c>
      <c r="BF49" t="s" s="0">
        <v>81</v>
      </c>
      <c r="BG49" t="s" s="0">
        <v>81</v>
      </c>
      <c r="BH49" t="s" s="0">
        <v>81</v>
      </c>
      <c r="BI49" t="s" s="0">
        <v>1336</v>
      </c>
      <c r="BJ49" t="s" s="0">
        <v>1337</v>
      </c>
      <c r="BK49" t="s" s="95">
        <f>HYPERLINK("http://dx.doi.org/10.3389/fcell.2026.1863190","http://dx.doi.org/10.3389/fcell.2026.1863190")</f>
        <v>1338</v>
      </c>
      <c r="BL49" t="s" s="0">
        <v>81</v>
      </c>
      <c r="BM49" t="s" s="0">
        <v>266</v>
      </c>
      <c r="BN49" t="s" s="0">
        <v>360</v>
      </c>
      <c r="BO49" t="s" s="0">
        <v>1339</v>
      </c>
      <c r="BP49" t="s" s="0">
        <v>1339</v>
      </c>
      <c r="BQ49" t="s" s="0">
        <v>1340</v>
      </c>
      <c r="BR49" t="s" s="0">
        <v>1341</v>
      </c>
      <c r="BS49" t="s" s="0">
        <v>1342</v>
      </c>
      <c r="BT49" t="s" s="96">
        <f>HYPERLINK("https://www.webofscience.com/wos/woscc/full-record/WOS:001799033600001","View Record in Web of Science")</f>
        <v>119</v>
      </c>
      <c r="BU49" t="s" s="0">
        <v>120</v>
      </c>
      <c r="BV49" t="s" s="0">
        <v>81</v>
      </c>
      <c r="BW49" t="s" s="0">
        <v>81</v>
      </c>
      <c r="BX49" t="s" s="0">
        <v>121</v>
      </c>
    </row>
    <row r="50">
      <c r="A50" t="s" s="0">
        <v>77</v>
      </c>
      <c r="B50" t="s" s="0">
        <v>77</v>
      </c>
      <c r="C50" t="s" s="0">
        <v>77</v>
      </c>
      <c r="D50" t="s" s="0">
        <v>77</v>
      </c>
      <c r="E50" t="s" s="0">
        <v>1343</v>
      </c>
      <c r="F50" t="s" s="0">
        <v>1344</v>
      </c>
      <c r="G50" t="s" s="0">
        <v>1345</v>
      </c>
      <c r="H50" t="s" s="0">
        <v>81</v>
      </c>
      <c r="I50" t="s" s="0">
        <v>276</v>
      </c>
      <c r="J50" t="s" s="0">
        <v>1346</v>
      </c>
      <c r="K50" t="s" s="0">
        <v>1347</v>
      </c>
      <c r="L50" t="s" s="0">
        <v>81</v>
      </c>
      <c r="M50" t="s" s="0">
        <v>81</v>
      </c>
      <c r="N50" t="s" s="0">
        <v>81</v>
      </c>
      <c r="O50" t="s" s="0">
        <v>1348</v>
      </c>
      <c r="P50" t="s" s="0">
        <v>1349</v>
      </c>
      <c r="Q50" t="s" s="0">
        <v>87</v>
      </c>
      <c r="R50" t="s" s="0">
        <v>81</v>
      </c>
      <c r="S50" t="s" s="0">
        <v>81</v>
      </c>
      <c r="T50" t="s" s="0">
        <v>81</v>
      </c>
      <c r="U50" t="s" s="0">
        <v>81</v>
      </c>
      <c r="V50" t="s" s="0">
        <v>1350</v>
      </c>
      <c r="W50" t="s" s="0">
        <v>1351</v>
      </c>
      <c r="X50" t="s" s="0">
        <v>81</v>
      </c>
      <c r="Y50" t="s" s="0">
        <v>81</v>
      </c>
      <c r="Z50" t="s" s="0">
        <v>90</v>
      </c>
      <c r="AA50" t="s" s="0">
        <v>91</v>
      </c>
      <c r="AB50" t="s" s="0">
        <v>81</v>
      </c>
      <c r="AC50" t="s" s="0">
        <v>81</v>
      </c>
      <c r="AD50" t="s" s="0">
        <v>81</v>
      </c>
      <c r="AE50" t="s" s="0">
        <v>81</v>
      </c>
      <c r="AF50" t="s" s="0">
        <v>81</v>
      </c>
      <c r="AG50" t="s" s="0">
        <v>1352</v>
      </c>
      <c r="AH50" t="s" s="0">
        <v>81</v>
      </c>
      <c r="AI50" t="s" s="0">
        <v>81</v>
      </c>
      <c r="AJ50" t="s" s="0">
        <v>81</v>
      </c>
      <c r="AK50" t="s" s="0">
        <v>81</v>
      </c>
      <c r="AL50" t="s" s="0">
        <v>1353</v>
      </c>
      <c r="AM50" t="s" s="0">
        <v>77</v>
      </c>
      <c r="AN50" t="s" s="0">
        <v>108</v>
      </c>
      <c r="AO50" t="s" s="0">
        <v>97</v>
      </c>
      <c r="AP50" t="s" s="0">
        <v>97</v>
      </c>
      <c r="AQ50" t="s" s="0">
        <v>170</v>
      </c>
      <c r="AR50" t="s" s="0">
        <v>171</v>
      </c>
      <c r="AS50" t="s" s="0">
        <v>172</v>
      </c>
      <c r="AT50" t="s" s="0">
        <v>1354</v>
      </c>
      <c r="AU50" t="s" s="0">
        <v>1355</v>
      </c>
      <c r="AV50" t="s" s="0">
        <v>81</v>
      </c>
      <c r="AW50" t="s" s="0">
        <v>1356</v>
      </c>
      <c r="AX50" t="s" s="0">
        <v>1357</v>
      </c>
      <c r="AY50" t="s" s="0">
        <v>1358</v>
      </c>
      <c r="AZ50" t="s" s="0">
        <v>106</v>
      </c>
      <c r="BA50" t="s" s="0">
        <v>493</v>
      </c>
      <c r="BB50" t="s" s="0">
        <v>97</v>
      </c>
      <c r="BC50" t="s" s="0">
        <v>81</v>
      </c>
      <c r="BD50" t="s" s="0">
        <v>81</v>
      </c>
      <c r="BE50" t="s" s="0">
        <v>81</v>
      </c>
      <c r="BF50" t="s" s="0">
        <v>81</v>
      </c>
      <c r="BG50" t="s" s="0">
        <v>81</v>
      </c>
      <c r="BH50" t="s" s="0">
        <v>81</v>
      </c>
      <c r="BI50" t="s" s="0">
        <v>1359</v>
      </c>
      <c r="BJ50" t="s" s="0">
        <v>1360</v>
      </c>
      <c r="BK50" t="s" s="97">
        <f>HYPERLINK("http://dx.doi.org/10.3390/audiolres16020029","http://dx.doi.org/10.3390/audiolres16020029")</f>
        <v>1361</v>
      </c>
      <c r="BL50" t="s" s="0">
        <v>81</v>
      </c>
      <c r="BM50" t="s" s="0">
        <v>1362</v>
      </c>
      <c r="BN50" t="s" s="0">
        <v>493</v>
      </c>
      <c r="BO50" t="s" s="0">
        <v>1363</v>
      </c>
      <c r="BP50" t="s" s="0">
        <v>1363</v>
      </c>
      <c r="BQ50" t="s" s="0">
        <v>1364</v>
      </c>
      <c r="BR50" t="s" s="0">
        <v>1365</v>
      </c>
      <c r="BS50" t="s" s="0">
        <v>1366</v>
      </c>
      <c r="BT50" t="s" s="98">
        <f>HYPERLINK("https://www.webofscience.com/wos/woscc/full-record/WOS:001749196100001","View Record in Web of Science")</f>
        <v>119</v>
      </c>
      <c r="BU50" t="s" s="0">
        <v>120</v>
      </c>
      <c r="BV50" t="s" s="0">
        <v>81</v>
      </c>
      <c r="BW50" t="s" s="0">
        <v>81</v>
      </c>
      <c r="BX50" t="s" s="0">
        <v>121</v>
      </c>
    </row>
    <row r="51">
      <c r="A51" t="s" s="0">
        <v>77</v>
      </c>
      <c r="B51" t="s" s="0">
        <v>77</v>
      </c>
      <c r="C51" t="s" s="0">
        <v>77</v>
      </c>
      <c r="D51" t="s" s="0">
        <v>77</v>
      </c>
      <c r="E51" t="s" s="0">
        <v>1367</v>
      </c>
      <c r="F51" t="s" s="0">
        <v>1368</v>
      </c>
      <c r="G51" t="s" s="0">
        <v>1369</v>
      </c>
      <c r="H51" t="s" s="0">
        <v>81</v>
      </c>
      <c r="I51" t="s" s="0">
        <v>1195</v>
      </c>
      <c r="J51" t="s" s="0">
        <v>1370</v>
      </c>
      <c r="K51" t="s" s="0">
        <v>1371</v>
      </c>
      <c r="L51" t="s" s="0">
        <v>81</v>
      </c>
      <c r="M51" t="s" s="0">
        <v>81</v>
      </c>
      <c r="N51" t="s" s="0">
        <v>81</v>
      </c>
      <c r="O51" t="s" s="0">
        <v>1372</v>
      </c>
      <c r="P51" t="s" s="0">
        <v>1373</v>
      </c>
      <c r="Q51" t="s" s="0">
        <v>87</v>
      </c>
      <c r="R51" t="s" s="0">
        <v>81</v>
      </c>
      <c r="S51" t="s" s="0">
        <v>81</v>
      </c>
      <c r="T51" t="s" s="0">
        <v>81</v>
      </c>
      <c r="U51" t="s" s="0">
        <v>81</v>
      </c>
      <c r="V51" t="s" s="0">
        <v>1374</v>
      </c>
      <c r="W51" t="s" s="0">
        <v>1375</v>
      </c>
      <c r="X51" t="s" s="0">
        <v>81</v>
      </c>
      <c r="Y51" t="s" s="0">
        <v>81</v>
      </c>
      <c r="Z51" t="s" s="0">
        <v>90</v>
      </c>
      <c r="AA51" t="s" s="0">
        <v>91</v>
      </c>
      <c r="AB51" t="s" s="0">
        <v>81</v>
      </c>
      <c r="AC51" t="s" s="0">
        <v>81</v>
      </c>
      <c r="AD51" t="s" s="0">
        <v>81</v>
      </c>
      <c r="AE51" t="s" s="0">
        <v>81</v>
      </c>
      <c r="AF51" t="s" s="0">
        <v>81</v>
      </c>
      <c r="AG51" t="s" s="0">
        <v>1376</v>
      </c>
      <c r="AH51" t="s" s="0">
        <v>1377</v>
      </c>
      <c r="AI51" t="s" s="0">
        <v>1378</v>
      </c>
      <c r="AJ51" t="s" s="0">
        <v>81</v>
      </c>
      <c r="AK51" t="s" s="0">
        <v>81</v>
      </c>
      <c r="AL51" t="s" s="0">
        <v>1379</v>
      </c>
      <c r="AM51" t="s" s="0">
        <v>77</v>
      </c>
      <c r="AN51" t="s" s="0">
        <v>77</v>
      </c>
      <c r="AO51" t="s" s="0">
        <v>97</v>
      </c>
      <c r="AP51" t="s" s="0">
        <v>97</v>
      </c>
      <c r="AQ51" t="s" s="0">
        <v>883</v>
      </c>
      <c r="AR51" t="s" s="0">
        <v>665</v>
      </c>
      <c r="AS51" t="s" s="0">
        <v>884</v>
      </c>
      <c r="AT51" t="s" s="0">
        <v>1380</v>
      </c>
      <c r="AU51" t="s" s="0">
        <v>1381</v>
      </c>
      <c r="AV51" t="s" s="0">
        <v>81</v>
      </c>
      <c r="AW51" t="s" s="0">
        <v>1382</v>
      </c>
      <c r="AX51" t="s" s="0">
        <v>1383</v>
      </c>
      <c r="AY51" t="s" s="0">
        <v>1384</v>
      </c>
      <c r="AZ51" t="s" s="0">
        <v>106</v>
      </c>
      <c r="BA51" t="s" s="0">
        <v>294</v>
      </c>
      <c r="BB51" t="s" s="0">
        <v>199</v>
      </c>
      <c r="BC51" t="s" s="0">
        <v>81</v>
      </c>
      <c r="BD51" t="s" s="0">
        <v>81</v>
      </c>
      <c r="BE51" t="s" s="0">
        <v>81</v>
      </c>
      <c r="BF51" t="s" s="0">
        <v>81</v>
      </c>
      <c r="BG51" t="s" s="0">
        <v>1385</v>
      </c>
      <c r="BH51" t="s" s="0">
        <v>1386</v>
      </c>
      <c r="BI51" t="s" s="0">
        <v>81</v>
      </c>
      <c r="BJ51" t="s" s="0">
        <v>1387</v>
      </c>
      <c r="BK51" t="s" s="99">
        <f>HYPERLINK("http://dx.doi.org/10.1097/JTN.0000000000000920","http://dx.doi.org/10.1097/JTN.0000000000000920")</f>
        <v>1388</v>
      </c>
      <c r="BL51" t="s" s="0">
        <v>81</v>
      </c>
      <c r="BM51" t="s" s="0">
        <v>81</v>
      </c>
      <c r="BN51" t="s" s="0">
        <v>113</v>
      </c>
      <c r="BO51" t="s" s="0">
        <v>1389</v>
      </c>
      <c r="BP51" t="s" s="0">
        <v>1390</v>
      </c>
      <c r="BQ51" t="s" s="0">
        <v>1391</v>
      </c>
      <c r="BR51" t="s" s="0">
        <v>1392</v>
      </c>
      <c r="BS51" t="s" s="0">
        <v>1393</v>
      </c>
      <c r="BT51" t="s" s="100">
        <f>HYPERLINK("https://www.webofscience.com/wos/woscc/full-record/WOS:001769364400001","View Record in Web of Science")</f>
        <v>119</v>
      </c>
      <c r="BU51" t="s" s="0">
        <v>81</v>
      </c>
      <c r="BV51" t="s" s="0">
        <v>81</v>
      </c>
      <c r="BW51" t="s" s="0">
        <v>81</v>
      </c>
      <c r="BX51" t="s" s="0">
        <v>121</v>
      </c>
    </row>
    <row r="52">
      <c r="A52" t="s" s="0">
        <v>77</v>
      </c>
      <c r="B52" t="s" s="0">
        <v>77</v>
      </c>
      <c r="C52" t="s" s="0">
        <v>77</v>
      </c>
      <c r="D52" t="s" s="0">
        <v>77</v>
      </c>
      <c r="E52" t="s" s="0">
        <v>1394</v>
      </c>
      <c r="F52" t="s" s="0">
        <v>1395</v>
      </c>
      <c r="G52" t="s" s="0">
        <v>1396</v>
      </c>
      <c r="H52" t="s" s="0">
        <v>81</v>
      </c>
      <c r="I52" t="s" s="0">
        <v>276</v>
      </c>
      <c r="J52" t="s" s="0">
        <v>1397</v>
      </c>
      <c r="K52" t="s" s="0">
        <v>1398</v>
      </c>
      <c r="L52" t="s" s="0">
        <v>81</v>
      </c>
      <c r="M52" t="s" s="0">
        <v>81</v>
      </c>
      <c r="N52" t="s" s="0">
        <v>858</v>
      </c>
      <c r="O52" t="s" s="0">
        <v>1399</v>
      </c>
      <c r="P52" t="s" s="0">
        <v>1400</v>
      </c>
      <c r="Q52" t="s" s="0">
        <v>87</v>
      </c>
      <c r="R52" t="s" s="0">
        <v>81</v>
      </c>
      <c r="S52" t="s" s="0">
        <v>81</v>
      </c>
      <c r="T52" t="s" s="0">
        <v>81</v>
      </c>
      <c r="U52" t="s" s="0">
        <v>81</v>
      </c>
      <c r="V52" t="s" s="0">
        <v>1401</v>
      </c>
      <c r="W52" t="s" s="0">
        <v>1402</v>
      </c>
      <c r="X52" t="s" s="0">
        <v>81</v>
      </c>
      <c r="Y52" t="s" s="0">
        <v>81</v>
      </c>
      <c r="Z52" t="s" s="0">
        <v>90</v>
      </c>
      <c r="AA52" t="s" s="0">
        <v>91</v>
      </c>
      <c r="AB52" t="s" s="0">
        <v>81</v>
      </c>
      <c r="AC52" t="s" s="0">
        <v>81</v>
      </c>
      <c r="AD52" t="s" s="0">
        <v>81</v>
      </c>
      <c r="AE52" t="s" s="0">
        <v>81</v>
      </c>
      <c r="AF52" t="s" s="0">
        <v>81</v>
      </c>
      <c r="AG52" t="s" s="0">
        <v>1403</v>
      </c>
      <c r="AH52" t="s" s="0">
        <v>1404</v>
      </c>
      <c r="AI52" t="s" s="0">
        <v>1405</v>
      </c>
      <c r="AJ52" t="s" s="0">
        <v>81</v>
      </c>
      <c r="AK52" t="s" s="0">
        <v>81</v>
      </c>
      <c r="AL52" t="s" s="0">
        <v>1406</v>
      </c>
      <c r="AM52" t="s" s="0">
        <v>77</v>
      </c>
      <c r="AN52" t="s" s="0">
        <v>77</v>
      </c>
      <c r="AO52" t="s" s="0">
        <v>77</v>
      </c>
      <c r="AP52" t="s" s="0">
        <v>77</v>
      </c>
      <c r="AQ52" t="s" s="0">
        <v>170</v>
      </c>
      <c r="AR52" t="s" s="0">
        <v>171</v>
      </c>
      <c r="AS52" t="s" s="0">
        <v>172</v>
      </c>
      <c r="AT52" t="s" s="0">
        <v>81</v>
      </c>
      <c r="AU52" t="s" s="0">
        <v>1407</v>
      </c>
      <c r="AV52" t="s" s="0">
        <v>81</v>
      </c>
      <c r="AW52" t="s" s="0">
        <v>1402</v>
      </c>
      <c r="AX52" t="s" s="0">
        <v>1408</v>
      </c>
      <c r="AY52" t="s" s="0">
        <v>1409</v>
      </c>
      <c r="AZ52" t="s" s="0">
        <v>106</v>
      </c>
      <c r="BA52" t="s" s="0">
        <v>293</v>
      </c>
      <c r="BB52" t="s" s="0">
        <v>289</v>
      </c>
      <c r="BC52" t="s" s="0">
        <v>81</v>
      </c>
      <c r="BD52" t="s" s="0">
        <v>81</v>
      </c>
      <c r="BE52" t="s" s="0">
        <v>81</v>
      </c>
      <c r="BF52" t="s" s="0">
        <v>81</v>
      </c>
      <c r="BG52" t="s" s="0">
        <v>81</v>
      </c>
      <c r="BH52" t="s" s="0">
        <v>81</v>
      </c>
      <c r="BI52" t="s" s="0">
        <v>1410</v>
      </c>
      <c r="BJ52" t="s" s="0">
        <v>1411</v>
      </c>
      <c r="BK52" t="s" s="101">
        <f>HYPERLINK("http://dx.doi.org/10.3390/a19070524","http://dx.doi.org/10.3390/a19070524")</f>
        <v>1412</v>
      </c>
      <c r="BL52" t="s" s="0">
        <v>81</v>
      </c>
      <c r="BM52" t="s" s="0">
        <v>81</v>
      </c>
      <c r="BN52" t="s" s="0">
        <v>770</v>
      </c>
      <c r="BO52" t="s" s="0">
        <v>1413</v>
      </c>
      <c r="BP52" t="s" s="0">
        <v>959</v>
      </c>
      <c r="BQ52" t="s" s="0">
        <v>1414</v>
      </c>
      <c r="BR52" t="s" s="0">
        <v>81</v>
      </c>
      <c r="BS52" t="s" s="0">
        <v>1415</v>
      </c>
      <c r="BT52" t="s" s="102">
        <f>HYPERLINK("https://www.webofscience.com/wos/woscc/full-record/WOS:001831461400001","View Record in Web of Science")</f>
        <v>119</v>
      </c>
      <c r="BU52" t="s" s="0">
        <v>272</v>
      </c>
      <c r="BV52" t="s" s="0">
        <v>81</v>
      </c>
      <c r="BW52" t="s" s="0">
        <v>81</v>
      </c>
      <c r="BX52" t="s" s="0">
        <v>121</v>
      </c>
    </row>
    <row r="53">
      <c r="A53" t="s" s="0">
        <v>77</v>
      </c>
      <c r="B53" t="s" s="0">
        <v>77</v>
      </c>
      <c r="C53" t="s" s="0">
        <v>97</v>
      </c>
      <c r="D53" t="s" s="0">
        <v>77</v>
      </c>
      <c r="E53" t="s" s="0">
        <v>1416</v>
      </c>
      <c r="F53" t="s" s="0">
        <v>1417</v>
      </c>
      <c r="G53" t="s" s="0">
        <v>1418</v>
      </c>
      <c r="H53" t="s" s="0">
        <v>81</v>
      </c>
      <c r="I53" t="s" s="0">
        <v>276</v>
      </c>
      <c r="J53" t="s" s="0">
        <v>1419</v>
      </c>
      <c r="K53" t="s" s="0">
        <v>1420</v>
      </c>
      <c r="L53" t="s" s="0">
        <v>1421</v>
      </c>
      <c r="M53" t="s" s="0">
        <v>1422</v>
      </c>
      <c r="N53" t="s" s="0">
        <v>1423</v>
      </c>
      <c r="O53" t="s" s="0">
        <v>1424</v>
      </c>
      <c r="P53" t="s" s="0">
        <v>1425</v>
      </c>
      <c r="Q53" t="s" s="0">
        <v>87</v>
      </c>
      <c r="R53" t="s" s="0">
        <v>81</v>
      </c>
      <c r="S53" t="s" s="0">
        <v>81</v>
      </c>
      <c r="T53" t="s" s="0">
        <v>81</v>
      </c>
      <c r="U53" t="s" s="0">
        <v>81</v>
      </c>
      <c r="V53" t="s" s="0">
        <v>1426</v>
      </c>
      <c r="W53" t="s" s="0">
        <v>1427</v>
      </c>
      <c r="X53" t="s" s="0">
        <v>81</v>
      </c>
      <c r="Y53" t="s" s="0">
        <v>81</v>
      </c>
      <c r="Z53" t="s" s="0">
        <v>90</v>
      </c>
      <c r="AA53" t="s" s="0">
        <v>91</v>
      </c>
      <c r="AB53" t="s" s="0">
        <v>81</v>
      </c>
      <c r="AC53" t="s" s="0">
        <v>81</v>
      </c>
      <c r="AD53" t="s" s="0">
        <v>81</v>
      </c>
      <c r="AE53" t="s" s="0">
        <v>81</v>
      </c>
      <c r="AF53" t="s" s="0">
        <v>81</v>
      </c>
      <c r="AG53" t="s" s="0">
        <v>1428</v>
      </c>
      <c r="AH53" t="s" s="0">
        <v>1429</v>
      </c>
      <c r="AI53" t="s" s="0">
        <v>1430</v>
      </c>
      <c r="AJ53" t="s" s="0">
        <v>1431</v>
      </c>
      <c r="AK53" t="s" s="0">
        <v>81</v>
      </c>
      <c r="AL53" t="s" s="0">
        <v>1432</v>
      </c>
      <c r="AM53" t="s" s="0">
        <v>404</v>
      </c>
      <c r="AN53" t="s" s="0">
        <v>404</v>
      </c>
      <c r="AO53" t="s" s="0">
        <v>77</v>
      </c>
      <c r="AP53" t="s" s="0">
        <v>97</v>
      </c>
      <c r="AQ53" t="s" s="0">
        <v>1433</v>
      </c>
      <c r="AR53" t="s" s="0">
        <v>1434</v>
      </c>
      <c r="AS53" t="s" s="0">
        <v>1435</v>
      </c>
      <c r="AT53" t="s" s="0">
        <v>81</v>
      </c>
      <c r="AU53" t="s" s="0">
        <v>1436</v>
      </c>
      <c r="AV53" t="s" s="0">
        <v>81</v>
      </c>
      <c r="AW53" t="s" s="0">
        <v>1437</v>
      </c>
      <c r="AX53" t="s" s="0">
        <v>1438</v>
      </c>
      <c r="AY53" t="s" s="0">
        <v>1439</v>
      </c>
      <c r="AZ53" t="s" s="0">
        <v>147</v>
      </c>
      <c r="BA53" t="s" s="0">
        <v>97</v>
      </c>
      <c r="BB53" t="s" s="0">
        <v>199</v>
      </c>
      <c r="BC53" t="s" s="0">
        <v>81</v>
      </c>
      <c r="BD53" t="s" s="0">
        <v>81</v>
      </c>
      <c r="BE53" t="s" s="0">
        <v>81</v>
      </c>
      <c r="BF53" t="s" s="0">
        <v>81</v>
      </c>
      <c r="BG53" t="s" s="0">
        <v>1440</v>
      </c>
      <c r="BH53" t="s" s="0">
        <v>1441</v>
      </c>
      <c r="BI53" t="s" s="0">
        <v>81</v>
      </c>
      <c r="BJ53" t="s" s="0">
        <v>1442</v>
      </c>
      <c r="BK53" t="s" s="103">
        <f>HYPERLINK("http://dx.doi.org/10.20517/ais.2022.21","http://dx.doi.org/10.20517/ais.2022.21")</f>
        <v>1443</v>
      </c>
      <c r="BL53" t="s" s="0">
        <v>81</v>
      </c>
      <c r="BM53" t="s" s="0">
        <v>81</v>
      </c>
      <c r="BN53" t="s" s="0">
        <v>181</v>
      </c>
      <c r="BO53" t="s" s="0">
        <v>298</v>
      </c>
      <c r="BP53" t="s" s="0">
        <v>298</v>
      </c>
      <c r="BQ53" t="s" s="0">
        <v>1444</v>
      </c>
      <c r="BR53" t="s" s="0">
        <v>81</v>
      </c>
      <c r="BS53" t="s" s="0">
        <v>1445</v>
      </c>
      <c r="BT53" t="s" s="104">
        <f>HYPERLINK("https://www.webofscience.com/wos/woscc/full-record/WOS:001335400100005","View Record in Web of Science")</f>
        <v>119</v>
      </c>
      <c r="BU53" t="s" s="0">
        <v>852</v>
      </c>
      <c r="BV53" t="s" s="0">
        <v>81</v>
      </c>
      <c r="BW53" t="s" s="0">
        <v>81</v>
      </c>
      <c r="BX53" t="s" s="0">
        <v>121</v>
      </c>
    </row>
    <row r="54">
      <c r="A54" t="s" s="0">
        <v>77</v>
      </c>
      <c r="B54" t="s" s="0">
        <v>77</v>
      </c>
      <c r="C54" t="s" s="0">
        <v>77</v>
      </c>
      <c r="D54" t="s" s="0">
        <v>77</v>
      </c>
      <c r="E54" t="s" s="0">
        <v>1446</v>
      </c>
      <c r="F54" t="s" s="0">
        <v>1447</v>
      </c>
      <c r="G54" t="s" s="0">
        <v>1448</v>
      </c>
      <c r="H54" t="s" s="0">
        <v>81</v>
      </c>
      <c r="I54" t="s" s="0">
        <v>82</v>
      </c>
      <c r="J54" t="s" s="0">
        <v>1449</v>
      </c>
      <c r="K54" t="s" s="0">
        <v>1450</v>
      </c>
      <c r="L54" t="s" s="0">
        <v>1451</v>
      </c>
      <c r="M54" t="s" s="0">
        <v>1452</v>
      </c>
      <c r="N54" t="s" s="0">
        <v>1453</v>
      </c>
      <c r="O54" t="s" s="0">
        <v>1454</v>
      </c>
      <c r="P54" t="s" s="0">
        <v>1455</v>
      </c>
      <c r="Q54" t="s" s="0">
        <v>87</v>
      </c>
      <c r="R54" t="s" s="0">
        <v>81</v>
      </c>
      <c r="S54" t="s" s="0">
        <v>81</v>
      </c>
      <c r="T54" t="s" s="0">
        <v>81</v>
      </c>
      <c r="U54" t="s" s="0">
        <v>81</v>
      </c>
      <c r="V54" t="s" s="0">
        <v>1456</v>
      </c>
      <c r="W54" t="s" s="0">
        <v>1457</v>
      </c>
      <c r="X54" t="s" s="0">
        <v>81</v>
      </c>
      <c r="Y54" t="s" s="0">
        <v>81</v>
      </c>
      <c r="Z54" t="s" s="0">
        <v>90</v>
      </c>
      <c r="AA54" t="s" s="0">
        <v>91</v>
      </c>
      <c r="AB54" t="s" s="0">
        <v>81</v>
      </c>
      <c r="AC54" t="s" s="0">
        <v>81</v>
      </c>
      <c r="AD54" t="s" s="0">
        <v>81</v>
      </c>
      <c r="AE54" t="s" s="0">
        <v>81</v>
      </c>
      <c r="AF54" t="s" s="0">
        <v>81</v>
      </c>
      <c r="AG54" t="s" s="0">
        <v>1458</v>
      </c>
      <c r="AH54" t="s" s="0">
        <v>1459</v>
      </c>
      <c r="AI54" t="s" s="0">
        <v>81</v>
      </c>
      <c r="AJ54" t="s" s="0">
        <v>81</v>
      </c>
      <c r="AK54" t="s" s="0">
        <v>81</v>
      </c>
      <c r="AL54" t="s" s="0">
        <v>610</v>
      </c>
      <c r="AM54" t="s" s="0">
        <v>77</v>
      </c>
      <c r="AN54" t="s" s="0">
        <v>77</v>
      </c>
      <c r="AO54" t="s" s="0">
        <v>97</v>
      </c>
      <c r="AP54" t="s" s="0">
        <v>97</v>
      </c>
      <c r="AQ54" t="s" s="0">
        <v>257</v>
      </c>
      <c r="AR54" t="s" s="0">
        <v>140</v>
      </c>
      <c r="AS54" t="s" s="0">
        <v>258</v>
      </c>
      <c r="AT54" t="s" s="0">
        <v>1460</v>
      </c>
      <c r="AU54" t="s" s="0">
        <v>1461</v>
      </c>
      <c r="AV54" t="s" s="0">
        <v>81</v>
      </c>
      <c r="AW54" t="s" s="0">
        <v>1462</v>
      </c>
      <c r="AX54" t="s" s="0">
        <v>1463</v>
      </c>
      <c r="AY54" t="s" s="0">
        <v>1464</v>
      </c>
      <c r="AZ54" t="s" s="0">
        <v>106</v>
      </c>
      <c r="BA54" t="s" s="0">
        <v>541</v>
      </c>
      <c r="BB54" t="s" s="0">
        <v>108</v>
      </c>
      <c r="BC54" t="s" s="0">
        <v>81</v>
      </c>
      <c r="BD54" t="s" s="0">
        <v>81</v>
      </c>
      <c r="BE54" t="s" s="0">
        <v>81</v>
      </c>
      <c r="BF54" t="s" s="0">
        <v>81</v>
      </c>
      <c r="BG54" t="s" s="0">
        <v>81</v>
      </c>
      <c r="BH54" t="s" s="0">
        <v>81</v>
      </c>
      <c r="BI54" t="s" s="0">
        <v>148</v>
      </c>
      <c r="BJ54" t="s" s="0">
        <v>1465</v>
      </c>
      <c r="BK54" t="s" s="105">
        <f>HYPERLINK("http://dx.doi.org/10.1007/s00384-026-05083-0","http://dx.doi.org/10.1007/s00384-026-05083-0")</f>
        <v>1466</v>
      </c>
      <c r="BL54" t="s" s="0">
        <v>81</v>
      </c>
      <c r="BM54" t="s" s="0">
        <v>81</v>
      </c>
      <c r="BN54" t="s" s="0">
        <v>297</v>
      </c>
      <c r="BO54" t="s" s="0">
        <v>783</v>
      </c>
      <c r="BP54" t="s" s="0">
        <v>783</v>
      </c>
      <c r="BQ54" t="s" s="0">
        <v>1467</v>
      </c>
      <c r="BR54" t="s" s="0">
        <v>1468</v>
      </c>
      <c r="BS54" t="s" s="0">
        <v>1469</v>
      </c>
      <c r="BT54" t="s" s="106">
        <f>HYPERLINK("https://www.webofscience.com/wos/woscc/full-record/WOS:001665607700001","View Record in Web of Science")</f>
        <v>119</v>
      </c>
      <c r="BU54" t="s" s="0">
        <v>359</v>
      </c>
      <c r="BV54" t="s" s="0">
        <v>81</v>
      </c>
      <c r="BW54" t="s" s="0">
        <v>81</v>
      </c>
      <c r="BX54" t="s" s="0">
        <v>121</v>
      </c>
    </row>
    <row r="55">
      <c r="A55" t="s" s="0">
        <v>77</v>
      </c>
      <c r="B55" t="s" s="0">
        <v>77</v>
      </c>
      <c r="C55" t="s" s="0">
        <v>77</v>
      </c>
      <c r="D55" t="s" s="0">
        <v>77</v>
      </c>
      <c r="E55" t="s" s="0">
        <v>1470</v>
      </c>
      <c r="F55" t="s" s="0">
        <v>1471</v>
      </c>
      <c r="G55" t="s" s="0">
        <v>1472</v>
      </c>
      <c r="H55" t="s" s="0">
        <v>81</v>
      </c>
      <c r="I55" t="s" s="0">
        <v>82</v>
      </c>
      <c r="J55" t="s" s="0">
        <v>1473</v>
      </c>
      <c r="K55" t="s" s="0">
        <v>1474</v>
      </c>
      <c r="L55" t="s" s="0">
        <v>1475</v>
      </c>
      <c r="M55" t="s" s="0">
        <v>1476</v>
      </c>
      <c r="N55" t="s" s="0">
        <v>1477</v>
      </c>
      <c r="O55" t="s" s="0">
        <v>1478</v>
      </c>
      <c r="P55" t="s" s="0">
        <v>1479</v>
      </c>
      <c r="Q55" t="s" s="0">
        <v>87</v>
      </c>
      <c r="R55" t="s" s="0">
        <v>81</v>
      </c>
      <c r="S55" t="s" s="0">
        <v>81</v>
      </c>
      <c r="T55" t="s" s="0">
        <v>81</v>
      </c>
      <c r="U55" t="s" s="0">
        <v>81</v>
      </c>
      <c r="V55" t="s" s="0">
        <v>1480</v>
      </c>
      <c r="W55" t="s" s="0">
        <v>1481</v>
      </c>
      <c r="X55" t="s" s="0">
        <v>81</v>
      </c>
      <c r="Y55" t="s" s="0">
        <v>81</v>
      </c>
      <c r="Z55" t="s" s="0">
        <v>90</v>
      </c>
      <c r="AA55" t="s" s="0">
        <v>91</v>
      </c>
      <c r="AB55" t="s" s="0">
        <v>81</v>
      </c>
      <c r="AC55" t="s" s="0">
        <v>81</v>
      </c>
      <c r="AD55" t="s" s="0">
        <v>81</v>
      </c>
      <c r="AE55" t="s" s="0">
        <v>81</v>
      </c>
      <c r="AF55" t="s" s="0">
        <v>81</v>
      </c>
      <c r="AG55" t="s" s="0">
        <v>1482</v>
      </c>
      <c r="AH55" t="s" s="0">
        <v>1483</v>
      </c>
      <c r="AI55" t="s" s="0">
        <v>81</v>
      </c>
      <c r="AJ55" t="s" s="0">
        <v>1484</v>
      </c>
      <c r="AK55" t="s" s="0">
        <v>81</v>
      </c>
      <c r="AL55" t="s" s="0">
        <v>225</v>
      </c>
      <c r="AM55" t="s" s="0">
        <v>108</v>
      </c>
      <c r="AN55" t="s" s="0">
        <v>108</v>
      </c>
      <c r="AO55" t="s" s="0">
        <v>77</v>
      </c>
      <c r="AP55" t="s" s="0">
        <v>77</v>
      </c>
      <c r="AQ55" t="s" s="0">
        <v>1485</v>
      </c>
      <c r="AR55" t="s" s="0">
        <v>1486</v>
      </c>
      <c r="AS55" t="s" s="0">
        <v>1487</v>
      </c>
      <c r="AT55" t="s" s="0">
        <v>1488</v>
      </c>
      <c r="AU55" t="s" s="0">
        <v>1489</v>
      </c>
      <c r="AV55" t="s" s="0">
        <v>81</v>
      </c>
      <c r="AW55" t="s" s="0">
        <v>1490</v>
      </c>
      <c r="AX55" t="s" s="0">
        <v>1491</v>
      </c>
      <c r="AY55" t="s" s="0">
        <v>1109</v>
      </c>
      <c r="AZ55" t="s" s="0">
        <v>106</v>
      </c>
      <c r="BA55" t="s" s="0">
        <v>385</v>
      </c>
      <c r="BB55" t="s" s="0">
        <v>200</v>
      </c>
      <c r="BC55" t="s" s="0">
        <v>81</v>
      </c>
      <c r="BD55" t="s" s="0">
        <v>81</v>
      </c>
      <c r="BE55" t="s" s="0">
        <v>81</v>
      </c>
      <c r="BF55" t="s" s="0">
        <v>81</v>
      </c>
      <c r="BG55" t="s" s="0">
        <v>1492</v>
      </c>
      <c r="BH55" t="s" s="0">
        <v>1493</v>
      </c>
      <c r="BI55" t="s" s="0">
        <v>81</v>
      </c>
      <c r="BJ55" t="s" s="0">
        <v>1494</v>
      </c>
      <c r="BK55" t="s" s="107">
        <f>HYPERLINK("http://dx.doi.org/10.5009/gnl260078","http://dx.doi.org/10.5009/gnl260078")</f>
        <v>1495</v>
      </c>
      <c r="BL55" t="s" s="0">
        <v>81</v>
      </c>
      <c r="BM55" t="s" s="0">
        <v>81</v>
      </c>
      <c r="BN55" t="s" s="0">
        <v>154</v>
      </c>
      <c r="BO55" t="s" s="0">
        <v>1496</v>
      </c>
      <c r="BP55" t="s" s="0">
        <v>1496</v>
      </c>
      <c r="BQ55" t="s" s="0">
        <v>1497</v>
      </c>
      <c r="BR55" t="s" s="0">
        <v>1498</v>
      </c>
      <c r="BS55" t="s" s="0">
        <v>1499</v>
      </c>
      <c r="BT55" t="s" s="108">
        <f>HYPERLINK("https://www.webofscience.com/wos/woscc/full-record/WOS:001836542200007","View Record in Web of Science")</f>
        <v>119</v>
      </c>
      <c r="BU55" t="s" s="0">
        <v>120</v>
      </c>
      <c r="BV55" t="s" s="0">
        <v>81</v>
      </c>
      <c r="BW55" t="s" s="0">
        <v>81</v>
      </c>
      <c r="BX55" t="s" s="0">
        <v>121</v>
      </c>
    </row>
    <row r="56">
      <c r="A56" t="s" s="0">
        <v>77</v>
      </c>
      <c r="B56" t="s" s="0">
        <v>77</v>
      </c>
      <c r="C56" t="s" s="0">
        <v>77</v>
      </c>
      <c r="D56" t="s" s="0">
        <v>77</v>
      </c>
      <c r="E56" t="s" s="0">
        <v>1500</v>
      </c>
      <c r="F56" t="s" s="0">
        <v>1501</v>
      </c>
      <c r="G56" t="s" s="0">
        <v>1502</v>
      </c>
      <c r="H56" t="s" s="0">
        <v>81</v>
      </c>
      <c r="I56" t="s" s="0">
        <v>82</v>
      </c>
      <c r="J56" t="s" s="0">
        <v>1503</v>
      </c>
      <c r="K56" t="s" s="0">
        <v>1504</v>
      </c>
      <c r="L56" t="s" s="0">
        <v>81</v>
      </c>
      <c r="M56" t="s" s="0">
        <v>81</v>
      </c>
      <c r="N56" t="s" s="0">
        <v>81</v>
      </c>
      <c r="O56" t="s" s="0">
        <v>1505</v>
      </c>
      <c r="P56" t="s" s="0">
        <v>1506</v>
      </c>
      <c r="Q56" t="s" s="0">
        <v>87</v>
      </c>
      <c r="R56" t="s" s="0">
        <v>81</v>
      </c>
      <c r="S56" t="s" s="0">
        <v>81</v>
      </c>
      <c r="T56" t="s" s="0">
        <v>81</v>
      </c>
      <c r="U56" t="s" s="0">
        <v>81</v>
      </c>
      <c r="V56" t="s" s="0">
        <v>1507</v>
      </c>
      <c r="W56" t="s" s="0">
        <v>1508</v>
      </c>
      <c r="X56" t="s" s="0">
        <v>81</v>
      </c>
      <c r="Y56" t="s" s="0">
        <v>81</v>
      </c>
      <c r="Z56" t="s" s="0">
        <v>90</v>
      </c>
      <c r="AA56" t="s" s="0">
        <v>91</v>
      </c>
      <c r="AB56" t="s" s="0">
        <v>81</v>
      </c>
      <c r="AC56" t="s" s="0">
        <v>81</v>
      </c>
      <c r="AD56" t="s" s="0">
        <v>81</v>
      </c>
      <c r="AE56" t="s" s="0">
        <v>81</v>
      </c>
      <c r="AF56" t="s" s="0">
        <v>81</v>
      </c>
      <c r="AG56" t="s" s="0">
        <v>1509</v>
      </c>
      <c r="AH56" t="s" s="0">
        <v>1510</v>
      </c>
      <c r="AI56" t="s" s="0">
        <v>81</v>
      </c>
      <c r="AJ56" t="s" s="0">
        <v>1511</v>
      </c>
      <c r="AK56" t="s" s="0">
        <v>81</v>
      </c>
      <c r="AL56" t="s" s="0">
        <v>513</v>
      </c>
      <c r="AM56" t="s" s="0">
        <v>97</v>
      </c>
      <c r="AN56" t="s" s="0">
        <v>199</v>
      </c>
      <c r="AO56" t="s" s="0">
        <v>97</v>
      </c>
      <c r="AP56" t="s" s="0">
        <v>288</v>
      </c>
      <c r="AQ56" t="s" s="0">
        <v>1512</v>
      </c>
      <c r="AR56" t="s" s="0">
        <v>140</v>
      </c>
      <c r="AS56" t="s" s="0">
        <v>1513</v>
      </c>
      <c r="AT56" t="s" s="0">
        <v>1514</v>
      </c>
      <c r="AU56" t="s" s="0">
        <v>1515</v>
      </c>
      <c r="AV56" t="s" s="0">
        <v>81</v>
      </c>
      <c r="AW56" t="s" s="0">
        <v>1516</v>
      </c>
      <c r="AX56" t="s" s="0">
        <v>1517</v>
      </c>
      <c r="AY56" t="s" s="0">
        <v>1518</v>
      </c>
      <c r="AZ56" t="s" s="0">
        <v>106</v>
      </c>
      <c r="BA56" t="s" s="0">
        <v>513</v>
      </c>
      <c r="BB56" t="s" s="0">
        <v>81</v>
      </c>
      <c r="BC56" t="s" s="0">
        <v>81</v>
      </c>
      <c r="BD56" t="s" s="0">
        <v>81</v>
      </c>
      <c r="BE56" t="s" s="0">
        <v>81</v>
      </c>
      <c r="BF56" t="s" s="0">
        <v>81</v>
      </c>
      <c r="BG56" t="s" s="0">
        <v>1519</v>
      </c>
      <c r="BH56" t="s" s="0">
        <v>1520</v>
      </c>
      <c r="BI56" t="s" s="0">
        <v>81</v>
      </c>
      <c r="BJ56" t="s" s="0">
        <v>1521</v>
      </c>
      <c r="BK56" t="s" s="109">
        <f>HYPERLINK("http://dx.doi.org/10.1016/j.hrtlng.2025.09.017","http://dx.doi.org/10.1016/j.hrtlng.2025.09.017")</f>
        <v>1522</v>
      </c>
      <c r="BL56" t="s" s="0">
        <v>81</v>
      </c>
      <c r="BM56" t="s" s="0">
        <v>777</v>
      </c>
      <c r="BN56" t="s" s="0">
        <v>385</v>
      </c>
      <c r="BO56" t="s" s="0">
        <v>1523</v>
      </c>
      <c r="BP56" t="s" s="0">
        <v>1524</v>
      </c>
      <c r="BQ56" t="s" s="0">
        <v>1525</v>
      </c>
      <c r="BR56" t="s" s="0">
        <v>1526</v>
      </c>
      <c r="BS56" t="s" s="0">
        <v>1527</v>
      </c>
      <c r="BT56" t="s" s="110">
        <f>HYPERLINK("https://www.webofscience.com/wos/woscc/full-record/WOS:001589350700001","View Record in Web of Science")</f>
        <v>119</v>
      </c>
      <c r="BU56" t="s" s="0">
        <v>81</v>
      </c>
      <c r="BV56" t="s" s="0">
        <v>81</v>
      </c>
      <c r="BW56" t="s" s="0">
        <v>81</v>
      </c>
      <c r="BX56" t="s" s="0">
        <v>121</v>
      </c>
    </row>
    <row r="57">
      <c r="A57" t="s" s="0">
        <v>77</v>
      </c>
      <c r="B57" t="s" s="0">
        <v>77</v>
      </c>
      <c r="C57" t="s" s="0">
        <v>77</v>
      </c>
      <c r="D57" t="s" s="0">
        <v>77</v>
      </c>
      <c r="E57" t="s" s="0">
        <v>1528</v>
      </c>
      <c r="F57" t="s" s="0">
        <v>1529</v>
      </c>
      <c r="G57" t="s" s="0">
        <v>1530</v>
      </c>
      <c r="H57" t="s" s="0">
        <v>81</v>
      </c>
      <c r="I57" t="s" s="0">
        <v>82</v>
      </c>
      <c r="J57" t="s" s="0">
        <v>1531</v>
      </c>
      <c r="K57" t="s" s="0">
        <v>1532</v>
      </c>
      <c r="L57" t="s" s="0">
        <v>81</v>
      </c>
      <c r="M57" t="s" s="0">
        <v>81</v>
      </c>
      <c r="N57" t="s" s="0">
        <v>858</v>
      </c>
      <c r="O57" t="s" s="0">
        <v>1533</v>
      </c>
      <c r="P57" t="s" s="0">
        <v>1534</v>
      </c>
      <c r="Q57" t="s" s="0">
        <v>87</v>
      </c>
      <c r="R57" t="s" s="0">
        <v>81</v>
      </c>
      <c r="S57" t="s" s="0">
        <v>81</v>
      </c>
      <c r="T57" t="s" s="0">
        <v>81</v>
      </c>
      <c r="U57" t="s" s="0">
        <v>81</v>
      </c>
      <c r="V57" t="s" s="0">
        <v>1535</v>
      </c>
      <c r="W57" t="s" s="0">
        <v>1536</v>
      </c>
      <c r="X57" t="s" s="0">
        <v>81</v>
      </c>
      <c r="Y57" t="s" s="0">
        <v>81</v>
      </c>
      <c r="Z57" t="s" s="0">
        <v>90</v>
      </c>
      <c r="AA57" t="s" s="0">
        <v>91</v>
      </c>
      <c r="AB57" t="s" s="0">
        <v>81</v>
      </c>
      <c r="AC57" t="s" s="0">
        <v>81</v>
      </c>
      <c r="AD57" t="s" s="0">
        <v>81</v>
      </c>
      <c r="AE57" t="s" s="0">
        <v>81</v>
      </c>
      <c r="AF57" t="s" s="0">
        <v>81</v>
      </c>
      <c r="AG57" t="s" s="0">
        <v>1537</v>
      </c>
      <c r="AH57" t="s" s="0">
        <v>1538</v>
      </c>
      <c r="AI57" t="s" s="0">
        <v>1539</v>
      </c>
      <c r="AJ57" t="s" s="0">
        <v>81</v>
      </c>
      <c r="AK57" t="s" s="0">
        <v>81</v>
      </c>
      <c r="AL57" t="s" s="0">
        <v>403</v>
      </c>
      <c r="AM57" t="s" s="0">
        <v>77</v>
      </c>
      <c r="AN57" t="s" s="0">
        <v>77</v>
      </c>
      <c r="AO57" t="s" s="0">
        <v>77</v>
      </c>
      <c r="AP57" t="s" s="0">
        <v>77</v>
      </c>
      <c r="AQ57" t="s" s="0">
        <v>170</v>
      </c>
      <c r="AR57" t="s" s="0">
        <v>171</v>
      </c>
      <c r="AS57" t="s" s="0">
        <v>172</v>
      </c>
      <c r="AT57" t="s" s="0">
        <v>81</v>
      </c>
      <c r="AU57" t="s" s="0">
        <v>1540</v>
      </c>
      <c r="AV57" t="s" s="0">
        <v>81</v>
      </c>
      <c r="AW57" t="s" s="0">
        <v>1541</v>
      </c>
      <c r="AX57" t="s" s="0">
        <v>1542</v>
      </c>
      <c r="AY57" t="s" s="0">
        <v>1543</v>
      </c>
      <c r="AZ57" t="s" s="0">
        <v>106</v>
      </c>
      <c r="BA57" t="s" s="0">
        <v>493</v>
      </c>
      <c r="BB57" t="s" s="0">
        <v>181</v>
      </c>
      <c r="BC57" t="s" s="0">
        <v>81</v>
      </c>
      <c r="BD57" t="s" s="0">
        <v>81</v>
      </c>
      <c r="BE57" t="s" s="0">
        <v>81</v>
      </c>
      <c r="BF57" t="s" s="0">
        <v>81</v>
      </c>
      <c r="BG57" t="s" s="0">
        <v>81</v>
      </c>
      <c r="BH57" t="s" s="0">
        <v>81</v>
      </c>
      <c r="BI57" t="s" s="0">
        <v>1544</v>
      </c>
      <c r="BJ57" t="s" s="0">
        <v>1545</v>
      </c>
      <c r="BK57" t="s" s="111">
        <f>HYPERLINK("http://dx.doi.org/10.3390/app16147216","http://dx.doi.org/10.3390/app16147216")</f>
        <v>1546</v>
      </c>
      <c r="BL57" t="s" s="0">
        <v>81</v>
      </c>
      <c r="BM57" t="s" s="0">
        <v>81</v>
      </c>
      <c r="BN57" t="s" s="0">
        <v>493</v>
      </c>
      <c r="BO57" t="s" s="0">
        <v>1547</v>
      </c>
      <c r="BP57" t="s" s="0">
        <v>1548</v>
      </c>
      <c r="BQ57" t="s" s="0">
        <v>1549</v>
      </c>
      <c r="BR57" t="s" s="0">
        <v>81</v>
      </c>
      <c r="BS57" t="s" s="0">
        <v>1550</v>
      </c>
      <c r="BT57" t="s" s="112">
        <f>HYPERLINK("https://www.webofscience.com/wos/woscc/full-record/WOS:001831520400001","View Record in Web of Science")</f>
        <v>119</v>
      </c>
      <c r="BU57" t="s" s="0">
        <v>272</v>
      </c>
      <c r="BV57" t="s" s="0">
        <v>81</v>
      </c>
      <c r="BW57" t="s" s="0">
        <v>81</v>
      </c>
      <c r="BX57" t="s" s="0">
        <v>121</v>
      </c>
    </row>
    <row r="58">
      <c r="A58" t="s" s="0">
        <v>77</v>
      </c>
      <c r="B58" t="s" s="0">
        <v>77</v>
      </c>
      <c r="C58" t="s" s="0">
        <v>77</v>
      </c>
      <c r="D58" t="s" s="0">
        <v>77</v>
      </c>
      <c r="E58" t="s" s="0">
        <v>1551</v>
      </c>
      <c r="F58" t="s" s="0">
        <v>1552</v>
      </c>
      <c r="G58" t="s" s="0">
        <v>1553</v>
      </c>
      <c r="H58" t="s" s="0">
        <v>81</v>
      </c>
      <c r="I58" t="s" s="0">
        <v>82</v>
      </c>
      <c r="J58" t="s" s="0">
        <v>1554</v>
      </c>
      <c r="K58" t="s" s="0">
        <v>1555</v>
      </c>
      <c r="L58" t="s" s="0">
        <v>1556</v>
      </c>
      <c r="M58" t="s" s="0">
        <v>1556</v>
      </c>
      <c r="N58" t="s" s="0">
        <v>1557</v>
      </c>
      <c r="O58" t="s" s="0">
        <v>1558</v>
      </c>
      <c r="P58" t="s" s="0">
        <v>81</v>
      </c>
      <c r="Q58" t="s" s="0">
        <v>87</v>
      </c>
      <c r="R58" t="s" s="0">
        <v>81</v>
      </c>
      <c r="S58" t="s" s="0">
        <v>81</v>
      </c>
      <c r="T58" t="s" s="0">
        <v>81</v>
      </c>
      <c r="U58" t="s" s="0">
        <v>81</v>
      </c>
      <c r="V58" t="s" s="0">
        <v>1559</v>
      </c>
      <c r="W58" t="s" s="0">
        <v>1560</v>
      </c>
      <c r="X58" t="s" s="0">
        <v>81</v>
      </c>
      <c r="Y58" t="s" s="0">
        <v>81</v>
      </c>
      <c r="Z58" t="s" s="0">
        <v>90</v>
      </c>
      <c r="AA58" t="s" s="0">
        <v>91</v>
      </c>
      <c r="AB58" t="s" s="0">
        <v>81</v>
      </c>
      <c r="AC58" t="s" s="0">
        <v>81</v>
      </c>
      <c r="AD58" t="s" s="0">
        <v>81</v>
      </c>
      <c r="AE58" t="s" s="0">
        <v>81</v>
      </c>
      <c r="AF58" t="s" s="0">
        <v>81</v>
      </c>
      <c r="AG58" t="s" s="0">
        <v>1561</v>
      </c>
      <c r="AH58" t="s" s="0">
        <v>81</v>
      </c>
      <c r="AI58" t="s" s="0">
        <v>81</v>
      </c>
      <c r="AJ58" t="s" s="0">
        <v>81</v>
      </c>
      <c r="AK58" t="s" s="0">
        <v>81</v>
      </c>
      <c r="AL58" t="s" s="0">
        <v>1562</v>
      </c>
      <c r="AM58" t="s" s="0">
        <v>77</v>
      </c>
      <c r="AN58" t="s" s="0">
        <v>77</v>
      </c>
      <c r="AO58" t="s" s="0">
        <v>77</v>
      </c>
      <c r="AP58" t="s" s="0">
        <v>77</v>
      </c>
      <c r="AQ58" t="s" s="0">
        <v>883</v>
      </c>
      <c r="AR58" t="s" s="0">
        <v>665</v>
      </c>
      <c r="AS58" t="s" s="0">
        <v>884</v>
      </c>
      <c r="AT58" t="s" s="0">
        <v>1563</v>
      </c>
      <c r="AU58" t="s" s="0">
        <v>1564</v>
      </c>
      <c r="AV58" t="s" s="0">
        <v>81</v>
      </c>
      <c r="AW58" t="s" s="0">
        <v>1565</v>
      </c>
      <c r="AX58" t="s" s="0">
        <v>1566</v>
      </c>
      <c r="AY58" t="s" s="0">
        <v>671</v>
      </c>
      <c r="AZ58" t="s" s="0">
        <v>106</v>
      </c>
      <c r="BA58" t="s" s="0">
        <v>1105</v>
      </c>
      <c r="BB58" t="s" s="0">
        <v>199</v>
      </c>
      <c r="BC58" t="s" s="0">
        <v>81</v>
      </c>
      <c r="BD58" t="s" s="0">
        <v>81</v>
      </c>
      <c r="BE58" t="s" s="0">
        <v>81</v>
      </c>
      <c r="BF58" t="s" s="0">
        <v>81</v>
      </c>
      <c r="BG58" t="s" s="0">
        <v>81</v>
      </c>
      <c r="BH58" t="s" s="0">
        <v>81</v>
      </c>
      <c r="BI58" t="s" s="0">
        <v>1567</v>
      </c>
      <c r="BJ58" t="s" s="0">
        <v>1568</v>
      </c>
      <c r="BK58" t="s" s="113">
        <f>HYPERLINK("http://dx.doi.org/10.1097/RUQ.0000000000000753","http://dx.doi.org/10.1097/RUQ.0000000000000753")</f>
        <v>1569</v>
      </c>
      <c r="BL58" t="s" s="0">
        <v>81</v>
      </c>
      <c r="BM58" t="s" s="0">
        <v>81</v>
      </c>
      <c r="BN58" t="s" s="0">
        <v>154</v>
      </c>
      <c r="BO58" t="s" s="0">
        <v>441</v>
      </c>
      <c r="BP58" t="s" s="0">
        <v>441</v>
      </c>
      <c r="BQ58" t="s" s="0">
        <v>1570</v>
      </c>
      <c r="BR58" t="s" s="0">
        <v>1571</v>
      </c>
      <c r="BS58" t="s" s="0">
        <v>1572</v>
      </c>
      <c r="BT58" t="s" s="114">
        <f>HYPERLINK("https://www.webofscience.com/wos/woscc/full-record/WOS:001851668300001","View Record in Web of Science")</f>
        <v>119</v>
      </c>
      <c r="BU58" t="s" s="0">
        <v>81</v>
      </c>
      <c r="BV58" t="s" s="0">
        <v>81</v>
      </c>
      <c r="BW58" t="s" s="0">
        <v>81</v>
      </c>
      <c r="BX58" t="s" s="0">
        <v>121</v>
      </c>
    </row>
    <row r="59">
      <c r="A59" t="s" s="0">
        <v>77</v>
      </c>
      <c r="B59" t="s" s="0">
        <v>77</v>
      </c>
      <c r="C59" t="s" s="0">
        <v>77</v>
      </c>
      <c r="D59" t="s" s="0">
        <v>77</v>
      </c>
      <c r="E59" t="s" s="0">
        <v>1573</v>
      </c>
      <c r="F59" t="s" s="0">
        <v>1574</v>
      </c>
      <c r="G59" t="s" s="0">
        <v>1575</v>
      </c>
      <c r="H59" t="s" s="0">
        <v>81</v>
      </c>
      <c r="I59" t="s" s="0">
        <v>276</v>
      </c>
      <c r="J59" t="s" s="0">
        <v>1576</v>
      </c>
      <c r="K59" t="s" s="0">
        <v>1577</v>
      </c>
      <c r="L59" t="s" s="0">
        <v>81</v>
      </c>
      <c r="M59" t="s" s="0">
        <v>81</v>
      </c>
      <c r="N59" t="s" s="0">
        <v>81</v>
      </c>
      <c r="O59" t="s" s="0">
        <v>1578</v>
      </c>
      <c r="P59" t="s" s="0">
        <v>1579</v>
      </c>
      <c r="Q59" t="s" s="0">
        <v>87</v>
      </c>
      <c r="R59" t="s" s="0">
        <v>81</v>
      </c>
      <c r="S59" t="s" s="0">
        <v>81</v>
      </c>
      <c r="T59" t="s" s="0">
        <v>81</v>
      </c>
      <c r="U59" t="s" s="0">
        <v>81</v>
      </c>
      <c r="V59" t="s" s="0">
        <v>1580</v>
      </c>
      <c r="W59" t="s" s="0">
        <v>1581</v>
      </c>
      <c r="X59" t="s" s="0">
        <v>81</v>
      </c>
      <c r="Y59" t="s" s="0">
        <v>81</v>
      </c>
      <c r="Z59" t="s" s="0">
        <v>90</v>
      </c>
      <c r="AA59" t="s" s="0">
        <v>91</v>
      </c>
      <c r="AB59" t="s" s="0">
        <v>81</v>
      </c>
      <c r="AC59" t="s" s="0">
        <v>81</v>
      </c>
      <c r="AD59" t="s" s="0">
        <v>81</v>
      </c>
      <c r="AE59" t="s" s="0">
        <v>81</v>
      </c>
      <c r="AF59" t="s" s="0">
        <v>81</v>
      </c>
      <c r="AG59" t="s" s="0">
        <v>1582</v>
      </c>
      <c r="AH59" t="s" s="0">
        <v>1583</v>
      </c>
      <c r="AI59" t="s" s="0">
        <v>1584</v>
      </c>
      <c r="AJ59" t="s" s="0">
        <v>81</v>
      </c>
      <c r="AK59" t="s" s="0">
        <v>81</v>
      </c>
      <c r="AL59" t="s" s="0">
        <v>1585</v>
      </c>
      <c r="AM59" t="s" s="0">
        <v>108</v>
      </c>
      <c r="AN59" t="s" s="0">
        <v>108</v>
      </c>
      <c r="AO59" t="s" s="0">
        <v>77</v>
      </c>
      <c r="AP59" t="s" s="0">
        <v>77</v>
      </c>
      <c r="AQ59" t="s" s="0">
        <v>170</v>
      </c>
      <c r="AR59" t="s" s="0">
        <v>171</v>
      </c>
      <c r="AS59" t="s" s="0">
        <v>172</v>
      </c>
      <c r="AT59" t="s" s="0">
        <v>81</v>
      </c>
      <c r="AU59" t="s" s="0">
        <v>1586</v>
      </c>
      <c r="AV59" t="s" s="0">
        <v>81</v>
      </c>
      <c r="AW59" t="s" s="0">
        <v>1587</v>
      </c>
      <c r="AX59" t="s" s="0">
        <v>1588</v>
      </c>
      <c r="AY59" t="s" s="0">
        <v>1589</v>
      </c>
      <c r="AZ59" t="s" s="0">
        <v>106</v>
      </c>
      <c r="BA59" t="s" s="0">
        <v>677</v>
      </c>
      <c r="BB59" t="s" s="0">
        <v>200</v>
      </c>
      <c r="BC59" t="s" s="0">
        <v>81</v>
      </c>
      <c r="BD59" t="s" s="0">
        <v>81</v>
      </c>
      <c r="BE59" t="s" s="0">
        <v>81</v>
      </c>
      <c r="BF59" t="s" s="0">
        <v>81</v>
      </c>
      <c r="BG59" t="s" s="0">
        <v>81</v>
      </c>
      <c r="BH59" t="s" s="0">
        <v>81</v>
      </c>
      <c r="BI59" t="s" s="0">
        <v>1590</v>
      </c>
      <c r="BJ59" t="s" s="0">
        <v>1591</v>
      </c>
      <c r="BK59" t="s" s="115">
        <f>HYPERLINK("http://dx.doi.org/10.3390/jimaging12040167","http://dx.doi.org/10.3390/jimaging12040167")</f>
        <v>1592</v>
      </c>
      <c r="BL59" t="s" s="0">
        <v>81</v>
      </c>
      <c r="BM59" t="s" s="0">
        <v>346</v>
      </c>
      <c r="BN59" t="s" s="0">
        <v>148</v>
      </c>
      <c r="BO59" t="s" s="0">
        <v>1593</v>
      </c>
      <c r="BP59" t="s" s="0">
        <v>1593</v>
      </c>
      <c r="BQ59" t="s" s="0">
        <v>1594</v>
      </c>
      <c r="BR59" t="s" s="0">
        <v>1595</v>
      </c>
      <c r="BS59" t="s" s="0">
        <v>1596</v>
      </c>
      <c r="BT59" t="s" s="116">
        <f>HYPERLINK("https://www.webofscience.com/wos/woscc/full-record/WOS:001749837700001","View Record in Web of Science")</f>
        <v>119</v>
      </c>
      <c r="BU59" t="s" s="0">
        <v>120</v>
      </c>
      <c r="BV59" t="s" s="0">
        <v>81</v>
      </c>
      <c r="BW59" t="s" s="0">
        <v>81</v>
      </c>
      <c r="BX59" t="s" s="0">
        <v>121</v>
      </c>
    </row>
    <row r="60">
      <c r="A60" t="s" s="0">
        <v>77</v>
      </c>
      <c r="B60" t="s" s="0">
        <v>77</v>
      </c>
      <c r="C60" t="s" s="0">
        <v>77</v>
      </c>
      <c r="D60" t="s" s="0">
        <v>77</v>
      </c>
      <c r="E60" t="s" s="0">
        <v>1597</v>
      </c>
      <c r="F60" t="s" s="0">
        <v>1598</v>
      </c>
      <c r="G60" t="s" s="0">
        <v>1599</v>
      </c>
      <c r="H60" t="s" s="0">
        <v>81</v>
      </c>
      <c r="I60" t="s" s="0">
        <v>82</v>
      </c>
      <c r="J60" t="s" s="0">
        <v>1600</v>
      </c>
      <c r="K60" t="s" s="0">
        <v>1601</v>
      </c>
      <c r="L60" t="s" s="0">
        <v>1602</v>
      </c>
      <c r="M60" t="s" s="0">
        <v>1603</v>
      </c>
      <c r="N60" t="s" s="0">
        <v>1604</v>
      </c>
      <c r="O60" t="s" s="0">
        <v>1605</v>
      </c>
      <c r="P60" t="s" s="0">
        <v>1606</v>
      </c>
      <c r="Q60" t="s" s="0">
        <v>87</v>
      </c>
      <c r="R60" t="s" s="0">
        <v>81</v>
      </c>
      <c r="S60" t="s" s="0">
        <v>81</v>
      </c>
      <c r="T60" t="s" s="0">
        <v>81</v>
      </c>
      <c r="U60" t="s" s="0">
        <v>81</v>
      </c>
      <c r="V60" t="s" s="0">
        <v>1607</v>
      </c>
      <c r="W60" t="s" s="0">
        <v>1608</v>
      </c>
      <c r="X60" t="s" s="0">
        <v>81</v>
      </c>
      <c r="Y60" t="s" s="0">
        <v>81</v>
      </c>
      <c r="Z60" t="s" s="0">
        <v>90</v>
      </c>
      <c r="AA60" t="s" s="0">
        <v>509</v>
      </c>
      <c r="AB60" t="s" s="0">
        <v>81</v>
      </c>
      <c r="AC60" t="s" s="0">
        <v>81</v>
      </c>
      <c r="AD60" t="s" s="0">
        <v>81</v>
      </c>
      <c r="AE60" t="s" s="0">
        <v>81</v>
      </c>
      <c r="AF60" t="s" s="0">
        <v>81</v>
      </c>
      <c r="AG60" t="s" s="0">
        <v>1609</v>
      </c>
      <c r="AH60" t="s" s="0">
        <v>1610</v>
      </c>
      <c r="AI60" t="s" s="0">
        <v>81</v>
      </c>
      <c r="AJ60" t="s" s="0">
        <v>81</v>
      </c>
      <c r="AK60" t="s" s="0">
        <v>81</v>
      </c>
      <c r="AL60" t="s" s="0">
        <v>375</v>
      </c>
      <c r="AM60" t="s" s="0">
        <v>77</v>
      </c>
      <c r="AN60" t="s" s="0">
        <v>77</v>
      </c>
      <c r="AO60" t="s" s="0">
        <v>77</v>
      </c>
      <c r="AP60" t="s" s="0">
        <v>77</v>
      </c>
      <c r="AQ60" t="s" s="0">
        <v>1611</v>
      </c>
      <c r="AR60" t="s" s="0">
        <v>1612</v>
      </c>
      <c r="AS60" t="s" s="0">
        <v>1613</v>
      </c>
      <c r="AT60" t="s" s="0">
        <v>1614</v>
      </c>
      <c r="AU60" t="s" s="0">
        <v>1615</v>
      </c>
      <c r="AV60" t="s" s="0">
        <v>81</v>
      </c>
      <c r="AW60" t="s" s="0">
        <v>1616</v>
      </c>
      <c r="AX60" t="s" s="0">
        <v>1617</v>
      </c>
      <c r="AY60" t="s" s="0">
        <v>81</v>
      </c>
      <c r="AZ60" t="s" s="0">
        <v>106</v>
      </c>
      <c r="BA60" t="s" s="0">
        <v>81</v>
      </c>
      <c r="BB60" t="s" s="0">
        <v>81</v>
      </c>
      <c r="BC60" t="s" s="0">
        <v>81</v>
      </c>
      <c r="BD60" t="s" s="0">
        <v>81</v>
      </c>
      <c r="BE60" t="s" s="0">
        <v>81</v>
      </c>
      <c r="BF60" t="s" s="0">
        <v>81</v>
      </c>
      <c r="BG60" t="s" s="0">
        <v>81</v>
      </c>
      <c r="BH60" t="s" s="0">
        <v>81</v>
      </c>
      <c r="BI60" t="s" s="0">
        <v>81</v>
      </c>
      <c r="BJ60" t="s" s="0">
        <v>1618</v>
      </c>
      <c r="BK60" t="s" s="117">
        <f>HYPERLINK("http://dx.doi.org/10.1007/s10877-026-01449-5","http://dx.doi.org/10.1007/s10877-026-01449-5")</f>
        <v>1619</v>
      </c>
      <c r="BL60" t="s" s="0">
        <v>81</v>
      </c>
      <c r="BM60" t="s" s="0">
        <v>1048</v>
      </c>
      <c r="BN60" t="s" s="0">
        <v>493</v>
      </c>
      <c r="BO60" t="s" s="0">
        <v>1289</v>
      </c>
      <c r="BP60" t="s" s="0">
        <v>1289</v>
      </c>
      <c r="BQ60" t="s" s="0">
        <v>1620</v>
      </c>
      <c r="BR60" t="s" s="0">
        <v>1621</v>
      </c>
      <c r="BS60" t="s" s="0">
        <v>1622</v>
      </c>
      <c r="BT60" t="s" s="118">
        <f>HYPERLINK("https://www.webofscience.com/wos/woscc/full-record/WOS:001854189800001","View Record in Web of Science")</f>
        <v>119</v>
      </c>
      <c r="BU60" t="s" s="0">
        <v>852</v>
      </c>
      <c r="BV60" t="s" s="0">
        <v>81</v>
      </c>
      <c r="BW60" t="s" s="0">
        <v>81</v>
      </c>
      <c r="BX60" t="s" s="0">
        <v>121</v>
      </c>
    </row>
    <row r="61">
      <c r="A61" t="s" s="0">
        <v>77</v>
      </c>
      <c r="B61" t="s" s="0">
        <v>77</v>
      </c>
      <c r="C61" t="s" s="0">
        <v>77</v>
      </c>
      <c r="D61" t="s" s="0">
        <v>77</v>
      </c>
      <c r="E61" t="s" s="0">
        <v>1623</v>
      </c>
      <c r="F61" t="s" s="0">
        <v>1624</v>
      </c>
      <c r="G61" t="s" s="0">
        <v>1625</v>
      </c>
      <c r="H61" t="s" s="0">
        <v>81</v>
      </c>
      <c r="I61" t="s" s="0">
        <v>82</v>
      </c>
      <c r="J61" t="s" s="0">
        <v>1626</v>
      </c>
      <c r="K61" t="s" s="0">
        <v>1627</v>
      </c>
      <c r="L61" t="s" s="0">
        <v>81</v>
      </c>
      <c r="M61" t="s" s="0">
        <v>81</v>
      </c>
      <c r="N61" t="s" s="0">
        <v>81</v>
      </c>
      <c r="O61" t="s" s="0">
        <v>1628</v>
      </c>
      <c r="P61" t="s" s="0">
        <v>1629</v>
      </c>
      <c r="Q61" t="s" s="0">
        <v>87</v>
      </c>
      <c r="R61" t="s" s="0">
        <v>81</v>
      </c>
      <c r="S61" t="s" s="0">
        <v>81</v>
      </c>
      <c r="T61" t="s" s="0">
        <v>81</v>
      </c>
      <c r="U61" t="s" s="0">
        <v>81</v>
      </c>
      <c r="V61" t="s" s="0">
        <v>1630</v>
      </c>
      <c r="W61" t="s" s="0">
        <v>1631</v>
      </c>
      <c r="X61" t="s" s="0">
        <v>81</v>
      </c>
      <c r="Y61" t="s" s="0">
        <v>81</v>
      </c>
      <c r="Z61" t="s" s="0">
        <v>90</v>
      </c>
      <c r="AA61" t="s" s="0">
        <v>91</v>
      </c>
      <c r="AB61" t="s" s="0">
        <v>81</v>
      </c>
      <c r="AC61" t="s" s="0">
        <v>81</v>
      </c>
      <c r="AD61" t="s" s="0">
        <v>81</v>
      </c>
      <c r="AE61" t="s" s="0">
        <v>81</v>
      </c>
      <c r="AF61" t="s" s="0">
        <v>81</v>
      </c>
      <c r="AG61" t="s" s="0">
        <v>1632</v>
      </c>
      <c r="AH61" t="s" s="0">
        <v>1633</v>
      </c>
      <c r="AI61" t="s" s="0">
        <v>1634</v>
      </c>
      <c r="AJ61" t="s" s="0">
        <v>81</v>
      </c>
      <c r="AK61" t="s" s="0">
        <v>81</v>
      </c>
      <c r="AL61" t="s" s="0">
        <v>1635</v>
      </c>
      <c r="AM61" t="s" s="0">
        <v>77</v>
      </c>
      <c r="AN61" t="s" s="0">
        <v>77</v>
      </c>
      <c r="AO61" t="s" s="0">
        <v>199</v>
      </c>
      <c r="AP61" t="s" s="0">
        <v>199</v>
      </c>
      <c r="AQ61" t="s" s="0">
        <v>1304</v>
      </c>
      <c r="AR61" t="s" s="0">
        <v>1305</v>
      </c>
      <c r="AS61" t="s" s="0">
        <v>1306</v>
      </c>
      <c r="AT61" t="s" s="0">
        <v>1636</v>
      </c>
      <c r="AU61" t="s" s="0">
        <v>1637</v>
      </c>
      <c r="AV61" t="s" s="0">
        <v>81</v>
      </c>
      <c r="AW61" t="s" s="0">
        <v>1638</v>
      </c>
      <c r="AX61" t="s" s="0">
        <v>1639</v>
      </c>
      <c r="AY61" t="s" s="0">
        <v>1104</v>
      </c>
      <c r="AZ61" t="s" s="0">
        <v>106</v>
      </c>
      <c r="BA61" t="s" s="0">
        <v>323</v>
      </c>
      <c r="BB61" t="s" s="0">
        <v>289</v>
      </c>
      <c r="BC61" t="s" s="0">
        <v>81</v>
      </c>
      <c r="BD61" t="s" s="0">
        <v>81</v>
      </c>
      <c r="BE61" t="s" s="0">
        <v>81</v>
      </c>
      <c r="BF61" t="s" s="0">
        <v>81</v>
      </c>
      <c r="BG61" t="s" s="0">
        <v>1640</v>
      </c>
      <c r="BH61" t="s" s="0">
        <v>1641</v>
      </c>
      <c r="BI61" t="s" s="0">
        <v>81</v>
      </c>
      <c r="BJ61" t="s" s="0">
        <v>1642</v>
      </c>
      <c r="BK61" t="s" s="119">
        <f>HYPERLINK("http://dx.doi.org/10.1080/14737140.2026.2619018","http://dx.doi.org/10.1080/14737140.2026.2619018")</f>
        <v>1643</v>
      </c>
      <c r="BL61" t="s" s="0">
        <v>81</v>
      </c>
      <c r="BM61" t="s" s="0">
        <v>1362</v>
      </c>
      <c r="BN61" t="s" s="0">
        <v>493</v>
      </c>
      <c r="BO61" t="s" s="0">
        <v>568</v>
      </c>
      <c r="BP61" t="s" s="0">
        <v>568</v>
      </c>
      <c r="BQ61" t="s" s="0">
        <v>1644</v>
      </c>
      <c r="BR61" t="s" s="0">
        <v>1645</v>
      </c>
      <c r="BS61" t="s" s="0">
        <v>1646</v>
      </c>
      <c r="BT61" t="s" s="120">
        <f>HYPERLINK("https://www.webofscience.com/wos/woscc/full-record/WOS:001685420700001","View Record in Web of Science")</f>
        <v>119</v>
      </c>
      <c r="BU61" t="s" s="0">
        <v>81</v>
      </c>
      <c r="BV61" t="s" s="0">
        <v>81</v>
      </c>
      <c r="BW61" t="s" s="0">
        <v>81</v>
      </c>
      <c r="BX61" t="s" s="0">
        <v>121</v>
      </c>
    </row>
    <row r="62">
      <c r="A62" t="s" s="0">
        <v>77</v>
      </c>
      <c r="B62" t="s" s="0">
        <v>77</v>
      </c>
      <c r="C62" t="s" s="0">
        <v>77</v>
      </c>
      <c r="D62" t="s" s="0">
        <v>77</v>
      </c>
      <c r="E62" t="s" s="0">
        <v>1647</v>
      </c>
      <c r="F62" t="s" s="0">
        <v>1648</v>
      </c>
      <c r="G62" t="s" s="0">
        <v>1649</v>
      </c>
      <c r="H62" t="s" s="0">
        <v>81</v>
      </c>
      <c r="I62" t="s" s="0">
        <v>82</v>
      </c>
      <c r="J62" t="s" s="0">
        <v>1650</v>
      </c>
      <c r="K62" t="s" s="0">
        <v>1651</v>
      </c>
      <c r="L62" t="s" s="0">
        <v>81</v>
      </c>
      <c r="M62" t="s" s="0">
        <v>81</v>
      </c>
      <c r="N62" t="s" s="0">
        <v>1652</v>
      </c>
      <c r="O62" t="s" s="0">
        <v>1653</v>
      </c>
      <c r="P62" t="s" s="0">
        <v>1654</v>
      </c>
      <c r="Q62" t="s" s="0">
        <v>87</v>
      </c>
      <c r="R62" t="s" s="0">
        <v>81</v>
      </c>
      <c r="S62" t="s" s="0">
        <v>81</v>
      </c>
      <c r="T62" t="s" s="0">
        <v>81</v>
      </c>
      <c r="U62" t="s" s="0">
        <v>81</v>
      </c>
      <c r="V62" t="s" s="0">
        <v>1655</v>
      </c>
      <c r="W62" t="s" s="0">
        <v>1656</v>
      </c>
      <c r="X62" t="s" s="0">
        <v>81</v>
      </c>
      <c r="Y62" t="s" s="0">
        <v>81</v>
      </c>
      <c r="Z62" t="s" s="0">
        <v>90</v>
      </c>
      <c r="AA62" t="s" s="0">
        <v>509</v>
      </c>
      <c r="AB62" t="s" s="0">
        <v>81</v>
      </c>
      <c r="AC62" t="s" s="0">
        <v>81</v>
      </c>
      <c r="AD62" t="s" s="0">
        <v>81</v>
      </c>
      <c r="AE62" t="s" s="0">
        <v>81</v>
      </c>
      <c r="AF62" t="s" s="0">
        <v>81</v>
      </c>
      <c r="AG62" t="s" s="0">
        <v>1657</v>
      </c>
      <c r="AH62" t="s" s="0">
        <v>81</v>
      </c>
      <c r="AI62" t="s" s="0">
        <v>81</v>
      </c>
      <c r="AJ62" t="s" s="0">
        <v>1658</v>
      </c>
      <c r="AK62" t="s" s="0">
        <v>81</v>
      </c>
      <c r="AL62" t="s" s="0">
        <v>206</v>
      </c>
      <c r="AM62" t="s" s="0">
        <v>77</v>
      </c>
      <c r="AN62" t="s" s="0">
        <v>77</v>
      </c>
      <c r="AO62" t="s" s="0">
        <v>77</v>
      </c>
      <c r="AP62" t="s" s="0">
        <v>77</v>
      </c>
      <c r="AQ62" t="s" s="0">
        <v>1231</v>
      </c>
      <c r="AR62" t="s" s="0">
        <v>1232</v>
      </c>
      <c r="AS62" t="s" s="0">
        <v>1233</v>
      </c>
      <c r="AT62" t="s" s="0">
        <v>1659</v>
      </c>
      <c r="AU62" t="s" s="0">
        <v>1660</v>
      </c>
      <c r="AV62" t="s" s="0">
        <v>81</v>
      </c>
      <c r="AW62" t="s" s="0">
        <v>1661</v>
      </c>
      <c r="AX62" t="s" s="0">
        <v>1662</v>
      </c>
      <c r="AY62" t="s" s="0">
        <v>81</v>
      </c>
      <c r="AZ62" t="s" s="0">
        <v>106</v>
      </c>
      <c r="BA62" t="s" s="0">
        <v>81</v>
      </c>
      <c r="BB62" t="s" s="0">
        <v>81</v>
      </c>
      <c r="BC62" t="s" s="0">
        <v>81</v>
      </c>
      <c r="BD62" t="s" s="0">
        <v>81</v>
      </c>
      <c r="BE62" t="s" s="0">
        <v>81</v>
      </c>
      <c r="BF62" t="s" s="0">
        <v>81</v>
      </c>
      <c r="BG62" t="s" s="0">
        <v>81</v>
      </c>
      <c r="BH62" t="s" s="0">
        <v>81</v>
      </c>
      <c r="BI62" t="s" s="0">
        <v>81</v>
      </c>
      <c r="BJ62" t="s" s="0">
        <v>1663</v>
      </c>
      <c r="BK62" t="s" s="121">
        <f>HYPERLINK("http://dx.doi.org/10.1002/ijgo.71163","http://dx.doi.org/10.1002/ijgo.71163")</f>
        <v>1664</v>
      </c>
      <c r="BL62" t="s" s="0">
        <v>81</v>
      </c>
      <c r="BM62" t="s" s="0">
        <v>266</v>
      </c>
      <c r="BN62" t="s" s="0">
        <v>354</v>
      </c>
      <c r="BO62" t="s" s="0">
        <v>1665</v>
      </c>
      <c r="BP62" t="s" s="0">
        <v>1665</v>
      </c>
      <c r="BQ62" t="s" s="0">
        <v>1666</v>
      </c>
      <c r="BR62" t="s" s="0">
        <v>1667</v>
      </c>
      <c r="BS62" t="s" s="0">
        <v>1668</v>
      </c>
      <c r="BT62" t="s" s="122">
        <f>HYPERLINK("https://www.webofscience.com/wos/woscc/full-record/WOS:001797149300001","View Record in Web of Science")</f>
        <v>119</v>
      </c>
      <c r="BU62" t="s" s="0">
        <v>81</v>
      </c>
      <c r="BV62" t="s" s="0">
        <v>81</v>
      </c>
      <c r="BW62" t="s" s="0">
        <v>81</v>
      </c>
      <c r="BX62" t="s" s="0">
        <v>121</v>
      </c>
    </row>
    <row r="63">
      <c r="A63" t="s" s="0">
        <v>77</v>
      </c>
      <c r="B63" t="s" s="0">
        <v>77</v>
      </c>
      <c r="C63" t="s" s="0">
        <v>77</v>
      </c>
      <c r="D63" t="s" s="0">
        <v>77</v>
      </c>
      <c r="E63" t="s" s="0">
        <v>1669</v>
      </c>
      <c r="F63" t="s" s="0">
        <v>1670</v>
      </c>
      <c r="G63" t="s" s="0">
        <v>1671</v>
      </c>
      <c r="H63" t="s" s="0">
        <v>81</v>
      </c>
      <c r="I63" t="s" s="0">
        <v>82</v>
      </c>
      <c r="J63" t="s" s="0">
        <v>1672</v>
      </c>
      <c r="K63" t="s" s="0">
        <v>1673</v>
      </c>
      <c r="L63" t="s" s="0">
        <v>81</v>
      </c>
      <c r="M63" t="s" s="0">
        <v>81</v>
      </c>
      <c r="N63" t="s" s="0">
        <v>81</v>
      </c>
      <c r="O63" t="s" s="0">
        <v>1674</v>
      </c>
      <c r="P63" t="s" s="0">
        <v>1675</v>
      </c>
      <c r="Q63" t="s" s="0">
        <v>87</v>
      </c>
      <c r="R63" t="s" s="0">
        <v>81</v>
      </c>
      <c r="S63" t="s" s="0">
        <v>81</v>
      </c>
      <c r="T63" t="s" s="0">
        <v>81</v>
      </c>
      <c r="U63" t="s" s="0">
        <v>81</v>
      </c>
      <c r="V63" t="s" s="0">
        <v>1676</v>
      </c>
      <c r="W63" t="s" s="0">
        <v>1677</v>
      </c>
      <c r="X63" t="s" s="0">
        <v>81</v>
      </c>
      <c r="Y63" t="s" s="0">
        <v>81</v>
      </c>
      <c r="Z63" t="s" s="0">
        <v>90</v>
      </c>
      <c r="AA63" t="s" s="0">
        <v>91</v>
      </c>
      <c r="AB63" t="s" s="0">
        <v>81</v>
      </c>
      <c r="AC63" t="s" s="0">
        <v>81</v>
      </c>
      <c r="AD63" t="s" s="0">
        <v>81</v>
      </c>
      <c r="AE63" t="s" s="0">
        <v>81</v>
      </c>
      <c r="AF63" t="s" s="0">
        <v>81</v>
      </c>
      <c r="AG63" t="s" s="0">
        <v>1678</v>
      </c>
      <c r="AH63" t="s" s="0">
        <v>1679</v>
      </c>
      <c r="AI63" t="s" s="0">
        <v>1680</v>
      </c>
      <c r="AJ63" t="s" s="0">
        <v>81</v>
      </c>
      <c r="AK63" t="s" s="0">
        <v>81</v>
      </c>
      <c r="AL63" t="s" s="0">
        <v>234</v>
      </c>
      <c r="AM63" t="s" s="0">
        <v>77</v>
      </c>
      <c r="AN63" t="s" s="0">
        <v>77</v>
      </c>
      <c r="AO63" t="s" s="0">
        <v>97</v>
      </c>
      <c r="AP63" t="s" s="0">
        <v>97</v>
      </c>
      <c r="AQ63" t="s" s="0">
        <v>997</v>
      </c>
      <c r="AR63" t="s" s="0">
        <v>99</v>
      </c>
      <c r="AS63" t="s" s="0">
        <v>998</v>
      </c>
      <c r="AT63" t="s" s="0">
        <v>1681</v>
      </c>
      <c r="AU63" t="s" s="0">
        <v>1682</v>
      </c>
      <c r="AV63" t="s" s="0">
        <v>81</v>
      </c>
      <c r="AW63" t="s" s="0">
        <v>1683</v>
      </c>
      <c r="AX63" t="s" s="0">
        <v>1684</v>
      </c>
      <c r="AY63" t="s" s="0">
        <v>112</v>
      </c>
      <c r="AZ63" t="s" s="0">
        <v>106</v>
      </c>
      <c r="BA63" t="s" s="0">
        <v>347</v>
      </c>
      <c r="BB63" t="s" s="0">
        <v>97</v>
      </c>
      <c r="BC63" t="s" s="0">
        <v>81</v>
      </c>
      <c r="BD63" t="s" s="0">
        <v>81</v>
      </c>
      <c r="BE63" t="s" s="0">
        <v>81</v>
      </c>
      <c r="BF63" t="s" s="0">
        <v>81</v>
      </c>
      <c r="BG63" t="s" s="0">
        <v>1685</v>
      </c>
      <c r="BH63" t="s" s="0">
        <v>1686</v>
      </c>
      <c r="BI63" t="s" s="0">
        <v>81</v>
      </c>
      <c r="BJ63" t="s" s="0">
        <v>1687</v>
      </c>
      <c r="BK63" t="s" s="123">
        <f>HYPERLINK("http://dx.doi.org/10.1177/11207000261423870","http://dx.doi.org/10.1177/11207000261423870")</f>
        <v>1688</v>
      </c>
      <c r="BL63" t="s" s="0">
        <v>81</v>
      </c>
      <c r="BM63" t="s" s="0">
        <v>81</v>
      </c>
      <c r="BN63" t="s" s="0">
        <v>677</v>
      </c>
      <c r="BO63" t="s" s="0">
        <v>727</v>
      </c>
      <c r="BP63" t="s" s="0">
        <v>727</v>
      </c>
      <c r="BQ63" t="s" s="0">
        <v>1689</v>
      </c>
      <c r="BR63" t="s" s="0">
        <v>1690</v>
      </c>
      <c r="BS63" t="s" s="0">
        <v>1691</v>
      </c>
      <c r="BT63" t="s" s="124">
        <f>HYPERLINK("https://www.webofscience.com/wos/woscc/full-record/WOS:001733963800023","View Record in Web of Science")</f>
        <v>119</v>
      </c>
      <c r="BU63" t="s" s="0">
        <v>81</v>
      </c>
      <c r="BV63" t="s" s="0">
        <v>81</v>
      </c>
      <c r="BW63" t="s" s="0">
        <v>81</v>
      </c>
      <c r="BX63" t="s" s="0">
        <v>121</v>
      </c>
    </row>
    <row r="64">
      <c r="A64" t="s" s="0">
        <v>77</v>
      </c>
      <c r="B64" t="s" s="0">
        <v>77</v>
      </c>
      <c r="C64" t="s" s="0">
        <v>77</v>
      </c>
      <c r="D64" t="s" s="0">
        <v>77</v>
      </c>
      <c r="E64" t="s" s="0">
        <v>1692</v>
      </c>
      <c r="F64" t="s" s="0">
        <v>1693</v>
      </c>
      <c r="G64" t="s" s="0">
        <v>1694</v>
      </c>
      <c r="H64" t="s" s="0">
        <v>81</v>
      </c>
      <c r="I64" t="s" s="0">
        <v>82</v>
      </c>
      <c r="J64" t="s" s="0">
        <v>1695</v>
      </c>
      <c r="K64" t="s" s="0">
        <v>1696</v>
      </c>
      <c r="L64" t="s" s="0">
        <v>1697</v>
      </c>
      <c r="M64" t="s" s="0">
        <v>1698</v>
      </c>
      <c r="N64" t="s" s="0">
        <v>1699</v>
      </c>
      <c r="O64" t="s" s="0">
        <v>1700</v>
      </c>
      <c r="P64" t="s" s="0">
        <v>1701</v>
      </c>
      <c r="Q64" t="s" s="0">
        <v>87</v>
      </c>
      <c r="R64" t="s" s="0">
        <v>81</v>
      </c>
      <c r="S64" t="s" s="0">
        <v>81</v>
      </c>
      <c r="T64" t="s" s="0">
        <v>81</v>
      </c>
      <c r="U64" t="s" s="0">
        <v>81</v>
      </c>
      <c r="V64" t="s" s="0">
        <v>1702</v>
      </c>
      <c r="W64" t="s" s="0">
        <v>1038</v>
      </c>
      <c r="X64" t="s" s="0">
        <v>81</v>
      </c>
      <c r="Y64" t="s" s="0">
        <v>81</v>
      </c>
      <c r="Z64" t="s" s="0">
        <v>90</v>
      </c>
      <c r="AA64" t="s" s="0">
        <v>91</v>
      </c>
      <c r="AB64" t="s" s="0">
        <v>81</v>
      </c>
      <c r="AC64" t="s" s="0">
        <v>81</v>
      </c>
      <c r="AD64" t="s" s="0">
        <v>81</v>
      </c>
      <c r="AE64" t="s" s="0">
        <v>81</v>
      </c>
      <c r="AF64" t="s" s="0">
        <v>81</v>
      </c>
      <c r="AG64" t="s" s="0">
        <v>1703</v>
      </c>
      <c r="AH64" t="s" s="0">
        <v>1704</v>
      </c>
      <c r="AI64" t="s" s="0">
        <v>1705</v>
      </c>
      <c r="AJ64" t="s" s="0">
        <v>1706</v>
      </c>
      <c r="AK64" t="s" s="0">
        <v>81</v>
      </c>
      <c r="AL64" t="s" s="0">
        <v>957</v>
      </c>
      <c r="AM64" t="s" s="0">
        <v>199</v>
      </c>
      <c r="AN64" t="s" s="0">
        <v>199</v>
      </c>
      <c r="AO64" t="s" s="0">
        <v>97</v>
      </c>
      <c r="AP64" t="s" s="0">
        <v>297</v>
      </c>
      <c r="AQ64" t="s" s="0">
        <v>1041</v>
      </c>
      <c r="AR64" t="s" s="0">
        <v>1042</v>
      </c>
      <c r="AS64" t="s" s="0">
        <v>1043</v>
      </c>
      <c r="AT64" t="s" s="0">
        <v>1044</v>
      </c>
      <c r="AU64" t="s" s="0">
        <v>1045</v>
      </c>
      <c r="AV64" t="s" s="0">
        <v>81</v>
      </c>
      <c r="AW64" t="s" s="0">
        <v>1046</v>
      </c>
      <c r="AX64" t="s" s="0">
        <v>1047</v>
      </c>
      <c r="AY64" t="s" s="0">
        <v>435</v>
      </c>
      <c r="AZ64" t="s" s="0">
        <v>205</v>
      </c>
      <c r="BA64" t="s" s="0">
        <v>1707</v>
      </c>
      <c r="BB64" t="s" s="0">
        <v>81</v>
      </c>
      <c r="BC64" t="s" s="0">
        <v>81</v>
      </c>
      <c r="BD64" t="s" s="0">
        <v>81</v>
      </c>
      <c r="BE64" t="s" s="0">
        <v>81</v>
      </c>
      <c r="BF64" t="s" s="0">
        <v>81</v>
      </c>
      <c r="BG64" t="s" s="0">
        <v>81</v>
      </c>
      <c r="BH64" t="s" s="0">
        <v>81</v>
      </c>
      <c r="BI64" t="s" s="0">
        <v>1708</v>
      </c>
      <c r="BJ64" t="s" s="0">
        <v>1709</v>
      </c>
      <c r="BK64" t="s" s="125">
        <f>HYPERLINK("http://dx.doi.org/10.1016/j.ijmedinf.2025.106008","http://dx.doi.org/10.1016/j.ijmedinf.2025.106008")</f>
        <v>1710</v>
      </c>
      <c r="BL64" t="s" s="0">
        <v>81</v>
      </c>
      <c r="BM64" t="s" s="0">
        <v>621</v>
      </c>
      <c r="BN64" t="s" s="0">
        <v>677</v>
      </c>
      <c r="BO64" t="s" s="0">
        <v>1053</v>
      </c>
      <c r="BP64" t="s" s="0">
        <v>1054</v>
      </c>
      <c r="BQ64" t="s" s="0">
        <v>1711</v>
      </c>
      <c r="BR64" t="s" s="0">
        <v>1712</v>
      </c>
      <c r="BS64" t="s" s="0">
        <v>1713</v>
      </c>
      <c r="BT64" t="s" s="126">
        <f>HYPERLINK("https://www.webofscience.com/wos/woscc/full-record/WOS:001511454200002","View Record in Web of Science")</f>
        <v>119</v>
      </c>
      <c r="BU64" t="s" s="0">
        <v>81</v>
      </c>
      <c r="BV64" t="s" s="0">
        <v>81</v>
      </c>
      <c r="BW64" t="s" s="0">
        <v>81</v>
      </c>
      <c r="BX64" t="s" s="0">
        <v>121</v>
      </c>
    </row>
    <row r="65">
      <c r="A65" t="s" s="0">
        <v>77</v>
      </c>
      <c r="B65" t="s" s="0">
        <v>77</v>
      </c>
      <c r="C65" t="s" s="0">
        <v>77</v>
      </c>
      <c r="D65" t="s" s="0">
        <v>77</v>
      </c>
      <c r="E65" t="s" s="0">
        <v>1714</v>
      </c>
      <c r="F65" t="s" s="0">
        <v>1715</v>
      </c>
      <c r="G65" t="s" s="0">
        <v>1716</v>
      </c>
      <c r="H65" t="s" s="0">
        <v>81</v>
      </c>
      <c r="I65" t="s" s="0">
        <v>276</v>
      </c>
      <c r="J65" t="s" s="0">
        <v>1717</v>
      </c>
      <c r="K65" t="s" s="0">
        <v>1718</v>
      </c>
      <c r="L65" t="s" s="0">
        <v>81</v>
      </c>
      <c r="M65" t="s" s="0">
        <v>81</v>
      </c>
      <c r="N65" t="s" s="0">
        <v>81</v>
      </c>
      <c r="O65" t="s" s="0">
        <v>1719</v>
      </c>
      <c r="P65" t="s" s="0">
        <v>1720</v>
      </c>
      <c r="Q65" t="s" s="0">
        <v>87</v>
      </c>
      <c r="R65" t="s" s="0">
        <v>81</v>
      </c>
      <c r="S65" t="s" s="0">
        <v>81</v>
      </c>
      <c r="T65" t="s" s="0">
        <v>81</v>
      </c>
      <c r="U65" t="s" s="0">
        <v>81</v>
      </c>
      <c r="V65" t="s" s="0">
        <v>1721</v>
      </c>
      <c r="W65" t="s" s="0">
        <v>1279</v>
      </c>
      <c r="X65" t="s" s="0">
        <v>81</v>
      </c>
      <c r="Y65" t="s" s="0">
        <v>81</v>
      </c>
      <c r="Z65" t="s" s="0">
        <v>90</v>
      </c>
      <c r="AA65" t="s" s="0">
        <v>91</v>
      </c>
      <c r="AB65" t="s" s="0">
        <v>81</v>
      </c>
      <c r="AC65" t="s" s="0">
        <v>81</v>
      </c>
      <c r="AD65" t="s" s="0">
        <v>81</v>
      </c>
      <c r="AE65" t="s" s="0">
        <v>81</v>
      </c>
      <c r="AF65" t="s" s="0">
        <v>81</v>
      </c>
      <c r="AG65" t="s" s="0">
        <v>1722</v>
      </c>
      <c r="AH65" t="s" s="0">
        <v>1723</v>
      </c>
      <c r="AI65" t="s" s="0">
        <v>1724</v>
      </c>
      <c r="AJ65" t="s" s="0">
        <v>81</v>
      </c>
      <c r="AK65" t="s" s="0">
        <v>81</v>
      </c>
      <c r="AL65" t="s" s="0">
        <v>770</v>
      </c>
      <c r="AM65" t="s" s="0">
        <v>77</v>
      </c>
      <c r="AN65" t="s" s="0">
        <v>77</v>
      </c>
      <c r="AO65" t="s" s="0">
        <v>77</v>
      </c>
      <c r="AP65" t="s" s="0">
        <v>77</v>
      </c>
      <c r="AQ65" t="s" s="0">
        <v>313</v>
      </c>
      <c r="AR65" t="s" s="0">
        <v>314</v>
      </c>
      <c r="AS65" t="s" s="0">
        <v>315</v>
      </c>
      <c r="AT65" t="s" s="0">
        <v>81</v>
      </c>
      <c r="AU65" t="s" s="0">
        <v>1283</v>
      </c>
      <c r="AV65" t="s" s="0">
        <v>81</v>
      </c>
      <c r="AW65" t="s" s="0">
        <v>1284</v>
      </c>
      <c r="AX65" t="s" s="0">
        <v>1285</v>
      </c>
      <c r="AY65" t="s" s="0">
        <v>262</v>
      </c>
      <c r="AZ65" t="s" s="0">
        <v>106</v>
      </c>
      <c r="BA65" t="s" s="0">
        <v>122</v>
      </c>
      <c r="BB65" t="s" s="0">
        <v>81</v>
      </c>
      <c r="BC65" t="s" s="0">
        <v>81</v>
      </c>
      <c r="BD65" t="s" s="0">
        <v>81</v>
      </c>
      <c r="BE65" t="s" s="0">
        <v>81</v>
      </c>
      <c r="BF65" t="s" s="0">
        <v>81</v>
      </c>
      <c r="BG65" t="s" s="0">
        <v>81</v>
      </c>
      <c r="BH65" t="s" s="0">
        <v>81</v>
      </c>
      <c r="BI65" t="s" s="0">
        <v>1725</v>
      </c>
      <c r="BJ65" t="s" s="0">
        <v>1726</v>
      </c>
      <c r="BK65" t="s" s="127">
        <f>HYPERLINK("http://dx.doi.org/10.3389/fanes.2026.1863454","http://dx.doi.org/10.3389/fanes.2026.1863454")</f>
        <v>1727</v>
      </c>
      <c r="BL65" t="s" s="0">
        <v>81</v>
      </c>
      <c r="BM65" t="s" s="0">
        <v>266</v>
      </c>
      <c r="BN65" t="s" s="0">
        <v>289</v>
      </c>
      <c r="BO65" t="s" s="0">
        <v>1289</v>
      </c>
      <c r="BP65" t="s" s="0">
        <v>1289</v>
      </c>
      <c r="BQ65" t="s" s="0">
        <v>1728</v>
      </c>
      <c r="BR65" t="s" s="0">
        <v>81</v>
      </c>
      <c r="BS65" t="s" s="0">
        <v>1729</v>
      </c>
      <c r="BT65" t="s" s="128">
        <f>HYPERLINK("https://www.webofscience.com/wos/woscc/full-record/WOS:001813211900001","View Record in Web of Science")</f>
        <v>119</v>
      </c>
      <c r="BU65" t="s" s="0">
        <v>272</v>
      </c>
      <c r="BV65" t="s" s="0">
        <v>81</v>
      </c>
      <c r="BW65" t="s" s="0">
        <v>81</v>
      </c>
      <c r="BX65" t="s" s="0">
        <v>121</v>
      </c>
    </row>
    <row r="66">
      <c r="A66" t="s" s="0">
        <v>77</v>
      </c>
      <c r="B66" t="s" s="0">
        <v>77</v>
      </c>
      <c r="C66" t="s" s="0">
        <v>77</v>
      </c>
      <c r="D66" t="s" s="0">
        <v>77</v>
      </c>
      <c r="E66" t="s" s="0">
        <v>1730</v>
      </c>
      <c r="F66" t="s" s="0">
        <v>1731</v>
      </c>
      <c r="G66" t="s" s="0">
        <v>1732</v>
      </c>
      <c r="H66" t="s" s="0">
        <v>81</v>
      </c>
      <c r="I66" t="s" s="0">
        <v>82</v>
      </c>
      <c r="J66" t="s" s="0">
        <v>1733</v>
      </c>
      <c r="K66" t="s" s="0">
        <v>1734</v>
      </c>
      <c r="L66" t="s" s="0">
        <v>81</v>
      </c>
      <c r="M66" t="s" s="0">
        <v>81</v>
      </c>
      <c r="N66" t="s" s="0">
        <v>81</v>
      </c>
      <c r="O66" t="s" s="0">
        <v>1735</v>
      </c>
      <c r="P66" t="s" s="0">
        <v>1736</v>
      </c>
      <c r="Q66" t="s" s="0">
        <v>87</v>
      </c>
      <c r="R66" t="s" s="0">
        <v>81</v>
      </c>
      <c r="S66" t="s" s="0">
        <v>81</v>
      </c>
      <c r="T66" t="s" s="0">
        <v>81</v>
      </c>
      <c r="U66" t="s" s="0">
        <v>81</v>
      </c>
      <c r="V66" t="s" s="0">
        <v>1737</v>
      </c>
      <c r="W66" t="s" s="0">
        <v>1738</v>
      </c>
      <c r="X66" t="s" s="0">
        <v>81</v>
      </c>
      <c r="Y66" t="s" s="0">
        <v>81</v>
      </c>
      <c r="Z66" t="s" s="0">
        <v>90</v>
      </c>
      <c r="AA66" t="s" s="0">
        <v>91</v>
      </c>
      <c r="AB66" t="s" s="0">
        <v>81</v>
      </c>
      <c r="AC66" t="s" s="0">
        <v>81</v>
      </c>
      <c r="AD66" t="s" s="0">
        <v>81</v>
      </c>
      <c r="AE66" t="s" s="0">
        <v>81</v>
      </c>
      <c r="AF66" t="s" s="0">
        <v>81</v>
      </c>
      <c r="AG66" t="s" s="0">
        <v>1739</v>
      </c>
      <c r="AH66" t="s" s="0">
        <v>1740</v>
      </c>
      <c r="AI66" t="s" s="0">
        <v>81</v>
      </c>
      <c r="AJ66" t="s" s="0">
        <v>81</v>
      </c>
      <c r="AK66" t="s" s="0">
        <v>81</v>
      </c>
      <c r="AL66" t="s" s="0">
        <v>1741</v>
      </c>
      <c r="AM66" t="s" s="0">
        <v>77</v>
      </c>
      <c r="AN66" t="s" s="0">
        <v>77</v>
      </c>
      <c r="AO66" t="s" s="0">
        <v>77</v>
      </c>
      <c r="AP66" t="s" s="0">
        <v>77</v>
      </c>
      <c r="AQ66" t="s" s="0">
        <v>170</v>
      </c>
      <c r="AR66" t="s" s="0">
        <v>171</v>
      </c>
      <c r="AS66" t="s" s="0">
        <v>172</v>
      </c>
      <c r="AT66" t="s" s="0">
        <v>1742</v>
      </c>
      <c r="AU66" t="s" s="0">
        <v>1743</v>
      </c>
      <c r="AV66" t="s" s="0">
        <v>81</v>
      </c>
      <c r="AW66" t="s" s="0">
        <v>1744</v>
      </c>
      <c r="AX66" t="s" s="0">
        <v>1745</v>
      </c>
      <c r="AY66" t="s" s="0">
        <v>1746</v>
      </c>
      <c r="AZ66" t="s" s="0">
        <v>106</v>
      </c>
      <c r="BA66" t="s" s="0">
        <v>138</v>
      </c>
      <c r="BB66" t="s" s="0">
        <v>177</v>
      </c>
      <c r="BC66" t="s" s="0">
        <v>81</v>
      </c>
      <c r="BD66" t="s" s="0">
        <v>81</v>
      </c>
      <c r="BE66" t="s" s="0">
        <v>81</v>
      </c>
      <c r="BF66" t="s" s="0">
        <v>81</v>
      </c>
      <c r="BG66" t="s" s="0">
        <v>81</v>
      </c>
      <c r="BH66" t="s" s="0">
        <v>81</v>
      </c>
      <c r="BI66" t="s" s="0">
        <v>1747</v>
      </c>
      <c r="BJ66" t="s" s="0">
        <v>1748</v>
      </c>
      <c r="BK66" t="s" s="129">
        <f>HYPERLINK("http://dx.doi.org/10.3390/ijms27156755","http://dx.doi.org/10.3390/ijms27156755")</f>
        <v>1749</v>
      </c>
      <c r="BL66" t="s" s="0">
        <v>81</v>
      </c>
      <c r="BM66" t="s" s="0">
        <v>81</v>
      </c>
      <c r="BN66" t="s" s="0">
        <v>267</v>
      </c>
      <c r="BO66" t="s" s="0">
        <v>1750</v>
      </c>
      <c r="BP66" t="s" s="0">
        <v>1751</v>
      </c>
      <c r="BQ66" t="s" s="0">
        <v>1752</v>
      </c>
      <c r="BR66" t="s" s="0">
        <v>1753</v>
      </c>
      <c r="BS66" t="s" s="0">
        <v>1754</v>
      </c>
      <c r="BT66" t="s" s="130">
        <f>HYPERLINK("https://www.webofscience.com/wos/woscc/full-record/WOS:001846917600001","View Record in Web of Science")</f>
        <v>119</v>
      </c>
      <c r="BU66" t="s" s="0">
        <v>272</v>
      </c>
      <c r="BV66" t="s" s="0">
        <v>81</v>
      </c>
      <c r="BW66" t="s" s="0">
        <v>81</v>
      </c>
      <c r="BX66" t="s" s="0">
        <v>121</v>
      </c>
    </row>
    <row r="67">
      <c r="A67" t="s" s="0">
        <v>77</v>
      </c>
      <c r="B67" t="s" s="0">
        <v>77</v>
      </c>
      <c r="C67" t="s" s="0">
        <v>77</v>
      </c>
      <c r="D67" t="s" s="0">
        <v>77</v>
      </c>
      <c r="E67" t="s" s="0">
        <v>1755</v>
      </c>
      <c r="F67" t="s" s="0">
        <v>1756</v>
      </c>
      <c r="G67" t="s" s="0">
        <v>1757</v>
      </c>
      <c r="H67" t="s" s="0">
        <v>81</v>
      </c>
      <c r="I67" t="s" s="0">
        <v>82</v>
      </c>
      <c r="J67" t="s" s="0">
        <v>1758</v>
      </c>
      <c r="K67" t="s" s="0">
        <v>1759</v>
      </c>
      <c r="L67" t="s" s="0">
        <v>1760</v>
      </c>
      <c r="M67" t="s" s="0">
        <v>1761</v>
      </c>
      <c r="N67" t="s" s="0">
        <v>1762</v>
      </c>
      <c r="O67" t="s" s="0">
        <v>1763</v>
      </c>
      <c r="P67" t="s" s="0">
        <v>1764</v>
      </c>
      <c r="Q67" t="s" s="0">
        <v>87</v>
      </c>
      <c r="R67" t="s" s="0">
        <v>81</v>
      </c>
      <c r="S67" t="s" s="0">
        <v>81</v>
      </c>
      <c r="T67" t="s" s="0">
        <v>81</v>
      </c>
      <c r="U67" t="s" s="0">
        <v>81</v>
      </c>
      <c r="V67" t="s" s="0">
        <v>1765</v>
      </c>
      <c r="W67" t="s" s="0">
        <v>1766</v>
      </c>
      <c r="X67" t="s" s="0">
        <v>81</v>
      </c>
      <c r="Y67" t="s" s="0">
        <v>81</v>
      </c>
      <c r="Z67" t="s" s="0">
        <v>90</v>
      </c>
      <c r="AA67" t="s" s="0">
        <v>91</v>
      </c>
      <c r="AB67" t="s" s="0">
        <v>81</v>
      </c>
      <c r="AC67" t="s" s="0">
        <v>81</v>
      </c>
      <c r="AD67" t="s" s="0">
        <v>81</v>
      </c>
      <c r="AE67" t="s" s="0">
        <v>81</v>
      </c>
      <c r="AF67" t="s" s="0">
        <v>81</v>
      </c>
      <c r="AG67" t="s" s="0">
        <v>1767</v>
      </c>
      <c r="AH67" t="s" s="0">
        <v>1768</v>
      </c>
      <c r="AI67" t="s" s="0">
        <v>1769</v>
      </c>
      <c r="AJ67" t="s" s="0">
        <v>81</v>
      </c>
      <c r="AK67" t="s" s="0">
        <v>81</v>
      </c>
      <c r="AL67" t="s" s="0">
        <v>1562</v>
      </c>
      <c r="AM67" t="s" s="0">
        <v>108</v>
      </c>
      <c r="AN67" t="s" s="0">
        <v>108</v>
      </c>
      <c r="AO67" t="s" s="0">
        <v>97</v>
      </c>
      <c r="AP67" t="s" s="0">
        <v>97</v>
      </c>
      <c r="AQ67" t="s" s="0">
        <v>139</v>
      </c>
      <c r="AR67" t="s" s="0">
        <v>140</v>
      </c>
      <c r="AS67" t="s" s="0">
        <v>430</v>
      </c>
      <c r="AT67" t="s" s="0">
        <v>1770</v>
      </c>
      <c r="AU67" t="s" s="0">
        <v>1771</v>
      </c>
      <c r="AV67" t="s" s="0">
        <v>81</v>
      </c>
      <c r="AW67" t="s" s="0">
        <v>1772</v>
      </c>
      <c r="AX67" t="s" s="0">
        <v>1773</v>
      </c>
      <c r="AY67" t="s" s="0">
        <v>1384</v>
      </c>
      <c r="AZ67" t="s" s="0">
        <v>106</v>
      </c>
      <c r="BA67" t="s" s="0">
        <v>1774</v>
      </c>
      <c r="BB67" t="s" s="0">
        <v>199</v>
      </c>
      <c r="BC67" t="s" s="0">
        <v>81</v>
      </c>
      <c r="BD67" t="s" s="0">
        <v>81</v>
      </c>
      <c r="BE67" t="s" s="0">
        <v>81</v>
      </c>
      <c r="BF67" t="s" s="0">
        <v>81</v>
      </c>
      <c r="BG67" t="s" s="0">
        <v>1775</v>
      </c>
      <c r="BH67" t="s" s="0">
        <v>1776</v>
      </c>
      <c r="BI67" t="s" s="0">
        <v>81</v>
      </c>
      <c r="BJ67" t="s" s="0">
        <v>1777</v>
      </c>
      <c r="BK67" t="s" s="131">
        <f>HYPERLINK("http://dx.doi.org/10.1016/j.survophthal.2025.10.004","http://dx.doi.org/10.1016/j.survophthal.2025.10.004")</f>
        <v>1778</v>
      </c>
      <c r="BL67" t="s" s="0">
        <v>81</v>
      </c>
      <c r="BM67" t="s" s="0">
        <v>81</v>
      </c>
      <c r="BN67" t="s" s="0">
        <v>677</v>
      </c>
      <c r="BO67" t="s" s="0">
        <v>1779</v>
      </c>
      <c r="BP67" t="s" s="0">
        <v>1779</v>
      </c>
      <c r="BQ67" t="s" s="0">
        <v>1780</v>
      </c>
      <c r="BR67" t="s" s="0">
        <v>1781</v>
      </c>
      <c r="BS67" t="s" s="0">
        <v>1782</v>
      </c>
      <c r="BT67" t="s" s="132">
        <f>HYPERLINK("https://www.webofscience.com/wos/woscc/full-record/WOS:001715086500001","View Record in Web of Science")</f>
        <v>119</v>
      </c>
      <c r="BU67" t="s" s="0">
        <v>81</v>
      </c>
      <c r="BV67" t="s" s="0">
        <v>81</v>
      </c>
      <c r="BW67" t="s" s="0">
        <v>81</v>
      </c>
      <c r="BX67" t="s" s="0">
        <v>121</v>
      </c>
    </row>
    <row r="68">
      <c r="A68" t="s" s="0">
        <v>77</v>
      </c>
      <c r="B68" t="s" s="0">
        <v>77</v>
      </c>
      <c r="C68" t="s" s="0">
        <v>77</v>
      </c>
      <c r="D68" t="s" s="0">
        <v>77</v>
      </c>
      <c r="E68" t="s" s="0">
        <v>1783</v>
      </c>
      <c r="F68" t="s" s="0">
        <v>1784</v>
      </c>
      <c r="G68" t="s" s="0">
        <v>1785</v>
      </c>
      <c r="H68" t="s" s="0">
        <v>81</v>
      </c>
      <c r="I68" t="s" s="0">
        <v>276</v>
      </c>
      <c r="J68" t="s" s="0">
        <v>1786</v>
      </c>
      <c r="K68" t="s" s="0">
        <v>1787</v>
      </c>
      <c r="L68" t="s" s="0">
        <v>1788</v>
      </c>
      <c r="M68" t="s" s="0">
        <v>1789</v>
      </c>
      <c r="N68" t="s" s="0">
        <v>1790</v>
      </c>
      <c r="O68" t="s" s="0">
        <v>1791</v>
      </c>
      <c r="P68" t="s" s="0">
        <v>1792</v>
      </c>
      <c r="Q68" t="s" s="0">
        <v>87</v>
      </c>
      <c r="R68" t="s" s="0">
        <v>81</v>
      </c>
      <c r="S68" t="s" s="0">
        <v>81</v>
      </c>
      <c r="T68" t="s" s="0">
        <v>81</v>
      </c>
      <c r="U68" t="s" s="0">
        <v>81</v>
      </c>
      <c r="V68" t="s" s="0">
        <v>1793</v>
      </c>
      <c r="W68" t="s" s="0">
        <v>1794</v>
      </c>
      <c r="X68" t="s" s="0">
        <v>81</v>
      </c>
      <c r="Y68" t="s" s="0">
        <v>81</v>
      </c>
      <c r="Z68" t="s" s="0">
        <v>90</v>
      </c>
      <c r="AA68" t="s" s="0">
        <v>91</v>
      </c>
      <c r="AB68" t="s" s="0">
        <v>81</v>
      </c>
      <c r="AC68" t="s" s="0">
        <v>81</v>
      </c>
      <c r="AD68" t="s" s="0">
        <v>81</v>
      </c>
      <c r="AE68" t="s" s="0">
        <v>81</v>
      </c>
      <c r="AF68" t="s" s="0">
        <v>81</v>
      </c>
      <c r="AG68" t="s" s="0">
        <v>1795</v>
      </c>
      <c r="AH68" t="s" s="0">
        <v>81</v>
      </c>
      <c r="AI68" t="s" s="0">
        <v>1796</v>
      </c>
      <c r="AJ68" t="s" s="0">
        <v>81</v>
      </c>
      <c r="AK68" t="s" s="0">
        <v>81</v>
      </c>
      <c r="AL68" t="s" s="0">
        <v>957</v>
      </c>
      <c r="AM68" t="s" s="0">
        <v>77</v>
      </c>
      <c r="AN68" t="s" s="0">
        <v>77</v>
      </c>
      <c r="AO68" t="s" s="0">
        <v>108</v>
      </c>
      <c r="AP68" t="s" s="0">
        <v>108</v>
      </c>
      <c r="AQ68" t="s" s="0">
        <v>1797</v>
      </c>
      <c r="AR68" t="s" s="0">
        <v>1798</v>
      </c>
      <c r="AS68" t="s" s="0">
        <v>1799</v>
      </c>
      <c r="AT68" t="s" s="0">
        <v>1800</v>
      </c>
      <c r="AU68" t="s" s="0">
        <v>81</v>
      </c>
      <c r="AV68" t="s" s="0">
        <v>81</v>
      </c>
      <c r="AW68" t="s" s="0">
        <v>1801</v>
      </c>
      <c r="AX68" t="s" s="0">
        <v>1802</v>
      </c>
      <c r="AY68" t="s" s="0">
        <v>106</v>
      </c>
      <c r="AZ68" t="s" s="0">
        <v>106</v>
      </c>
      <c r="BA68" t="s" s="0">
        <v>154</v>
      </c>
      <c r="BB68" t="s" s="0">
        <v>199</v>
      </c>
      <c r="BC68" t="s" s="0">
        <v>81</v>
      </c>
      <c r="BD68" t="s" s="0">
        <v>81</v>
      </c>
      <c r="BE68" t="s" s="0">
        <v>81</v>
      </c>
      <c r="BF68" t="s" s="0">
        <v>81</v>
      </c>
      <c r="BG68" t="s" s="0">
        <v>1803</v>
      </c>
      <c r="BH68" t="s" s="0">
        <v>1804</v>
      </c>
      <c r="BI68" t="s" s="0">
        <v>81</v>
      </c>
      <c r="BJ68" t="s" s="0">
        <v>1805</v>
      </c>
      <c r="BK68" t="s" s="133">
        <f>HYPERLINK("http://dx.doi.org/10.15419/f7qerk70","http://dx.doi.org/10.15419/f7qerk70")</f>
        <v>1806</v>
      </c>
      <c r="BL68" t="s" s="0">
        <v>81</v>
      </c>
      <c r="BM68" t="s" s="0">
        <v>81</v>
      </c>
      <c r="BN68" t="s" s="0">
        <v>493</v>
      </c>
      <c r="BO68" t="s" s="0">
        <v>1807</v>
      </c>
      <c r="BP68" t="s" s="0">
        <v>1808</v>
      </c>
      <c r="BQ68" t="s" s="0">
        <v>1809</v>
      </c>
      <c r="BR68" t="s" s="0">
        <v>81</v>
      </c>
      <c r="BS68" t="s" s="0">
        <v>1810</v>
      </c>
      <c r="BT68" t="s" s="134">
        <f>HYPERLINK("https://www.webofscience.com/wos/woscc/full-record/WOS:001735087400001","View Record in Web of Science")</f>
        <v>119</v>
      </c>
      <c r="BU68" t="s" s="0">
        <v>272</v>
      </c>
      <c r="BV68" t="s" s="0">
        <v>81</v>
      </c>
      <c r="BW68" t="s" s="0">
        <v>81</v>
      </c>
      <c r="BX68" t="s" s="0">
        <v>121</v>
      </c>
    </row>
    <row r="69">
      <c r="A69" t="s" s="0">
        <v>77</v>
      </c>
      <c r="B69" t="s" s="0">
        <v>77</v>
      </c>
      <c r="C69" t="s" s="0">
        <v>77</v>
      </c>
      <c r="D69" t="s" s="0">
        <v>77</v>
      </c>
      <c r="E69" t="s" s="0">
        <v>1811</v>
      </c>
      <c r="F69" t="s" s="0">
        <v>1812</v>
      </c>
      <c r="G69" t="s" s="0">
        <v>1813</v>
      </c>
      <c r="H69" t="s" s="0">
        <v>81</v>
      </c>
      <c r="I69" t="s" s="0">
        <v>276</v>
      </c>
      <c r="J69" t="s" s="0">
        <v>1814</v>
      </c>
      <c r="K69" t="s" s="0">
        <v>1815</v>
      </c>
      <c r="L69" t="s" s="0">
        <v>81</v>
      </c>
      <c r="M69" t="s" s="0">
        <v>81</v>
      </c>
      <c r="N69" t="s" s="0">
        <v>81</v>
      </c>
      <c r="O69" t="s" s="0">
        <v>1816</v>
      </c>
      <c r="P69" t="s" s="0">
        <v>1817</v>
      </c>
      <c r="Q69" t="s" s="0">
        <v>87</v>
      </c>
      <c r="R69" t="s" s="0">
        <v>81</v>
      </c>
      <c r="S69" t="s" s="0">
        <v>81</v>
      </c>
      <c r="T69" t="s" s="0">
        <v>81</v>
      </c>
      <c r="U69" t="s" s="0">
        <v>81</v>
      </c>
      <c r="V69" t="s" s="0">
        <v>1818</v>
      </c>
      <c r="W69" t="s" s="0">
        <v>1819</v>
      </c>
      <c r="X69" t="s" s="0">
        <v>81</v>
      </c>
      <c r="Y69" t="s" s="0">
        <v>81</v>
      </c>
      <c r="Z69" t="s" s="0">
        <v>90</v>
      </c>
      <c r="AA69" t="s" s="0">
        <v>91</v>
      </c>
      <c r="AB69" t="s" s="0">
        <v>81</v>
      </c>
      <c r="AC69" t="s" s="0">
        <v>81</v>
      </c>
      <c r="AD69" t="s" s="0">
        <v>81</v>
      </c>
      <c r="AE69" t="s" s="0">
        <v>81</v>
      </c>
      <c r="AF69" t="s" s="0">
        <v>81</v>
      </c>
      <c r="AG69" t="s" s="0">
        <v>1820</v>
      </c>
      <c r="AH69" t="s" s="0">
        <v>81</v>
      </c>
      <c r="AI69" t="s" s="0">
        <v>1821</v>
      </c>
      <c r="AJ69" t="s" s="0">
        <v>1822</v>
      </c>
      <c r="AK69" t="s" s="0">
        <v>81</v>
      </c>
      <c r="AL69" t="s" s="0">
        <v>287</v>
      </c>
      <c r="AM69" t="s" s="0">
        <v>77</v>
      </c>
      <c r="AN69" t="s" s="0">
        <v>77</v>
      </c>
      <c r="AO69" t="s" s="0">
        <v>77</v>
      </c>
      <c r="AP69" t="s" s="0">
        <v>77</v>
      </c>
      <c r="AQ69" t="s" s="0">
        <v>1823</v>
      </c>
      <c r="AR69" t="s" s="0">
        <v>1824</v>
      </c>
      <c r="AS69" t="s" s="0">
        <v>1825</v>
      </c>
      <c r="AT69" t="s" s="0">
        <v>1826</v>
      </c>
      <c r="AU69" t="s" s="0">
        <v>1827</v>
      </c>
      <c r="AV69" t="s" s="0">
        <v>81</v>
      </c>
      <c r="AW69" t="s" s="0">
        <v>1828</v>
      </c>
      <c r="AX69" t="s" s="0">
        <v>1829</v>
      </c>
      <c r="AY69" t="s" s="0">
        <v>106</v>
      </c>
      <c r="AZ69" t="s" s="0">
        <v>106</v>
      </c>
      <c r="BA69" t="s" s="0">
        <v>1830</v>
      </c>
      <c r="BB69" t="s" s="0">
        <v>81</v>
      </c>
      <c r="BC69" t="s" s="0">
        <v>81</v>
      </c>
      <c r="BD69" t="s" s="0">
        <v>81</v>
      </c>
      <c r="BE69" t="s" s="0">
        <v>81</v>
      </c>
      <c r="BF69" t="s" s="0">
        <v>81</v>
      </c>
      <c r="BG69" t="s" s="0">
        <v>81</v>
      </c>
      <c r="BH69" t="s" s="0">
        <v>81</v>
      </c>
      <c r="BI69" t="s" s="0">
        <v>81</v>
      </c>
      <c r="BJ69" t="s" s="0">
        <v>1831</v>
      </c>
      <c r="BK69" t="s" s="135">
        <f>HYPERLINK("http://dx.doi.org/10.5603/ocp.109657","http://dx.doi.org/10.5603/ocp.109657")</f>
        <v>1832</v>
      </c>
      <c r="BL69" t="s" s="0">
        <v>81</v>
      </c>
      <c r="BM69" t="s" s="0">
        <v>112</v>
      </c>
      <c r="BN69" t="s" s="0">
        <v>154</v>
      </c>
      <c r="BO69" t="s" s="0">
        <v>568</v>
      </c>
      <c r="BP69" t="s" s="0">
        <v>568</v>
      </c>
      <c r="BQ69" t="s" s="0">
        <v>1833</v>
      </c>
      <c r="BR69" t="s" s="0">
        <v>81</v>
      </c>
      <c r="BS69" t="s" s="0">
        <v>1834</v>
      </c>
      <c r="BT69" t="s" s="136">
        <f>HYPERLINK("https://www.webofscience.com/wos/woscc/full-record/WOS:001754399200001","View Record in Web of Science")</f>
        <v>119</v>
      </c>
      <c r="BU69" t="s" s="0">
        <v>81</v>
      </c>
      <c r="BV69" t="s" s="0">
        <v>81</v>
      </c>
      <c r="BW69" t="s" s="0">
        <v>81</v>
      </c>
      <c r="BX69" t="s" s="0">
        <v>121</v>
      </c>
    </row>
    <row r="70">
      <c r="A70" t="s" s="0">
        <v>77</v>
      </c>
      <c r="B70" t="s" s="0">
        <v>77</v>
      </c>
      <c r="C70" t="s" s="0">
        <v>77</v>
      </c>
      <c r="D70" t="s" s="0">
        <v>77</v>
      </c>
      <c r="E70" t="s" s="0">
        <v>1835</v>
      </c>
      <c r="F70" t="s" s="0">
        <v>1836</v>
      </c>
      <c r="G70" t="s" s="0">
        <v>1837</v>
      </c>
      <c r="H70" t="s" s="0">
        <v>81</v>
      </c>
      <c r="I70" t="s" s="0">
        <v>82</v>
      </c>
      <c r="J70" t="s" s="0">
        <v>1838</v>
      </c>
      <c r="K70" t="s" s="0">
        <v>1839</v>
      </c>
      <c r="L70" t="s" s="0">
        <v>81</v>
      </c>
      <c r="M70" t="s" s="0">
        <v>81</v>
      </c>
      <c r="N70" t="s" s="0">
        <v>81</v>
      </c>
      <c r="O70" t="s" s="0">
        <v>1840</v>
      </c>
      <c r="P70" t="s" s="0">
        <v>1841</v>
      </c>
      <c r="Q70" t="s" s="0">
        <v>87</v>
      </c>
      <c r="R70" t="s" s="0">
        <v>81</v>
      </c>
      <c r="S70" t="s" s="0">
        <v>81</v>
      </c>
      <c r="T70" t="s" s="0">
        <v>81</v>
      </c>
      <c r="U70" t="s" s="0">
        <v>81</v>
      </c>
      <c r="V70" t="s" s="0">
        <v>1842</v>
      </c>
      <c r="W70" t="s" s="0">
        <v>1843</v>
      </c>
      <c r="X70" t="s" s="0">
        <v>81</v>
      </c>
      <c r="Y70" t="s" s="0">
        <v>81</v>
      </c>
      <c r="Z70" t="s" s="0">
        <v>90</v>
      </c>
      <c r="AA70" t="s" s="0">
        <v>509</v>
      </c>
      <c r="AB70" t="s" s="0">
        <v>81</v>
      </c>
      <c r="AC70" t="s" s="0">
        <v>81</v>
      </c>
      <c r="AD70" t="s" s="0">
        <v>81</v>
      </c>
      <c r="AE70" t="s" s="0">
        <v>81</v>
      </c>
      <c r="AF70" t="s" s="0">
        <v>81</v>
      </c>
      <c r="AG70" t="s" s="0">
        <v>1844</v>
      </c>
      <c r="AH70" t="s" s="0">
        <v>1845</v>
      </c>
      <c r="AI70" t="s" s="0">
        <v>81</v>
      </c>
      <c r="AJ70" t="s" s="0">
        <v>81</v>
      </c>
      <c r="AK70" t="s" s="0">
        <v>81</v>
      </c>
      <c r="AL70" t="s" s="0">
        <v>1846</v>
      </c>
      <c r="AM70" t="s" s="0">
        <v>77</v>
      </c>
      <c r="AN70" t="s" s="0">
        <v>77</v>
      </c>
      <c r="AO70" t="s" s="0">
        <v>77</v>
      </c>
      <c r="AP70" t="s" s="0">
        <v>77</v>
      </c>
      <c r="AQ70" t="s" s="0">
        <v>1231</v>
      </c>
      <c r="AR70" t="s" s="0">
        <v>1232</v>
      </c>
      <c r="AS70" t="s" s="0">
        <v>1233</v>
      </c>
      <c r="AT70" t="s" s="0">
        <v>1847</v>
      </c>
      <c r="AU70" t="s" s="0">
        <v>1848</v>
      </c>
      <c r="AV70" t="s" s="0">
        <v>81</v>
      </c>
      <c r="AW70" t="s" s="0">
        <v>1849</v>
      </c>
      <c r="AX70" t="s" s="0">
        <v>1850</v>
      </c>
      <c r="AY70" t="s" s="0">
        <v>81</v>
      </c>
      <c r="AZ70" t="s" s="0">
        <v>106</v>
      </c>
      <c r="BA70" t="s" s="0">
        <v>81</v>
      </c>
      <c r="BB70" t="s" s="0">
        <v>81</v>
      </c>
      <c r="BC70" t="s" s="0">
        <v>81</v>
      </c>
      <c r="BD70" t="s" s="0">
        <v>81</v>
      </c>
      <c r="BE70" t="s" s="0">
        <v>81</v>
      </c>
      <c r="BF70" t="s" s="0">
        <v>81</v>
      </c>
      <c r="BG70" t="s" s="0">
        <v>81</v>
      </c>
      <c r="BH70" t="s" s="0">
        <v>81</v>
      </c>
      <c r="BI70" t="s" s="0">
        <v>81</v>
      </c>
      <c r="BJ70" t="s" s="0">
        <v>1851</v>
      </c>
      <c r="BK70" t="s" s="137">
        <f>HYPERLINK("http://dx.doi.org/10.1111/bju.70404","http://dx.doi.org/10.1111/bju.70404")</f>
        <v>1852</v>
      </c>
      <c r="BL70" t="s" s="0">
        <v>81</v>
      </c>
      <c r="BM70" t="s" s="0">
        <v>1048</v>
      </c>
      <c r="BN70" t="s" s="0">
        <v>677</v>
      </c>
      <c r="BO70" t="s" s="0">
        <v>1853</v>
      </c>
      <c r="BP70" t="s" s="0">
        <v>1853</v>
      </c>
      <c r="BQ70" t="s" s="0">
        <v>1854</v>
      </c>
      <c r="BR70" t="s" s="0">
        <v>1855</v>
      </c>
      <c r="BS70" t="s" s="0">
        <v>1856</v>
      </c>
      <c r="BT70" t="s" s="138">
        <f>HYPERLINK("https://www.webofscience.com/wos/woscc/full-record/WOS:001850812800001","View Record in Web of Science")</f>
        <v>119</v>
      </c>
      <c r="BU70" t="s" s="0">
        <v>81</v>
      </c>
      <c r="BV70" t="s" s="0">
        <v>81</v>
      </c>
      <c r="BW70" t="s" s="0">
        <v>81</v>
      </c>
      <c r="BX70" t="s" s="0">
        <v>121</v>
      </c>
    </row>
    <row r="71">
      <c r="A71" t="s" s="0">
        <v>77</v>
      </c>
      <c r="B71" t="s" s="0">
        <v>77</v>
      </c>
      <c r="C71" t="s" s="0">
        <v>77</v>
      </c>
      <c r="D71" t="s" s="0">
        <v>77</v>
      </c>
      <c r="E71" t="s" s="0">
        <v>1857</v>
      </c>
      <c r="F71" t="s" s="0">
        <v>1858</v>
      </c>
      <c r="G71" t="s" s="0">
        <v>1859</v>
      </c>
      <c r="H71" t="s" s="0">
        <v>81</v>
      </c>
      <c r="I71" t="s" s="0">
        <v>276</v>
      </c>
      <c r="J71" t="s" s="0">
        <v>1860</v>
      </c>
      <c r="K71" t="s" s="0">
        <v>1861</v>
      </c>
      <c r="L71" t="s" s="0">
        <v>81</v>
      </c>
      <c r="M71" t="s" s="0">
        <v>81</v>
      </c>
      <c r="N71" t="s" s="0">
        <v>81</v>
      </c>
      <c r="O71" t="s" s="0">
        <v>1862</v>
      </c>
      <c r="P71" t="s" s="0">
        <v>81</v>
      </c>
      <c r="Q71" t="s" s="0">
        <v>87</v>
      </c>
      <c r="R71" t="s" s="0">
        <v>81</v>
      </c>
      <c r="S71" t="s" s="0">
        <v>81</v>
      </c>
      <c r="T71" t="s" s="0">
        <v>81</v>
      </c>
      <c r="U71" t="s" s="0">
        <v>81</v>
      </c>
      <c r="V71" t="s" s="0">
        <v>1863</v>
      </c>
      <c r="W71" t="s" s="0">
        <v>1864</v>
      </c>
      <c r="X71" t="s" s="0">
        <v>81</v>
      </c>
      <c r="Y71" t="s" s="0">
        <v>81</v>
      </c>
      <c r="Z71" t="s" s="0">
        <v>90</v>
      </c>
      <c r="AA71" t="s" s="0">
        <v>91</v>
      </c>
      <c r="AB71" t="s" s="0">
        <v>81</v>
      </c>
      <c r="AC71" t="s" s="0">
        <v>81</v>
      </c>
      <c r="AD71" t="s" s="0">
        <v>81</v>
      </c>
      <c r="AE71" t="s" s="0">
        <v>81</v>
      </c>
      <c r="AF71" t="s" s="0">
        <v>81</v>
      </c>
      <c r="AG71" t="s" s="0">
        <v>1865</v>
      </c>
      <c r="AH71" t="s" s="0">
        <v>1866</v>
      </c>
      <c r="AI71" t="s" s="0">
        <v>81</v>
      </c>
      <c r="AJ71" t="s" s="0">
        <v>81</v>
      </c>
      <c r="AK71" t="s" s="0">
        <v>81</v>
      </c>
      <c r="AL71" t="s" s="0">
        <v>1562</v>
      </c>
      <c r="AM71" t="s" s="0">
        <v>77</v>
      </c>
      <c r="AN71" t="s" s="0">
        <v>77</v>
      </c>
      <c r="AO71" t="s" s="0">
        <v>97</v>
      </c>
      <c r="AP71" t="s" s="0">
        <v>97</v>
      </c>
      <c r="AQ71" t="s" s="0">
        <v>257</v>
      </c>
      <c r="AR71" t="s" s="0">
        <v>140</v>
      </c>
      <c r="AS71" t="s" s="0">
        <v>258</v>
      </c>
      <c r="AT71" t="s" s="0">
        <v>81</v>
      </c>
      <c r="AU71" t="s" s="0">
        <v>1867</v>
      </c>
      <c r="AV71" t="s" s="0">
        <v>81</v>
      </c>
      <c r="AW71" t="s" s="0">
        <v>1868</v>
      </c>
      <c r="AX71" t="s" s="0">
        <v>1869</v>
      </c>
      <c r="AY71" t="s" s="0">
        <v>1870</v>
      </c>
      <c r="AZ71" t="s" s="0">
        <v>106</v>
      </c>
      <c r="BA71" t="s" s="0">
        <v>820</v>
      </c>
      <c r="BB71" t="s" s="0">
        <v>108</v>
      </c>
      <c r="BC71" t="s" s="0">
        <v>81</v>
      </c>
      <c r="BD71" t="s" s="0">
        <v>81</v>
      </c>
      <c r="BE71" t="s" s="0">
        <v>81</v>
      </c>
      <c r="BF71" t="s" s="0">
        <v>81</v>
      </c>
      <c r="BG71" t="s" s="0">
        <v>81</v>
      </c>
      <c r="BH71" t="s" s="0">
        <v>81</v>
      </c>
      <c r="BI71" t="s" s="0">
        <v>1871</v>
      </c>
      <c r="BJ71" t="s" s="0">
        <v>1872</v>
      </c>
      <c r="BK71" t="s" s="139">
        <f>HYPERLINK("http://dx.doi.org/10.1186/s43055-026-01820-1","http://dx.doi.org/10.1186/s43055-026-01820-1")</f>
        <v>1873</v>
      </c>
      <c r="BL71" t="s" s="0">
        <v>81</v>
      </c>
      <c r="BM71" t="s" s="0">
        <v>81</v>
      </c>
      <c r="BN71" t="s" s="0">
        <v>493</v>
      </c>
      <c r="BO71" t="s" s="0">
        <v>441</v>
      </c>
      <c r="BP71" t="s" s="0">
        <v>441</v>
      </c>
      <c r="BQ71" t="s" s="0">
        <v>1874</v>
      </c>
      <c r="BR71" t="s" s="0">
        <v>81</v>
      </c>
      <c r="BS71" t="s" s="0">
        <v>1875</v>
      </c>
      <c r="BT71" t="s" s="140">
        <f>HYPERLINK("https://www.webofscience.com/wos/woscc/full-record/WOS:001826343500001","View Record in Web of Science")</f>
        <v>119</v>
      </c>
      <c r="BU71" t="s" s="0">
        <v>272</v>
      </c>
      <c r="BV71" t="s" s="0">
        <v>81</v>
      </c>
      <c r="BW71" t="s" s="0">
        <v>81</v>
      </c>
      <c r="BX71" t="s" s="0">
        <v>121</v>
      </c>
    </row>
    <row r="72">
      <c r="A72" t="s" s="0">
        <v>77</v>
      </c>
      <c r="B72" t="s" s="0">
        <v>77</v>
      </c>
      <c r="C72" t="s" s="0">
        <v>77</v>
      </c>
      <c r="D72" t="s" s="0">
        <v>77</v>
      </c>
      <c r="E72" t="s" s="0">
        <v>1876</v>
      </c>
      <c r="F72" t="s" s="0">
        <v>1877</v>
      </c>
      <c r="G72" t="s" s="0">
        <v>1878</v>
      </c>
      <c r="H72" t="s" s="0">
        <v>81</v>
      </c>
      <c r="I72" t="s" s="0">
        <v>82</v>
      </c>
      <c r="J72" t="s" s="0">
        <v>1879</v>
      </c>
      <c r="K72" t="s" s="0">
        <v>1880</v>
      </c>
      <c r="L72" t="s" s="0">
        <v>1881</v>
      </c>
      <c r="M72" t="s" s="0">
        <v>1882</v>
      </c>
      <c r="N72" t="s" s="0">
        <v>1883</v>
      </c>
      <c r="O72" t="s" s="0">
        <v>1884</v>
      </c>
      <c r="P72" t="s" s="0">
        <v>1885</v>
      </c>
      <c r="Q72" t="s" s="0">
        <v>87</v>
      </c>
      <c r="R72" t="s" s="0">
        <v>81</v>
      </c>
      <c r="S72" t="s" s="0">
        <v>81</v>
      </c>
      <c r="T72" t="s" s="0">
        <v>81</v>
      </c>
      <c r="U72" t="s" s="0">
        <v>81</v>
      </c>
      <c r="V72" t="s" s="0">
        <v>1886</v>
      </c>
      <c r="W72" t="s" s="0">
        <v>456</v>
      </c>
      <c r="X72" t="s" s="0">
        <v>81</v>
      </c>
      <c r="Y72" t="s" s="0">
        <v>81</v>
      </c>
      <c r="Z72" t="s" s="0">
        <v>90</v>
      </c>
      <c r="AA72" t="s" s="0">
        <v>91</v>
      </c>
      <c r="AB72" t="s" s="0">
        <v>81</v>
      </c>
      <c r="AC72" t="s" s="0">
        <v>81</v>
      </c>
      <c r="AD72" t="s" s="0">
        <v>81</v>
      </c>
      <c r="AE72" t="s" s="0">
        <v>81</v>
      </c>
      <c r="AF72" t="s" s="0">
        <v>81</v>
      </c>
      <c r="AG72" t="s" s="0">
        <v>1887</v>
      </c>
      <c r="AH72" t="s" s="0">
        <v>1888</v>
      </c>
      <c r="AI72" t="s" s="0">
        <v>1889</v>
      </c>
      <c r="AJ72" t="s" s="0">
        <v>81</v>
      </c>
      <c r="AK72" t="s" s="0">
        <v>81</v>
      </c>
      <c r="AL72" t="s" s="0">
        <v>312</v>
      </c>
      <c r="AM72" t="s" s="0">
        <v>200</v>
      </c>
      <c r="AN72" t="s" s="0">
        <v>122</v>
      </c>
      <c r="AO72" t="s" s="0">
        <v>122</v>
      </c>
      <c r="AP72" t="s" s="0">
        <v>288</v>
      </c>
      <c r="AQ72" t="s" s="0">
        <v>170</v>
      </c>
      <c r="AR72" t="s" s="0">
        <v>171</v>
      </c>
      <c r="AS72" t="s" s="0">
        <v>172</v>
      </c>
      <c r="AT72" t="s" s="0">
        <v>81</v>
      </c>
      <c r="AU72" t="s" s="0">
        <v>462</v>
      </c>
      <c r="AV72" t="s" s="0">
        <v>81</v>
      </c>
      <c r="AW72" t="s" s="0">
        <v>463</v>
      </c>
      <c r="AX72" t="s" s="0">
        <v>464</v>
      </c>
      <c r="AY72" t="s" s="0">
        <v>1890</v>
      </c>
      <c r="AZ72" t="s" s="0">
        <v>106</v>
      </c>
      <c r="BA72" t="s" s="0">
        <v>293</v>
      </c>
      <c r="BB72" t="s" s="0">
        <v>108</v>
      </c>
      <c r="BC72" t="s" s="0">
        <v>81</v>
      </c>
      <c r="BD72" t="s" s="0">
        <v>81</v>
      </c>
      <c r="BE72" t="s" s="0">
        <v>81</v>
      </c>
      <c r="BF72" t="s" s="0">
        <v>81</v>
      </c>
      <c r="BG72" t="s" s="0">
        <v>81</v>
      </c>
      <c r="BH72" t="s" s="0">
        <v>81</v>
      </c>
      <c r="BI72" t="s" s="0">
        <v>1891</v>
      </c>
      <c r="BJ72" t="s" s="0">
        <v>1892</v>
      </c>
      <c r="BK72" t="s" s="141">
        <f>HYPERLINK("http://dx.doi.org/10.3390/ph19010165","http://dx.doi.org/10.3390/ph19010165")</f>
        <v>1893</v>
      </c>
      <c r="BL72" t="s" s="0">
        <v>81</v>
      </c>
      <c r="BM72" t="s" s="0">
        <v>81</v>
      </c>
      <c r="BN72" t="s" s="0">
        <v>638</v>
      </c>
      <c r="BO72" t="s" s="0">
        <v>470</v>
      </c>
      <c r="BP72" t="s" s="0">
        <v>471</v>
      </c>
      <c r="BQ72" t="s" s="0">
        <v>1894</v>
      </c>
      <c r="BR72" t="s" s="0">
        <v>1895</v>
      </c>
      <c r="BS72" t="s" s="0">
        <v>1896</v>
      </c>
      <c r="BT72" t="s" s="142">
        <f>HYPERLINK("https://www.webofscience.com/wos/woscc/full-record/WOS:001670414900001","View Record in Web of Science")</f>
        <v>119</v>
      </c>
      <c r="BU72" t="s" s="0">
        <v>120</v>
      </c>
      <c r="BV72" t="s" s="0">
        <v>81</v>
      </c>
      <c r="BW72" t="s" s="0">
        <v>81</v>
      </c>
      <c r="BX72" t="s" s="0">
        <v>121</v>
      </c>
    </row>
    <row r="73">
      <c r="A73" t="s" s="0">
        <v>77</v>
      </c>
      <c r="B73" t="s" s="0">
        <v>77</v>
      </c>
      <c r="C73" t="s" s="0">
        <v>77</v>
      </c>
      <c r="D73" t="s" s="0">
        <v>77</v>
      </c>
      <c r="E73" t="s" s="0">
        <v>1897</v>
      </c>
      <c r="F73" t="s" s="0">
        <v>1898</v>
      </c>
      <c r="G73" t="s" s="0">
        <v>1899</v>
      </c>
      <c r="H73" t="s" s="0">
        <v>81</v>
      </c>
      <c r="I73" t="s" s="0">
        <v>276</v>
      </c>
      <c r="J73" t="s" s="0">
        <v>1900</v>
      </c>
      <c r="K73" t="s" s="0">
        <v>1901</v>
      </c>
      <c r="L73" t="s" s="0">
        <v>81</v>
      </c>
      <c r="M73" t="s" s="0">
        <v>81</v>
      </c>
      <c r="N73" t="s" s="0">
        <v>81</v>
      </c>
      <c r="O73" t="s" s="0">
        <v>1902</v>
      </c>
      <c r="P73" t="s" s="0">
        <v>1903</v>
      </c>
      <c r="Q73" t="s" s="0">
        <v>87</v>
      </c>
      <c r="R73" t="s" s="0">
        <v>81</v>
      </c>
      <c r="S73" t="s" s="0">
        <v>81</v>
      </c>
      <c r="T73" t="s" s="0">
        <v>81</v>
      </c>
      <c r="U73" t="s" s="0">
        <v>81</v>
      </c>
      <c r="V73" t="s" s="0">
        <v>1904</v>
      </c>
      <c r="W73" t="s" s="0">
        <v>1905</v>
      </c>
      <c r="X73" t="s" s="0">
        <v>81</v>
      </c>
      <c r="Y73" t="s" s="0">
        <v>81</v>
      </c>
      <c r="Z73" t="s" s="0">
        <v>90</v>
      </c>
      <c r="AA73" t="s" s="0">
        <v>91</v>
      </c>
      <c r="AB73" t="s" s="0">
        <v>81</v>
      </c>
      <c r="AC73" t="s" s="0">
        <v>81</v>
      </c>
      <c r="AD73" t="s" s="0">
        <v>81</v>
      </c>
      <c r="AE73" t="s" s="0">
        <v>81</v>
      </c>
      <c r="AF73" t="s" s="0">
        <v>81</v>
      </c>
      <c r="AG73" t="s" s="0">
        <v>1906</v>
      </c>
      <c r="AH73" t="s" s="0">
        <v>1907</v>
      </c>
      <c r="AI73" t="s" s="0">
        <v>81</v>
      </c>
      <c r="AJ73" t="s" s="0">
        <v>1908</v>
      </c>
      <c r="AK73" t="s" s="0">
        <v>81</v>
      </c>
      <c r="AL73" t="s" s="0">
        <v>957</v>
      </c>
      <c r="AM73" t="s" s="0">
        <v>199</v>
      </c>
      <c r="AN73" t="s" s="0">
        <v>199</v>
      </c>
      <c r="AO73" t="s" s="0">
        <v>108</v>
      </c>
      <c r="AP73" t="s" s="0">
        <v>97</v>
      </c>
      <c r="AQ73" t="s" s="0">
        <v>257</v>
      </c>
      <c r="AR73" t="s" s="0">
        <v>140</v>
      </c>
      <c r="AS73" t="s" s="0">
        <v>258</v>
      </c>
      <c r="AT73" t="s" s="0">
        <v>1909</v>
      </c>
      <c r="AU73" t="s" s="0">
        <v>1910</v>
      </c>
      <c r="AV73" t="s" s="0">
        <v>81</v>
      </c>
      <c r="AW73" t="s" s="0">
        <v>1911</v>
      </c>
      <c r="AX73" t="s" s="0">
        <v>1912</v>
      </c>
      <c r="AY73" t="s" s="0">
        <v>112</v>
      </c>
      <c r="AZ73" t="s" s="0">
        <v>106</v>
      </c>
      <c r="BA73" t="s" s="0">
        <v>181</v>
      </c>
      <c r="BB73" t="s" s="0">
        <v>97</v>
      </c>
      <c r="BC73" t="s" s="0">
        <v>81</v>
      </c>
      <c r="BD73" t="s" s="0">
        <v>81</v>
      </c>
      <c r="BE73" t="s" s="0">
        <v>81</v>
      </c>
      <c r="BF73" t="s" s="0">
        <v>81</v>
      </c>
      <c r="BG73" t="s" s="0">
        <v>1913</v>
      </c>
      <c r="BH73" t="s" s="0">
        <v>1914</v>
      </c>
      <c r="BI73" t="s" s="0">
        <v>81</v>
      </c>
      <c r="BJ73" t="s" s="0">
        <v>1915</v>
      </c>
      <c r="BK73" t="s" s="143">
        <f>HYPERLINK("http://dx.doi.org/10.1007/s43390-025-01208-7","http://dx.doi.org/10.1007/s43390-025-01208-7")</f>
        <v>1916</v>
      </c>
      <c r="BL73" t="s" s="0">
        <v>81</v>
      </c>
      <c r="BM73" t="s" s="0">
        <v>777</v>
      </c>
      <c r="BN73" t="s" s="0">
        <v>360</v>
      </c>
      <c r="BO73" t="s" s="0">
        <v>1917</v>
      </c>
      <c r="BP73" t="s" s="0">
        <v>1918</v>
      </c>
      <c r="BQ73" t="s" s="0">
        <v>1919</v>
      </c>
      <c r="BR73" t="s" s="0">
        <v>1920</v>
      </c>
      <c r="BS73" t="s" s="0">
        <v>1921</v>
      </c>
      <c r="BT73" t="s" s="144">
        <f>HYPERLINK("https://www.webofscience.com/wos/woscc/full-record/WOS:001595908200001","View Record in Web of Science")</f>
        <v>119</v>
      </c>
      <c r="BU73" t="s" s="0">
        <v>359</v>
      </c>
      <c r="BV73" t="s" s="0">
        <v>81</v>
      </c>
      <c r="BW73" t="s" s="0">
        <v>81</v>
      </c>
      <c r="BX73" t="s" s="0">
        <v>121</v>
      </c>
    </row>
    <row r="74">
      <c r="A74" t="s" s="0">
        <v>77</v>
      </c>
      <c r="B74" t="s" s="0">
        <v>77</v>
      </c>
      <c r="C74" t="s" s="0">
        <v>77</v>
      </c>
      <c r="D74" t="s" s="0">
        <v>77</v>
      </c>
      <c r="E74" t="s" s="0">
        <v>1922</v>
      </c>
      <c r="F74" t="s" s="0">
        <v>1923</v>
      </c>
      <c r="G74" t="s" s="0">
        <v>1924</v>
      </c>
      <c r="H74" t="s" s="0">
        <v>81</v>
      </c>
      <c r="I74" t="s" s="0">
        <v>276</v>
      </c>
      <c r="J74" t="s" s="0">
        <v>1925</v>
      </c>
      <c r="K74" t="s" s="0">
        <v>1926</v>
      </c>
      <c r="L74" t="s" s="0">
        <v>81</v>
      </c>
      <c r="M74" t="s" s="0">
        <v>81</v>
      </c>
      <c r="N74" t="s" s="0">
        <v>81</v>
      </c>
      <c r="O74" t="s" s="0">
        <v>1927</v>
      </c>
      <c r="P74" t="s" s="0">
        <v>1928</v>
      </c>
      <c r="Q74" t="s" s="0">
        <v>87</v>
      </c>
      <c r="R74" t="s" s="0">
        <v>81</v>
      </c>
      <c r="S74" t="s" s="0">
        <v>81</v>
      </c>
      <c r="T74" t="s" s="0">
        <v>81</v>
      </c>
      <c r="U74" t="s" s="0">
        <v>81</v>
      </c>
      <c r="V74" t="s" s="0">
        <v>1929</v>
      </c>
      <c r="W74" t="s" s="0">
        <v>1930</v>
      </c>
      <c r="X74" t="s" s="0">
        <v>81</v>
      </c>
      <c r="Y74" t="s" s="0">
        <v>81</v>
      </c>
      <c r="Z74" t="s" s="0">
        <v>90</v>
      </c>
      <c r="AA74" t="s" s="0">
        <v>91</v>
      </c>
      <c r="AB74" t="s" s="0">
        <v>81</v>
      </c>
      <c r="AC74" t="s" s="0">
        <v>81</v>
      </c>
      <c r="AD74" t="s" s="0">
        <v>81</v>
      </c>
      <c r="AE74" t="s" s="0">
        <v>81</v>
      </c>
      <c r="AF74" t="s" s="0">
        <v>81</v>
      </c>
      <c r="AG74" t="s" s="0">
        <v>1931</v>
      </c>
      <c r="AH74" t="s" s="0">
        <v>1932</v>
      </c>
      <c r="AI74" t="s" s="0">
        <v>81</v>
      </c>
      <c r="AJ74" t="s" s="0">
        <v>1933</v>
      </c>
      <c r="AK74" t="s" s="0">
        <v>81</v>
      </c>
      <c r="AL74" t="s" s="0">
        <v>403</v>
      </c>
      <c r="AM74" t="s" s="0">
        <v>200</v>
      </c>
      <c r="AN74" t="s" s="0">
        <v>200</v>
      </c>
      <c r="AO74" t="s" s="0">
        <v>108</v>
      </c>
      <c r="AP74" t="s" s="0">
        <v>288</v>
      </c>
      <c r="AQ74" t="s" s="0">
        <v>170</v>
      </c>
      <c r="AR74" t="s" s="0">
        <v>171</v>
      </c>
      <c r="AS74" t="s" s="0">
        <v>172</v>
      </c>
      <c r="AT74" t="s" s="0">
        <v>81</v>
      </c>
      <c r="AU74" t="s" s="0">
        <v>1934</v>
      </c>
      <c r="AV74" t="s" s="0">
        <v>81</v>
      </c>
      <c r="AW74" t="s" s="0">
        <v>1930</v>
      </c>
      <c r="AX74" t="s" s="0">
        <v>1935</v>
      </c>
      <c r="AY74" t="s" s="0">
        <v>1936</v>
      </c>
      <c r="AZ74" t="s" s="0">
        <v>205</v>
      </c>
      <c r="BA74" t="s" s="0">
        <v>493</v>
      </c>
      <c r="BB74" t="s" s="0">
        <v>200</v>
      </c>
      <c r="BC74" t="s" s="0">
        <v>81</v>
      </c>
      <c r="BD74" t="s" s="0">
        <v>81</v>
      </c>
      <c r="BE74" t="s" s="0">
        <v>81</v>
      </c>
      <c r="BF74" t="s" s="0">
        <v>81</v>
      </c>
      <c r="BG74" t="s" s="0">
        <v>81</v>
      </c>
      <c r="BH74" t="s" s="0">
        <v>81</v>
      </c>
      <c r="BI74" t="s" s="0">
        <v>1937</v>
      </c>
      <c r="BJ74" t="s" s="0">
        <v>1938</v>
      </c>
      <c r="BK74" t="s" s="145">
        <f>HYPERLINK("http://dx.doi.org/10.3390/info16040262","http://dx.doi.org/10.3390/info16040262")</f>
        <v>1939</v>
      </c>
      <c r="BL74" t="s" s="0">
        <v>81</v>
      </c>
      <c r="BM74" t="s" s="0">
        <v>81</v>
      </c>
      <c r="BN74" t="s" s="0">
        <v>136</v>
      </c>
      <c r="BO74" t="s" s="0">
        <v>1940</v>
      </c>
      <c r="BP74" t="s" s="0">
        <v>959</v>
      </c>
      <c r="BQ74" t="s" s="0">
        <v>1941</v>
      </c>
      <c r="BR74" t="s" s="0">
        <v>81</v>
      </c>
      <c r="BS74" t="s" s="0">
        <v>1942</v>
      </c>
      <c r="BT74" t="s" s="146">
        <f>HYPERLINK("https://www.webofscience.com/wos/woscc/full-record/WOS:001475375200001","View Record in Web of Science")</f>
        <v>119</v>
      </c>
      <c r="BU74" t="s" s="0">
        <v>120</v>
      </c>
      <c r="BV74" t="s" s="0">
        <v>81</v>
      </c>
      <c r="BW74" t="s" s="0">
        <v>81</v>
      </c>
      <c r="BX74" t="s" s="0">
        <v>121</v>
      </c>
    </row>
    <row r="75">
      <c r="A75" t="s" s="0">
        <v>108</v>
      </c>
      <c r="B75" t="s" s="0">
        <v>77</v>
      </c>
      <c r="C75" t="s" s="0">
        <v>108</v>
      </c>
      <c r="D75" t="s" s="0">
        <v>77</v>
      </c>
      <c r="E75" t="s" s="0">
        <v>1943</v>
      </c>
      <c r="F75" t="s" s="0">
        <v>1944</v>
      </c>
      <c r="G75" t="s" s="0">
        <v>1945</v>
      </c>
      <c r="H75" t="s" s="0">
        <v>81</v>
      </c>
      <c r="I75" t="s" s="0">
        <v>82</v>
      </c>
      <c r="J75" t="s" s="0">
        <v>1946</v>
      </c>
      <c r="K75" t="s" s="0">
        <v>1947</v>
      </c>
      <c r="L75" t="s" s="0">
        <v>1948</v>
      </c>
      <c r="M75" t="s" s="0">
        <v>1761</v>
      </c>
      <c r="N75" t="s" s="0">
        <v>1949</v>
      </c>
      <c r="O75" t="s" s="0">
        <v>1950</v>
      </c>
      <c r="P75" t="s" s="0">
        <v>1951</v>
      </c>
      <c r="Q75" t="s" s="0">
        <v>87</v>
      </c>
      <c r="R75" t="s" s="0">
        <v>81</v>
      </c>
      <c r="S75" t="s" s="0">
        <v>81</v>
      </c>
      <c r="T75" t="s" s="0">
        <v>81</v>
      </c>
      <c r="U75" t="s" s="0">
        <v>81</v>
      </c>
      <c r="V75" t="s" s="0">
        <v>1952</v>
      </c>
      <c r="W75" t="s" s="0">
        <v>1953</v>
      </c>
      <c r="X75" t="s" s="0">
        <v>81</v>
      </c>
      <c r="Y75" t="s" s="0">
        <v>81</v>
      </c>
      <c r="Z75" t="s" s="0">
        <v>90</v>
      </c>
      <c r="AA75" t="s" s="0">
        <v>91</v>
      </c>
      <c r="AB75" t="s" s="0">
        <v>81</v>
      </c>
      <c r="AC75" t="s" s="0">
        <v>81</v>
      </c>
      <c r="AD75" t="s" s="0">
        <v>81</v>
      </c>
      <c r="AE75" t="s" s="0">
        <v>81</v>
      </c>
      <c r="AF75" t="s" s="0">
        <v>81</v>
      </c>
      <c r="AG75" t="s" s="0">
        <v>1954</v>
      </c>
      <c r="AH75" t="s" s="0">
        <v>1955</v>
      </c>
      <c r="AI75" t="s" s="0">
        <v>1956</v>
      </c>
      <c r="AJ75" t="s" s="0">
        <v>1957</v>
      </c>
      <c r="AK75" t="s" s="0">
        <v>81</v>
      </c>
      <c r="AL75" t="s" s="0">
        <v>148</v>
      </c>
      <c r="AM75" t="s" s="0">
        <v>199</v>
      </c>
      <c r="AN75" t="s" s="0">
        <v>122</v>
      </c>
      <c r="AO75" t="s" s="0">
        <v>199</v>
      </c>
      <c r="AP75" t="s" s="0">
        <v>122</v>
      </c>
      <c r="AQ75" t="s" s="0">
        <v>257</v>
      </c>
      <c r="AR75" t="s" s="0">
        <v>1958</v>
      </c>
      <c r="AS75" t="s" s="0">
        <v>1959</v>
      </c>
      <c r="AT75" t="s" s="0">
        <v>1960</v>
      </c>
      <c r="AU75" t="s" s="0">
        <v>1961</v>
      </c>
      <c r="AV75" t="s" s="0">
        <v>81</v>
      </c>
      <c r="AW75" t="s" s="0">
        <v>1962</v>
      </c>
      <c r="AX75" t="s" s="0">
        <v>1963</v>
      </c>
      <c r="AY75" t="s" s="0">
        <v>1964</v>
      </c>
      <c r="AZ75" t="s" s="0">
        <v>205</v>
      </c>
      <c r="BA75" t="s" s="0">
        <v>461</v>
      </c>
      <c r="BB75" t="s" s="0">
        <v>108</v>
      </c>
      <c r="BC75" t="s" s="0">
        <v>81</v>
      </c>
      <c r="BD75" t="s" s="0">
        <v>81</v>
      </c>
      <c r="BE75" t="s" s="0">
        <v>81</v>
      </c>
      <c r="BF75" t="s" s="0">
        <v>81</v>
      </c>
      <c r="BG75" t="s" s="0">
        <v>81</v>
      </c>
      <c r="BH75" t="s" s="0">
        <v>81</v>
      </c>
      <c r="BI75" t="s" s="0">
        <v>1965</v>
      </c>
      <c r="BJ75" t="s" s="0">
        <v>1966</v>
      </c>
      <c r="BK75" t="s" s="147">
        <f>HYPERLINK("http://dx.doi.org/10.1007/s10792-025-03855-1","http://dx.doi.org/10.1007/s10792-025-03855-1")</f>
        <v>1967</v>
      </c>
      <c r="BL75" t="s" s="0">
        <v>81</v>
      </c>
      <c r="BM75" t="s" s="0">
        <v>81</v>
      </c>
      <c r="BN75" t="s" s="0">
        <v>181</v>
      </c>
      <c r="BO75" t="s" s="0">
        <v>1779</v>
      </c>
      <c r="BP75" t="s" s="0">
        <v>1779</v>
      </c>
      <c r="BQ75" t="s" s="0">
        <v>1968</v>
      </c>
      <c r="BR75" t="s" s="0">
        <v>1969</v>
      </c>
      <c r="BS75" t="s" s="0">
        <v>1970</v>
      </c>
      <c r="BT75" t="s" s="148">
        <f>HYPERLINK("https://www.webofscience.com/wos/woscc/full-record/WOS:001616403900003","View Record in Web of Science")</f>
        <v>119</v>
      </c>
      <c r="BU75" t="s" s="0">
        <v>81</v>
      </c>
      <c r="BV75" t="s" s="0">
        <v>81</v>
      </c>
      <c r="BW75" t="s" s="0">
        <v>81</v>
      </c>
      <c r="BX75" t="s" s="0">
        <v>121</v>
      </c>
    </row>
    <row r="76">
      <c r="A76" t="s" s="0">
        <v>77</v>
      </c>
      <c r="B76" t="s" s="0">
        <v>77</v>
      </c>
      <c r="C76" t="s" s="0">
        <v>77</v>
      </c>
      <c r="D76" t="s" s="0">
        <v>77</v>
      </c>
      <c r="E76" t="s" s="0">
        <v>1971</v>
      </c>
      <c r="F76" t="s" s="0">
        <v>1972</v>
      </c>
      <c r="G76" t="s" s="0">
        <v>1973</v>
      </c>
      <c r="H76" t="s" s="0">
        <v>81</v>
      </c>
      <c r="I76" t="s" s="0">
        <v>82</v>
      </c>
      <c r="J76" t="s" s="0">
        <v>1974</v>
      </c>
      <c r="K76" t="s" s="0">
        <v>1975</v>
      </c>
      <c r="L76" t="s" s="0">
        <v>81</v>
      </c>
      <c r="M76" t="s" s="0">
        <v>81</v>
      </c>
      <c r="N76" t="s" s="0">
        <v>81</v>
      </c>
      <c r="O76" t="s" s="0">
        <v>1976</v>
      </c>
      <c r="P76" t="s" s="0">
        <v>1977</v>
      </c>
      <c r="Q76" t="s" s="0">
        <v>87</v>
      </c>
      <c r="R76" t="s" s="0">
        <v>81</v>
      </c>
      <c r="S76" t="s" s="0">
        <v>81</v>
      </c>
      <c r="T76" t="s" s="0">
        <v>81</v>
      </c>
      <c r="U76" t="s" s="0">
        <v>81</v>
      </c>
      <c r="V76" t="s" s="0">
        <v>1978</v>
      </c>
      <c r="W76" t="s" s="0">
        <v>1979</v>
      </c>
      <c r="X76" t="s" s="0">
        <v>81</v>
      </c>
      <c r="Y76" t="s" s="0">
        <v>81</v>
      </c>
      <c r="Z76" t="s" s="0">
        <v>90</v>
      </c>
      <c r="AA76" t="s" s="0">
        <v>91</v>
      </c>
      <c r="AB76" t="s" s="0">
        <v>81</v>
      </c>
      <c r="AC76" t="s" s="0">
        <v>81</v>
      </c>
      <c r="AD76" t="s" s="0">
        <v>81</v>
      </c>
      <c r="AE76" t="s" s="0">
        <v>81</v>
      </c>
      <c r="AF76" t="s" s="0">
        <v>81</v>
      </c>
      <c r="AG76" t="s" s="0">
        <v>1980</v>
      </c>
      <c r="AH76" t="s" s="0">
        <v>1981</v>
      </c>
      <c r="AI76" t="s" s="0">
        <v>1982</v>
      </c>
      <c r="AJ76" t="s" s="0">
        <v>1983</v>
      </c>
      <c r="AK76" t="s" s="0">
        <v>81</v>
      </c>
      <c r="AL76" t="s" s="0">
        <v>1432</v>
      </c>
      <c r="AM76" t="s" s="0">
        <v>199</v>
      </c>
      <c r="AN76" t="s" s="0">
        <v>200</v>
      </c>
      <c r="AO76" t="s" s="0">
        <v>122</v>
      </c>
      <c r="AP76" t="s" s="0">
        <v>122</v>
      </c>
      <c r="AQ76" t="s" s="0">
        <v>139</v>
      </c>
      <c r="AR76" t="s" s="0">
        <v>140</v>
      </c>
      <c r="AS76" t="s" s="0">
        <v>430</v>
      </c>
      <c r="AT76" t="s" s="0">
        <v>1984</v>
      </c>
      <c r="AU76" t="s" s="0">
        <v>1985</v>
      </c>
      <c r="AV76" t="s" s="0">
        <v>81</v>
      </c>
      <c r="AW76" t="s" s="0">
        <v>1986</v>
      </c>
      <c r="AX76" t="s" s="0">
        <v>1987</v>
      </c>
      <c r="AY76" t="s" s="0">
        <v>112</v>
      </c>
      <c r="AZ76" t="s" s="0">
        <v>106</v>
      </c>
      <c r="BA76" t="s" s="0">
        <v>1988</v>
      </c>
      <c r="BB76" t="s" s="0">
        <v>81</v>
      </c>
      <c r="BC76" t="s" s="0">
        <v>81</v>
      </c>
      <c r="BD76" t="s" s="0">
        <v>81</v>
      </c>
      <c r="BE76" t="s" s="0">
        <v>81</v>
      </c>
      <c r="BF76" t="s" s="0">
        <v>81</v>
      </c>
      <c r="BG76" t="s" s="0">
        <v>81</v>
      </c>
      <c r="BH76" t="s" s="0">
        <v>81</v>
      </c>
      <c r="BI76" t="s" s="0">
        <v>1989</v>
      </c>
      <c r="BJ76" t="s" s="0">
        <v>1990</v>
      </c>
      <c r="BK76" t="s" s="149">
        <f>HYPERLINK("http://dx.doi.org/10.1016/j.critrevonc.2026.105126","http://dx.doi.org/10.1016/j.critrevonc.2026.105126")</f>
        <v>1991</v>
      </c>
      <c r="BL76" t="s" s="0">
        <v>81</v>
      </c>
      <c r="BM76" t="s" s="0">
        <v>1992</v>
      </c>
      <c r="BN76" t="s" s="0">
        <v>466</v>
      </c>
      <c r="BO76" t="s" s="0">
        <v>1993</v>
      </c>
      <c r="BP76" t="s" s="0">
        <v>1993</v>
      </c>
      <c r="BQ76" t="s" s="0">
        <v>1994</v>
      </c>
      <c r="BR76" t="s" s="0">
        <v>1995</v>
      </c>
      <c r="BS76" t="s" s="0">
        <v>1996</v>
      </c>
      <c r="BT76" t="s" s="150">
        <f>HYPERLINK("https://www.webofscience.com/wos/woscc/full-record/WOS:001674756200001","View Record in Web of Science")</f>
        <v>119</v>
      </c>
      <c r="BU76" t="s" s="0">
        <v>852</v>
      </c>
      <c r="BV76" t="s" s="0">
        <v>81</v>
      </c>
      <c r="BW76" t="s" s="0">
        <v>81</v>
      </c>
      <c r="BX76" t="s" s="0">
        <v>121</v>
      </c>
    </row>
    <row r="77">
      <c r="A77" t="s" s="0">
        <v>77</v>
      </c>
      <c r="B77" t="s" s="0">
        <v>77</v>
      </c>
      <c r="C77" t="s" s="0">
        <v>77</v>
      </c>
      <c r="D77" t="s" s="0">
        <v>77</v>
      </c>
      <c r="E77" t="s" s="0">
        <v>1997</v>
      </c>
      <c r="F77" t="s" s="0">
        <v>1998</v>
      </c>
      <c r="G77" t="s" s="0">
        <v>1999</v>
      </c>
      <c r="H77" t="s" s="0">
        <v>81</v>
      </c>
      <c r="I77" t="s" s="0">
        <v>82</v>
      </c>
      <c r="J77" t="s" s="0">
        <v>2000</v>
      </c>
      <c r="K77" t="s" s="0">
        <v>2001</v>
      </c>
      <c r="L77" t="s" s="0">
        <v>81</v>
      </c>
      <c r="M77" t="s" s="0">
        <v>81</v>
      </c>
      <c r="N77" t="s" s="0">
        <v>81</v>
      </c>
      <c r="O77" t="s" s="0">
        <v>2002</v>
      </c>
      <c r="P77" t="s" s="0">
        <v>2003</v>
      </c>
      <c r="Q77" t="s" s="0">
        <v>87</v>
      </c>
      <c r="R77" t="s" s="0">
        <v>81</v>
      </c>
      <c r="S77" t="s" s="0">
        <v>81</v>
      </c>
      <c r="T77" t="s" s="0">
        <v>81</v>
      </c>
      <c r="U77" t="s" s="0">
        <v>81</v>
      </c>
      <c r="V77" t="s" s="0">
        <v>2004</v>
      </c>
      <c r="W77" t="s" s="0">
        <v>2005</v>
      </c>
      <c r="X77" t="s" s="0">
        <v>81</v>
      </c>
      <c r="Y77" t="s" s="0">
        <v>81</v>
      </c>
      <c r="Z77" t="s" s="0">
        <v>90</v>
      </c>
      <c r="AA77" t="s" s="0">
        <v>509</v>
      </c>
      <c r="AB77" t="s" s="0">
        <v>81</v>
      </c>
      <c r="AC77" t="s" s="0">
        <v>81</v>
      </c>
      <c r="AD77" t="s" s="0">
        <v>81</v>
      </c>
      <c r="AE77" t="s" s="0">
        <v>81</v>
      </c>
      <c r="AF77" t="s" s="0">
        <v>81</v>
      </c>
      <c r="AG77" t="s" s="0">
        <v>2006</v>
      </c>
      <c r="AH77" t="s" s="0">
        <v>2007</v>
      </c>
      <c r="AI77" t="s" s="0">
        <v>2008</v>
      </c>
      <c r="AJ77" t="s" s="0">
        <v>81</v>
      </c>
      <c r="AK77" t="s" s="0">
        <v>81</v>
      </c>
      <c r="AL77" t="s" s="0">
        <v>2009</v>
      </c>
      <c r="AM77" t="s" s="0">
        <v>77</v>
      </c>
      <c r="AN77" t="s" s="0">
        <v>77</v>
      </c>
      <c r="AO77" t="s" s="0">
        <v>200</v>
      </c>
      <c r="AP77" t="s" s="0">
        <v>200</v>
      </c>
      <c r="AQ77" t="s" s="0">
        <v>2010</v>
      </c>
      <c r="AR77" t="s" s="0">
        <v>2011</v>
      </c>
      <c r="AS77" t="s" s="0">
        <v>2012</v>
      </c>
      <c r="AT77" t="s" s="0">
        <v>2013</v>
      </c>
      <c r="AU77" t="s" s="0">
        <v>2014</v>
      </c>
      <c r="AV77" t="s" s="0">
        <v>81</v>
      </c>
      <c r="AW77" t="s" s="0">
        <v>2015</v>
      </c>
      <c r="AX77" t="s" s="0">
        <v>2016</v>
      </c>
      <c r="AY77" t="s" s="0">
        <v>81</v>
      </c>
      <c r="AZ77" t="s" s="0">
        <v>106</v>
      </c>
      <c r="BA77" t="s" s="0">
        <v>81</v>
      </c>
      <c r="BB77" t="s" s="0">
        <v>81</v>
      </c>
      <c r="BC77" t="s" s="0">
        <v>81</v>
      </c>
      <c r="BD77" t="s" s="0">
        <v>81</v>
      </c>
      <c r="BE77" t="s" s="0">
        <v>81</v>
      </c>
      <c r="BF77" t="s" s="0">
        <v>81</v>
      </c>
      <c r="BG77" t="s" s="0">
        <v>81</v>
      </c>
      <c r="BH77" t="s" s="0">
        <v>81</v>
      </c>
      <c r="BI77" t="s" s="0">
        <v>81</v>
      </c>
      <c r="BJ77" t="s" s="0">
        <v>2017</v>
      </c>
      <c r="BK77" t="s" s="151">
        <f>HYPERLINK("http://dx.doi.org/10.1177/15303667261469037","http://dx.doi.org/10.1177/15303667261469037")</f>
        <v>2018</v>
      </c>
      <c r="BL77" t="s" s="0">
        <v>81</v>
      </c>
      <c r="BM77" t="s" s="0">
        <v>1109</v>
      </c>
      <c r="BN77" t="s" s="0">
        <v>137</v>
      </c>
      <c r="BO77" t="s" s="0">
        <v>2019</v>
      </c>
      <c r="BP77" t="s" s="0">
        <v>2019</v>
      </c>
      <c r="BQ77" t="s" s="0">
        <v>2020</v>
      </c>
      <c r="BR77" t="s" s="0">
        <v>2021</v>
      </c>
      <c r="BS77" t="s" s="0">
        <v>2022</v>
      </c>
      <c r="BT77" t="s" s="152">
        <f>HYPERLINK("https://www.webofscience.com/wos/woscc/full-record/WOS:001822415100001","View Record in Web of Science")</f>
        <v>119</v>
      </c>
      <c r="BU77" t="s" s="0">
        <v>81</v>
      </c>
      <c r="BV77" t="s" s="0">
        <v>81</v>
      </c>
      <c r="BW77" t="s" s="0">
        <v>81</v>
      </c>
      <c r="BX77" t="s" s="0">
        <v>121</v>
      </c>
    </row>
    <row r="78">
      <c r="A78" t="s" s="0">
        <v>77</v>
      </c>
      <c r="B78" t="s" s="0">
        <v>77</v>
      </c>
      <c r="C78" t="s" s="0">
        <v>77</v>
      </c>
      <c r="D78" t="s" s="0">
        <v>77</v>
      </c>
      <c r="E78" t="s" s="0">
        <v>2023</v>
      </c>
      <c r="F78" t="s" s="0">
        <v>2024</v>
      </c>
      <c r="G78" t="s" s="0">
        <v>2025</v>
      </c>
      <c r="H78" t="s" s="0">
        <v>81</v>
      </c>
      <c r="I78" t="s" s="0">
        <v>82</v>
      </c>
      <c r="J78" t="s" s="0">
        <v>2026</v>
      </c>
      <c r="K78" t="s" s="0">
        <v>2027</v>
      </c>
      <c r="L78" t="s" s="0">
        <v>2028</v>
      </c>
      <c r="M78" t="s" s="0">
        <v>2029</v>
      </c>
      <c r="N78" t="s" s="0">
        <v>2030</v>
      </c>
      <c r="O78" t="s" s="0">
        <v>2031</v>
      </c>
      <c r="P78" t="s" s="0">
        <v>2032</v>
      </c>
      <c r="Q78" t="s" s="0">
        <v>87</v>
      </c>
      <c r="R78" t="s" s="0">
        <v>81</v>
      </c>
      <c r="S78" t="s" s="0">
        <v>81</v>
      </c>
      <c r="T78" t="s" s="0">
        <v>81</v>
      </c>
      <c r="U78" t="s" s="0">
        <v>81</v>
      </c>
      <c r="V78" t="s" s="0">
        <v>2033</v>
      </c>
      <c r="W78" t="s" s="0">
        <v>486</v>
      </c>
      <c r="X78" t="s" s="0">
        <v>81</v>
      </c>
      <c r="Y78" t="s" s="0">
        <v>81</v>
      </c>
      <c r="Z78" t="s" s="0">
        <v>90</v>
      </c>
      <c r="AA78" t="s" s="0">
        <v>91</v>
      </c>
      <c r="AB78" t="s" s="0">
        <v>81</v>
      </c>
      <c r="AC78" t="s" s="0">
        <v>81</v>
      </c>
      <c r="AD78" t="s" s="0">
        <v>81</v>
      </c>
      <c r="AE78" t="s" s="0">
        <v>81</v>
      </c>
      <c r="AF78" t="s" s="0">
        <v>81</v>
      </c>
      <c r="AG78" t="s" s="0">
        <v>2034</v>
      </c>
      <c r="AH78" t="s" s="0">
        <v>81</v>
      </c>
      <c r="AI78" t="s" s="0">
        <v>2035</v>
      </c>
      <c r="AJ78" t="s" s="0">
        <v>81</v>
      </c>
      <c r="AK78" t="s" s="0">
        <v>81</v>
      </c>
      <c r="AL78" t="s" s="0">
        <v>845</v>
      </c>
      <c r="AM78" t="s" s="0">
        <v>108</v>
      </c>
      <c r="AN78" t="s" s="0">
        <v>108</v>
      </c>
      <c r="AO78" t="s" s="0">
        <v>108</v>
      </c>
      <c r="AP78" t="s" s="0">
        <v>108</v>
      </c>
      <c r="AQ78" t="s" s="0">
        <v>170</v>
      </c>
      <c r="AR78" t="s" s="0">
        <v>171</v>
      </c>
      <c r="AS78" t="s" s="0">
        <v>172</v>
      </c>
      <c r="AT78" t="s" s="0">
        <v>81</v>
      </c>
      <c r="AU78" t="s" s="0">
        <v>490</v>
      </c>
      <c r="AV78" t="s" s="0">
        <v>81</v>
      </c>
      <c r="AW78" t="s" s="0">
        <v>486</v>
      </c>
      <c r="AX78" t="s" s="0">
        <v>491</v>
      </c>
      <c r="AY78" t="s" s="0">
        <v>2036</v>
      </c>
      <c r="AZ78" t="s" s="0">
        <v>106</v>
      </c>
      <c r="BA78" t="s" s="0">
        <v>493</v>
      </c>
      <c r="BB78" t="s" s="0">
        <v>677</v>
      </c>
      <c r="BC78" t="s" s="0">
        <v>81</v>
      </c>
      <c r="BD78" t="s" s="0">
        <v>81</v>
      </c>
      <c r="BE78" t="s" s="0">
        <v>81</v>
      </c>
      <c r="BF78" t="s" s="0">
        <v>81</v>
      </c>
      <c r="BG78" t="s" s="0">
        <v>81</v>
      </c>
      <c r="BH78" t="s" s="0">
        <v>81</v>
      </c>
      <c r="BI78" t="s" s="0">
        <v>2037</v>
      </c>
      <c r="BJ78" t="s" s="0">
        <v>2038</v>
      </c>
      <c r="BK78" t="s" s="153">
        <f>HYPERLINK("http://dx.doi.org/10.3390/diagnostics16121827","http://dx.doi.org/10.3390/diagnostics16121827")</f>
        <v>2039</v>
      </c>
      <c r="BL78" t="s" s="0">
        <v>81</v>
      </c>
      <c r="BM78" t="s" s="0">
        <v>266</v>
      </c>
      <c r="BN78" t="s" s="0">
        <v>138</v>
      </c>
      <c r="BO78" t="s" s="0">
        <v>182</v>
      </c>
      <c r="BP78" t="s" s="0">
        <v>115</v>
      </c>
      <c r="BQ78" t="s" s="0">
        <v>2040</v>
      </c>
      <c r="BR78" t="s" s="0">
        <v>2041</v>
      </c>
      <c r="BS78" t="s" s="0">
        <v>2042</v>
      </c>
      <c r="BT78" t="s" s="154">
        <f>HYPERLINK("https://www.webofscience.com/wos/woscc/full-record/WOS:001803780600001","View Record in Web of Science")</f>
        <v>119</v>
      </c>
      <c r="BU78" t="s" s="0">
        <v>120</v>
      </c>
      <c r="BV78" t="s" s="0">
        <v>81</v>
      </c>
      <c r="BW78" t="s" s="0">
        <v>81</v>
      </c>
      <c r="BX78" t="s" s="0">
        <v>121</v>
      </c>
    </row>
    <row r="79">
      <c r="A79" t="s" s="0">
        <v>97</v>
      </c>
      <c r="B79" t="s" s="0">
        <v>77</v>
      </c>
      <c r="C79" t="s" s="0">
        <v>122</v>
      </c>
      <c r="D79" t="s" s="0">
        <v>77</v>
      </c>
      <c r="E79" t="s" s="0">
        <v>2043</v>
      </c>
      <c r="F79" t="s" s="0">
        <v>2044</v>
      </c>
      <c r="G79" t="s" s="0">
        <v>2045</v>
      </c>
      <c r="H79" t="s" s="0">
        <v>81</v>
      </c>
      <c r="I79" t="s" s="0">
        <v>276</v>
      </c>
      <c r="J79" t="s" s="0">
        <v>2046</v>
      </c>
      <c r="K79" t="s" s="0">
        <v>2047</v>
      </c>
      <c r="L79" t="s" s="0">
        <v>81</v>
      </c>
      <c r="M79" t="s" s="0">
        <v>81</v>
      </c>
      <c r="N79" t="s" s="0">
        <v>81</v>
      </c>
      <c r="O79" t="s" s="0">
        <v>2048</v>
      </c>
      <c r="P79" t="s" s="0">
        <v>2049</v>
      </c>
      <c r="Q79" t="s" s="0">
        <v>87</v>
      </c>
      <c r="R79" t="s" s="0">
        <v>81</v>
      </c>
      <c r="S79" t="s" s="0">
        <v>81</v>
      </c>
      <c r="T79" t="s" s="0">
        <v>81</v>
      </c>
      <c r="U79" t="s" s="0">
        <v>81</v>
      </c>
      <c r="V79" t="s" s="0">
        <v>2050</v>
      </c>
      <c r="W79" t="s" s="0">
        <v>2051</v>
      </c>
      <c r="X79" t="s" s="0">
        <v>81</v>
      </c>
      <c r="Y79" t="s" s="0">
        <v>81</v>
      </c>
      <c r="Z79" t="s" s="0">
        <v>90</v>
      </c>
      <c r="AA79" t="s" s="0">
        <v>91</v>
      </c>
      <c r="AB79" t="s" s="0">
        <v>81</v>
      </c>
      <c r="AC79" t="s" s="0">
        <v>81</v>
      </c>
      <c r="AD79" t="s" s="0">
        <v>81</v>
      </c>
      <c r="AE79" t="s" s="0">
        <v>81</v>
      </c>
      <c r="AF79" t="s" s="0">
        <v>81</v>
      </c>
      <c r="AG79" t="s" s="0">
        <v>2052</v>
      </c>
      <c r="AH79" t="s" s="0">
        <v>2053</v>
      </c>
      <c r="AI79" t="s" s="0">
        <v>2054</v>
      </c>
      <c r="AJ79" t="s" s="0">
        <v>2055</v>
      </c>
      <c r="AK79" t="s" s="0">
        <v>81</v>
      </c>
      <c r="AL79" t="s" s="0">
        <v>177</v>
      </c>
      <c r="AM79" t="s" s="0">
        <v>360</v>
      </c>
      <c r="AN79" t="s" s="0">
        <v>154</v>
      </c>
      <c r="AO79" t="s" s="0">
        <v>200</v>
      </c>
      <c r="AP79" t="s" s="0">
        <v>404</v>
      </c>
      <c r="AQ79" t="s" s="0">
        <v>535</v>
      </c>
      <c r="AR79" t="s" s="0">
        <v>99</v>
      </c>
      <c r="AS79" t="s" s="0">
        <v>536</v>
      </c>
      <c r="AT79" t="s" s="0">
        <v>81</v>
      </c>
      <c r="AU79" t="s" s="0">
        <v>2056</v>
      </c>
      <c r="AV79" t="s" s="0">
        <v>81</v>
      </c>
      <c r="AW79" t="s" s="0">
        <v>2057</v>
      </c>
      <c r="AX79" t="s" s="0">
        <v>2058</v>
      </c>
      <c r="AY79" t="s" s="0">
        <v>2059</v>
      </c>
      <c r="AZ79" t="s" s="0">
        <v>2060</v>
      </c>
      <c r="BA79" t="s" s="0">
        <v>493</v>
      </c>
      <c r="BB79" t="s" s="0">
        <v>289</v>
      </c>
      <c r="BC79" t="s" s="0">
        <v>81</v>
      </c>
      <c r="BD79" t="s" s="0">
        <v>81</v>
      </c>
      <c r="BE79" t="s" s="0">
        <v>81</v>
      </c>
      <c r="BF79" t="s" s="0">
        <v>81</v>
      </c>
      <c r="BG79" t="s" s="0">
        <v>81</v>
      </c>
      <c r="BH79" t="s" s="0">
        <v>81</v>
      </c>
      <c r="BI79" t="s" s="0">
        <v>2061</v>
      </c>
      <c r="BJ79" t="s" s="0">
        <v>2062</v>
      </c>
      <c r="BK79" t="s" s="155">
        <f>HYPERLINK("http://dx.doi.org/10.7759/cureus.65334","http://dx.doi.org/10.7759/cureus.65334")</f>
        <v>2063</v>
      </c>
      <c r="BL79" t="s" s="0">
        <v>81</v>
      </c>
      <c r="BM79" t="s" s="0">
        <v>81</v>
      </c>
      <c r="BN79" t="s" s="0">
        <v>289</v>
      </c>
      <c r="BO79" t="s" s="0">
        <v>81</v>
      </c>
      <c r="BP79" t="s" s="0">
        <v>81</v>
      </c>
      <c r="BQ79" t="s" s="0">
        <v>2064</v>
      </c>
      <c r="BR79" t="s" s="0">
        <v>2065</v>
      </c>
      <c r="BS79" t="s" s="0">
        <v>2066</v>
      </c>
      <c r="BT79" t="s" s="156">
        <f>HYPERLINK("https://www.webofscience.com/wos/woscc/full-record/WOS:001280328900008","View Record in Web of Science")</f>
        <v>119</v>
      </c>
      <c r="BU79" t="s" s="0">
        <v>120</v>
      </c>
      <c r="BV79" t="s" s="0">
        <v>81</v>
      </c>
      <c r="BW79" t="s" s="0">
        <v>81</v>
      </c>
      <c r="BX79" t="s" s="0">
        <v>121</v>
      </c>
    </row>
    <row r="80">
      <c r="A80" t="s" s="0">
        <v>77</v>
      </c>
      <c r="B80" t="s" s="0">
        <v>77</v>
      </c>
      <c r="C80" t="s" s="0">
        <v>77</v>
      </c>
      <c r="D80" t="s" s="0">
        <v>77</v>
      </c>
      <c r="E80" t="s" s="0">
        <v>2067</v>
      </c>
      <c r="F80" t="s" s="0">
        <v>2068</v>
      </c>
      <c r="G80" t="s" s="0">
        <v>2069</v>
      </c>
      <c r="H80" t="s" s="0">
        <v>81</v>
      </c>
      <c r="I80" t="s" s="0">
        <v>82</v>
      </c>
      <c r="J80" t="s" s="0">
        <v>2070</v>
      </c>
      <c r="K80" t="s" s="0">
        <v>2071</v>
      </c>
      <c r="L80" t="s" s="0">
        <v>81</v>
      </c>
      <c r="M80" t="s" s="0">
        <v>81</v>
      </c>
      <c r="N80" t="s" s="0">
        <v>81</v>
      </c>
      <c r="O80" t="s" s="0">
        <v>2072</v>
      </c>
      <c r="P80" t="s" s="0">
        <v>2073</v>
      </c>
      <c r="Q80" t="s" s="0">
        <v>87</v>
      </c>
      <c r="R80" t="s" s="0">
        <v>81</v>
      </c>
      <c r="S80" t="s" s="0">
        <v>81</v>
      </c>
      <c r="T80" t="s" s="0">
        <v>81</v>
      </c>
      <c r="U80" t="s" s="0">
        <v>81</v>
      </c>
      <c r="V80" t="s" s="0">
        <v>2074</v>
      </c>
      <c r="W80" t="s" s="0">
        <v>2075</v>
      </c>
      <c r="X80" t="s" s="0">
        <v>81</v>
      </c>
      <c r="Y80" t="s" s="0">
        <v>81</v>
      </c>
      <c r="Z80" t="s" s="0">
        <v>90</v>
      </c>
      <c r="AA80" t="s" s="0">
        <v>91</v>
      </c>
      <c r="AB80" t="s" s="0">
        <v>81</v>
      </c>
      <c r="AC80" t="s" s="0">
        <v>81</v>
      </c>
      <c r="AD80" t="s" s="0">
        <v>81</v>
      </c>
      <c r="AE80" t="s" s="0">
        <v>81</v>
      </c>
      <c r="AF80" t="s" s="0">
        <v>81</v>
      </c>
      <c r="AG80" t="s" s="0">
        <v>2076</v>
      </c>
      <c r="AH80" t="s" s="0">
        <v>2077</v>
      </c>
      <c r="AI80" t="s" s="0">
        <v>81</v>
      </c>
      <c r="AJ80" t="s" s="0">
        <v>81</v>
      </c>
      <c r="AK80" t="s" s="0">
        <v>81</v>
      </c>
      <c r="AL80" t="s" s="0">
        <v>2078</v>
      </c>
      <c r="AM80" t="s" s="0">
        <v>77</v>
      </c>
      <c r="AN80" t="s" s="0">
        <v>77</v>
      </c>
      <c r="AO80" t="s" s="0">
        <v>77</v>
      </c>
      <c r="AP80" t="s" s="0">
        <v>77</v>
      </c>
      <c r="AQ80" t="s" s="0">
        <v>2079</v>
      </c>
      <c r="AR80" t="s" s="0">
        <v>2080</v>
      </c>
      <c r="AS80" t="s" s="0">
        <v>2081</v>
      </c>
      <c r="AT80" t="s" s="0">
        <v>2082</v>
      </c>
      <c r="AU80" t="s" s="0">
        <v>2083</v>
      </c>
      <c r="AV80" t="s" s="0">
        <v>81</v>
      </c>
      <c r="AW80" t="s" s="0">
        <v>2084</v>
      </c>
      <c r="AX80" t="s" s="0">
        <v>2085</v>
      </c>
      <c r="AY80" t="s" s="0">
        <v>2086</v>
      </c>
      <c r="AZ80" t="s" s="0">
        <v>106</v>
      </c>
      <c r="BA80" t="s" s="0">
        <v>957</v>
      </c>
      <c r="BB80" t="s" s="0">
        <v>81</v>
      </c>
      <c r="BC80" t="s" s="0">
        <v>81</v>
      </c>
      <c r="BD80" t="s" s="0">
        <v>81</v>
      </c>
      <c r="BE80" t="s" s="0">
        <v>81</v>
      </c>
      <c r="BF80" t="s" s="0">
        <v>81</v>
      </c>
      <c r="BG80" t="s" s="0">
        <v>81</v>
      </c>
      <c r="BH80" t="s" s="0">
        <v>81</v>
      </c>
      <c r="BI80" t="s" s="0">
        <v>2087</v>
      </c>
      <c r="BJ80" t="s" s="0">
        <v>2088</v>
      </c>
      <c r="BK80" t="s" s="157">
        <f>HYPERLINK("http://dx.doi.org/10.2196/85360","http://dx.doi.org/10.2196/85360")</f>
        <v>2089</v>
      </c>
      <c r="BL80" t="s" s="0">
        <v>81</v>
      </c>
      <c r="BM80" t="s" s="0">
        <v>81</v>
      </c>
      <c r="BN80" t="s" s="0">
        <v>137</v>
      </c>
      <c r="BO80" t="s" s="0">
        <v>1133</v>
      </c>
      <c r="BP80" t="s" s="0">
        <v>1133</v>
      </c>
      <c r="BQ80" t="s" s="0">
        <v>2090</v>
      </c>
      <c r="BR80" t="s" s="0">
        <v>2091</v>
      </c>
      <c r="BS80" t="s" s="0">
        <v>2092</v>
      </c>
      <c r="BT80" t="s" s="158">
        <f>HYPERLINK("https://www.webofscience.com/wos/woscc/full-record/WOS:001824822800001","View Record in Web of Science")</f>
        <v>119</v>
      </c>
      <c r="BU80" t="s" s="0">
        <v>120</v>
      </c>
      <c r="BV80" t="s" s="0">
        <v>81</v>
      </c>
      <c r="BW80" t="s" s="0">
        <v>81</v>
      </c>
      <c r="BX80" t="s" s="0">
        <v>121</v>
      </c>
    </row>
    <row r="81">
      <c r="A81" t="s" s="0">
        <v>77</v>
      </c>
      <c r="B81" t="s" s="0">
        <v>77</v>
      </c>
      <c r="C81" t="s" s="0">
        <v>77</v>
      </c>
      <c r="D81" t="s" s="0">
        <v>77</v>
      </c>
      <c r="E81" t="s" s="0">
        <v>2093</v>
      </c>
      <c r="F81" t="s" s="0">
        <v>2094</v>
      </c>
      <c r="G81" t="s" s="0">
        <v>2095</v>
      </c>
      <c r="H81" t="s" s="0">
        <v>81</v>
      </c>
      <c r="I81" t="s" s="0">
        <v>276</v>
      </c>
      <c r="J81" t="s" s="0">
        <v>2096</v>
      </c>
      <c r="K81" t="s" s="0">
        <v>2097</v>
      </c>
      <c r="L81" t="s" s="0">
        <v>81</v>
      </c>
      <c r="M81" t="s" s="0">
        <v>81</v>
      </c>
      <c r="N81" t="s" s="0">
        <v>81</v>
      </c>
      <c r="O81" t="s" s="0">
        <v>2098</v>
      </c>
      <c r="P81" t="s" s="0">
        <v>2099</v>
      </c>
      <c r="Q81" t="s" s="0">
        <v>87</v>
      </c>
      <c r="R81" t="s" s="0">
        <v>81</v>
      </c>
      <c r="S81" t="s" s="0">
        <v>81</v>
      </c>
      <c r="T81" t="s" s="0">
        <v>81</v>
      </c>
      <c r="U81" t="s" s="0">
        <v>81</v>
      </c>
      <c r="V81" t="s" s="0">
        <v>2100</v>
      </c>
      <c r="W81" t="s" s="0">
        <v>2101</v>
      </c>
      <c r="X81" t="s" s="0">
        <v>81</v>
      </c>
      <c r="Y81" t="s" s="0">
        <v>81</v>
      </c>
      <c r="Z81" t="s" s="0">
        <v>90</v>
      </c>
      <c r="AA81" t="s" s="0">
        <v>91</v>
      </c>
      <c r="AB81" t="s" s="0">
        <v>81</v>
      </c>
      <c r="AC81" t="s" s="0">
        <v>81</v>
      </c>
      <c r="AD81" t="s" s="0">
        <v>81</v>
      </c>
      <c r="AE81" t="s" s="0">
        <v>81</v>
      </c>
      <c r="AF81" t="s" s="0">
        <v>81</v>
      </c>
      <c r="AG81" t="s" s="0">
        <v>81</v>
      </c>
      <c r="AH81" t="s" s="0">
        <v>2102</v>
      </c>
      <c r="AI81" t="s" s="0">
        <v>2103</v>
      </c>
      <c r="AJ81" t="s" s="0">
        <v>2104</v>
      </c>
      <c r="AK81" t="s" s="0">
        <v>81</v>
      </c>
      <c r="AL81" t="s" s="0">
        <v>2105</v>
      </c>
      <c r="AM81" t="s" s="0">
        <v>199</v>
      </c>
      <c r="AN81" t="s" s="0">
        <v>199</v>
      </c>
      <c r="AO81" t="s" s="0">
        <v>200</v>
      </c>
      <c r="AP81" t="s" s="0">
        <v>200</v>
      </c>
      <c r="AQ81" t="s" s="0">
        <v>883</v>
      </c>
      <c r="AR81" t="s" s="0">
        <v>665</v>
      </c>
      <c r="AS81" t="s" s="0">
        <v>884</v>
      </c>
      <c r="AT81" t="s" s="0">
        <v>2106</v>
      </c>
      <c r="AU81" t="s" s="0">
        <v>81</v>
      </c>
      <c r="AV81" t="s" s="0">
        <v>81</v>
      </c>
      <c r="AW81" t="s" s="0">
        <v>2107</v>
      </c>
      <c r="AX81" t="s" s="0">
        <v>2108</v>
      </c>
      <c r="AY81" t="s" s="0">
        <v>112</v>
      </c>
      <c r="AZ81" t="s" s="0">
        <v>106</v>
      </c>
      <c r="BA81" t="s" s="0">
        <v>297</v>
      </c>
      <c r="BB81" t="s" s="0">
        <v>81</v>
      </c>
      <c r="BC81" t="s" s="0">
        <v>81</v>
      </c>
      <c r="BD81" t="s" s="0">
        <v>81</v>
      </c>
      <c r="BE81" t="s" s="0">
        <v>81</v>
      </c>
      <c r="BF81" t="s" s="0">
        <v>81</v>
      </c>
      <c r="BG81" t="s" s="0">
        <v>81</v>
      </c>
      <c r="BH81" t="s" s="0">
        <v>81</v>
      </c>
      <c r="BI81" t="s" s="0">
        <v>2109</v>
      </c>
      <c r="BJ81" t="s" s="0">
        <v>2110</v>
      </c>
      <c r="BK81" t="s" s="159">
        <f>HYPERLINK("http://dx.doi.org/10.1200/CCI-25-00323","http://dx.doi.org/10.1200/CCI-25-00323")</f>
        <v>2111</v>
      </c>
      <c r="BL81" t="s" s="0">
        <v>81</v>
      </c>
      <c r="BM81" t="s" s="0">
        <v>81</v>
      </c>
      <c r="BN81" t="s" s="0">
        <v>206</v>
      </c>
      <c r="BO81" t="s" s="0">
        <v>568</v>
      </c>
      <c r="BP81" t="s" s="0">
        <v>568</v>
      </c>
      <c r="BQ81" t="s" s="0">
        <v>2112</v>
      </c>
      <c r="BR81" t="s" s="0">
        <v>2113</v>
      </c>
      <c r="BS81" t="s" s="0">
        <v>2114</v>
      </c>
      <c r="BT81" t="s" s="160">
        <f>HYPERLINK("https://www.webofscience.com/wos/woscc/full-record/WOS:001708370400001","View Record in Web of Science")</f>
        <v>119</v>
      </c>
      <c r="BU81" t="s" s="0">
        <v>81</v>
      </c>
      <c r="BV81" t="s" s="0">
        <v>81</v>
      </c>
      <c r="BW81" t="s" s="0">
        <v>81</v>
      </c>
      <c r="BX81" t="s" s="0">
        <v>121</v>
      </c>
    </row>
    <row r="82">
      <c r="A82" t="s" s="0">
        <v>77</v>
      </c>
      <c r="B82" t="s" s="0">
        <v>77</v>
      </c>
      <c r="C82" t="s" s="0">
        <v>77</v>
      </c>
      <c r="D82" t="s" s="0">
        <v>77</v>
      </c>
      <c r="E82" t="s" s="0">
        <v>2115</v>
      </c>
      <c r="F82" t="s" s="0">
        <v>2116</v>
      </c>
      <c r="G82" t="s" s="0">
        <v>2117</v>
      </c>
      <c r="H82" t="s" s="0">
        <v>81</v>
      </c>
      <c r="I82" t="s" s="0">
        <v>82</v>
      </c>
      <c r="J82" t="s" s="0">
        <v>2118</v>
      </c>
      <c r="K82" t="s" s="0">
        <v>2119</v>
      </c>
      <c r="L82" t="s" s="0">
        <v>81</v>
      </c>
      <c r="M82" t="s" s="0">
        <v>81</v>
      </c>
      <c r="N82" t="s" s="0">
        <v>81</v>
      </c>
      <c r="O82" t="s" s="0">
        <v>2120</v>
      </c>
      <c r="P82" t="s" s="0">
        <v>2121</v>
      </c>
      <c r="Q82" t="s" s="0">
        <v>87</v>
      </c>
      <c r="R82" t="s" s="0">
        <v>81</v>
      </c>
      <c r="S82" t="s" s="0">
        <v>81</v>
      </c>
      <c r="T82" t="s" s="0">
        <v>81</v>
      </c>
      <c r="U82" t="s" s="0">
        <v>81</v>
      </c>
      <c r="V82" t="s" s="0">
        <v>2122</v>
      </c>
      <c r="W82" t="s" s="0">
        <v>2123</v>
      </c>
      <c r="X82" t="s" s="0">
        <v>81</v>
      </c>
      <c r="Y82" t="s" s="0">
        <v>81</v>
      </c>
      <c r="Z82" t="s" s="0">
        <v>90</v>
      </c>
      <c r="AA82" t="s" s="0">
        <v>91</v>
      </c>
      <c r="AB82" t="s" s="0">
        <v>81</v>
      </c>
      <c r="AC82" t="s" s="0">
        <v>81</v>
      </c>
      <c r="AD82" t="s" s="0">
        <v>81</v>
      </c>
      <c r="AE82" t="s" s="0">
        <v>81</v>
      </c>
      <c r="AF82" t="s" s="0">
        <v>81</v>
      </c>
      <c r="AG82" t="s" s="0">
        <v>2124</v>
      </c>
      <c r="AH82" t="s" s="0">
        <v>81</v>
      </c>
      <c r="AI82" t="s" s="0">
        <v>2125</v>
      </c>
      <c r="AJ82" t="s" s="0">
        <v>2126</v>
      </c>
      <c r="AK82" t="s" s="0">
        <v>81</v>
      </c>
      <c r="AL82" t="s" s="0">
        <v>267</v>
      </c>
      <c r="AM82" t="s" s="0">
        <v>77</v>
      </c>
      <c r="AN82" t="s" s="0">
        <v>77</v>
      </c>
      <c r="AO82" t="s" s="0">
        <v>77</v>
      </c>
      <c r="AP82" t="s" s="0">
        <v>108</v>
      </c>
      <c r="AQ82" t="s" s="0">
        <v>611</v>
      </c>
      <c r="AR82" t="s" s="0">
        <v>612</v>
      </c>
      <c r="AS82" t="s" s="0">
        <v>613</v>
      </c>
      <c r="AT82" t="s" s="0">
        <v>2127</v>
      </c>
      <c r="AU82" t="s" s="0">
        <v>81</v>
      </c>
      <c r="AV82" t="s" s="0">
        <v>81</v>
      </c>
      <c r="AW82" t="s" s="0">
        <v>2128</v>
      </c>
      <c r="AX82" t="s" s="0">
        <v>2129</v>
      </c>
      <c r="AY82" t="s" s="0">
        <v>1162</v>
      </c>
      <c r="AZ82" t="s" s="0">
        <v>205</v>
      </c>
      <c r="BA82" t="s" s="0">
        <v>466</v>
      </c>
      <c r="BB82" t="s" s="0">
        <v>200</v>
      </c>
      <c r="BC82" t="s" s="0">
        <v>81</v>
      </c>
      <c r="BD82" t="s" s="0">
        <v>81</v>
      </c>
      <c r="BE82" t="s" s="0">
        <v>81</v>
      </c>
      <c r="BF82" t="s" s="0">
        <v>81</v>
      </c>
      <c r="BG82" t="s" s="0">
        <v>81</v>
      </c>
      <c r="BH82" t="s" s="0">
        <v>81</v>
      </c>
      <c r="BI82" t="s" s="0">
        <v>2130</v>
      </c>
      <c r="BJ82" t="s" s="0">
        <v>2131</v>
      </c>
      <c r="BK82" t="s" s="161">
        <f>HYPERLINK("http://dx.doi.org/10.1016/j.jrras.2025.101994","http://dx.doi.org/10.1016/j.jrras.2025.101994")</f>
        <v>2132</v>
      </c>
      <c r="BL82" t="s" s="0">
        <v>81</v>
      </c>
      <c r="BM82" t="s" s="0">
        <v>621</v>
      </c>
      <c r="BN82" t="s" s="0">
        <v>354</v>
      </c>
      <c r="BO82" t="s" s="0">
        <v>2133</v>
      </c>
      <c r="BP82" t="s" s="0">
        <v>2134</v>
      </c>
      <c r="BQ82" t="s" s="0">
        <v>2135</v>
      </c>
      <c r="BR82" t="s" s="0">
        <v>81</v>
      </c>
      <c r="BS82" t="s" s="0">
        <v>2136</v>
      </c>
      <c r="BT82" t="s" s="162">
        <f>HYPERLINK("https://www.webofscience.com/wos/woscc/full-record/WOS:001593021500001","View Record in Web of Science")</f>
        <v>119</v>
      </c>
      <c r="BU82" t="s" s="0">
        <v>272</v>
      </c>
      <c r="BV82" t="s" s="0">
        <v>81</v>
      </c>
      <c r="BW82" t="s" s="0">
        <v>81</v>
      </c>
      <c r="BX82" t="s" s="0">
        <v>121</v>
      </c>
    </row>
    <row r="83">
      <c r="A83" t="s" s="0">
        <v>77</v>
      </c>
      <c r="B83" t="s" s="0">
        <v>77</v>
      </c>
      <c r="C83" t="s" s="0">
        <v>77</v>
      </c>
      <c r="D83" t="s" s="0">
        <v>77</v>
      </c>
      <c r="E83" t="s" s="0">
        <v>2137</v>
      </c>
      <c r="F83" t="s" s="0">
        <v>2138</v>
      </c>
      <c r="G83" t="s" s="0">
        <v>2139</v>
      </c>
      <c r="H83" t="s" s="0">
        <v>81</v>
      </c>
      <c r="I83" t="s" s="0">
        <v>82</v>
      </c>
      <c r="J83" t="s" s="0">
        <v>2140</v>
      </c>
      <c r="K83" t="s" s="0">
        <v>2141</v>
      </c>
      <c r="L83" t="s" s="0">
        <v>81</v>
      </c>
      <c r="M83" t="s" s="0">
        <v>81</v>
      </c>
      <c r="N83" t="s" s="0">
        <v>81</v>
      </c>
      <c r="O83" t="s" s="0">
        <v>2142</v>
      </c>
      <c r="P83" t="s" s="0">
        <v>81</v>
      </c>
      <c r="Q83" t="s" s="0">
        <v>87</v>
      </c>
      <c r="R83" t="s" s="0">
        <v>81</v>
      </c>
      <c r="S83" t="s" s="0">
        <v>81</v>
      </c>
      <c r="T83" t="s" s="0">
        <v>81</v>
      </c>
      <c r="U83" t="s" s="0">
        <v>81</v>
      </c>
      <c r="V83" t="s" s="0">
        <v>2143</v>
      </c>
      <c r="W83" t="s" s="0">
        <v>2144</v>
      </c>
      <c r="X83" t="s" s="0">
        <v>81</v>
      </c>
      <c r="Y83" t="s" s="0">
        <v>81</v>
      </c>
      <c r="Z83" t="s" s="0">
        <v>90</v>
      </c>
      <c r="AA83" t="s" s="0">
        <v>91</v>
      </c>
      <c r="AB83" t="s" s="0">
        <v>81</v>
      </c>
      <c r="AC83" t="s" s="0">
        <v>81</v>
      </c>
      <c r="AD83" t="s" s="0">
        <v>81</v>
      </c>
      <c r="AE83" t="s" s="0">
        <v>81</v>
      </c>
      <c r="AF83" t="s" s="0">
        <v>81</v>
      </c>
      <c r="AG83" t="s" s="0">
        <v>2145</v>
      </c>
      <c r="AH83" t="s" s="0">
        <v>2146</v>
      </c>
      <c r="AI83" t="s" s="0">
        <v>81</v>
      </c>
      <c r="AJ83" t="s" s="0">
        <v>2147</v>
      </c>
      <c r="AK83" t="s" s="0">
        <v>81</v>
      </c>
      <c r="AL83" t="s" s="0">
        <v>1105</v>
      </c>
      <c r="AM83" t="s" s="0">
        <v>288</v>
      </c>
      <c r="AN83" t="s" s="0">
        <v>288</v>
      </c>
      <c r="AO83" t="s" s="0">
        <v>199</v>
      </c>
      <c r="AP83" t="s" s="0">
        <v>199</v>
      </c>
      <c r="AQ83" t="s" s="0">
        <v>257</v>
      </c>
      <c r="AR83" t="s" s="0">
        <v>140</v>
      </c>
      <c r="AS83" t="s" s="0">
        <v>258</v>
      </c>
      <c r="AT83" t="s" s="0">
        <v>2148</v>
      </c>
      <c r="AU83" t="s" s="0">
        <v>2149</v>
      </c>
      <c r="AV83" t="s" s="0">
        <v>81</v>
      </c>
      <c r="AW83" t="s" s="0">
        <v>2144</v>
      </c>
      <c r="AX83" t="s" s="0">
        <v>2150</v>
      </c>
      <c r="AY83" t="s" s="0">
        <v>912</v>
      </c>
      <c r="AZ83" t="s" s="0">
        <v>106</v>
      </c>
      <c r="BA83" t="s" s="0">
        <v>1562</v>
      </c>
      <c r="BB83" t="s" s="0">
        <v>122</v>
      </c>
      <c r="BC83" t="s" s="0">
        <v>81</v>
      </c>
      <c r="BD83" t="s" s="0">
        <v>81</v>
      </c>
      <c r="BE83" t="s" s="0">
        <v>81</v>
      </c>
      <c r="BF83" t="s" s="0">
        <v>81</v>
      </c>
      <c r="BG83" t="s" s="0">
        <v>2151</v>
      </c>
      <c r="BH83" t="s" s="0">
        <v>2152</v>
      </c>
      <c r="BI83" t="s" s="0">
        <v>81</v>
      </c>
      <c r="BJ83" t="s" s="0">
        <v>2153</v>
      </c>
      <c r="BK83" t="s" s="163">
        <f>HYPERLINK("http://dx.doi.org/10.1007/s00234-026-03976-z","http://dx.doi.org/10.1007/s00234-026-03976-z")</f>
        <v>2154</v>
      </c>
      <c r="BL83" t="s" s="0">
        <v>81</v>
      </c>
      <c r="BM83" t="s" s="0">
        <v>112</v>
      </c>
      <c r="BN83" t="s" s="0">
        <v>493</v>
      </c>
      <c r="BO83" t="s" s="0">
        <v>2155</v>
      </c>
      <c r="BP83" t="s" s="0">
        <v>2156</v>
      </c>
      <c r="BQ83" t="s" s="0">
        <v>2157</v>
      </c>
      <c r="BR83" t="s" s="0">
        <v>2158</v>
      </c>
      <c r="BS83" t="s" s="0">
        <v>2159</v>
      </c>
      <c r="BT83" t="s" s="164">
        <f>HYPERLINK("https://www.webofscience.com/wos/woscc/full-record/WOS:001726437900001","View Record in Web of Science")</f>
        <v>119</v>
      </c>
      <c r="BU83" t="s" s="0">
        <v>81</v>
      </c>
      <c r="BV83" t="s" s="0">
        <v>81</v>
      </c>
      <c r="BW83" t="s" s="0">
        <v>81</v>
      </c>
      <c r="BX83" t="s" s="0">
        <v>121</v>
      </c>
    </row>
    <row r="84">
      <c r="A84" t="s" s="0">
        <v>77</v>
      </c>
      <c r="B84" t="s" s="0">
        <v>77</v>
      </c>
      <c r="C84" t="s" s="0">
        <v>77</v>
      </c>
      <c r="D84" t="s" s="0">
        <v>77</v>
      </c>
      <c r="E84" t="s" s="0">
        <v>2160</v>
      </c>
      <c r="F84" t="s" s="0">
        <v>2161</v>
      </c>
      <c r="G84" t="s" s="0">
        <v>2162</v>
      </c>
      <c r="H84" t="s" s="0">
        <v>81</v>
      </c>
      <c r="I84" t="s" s="0">
        <v>82</v>
      </c>
      <c r="J84" t="s" s="0">
        <v>2163</v>
      </c>
      <c r="K84" t="s" s="0">
        <v>2164</v>
      </c>
      <c r="L84" t="s" s="0">
        <v>81</v>
      </c>
      <c r="M84" t="s" s="0">
        <v>81</v>
      </c>
      <c r="N84" t="s" s="0">
        <v>81</v>
      </c>
      <c r="O84" t="s" s="0">
        <v>2165</v>
      </c>
      <c r="P84" t="s" s="0">
        <v>2166</v>
      </c>
      <c r="Q84" t="s" s="0">
        <v>87</v>
      </c>
      <c r="R84" t="s" s="0">
        <v>81</v>
      </c>
      <c r="S84" t="s" s="0">
        <v>81</v>
      </c>
      <c r="T84" t="s" s="0">
        <v>81</v>
      </c>
      <c r="U84" t="s" s="0">
        <v>81</v>
      </c>
      <c r="V84" t="s" s="0">
        <v>2167</v>
      </c>
      <c r="W84" t="s" s="0">
        <v>2168</v>
      </c>
      <c r="X84" t="s" s="0">
        <v>81</v>
      </c>
      <c r="Y84" t="s" s="0">
        <v>81</v>
      </c>
      <c r="Z84" t="s" s="0">
        <v>90</v>
      </c>
      <c r="AA84" t="s" s="0">
        <v>91</v>
      </c>
      <c r="AB84" t="s" s="0">
        <v>81</v>
      </c>
      <c r="AC84" t="s" s="0">
        <v>81</v>
      </c>
      <c r="AD84" t="s" s="0">
        <v>81</v>
      </c>
      <c r="AE84" t="s" s="0">
        <v>81</v>
      </c>
      <c r="AF84" t="s" s="0">
        <v>81</v>
      </c>
      <c r="AG84" t="s" s="0">
        <v>2169</v>
      </c>
      <c r="AH84" t="s" s="0">
        <v>2170</v>
      </c>
      <c r="AI84" t="s" s="0">
        <v>81</v>
      </c>
      <c r="AJ84" t="s" s="0">
        <v>81</v>
      </c>
      <c r="AK84" t="s" s="0">
        <v>81</v>
      </c>
      <c r="AL84" t="s" s="0">
        <v>714</v>
      </c>
      <c r="AM84" t="s" s="0">
        <v>77</v>
      </c>
      <c r="AN84" t="s" s="0">
        <v>77</v>
      </c>
      <c r="AO84" t="s" s="0">
        <v>77</v>
      </c>
      <c r="AP84" t="s" s="0">
        <v>77</v>
      </c>
      <c r="AQ84" t="s" s="0">
        <v>611</v>
      </c>
      <c r="AR84" t="s" s="0">
        <v>612</v>
      </c>
      <c r="AS84" t="s" s="0">
        <v>613</v>
      </c>
      <c r="AT84" t="s" s="0">
        <v>2171</v>
      </c>
      <c r="AU84" t="s" s="0">
        <v>2172</v>
      </c>
      <c r="AV84" t="s" s="0">
        <v>81</v>
      </c>
      <c r="AW84" t="s" s="0">
        <v>2173</v>
      </c>
      <c r="AX84" t="s" s="0">
        <v>2174</v>
      </c>
      <c r="AY84" t="s" s="0">
        <v>2175</v>
      </c>
      <c r="AZ84" t="s" s="0">
        <v>106</v>
      </c>
      <c r="BA84" t="s" s="0">
        <v>1386</v>
      </c>
      <c r="BB84" t="s" s="0">
        <v>81</v>
      </c>
      <c r="BC84" t="s" s="0">
        <v>81</v>
      </c>
      <c r="BD84" t="s" s="0">
        <v>81</v>
      </c>
      <c r="BE84" t="s" s="0">
        <v>81</v>
      </c>
      <c r="BF84" t="s" s="0">
        <v>81</v>
      </c>
      <c r="BG84" t="s" s="0">
        <v>81</v>
      </c>
      <c r="BH84" t="s" s="0">
        <v>81</v>
      </c>
      <c r="BI84" t="s" s="0">
        <v>2176</v>
      </c>
      <c r="BJ84" t="s" s="0">
        <v>2177</v>
      </c>
      <c r="BK84" t="s" s="165">
        <f>HYPERLINK("http://dx.doi.org/10.1016/j.artmed.2026.103476","http://dx.doi.org/10.1016/j.artmed.2026.103476")</f>
        <v>2178</v>
      </c>
      <c r="BL84" t="s" s="0">
        <v>81</v>
      </c>
      <c r="BM84" t="s" s="0">
        <v>266</v>
      </c>
      <c r="BN84" t="s" s="0">
        <v>177</v>
      </c>
      <c r="BO84" t="s" s="0">
        <v>2179</v>
      </c>
      <c r="BP84" t="s" s="0">
        <v>2180</v>
      </c>
      <c r="BQ84" t="s" s="0">
        <v>2181</v>
      </c>
      <c r="BR84" t="s" s="0">
        <v>2182</v>
      </c>
      <c r="BS84" t="s" s="0">
        <v>2183</v>
      </c>
      <c r="BT84" t="s" s="166">
        <f>HYPERLINK("https://www.webofscience.com/wos/woscc/full-record/WOS:001813606500001","View Record in Web of Science")</f>
        <v>119</v>
      </c>
      <c r="BU84" t="s" s="0">
        <v>2184</v>
      </c>
      <c r="BV84" t="s" s="0">
        <v>81</v>
      </c>
      <c r="BW84" t="s" s="0">
        <v>81</v>
      </c>
      <c r="BX84" t="s" s="0">
        <v>121</v>
      </c>
    </row>
    <row r="85">
      <c r="A85" t="s" s="0">
        <v>77</v>
      </c>
      <c r="B85" t="s" s="0">
        <v>77</v>
      </c>
      <c r="C85" t="s" s="0">
        <v>108</v>
      </c>
      <c r="D85" t="s" s="0">
        <v>77</v>
      </c>
      <c r="E85" t="s" s="0">
        <v>2185</v>
      </c>
      <c r="F85" t="s" s="0">
        <v>2186</v>
      </c>
      <c r="G85" t="s" s="0">
        <v>2187</v>
      </c>
      <c r="H85" t="s" s="0">
        <v>81</v>
      </c>
      <c r="I85" t="s" s="0">
        <v>82</v>
      </c>
      <c r="J85" t="s" s="0">
        <v>2188</v>
      </c>
      <c r="K85" t="s" s="0">
        <v>2189</v>
      </c>
      <c r="L85" t="s" s="0">
        <v>81</v>
      </c>
      <c r="M85" t="s" s="0">
        <v>81</v>
      </c>
      <c r="N85" t="s" s="0">
        <v>81</v>
      </c>
      <c r="O85" t="s" s="0">
        <v>2190</v>
      </c>
      <c r="P85" t="s" s="0">
        <v>2191</v>
      </c>
      <c r="Q85" t="s" s="0">
        <v>87</v>
      </c>
      <c r="R85" t="s" s="0">
        <v>81</v>
      </c>
      <c r="S85" t="s" s="0">
        <v>81</v>
      </c>
      <c r="T85" t="s" s="0">
        <v>81</v>
      </c>
      <c r="U85" t="s" s="0">
        <v>81</v>
      </c>
      <c r="V85" t="s" s="0">
        <v>2192</v>
      </c>
      <c r="W85" t="s" s="0">
        <v>426</v>
      </c>
      <c r="X85" t="s" s="0">
        <v>81</v>
      </c>
      <c r="Y85" t="s" s="0">
        <v>81</v>
      </c>
      <c r="Z85" t="s" s="0">
        <v>90</v>
      </c>
      <c r="AA85" t="s" s="0">
        <v>91</v>
      </c>
      <c r="AB85" t="s" s="0">
        <v>81</v>
      </c>
      <c r="AC85" t="s" s="0">
        <v>81</v>
      </c>
      <c r="AD85" t="s" s="0">
        <v>81</v>
      </c>
      <c r="AE85" t="s" s="0">
        <v>81</v>
      </c>
      <c r="AF85" t="s" s="0">
        <v>81</v>
      </c>
      <c r="AG85" t="s" s="0">
        <v>2193</v>
      </c>
      <c r="AH85" t="s" s="0">
        <v>2194</v>
      </c>
      <c r="AI85" t="s" s="0">
        <v>81</v>
      </c>
      <c r="AJ85" t="s" s="0">
        <v>81</v>
      </c>
      <c r="AK85" t="s" s="0">
        <v>81</v>
      </c>
      <c r="AL85" t="s" s="0">
        <v>1105</v>
      </c>
      <c r="AM85" t="s" s="0">
        <v>288</v>
      </c>
      <c r="AN85" t="s" s="0">
        <v>288</v>
      </c>
      <c r="AO85" t="s" s="0">
        <v>108</v>
      </c>
      <c r="AP85" t="s" s="0">
        <v>493</v>
      </c>
      <c r="AQ85" t="s" s="0">
        <v>139</v>
      </c>
      <c r="AR85" t="s" s="0">
        <v>140</v>
      </c>
      <c r="AS85" t="s" s="0">
        <v>430</v>
      </c>
      <c r="AT85" t="s" s="0">
        <v>431</v>
      </c>
      <c r="AU85" t="s" s="0">
        <v>432</v>
      </c>
      <c r="AV85" t="s" s="0">
        <v>81</v>
      </c>
      <c r="AW85" t="s" s="0">
        <v>433</v>
      </c>
      <c r="AX85" t="s" s="0">
        <v>434</v>
      </c>
      <c r="AY85" t="s" s="0">
        <v>782</v>
      </c>
      <c r="AZ85" t="s" s="0">
        <v>205</v>
      </c>
      <c r="BA85" t="s" s="0">
        <v>436</v>
      </c>
      <c r="BB85" t="s" s="0">
        <v>122</v>
      </c>
      <c r="BC85" t="s" s="0">
        <v>81</v>
      </c>
      <c r="BD85" t="s" s="0">
        <v>81</v>
      </c>
      <c r="BE85" t="s" s="0">
        <v>81</v>
      </c>
      <c r="BF85" t="s" s="0">
        <v>81</v>
      </c>
      <c r="BG85" t="s" s="0">
        <v>2195</v>
      </c>
      <c r="BH85" t="s" s="0">
        <v>2196</v>
      </c>
      <c r="BI85" t="s" s="0">
        <v>81</v>
      </c>
      <c r="BJ85" t="s" s="0">
        <v>2197</v>
      </c>
      <c r="BK85" t="s" s="167">
        <f>HYPERLINK("http://dx.doi.org/10.1016/j.acra.2025.02.007","http://dx.doi.org/10.1016/j.acra.2025.02.007")</f>
        <v>2198</v>
      </c>
      <c r="BL85" t="s" s="0">
        <v>81</v>
      </c>
      <c r="BM85" t="s" s="0">
        <v>2199</v>
      </c>
      <c r="BN85" t="s" s="0">
        <v>177</v>
      </c>
      <c r="BO85" t="s" s="0">
        <v>441</v>
      </c>
      <c r="BP85" t="s" s="0">
        <v>441</v>
      </c>
      <c r="BQ85" t="s" s="0">
        <v>2200</v>
      </c>
      <c r="BR85" t="s" s="0">
        <v>2201</v>
      </c>
      <c r="BS85" t="s" s="0">
        <v>2202</v>
      </c>
      <c r="BT85" t="s" s="168">
        <f>HYPERLINK("https://www.webofscience.com/wos/woscc/full-record/WOS:001477006400001","View Record in Web of Science")</f>
        <v>119</v>
      </c>
      <c r="BU85" t="s" s="0">
        <v>81</v>
      </c>
      <c r="BV85" t="s" s="0">
        <v>81</v>
      </c>
      <c r="BW85" t="s" s="0">
        <v>81</v>
      </c>
      <c r="BX85" t="s" s="0">
        <v>121</v>
      </c>
    </row>
    <row r="86">
      <c r="A86" t="s" s="0">
        <v>77</v>
      </c>
      <c r="B86" t="s" s="0">
        <v>77</v>
      </c>
      <c r="C86" t="s" s="0">
        <v>77</v>
      </c>
      <c r="D86" t="s" s="0">
        <v>77</v>
      </c>
      <c r="E86" t="s" s="0">
        <v>2203</v>
      </c>
      <c r="F86" t="s" s="0">
        <v>2204</v>
      </c>
      <c r="G86" t="s" s="0">
        <v>2205</v>
      </c>
      <c r="H86" t="s" s="0">
        <v>81</v>
      </c>
      <c r="I86" t="s" s="0">
        <v>82</v>
      </c>
      <c r="J86" t="s" s="0">
        <v>2206</v>
      </c>
      <c r="K86" t="s" s="0">
        <v>2207</v>
      </c>
      <c r="L86" t="s" s="0">
        <v>81</v>
      </c>
      <c r="M86" t="s" s="0">
        <v>81</v>
      </c>
      <c r="N86" t="s" s="0">
        <v>81</v>
      </c>
      <c r="O86" t="s" s="0">
        <v>2208</v>
      </c>
      <c r="P86" t="s" s="0">
        <v>2209</v>
      </c>
      <c r="Q86" t="s" s="0">
        <v>87</v>
      </c>
      <c r="R86" t="s" s="0">
        <v>81</v>
      </c>
      <c r="S86" t="s" s="0">
        <v>81</v>
      </c>
      <c r="T86" t="s" s="0">
        <v>81</v>
      </c>
      <c r="U86" t="s" s="0">
        <v>81</v>
      </c>
      <c r="V86" t="s" s="0">
        <v>2210</v>
      </c>
      <c r="W86" t="s" s="0">
        <v>2211</v>
      </c>
      <c r="X86" t="s" s="0">
        <v>81</v>
      </c>
      <c r="Y86" t="s" s="0">
        <v>81</v>
      </c>
      <c r="Z86" t="s" s="0">
        <v>90</v>
      </c>
      <c r="AA86" t="s" s="0">
        <v>91</v>
      </c>
      <c r="AB86" t="s" s="0">
        <v>81</v>
      </c>
      <c r="AC86" t="s" s="0">
        <v>81</v>
      </c>
      <c r="AD86" t="s" s="0">
        <v>81</v>
      </c>
      <c r="AE86" t="s" s="0">
        <v>81</v>
      </c>
      <c r="AF86" t="s" s="0">
        <v>81</v>
      </c>
      <c r="AG86" t="s" s="0">
        <v>2212</v>
      </c>
      <c r="AH86" t="s" s="0">
        <v>2213</v>
      </c>
      <c r="AI86" t="s" s="0">
        <v>2214</v>
      </c>
      <c r="AJ86" t="s" s="0">
        <v>2215</v>
      </c>
      <c r="AK86" t="s" s="0">
        <v>81</v>
      </c>
      <c r="AL86" t="s" s="0">
        <v>1774</v>
      </c>
      <c r="AM86" t="s" s="0">
        <v>77</v>
      </c>
      <c r="AN86" t="s" s="0">
        <v>77</v>
      </c>
      <c r="AO86" t="s" s="0">
        <v>200</v>
      </c>
      <c r="AP86" t="s" s="0">
        <v>200</v>
      </c>
      <c r="AQ86" t="s" s="0">
        <v>257</v>
      </c>
      <c r="AR86" t="s" s="0">
        <v>140</v>
      </c>
      <c r="AS86" t="s" s="0">
        <v>258</v>
      </c>
      <c r="AT86" t="s" s="0">
        <v>2216</v>
      </c>
      <c r="AU86" t="s" s="0">
        <v>2217</v>
      </c>
      <c r="AV86" t="s" s="0">
        <v>81</v>
      </c>
      <c r="AW86" t="s" s="0">
        <v>2218</v>
      </c>
      <c r="AX86" t="s" s="0">
        <v>2219</v>
      </c>
      <c r="AY86" t="s" s="0">
        <v>112</v>
      </c>
      <c r="AZ86" t="s" s="0">
        <v>106</v>
      </c>
      <c r="BA86" t="s" s="0">
        <v>534</v>
      </c>
      <c r="BB86" t="s" s="0">
        <v>199</v>
      </c>
      <c r="BC86" t="s" s="0">
        <v>81</v>
      </c>
      <c r="BD86" t="s" s="0">
        <v>81</v>
      </c>
      <c r="BE86" t="s" s="0">
        <v>81</v>
      </c>
      <c r="BF86" t="s" s="0">
        <v>81</v>
      </c>
      <c r="BG86" t="s" s="0">
        <v>2220</v>
      </c>
      <c r="BH86" t="s" s="0">
        <v>2221</v>
      </c>
      <c r="BI86" t="s" s="0">
        <v>81</v>
      </c>
      <c r="BJ86" t="s" s="0">
        <v>2222</v>
      </c>
      <c r="BK86" t="s" s="169">
        <f>HYPERLINK("http://dx.doi.org/10.1007/s00586-026-09818-z","http://dx.doi.org/10.1007/s00586-026-09818-z")</f>
        <v>2223</v>
      </c>
      <c r="BL86" t="s" s="0">
        <v>81</v>
      </c>
      <c r="BM86" t="s" s="0">
        <v>1362</v>
      </c>
      <c r="BN86" t="s" s="0">
        <v>360</v>
      </c>
      <c r="BO86" t="s" s="0">
        <v>1917</v>
      </c>
      <c r="BP86" t="s" s="0">
        <v>1918</v>
      </c>
      <c r="BQ86" t="s" s="0">
        <v>2224</v>
      </c>
      <c r="BR86" t="s" s="0">
        <v>2225</v>
      </c>
      <c r="BS86" t="s" s="0">
        <v>2226</v>
      </c>
      <c r="BT86" t="s" s="170">
        <f>HYPERLINK("https://www.webofscience.com/wos/woscc/full-record/WOS:001690107000001","View Record in Web of Science")</f>
        <v>119</v>
      </c>
      <c r="BU86" t="s" s="0">
        <v>81</v>
      </c>
      <c r="BV86" t="s" s="0">
        <v>81</v>
      </c>
      <c r="BW86" t="s" s="0">
        <v>81</v>
      </c>
      <c r="BX86" t="s" s="0">
        <v>121</v>
      </c>
    </row>
    <row r="87">
      <c r="A87" t="s" s="0">
        <v>77</v>
      </c>
      <c r="B87" t="s" s="0">
        <v>77</v>
      </c>
      <c r="C87" t="s" s="0">
        <v>77</v>
      </c>
      <c r="D87" t="s" s="0">
        <v>77</v>
      </c>
      <c r="E87" t="s" s="0">
        <v>2227</v>
      </c>
      <c r="F87" t="s" s="0">
        <v>2228</v>
      </c>
      <c r="G87" t="s" s="0">
        <v>2229</v>
      </c>
      <c r="H87" t="s" s="0">
        <v>81</v>
      </c>
      <c r="I87" t="s" s="0">
        <v>276</v>
      </c>
      <c r="J87" t="s" s="0">
        <v>2230</v>
      </c>
      <c r="K87" t="s" s="0">
        <v>2231</v>
      </c>
      <c r="L87" t="s" s="0">
        <v>81</v>
      </c>
      <c r="M87" t="s" s="0">
        <v>81</v>
      </c>
      <c r="N87" t="s" s="0">
        <v>81</v>
      </c>
      <c r="O87" t="s" s="0">
        <v>2232</v>
      </c>
      <c r="P87" t="s" s="0">
        <v>2233</v>
      </c>
      <c r="Q87" t="s" s="0">
        <v>87</v>
      </c>
      <c r="R87" t="s" s="0">
        <v>81</v>
      </c>
      <c r="S87" t="s" s="0">
        <v>81</v>
      </c>
      <c r="T87" t="s" s="0">
        <v>81</v>
      </c>
      <c r="U87" t="s" s="0">
        <v>81</v>
      </c>
      <c r="V87" t="s" s="0">
        <v>2234</v>
      </c>
      <c r="W87" t="s" s="0">
        <v>2235</v>
      </c>
      <c r="X87" t="s" s="0">
        <v>81</v>
      </c>
      <c r="Y87" t="s" s="0">
        <v>81</v>
      </c>
      <c r="Z87" t="s" s="0">
        <v>90</v>
      </c>
      <c r="AA87" t="s" s="0">
        <v>91</v>
      </c>
      <c r="AB87" t="s" s="0">
        <v>81</v>
      </c>
      <c r="AC87" t="s" s="0">
        <v>81</v>
      </c>
      <c r="AD87" t="s" s="0">
        <v>81</v>
      </c>
      <c r="AE87" t="s" s="0">
        <v>81</v>
      </c>
      <c r="AF87" t="s" s="0">
        <v>81</v>
      </c>
      <c r="AG87" t="s" s="0">
        <v>2236</v>
      </c>
      <c r="AH87" t="s" s="0">
        <v>2237</v>
      </c>
      <c r="AI87" t="s" s="0">
        <v>2238</v>
      </c>
      <c r="AJ87" t="s" s="0">
        <v>81</v>
      </c>
      <c r="AK87" t="s" s="0">
        <v>81</v>
      </c>
      <c r="AL87" t="s" s="0">
        <v>996</v>
      </c>
      <c r="AM87" t="s" s="0">
        <v>77</v>
      </c>
      <c r="AN87" t="s" s="0">
        <v>77</v>
      </c>
      <c r="AO87" t="s" s="0">
        <v>77</v>
      </c>
      <c r="AP87" t="s" s="0">
        <v>77</v>
      </c>
      <c r="AQ87" t="s" s="0">
        <v>2239</v>
      </c>
      <c r="AR87" t="s" s="0">
        <v>2240</v>
      </c>
      <c r="AS87" t="s" s="0">
        <v>2241</v>
      </c>
      <c r="AT87" t="s" s="0">
        <v>2242</v>
      </c>
      <c r="AU87" t="s" s="0">
        <v>2243</v>
      </c>
      <c r="AV87" t="s" s="0">
        <v>81</v>
      </c>
      <c r="AW87" t="s" s="0">
        <v>2244</v>
      </c>
      <c r="AX87" t="s" s="0">
        <v>2245</v>
      </c>
      <c r="AY87" t="s" s="0">
        <v>112</v>
      </c>
      <c r="AZ87" t="s" s="0">
        <v>106</v>
      </c>
      <c r="BA87" t="s" s="0">
        <v>288</v>
      </c>
      <c r="BB87" t="s" s="0">
        <v>108</v>
      </c>
      <c r="BC87" t="s" s="0">
        <v>81</v>
      </c>
      <c r="BD87" t="s" s="0">
        <v>81</v>
      </c>
      <c r="BE87" t="s" s="0">
        <v>81</v>
      </c>
      <c r="BF87" t="s" s="0">
        <v>81</v>
      </c>
      <c r="BG87" t="s" s="0">
        <v>154</v>
      </c>
      <c r="BH87" t="s" s="0">
        <v>206</v>
      </c>
      <c r="BI87" t="s" s="0">
        <v>81</v>
      </c>
      <c r="BJ87" t="s" s="0">
        <v>2246</v>
      </c>
      <c r="BK87" t="s" s="171">
        <f>HYPERLINK("http://dx.doi.org/10.14218/JCTP.2025.00056","http://dx.doi.org/10.14218/JCTP.2025.00056")</f>
        <v>2247</v>
      </c>
      <c r="BL87" t="s" s="0">
        <v>81</v>
      </c>
      <c r="BM87" t="s" s="0">
        <v>81</v>
      </c>
      <c r="BN87" t="s" s="0">
        <v>677</v>
      </c>
      <c r="BO87" t="s" s="0">
        <v>2248</v>
      </c>
      <c r="BP87" t="s" s="0">
        <v>2248</v>
      </c>
      <c r="BQ87" t="s" s="0">
        <v>2249</v>
      </c>
      <c r="BR87" t="s" s="0">
        <v>81</v>
      </c>
      <c r="BS87" t="s" s="0">
        <v>2250</v>
      </c>
      <c r="BT87" t="s" s="172">
        <f>HYPERLINK("https://www.webofscience.com/wos/woscc/full-record/WOS:001756153800002","View Record in Web of Science")</f>
        <v>119</v>
      </c>
      <c r="BU87" t="s" s="0">
        <v>81</v>
      </c>
      <c r="BV87" t="s" s="0">
        <v>81</v>
      </c>
      <c r="BW87" t="s" s="0">
        <v>81</v>
      </c>
      <c r="BX87" t="s" s="0">
        <v>121</v>
      </c>
    </row>
    <row r="88">
      <c r="A88" t="s" s="0">
        <v>77</v>
      </c>
      <c r="B88" t="s" s="0">
        <v>77</v>
      </c>
      <c r="C88" t="s" s="0">
        <v>77</v>
      </c>
      <c r="D88" t="s" s="0">
        <v>77</v>
      </c>
      <c r="E88" t="s" s="0">
        <v>2251</v>
      </c>
      <c r="F88" t="s" s="0">
        <v>2252</v>
      </c>
      <c r="G88" t="s" s="0">
        <v>2253</v>
      </c>
      <c r="H88" t="s" s="0">
        <v>81</v>
      </c>
      <c r="I88" t="s" s="0">
        <v>82</v>
      </c>
      <c r="J88" t="s" s="0">
        <v>2254</v>
      </c>
      <c r="K88" t="s" s="0">
        <v>2255</v>
      </c>
      <c r="L88" t="s" s="0">
        <v>2256</v>
      </c>
      <c r="M88" t="s" s="0">
        <v>2257</v>
      </c>
      <c r="N88" t="s" s="0">
        <v>2258</v>
      </c>
      <c r="O88" t="s" s="0">
        <v>2259</v>
      </c>
      <c r="P88" t="s" s="0">
        <v>2260</v>
      </c>
      <c r="Q88" t="s" s="0">
        <v>87</v>
      </c>
      <c r="R88" t="s" s="0">
        <v>81</v>
      </c>
      <c r="S88" t="s" s="0">
        <v>81</v>
      </c>
      <c r="T88" t="s" s="0">
        <v>81</v>
      </c>
      <c r="U88" t="s" s="0">
        <v>81</v>
      </c>
      <c r="V88" t="s" s="0">
        <v>2261</v>
      </c>
      <c r="W88" t="s" s="0">
        <v>1038</v>
      </c>
      <c r="X88" t="s" s="0">
        <v>81</v>
      </c>
      <c r="Y88" t="s" s="0">
        <v>81</v>
      </c>
      <c r="Z88" t="s" s="0">
        <v>90</v>
      </c>
      <c r="AA88" t="s" s="0">
        <v>91</v>
      </c>
      <c r="AB88" t="s" s="0">
        <v>81</v>
      </c>
      <c r="AC88" t="s" s="0">
        <v>81</v>
      </c>
      <c r="AD88" t="s" s="0">
        <v>81</v>
      </c>
      <c r="AE88" t="s" s="0">
        <v>81</v>
      </c>
      <c r="AF88" t="s" s="0">
        <v>81</v>
      </c>
      <c r="AG88" t="s" s="0">
        <v>2262</v>
      </c>
      <c r="AH88" t="s" s="0">
        <v>2263</v>
      </c>
      <c r="AI88" t="s" s="0">
        <v>81</v>
      </c>
      <c r="AJ88" t="s" s="0">
        <v>81</v>
      </c>
      <c r="AK88" t="s" s="0">
        <v>81</v>
      </c>
      <c r="AL88" t="s" s="0">
        <v>2264</v>
      </c>
      <c r="AM88" t="s" s="0">
        <v>77</v>
      </c>
      <c r="AN88" t="s" s="0">
        <v>77</v>
      </c>
      <c r="AO88" t="s" s="0">
        <v>77</v>
      </c>
      <c r="AP88" t="s" s="0">
        <v>77</v>
      </c>
      <c r="AQ88" t="s" s="0">
        <v>1041</v>
      </c>
      <c r="AR88" t="s" s="0">
        <v>1042</v>
      </c>
      <c r="AS88" t="s" s="0">
        <v>1043</v>
      </c>
      <c r="AT88" t="s" s="0">
        <v>1044</v>
      </c>
      <c r="AU88" t="s" s="0">
        <v>1045</v>
      </c>
      <c r="AV88" t="s" s="0">
        <v>81</v>
      </c>
      <c r="AW88" t="s" s="0">
        <v>1046</v>
      </c>
      <c r="AX88" t="s" s="0">
        <v>1047</v>
      </c>
      <c r="AY88" t="s" s="0">
        <v>2265</v>
      </c>
      <c r="AZ88" t="s" s="0">
        <v>106</v>
      </c>
      <c r="BA88" t="s" s="0">
        <v>2266</v>
      </c>
      <c r="BB88" t="s" s="0">
        <v>81</v>
      </c>
      <c r="BC88" t="s" s="0">
        <v>81</v>
      </c>
      <c r="BD88" t="s" s="0">
        <v>81</v>
      </c>
      <c r="BE88" t="s" s="0">
        <v>81</v>
      </c>
      <c r="BF88" t="s" s="0">
        <v>81</v>
      </c>
      <c r="BG88" t="s" s="0">
        <v>81</v>
      </c>
      <c r="BH88" t="s" s="0">
        <v>81</v>
      </c>
      <c r="BI88" t="s" s="0">
        <v>2267</v>
      </c>
      <c r="BJ88" t="s" s="0">
        <v>2268</v>
      </c>
      <c r="BK88" t="s" s="173">
        <f>HYPERLINK("http://dx.doi.org/10.1016/j.ijmedinf.2026.106667","http://dx.doi.org/10.1016/j.ijmedinf.2026.106667")</f>
        <v>2269</v>
      </c>
      <c r="BL88" t="s" s="0">
        <v>81</v>
      </c>
      <c r="BM88" t="s" s="0">
        <v>81</v>
      </c>
      <c r="BN88" t="s" s="0">
        <v>677</v>
      </c>
      <c r="BO88" t="s" s="0">
        <v>1053</v>
      </c>
      <c r="BP88" t="s" s="0">
        <v>1054</v>
      </c>
      <c r="BQ88" t="s" s="0">
        <v>2270</v>
      </c>
      <c r="BR88" t="s" s="0">
        <v>2271</v>
      </c>
      <c r="BS88" t="s" s="0">
        <v>2272</v>
      </c>
      <c r="BT88" t="s" s="174">
        <f>HYPERLINK("https://www.webofscience.com/wos/woscc/full-record/WOS:001854328800001","View Record in Web of Science")</f>
        <v>119</v>
      </c>
      <c r="BU88" t="s" s="0">
        <v>852</v>
      </c>
      <c r="BV88" t="s" s="0">
        <v>81</v>
      </c>
      <c r="BW88" t="s" s="0">
        <v>81</v>
      </c>
      <c r="BX88" t="s" s="0">
        <v>121</v>
      </c>
    </row>
    <row r="89">
      <c r="A89" t="s" s="0">
        <v>77</v>
      </c>
      <c r="B89" t="s" s="0">
        <v>77</v>
      </c>
      <c r="C89" t="s" s="0">
        <v>77</v>
      </c>
      <c r="D89" t="s" s="0">
        <v>77</v>
      </c>
      <c r="E89" t="s" s="0">
        <v>2273</v>
      </c>
      <c r="F89" t="s" s="0">
        <v>2274</v>
      </c>
      <c r="G89" t="s" s="0">
        <v>2275</v>
      </c>
      <c r="H89" t="s" s="0">
        <v>81</v>
      </c>
      <c r="I89" t="s" s="0">
        <v>82</v>
      </c>
      <c r="J89" t="s" s="0">
        <v>2276</v>
      </c>
      <c r="K89" t="s" s="0">
        <v>2277</v>
      </c>
      <c r="L89" t="s" s="0">
        <v>81</v>
      </c>
      <c r="M89" t="s" s="0">
        <v>81</v>
      </c>
      <c r="N89" t="s" s="0">
        <v>81</v>
      </c>
      <c r="O89" t="s" s="0">
        <v>2278</v>
      </c>
      <c r="P89" t="s" s="0">
        <v>2279</v>
      </c>
      <c r="Q89" t="s" s="0">
        <v>87</v>
      </c>
      <c r="R89" t="s" s="0">
        <v>81</v>
      </c>
      <c r="S89" t="s" s="0">
        <v>81</v>
      </c>
      <c r="T89" t="s" s="0">
        <v>81</v>
      </c>
      <c r="U89" t="s" s="0">
        <v>81</v>
      </c>
      <c r="V89" t="s" s="0">
        <v>2280</v>
      </c>
      <c r="W89" t="s" s="0">
        <v>486</v>
      </c>
      <c r="X89" t="s" s="0">
        <v>81</v>
      </c>
      <c r="Y89" t="s" s="0">
        <v>81</v>
      </c>
      <c r="Z89" t="s" s="0">
        <v>90</v>
      </c>
      <c r="AA89" t="s" s="0">
        <v>91</v>
      </c>
      <c r="AB89" t="s" s="0">
        <v>81</v>
      </c>
      <c r="AC89" t="s" s="0">
        <v>81</v>
      </c>
      <c r="AD89" t="s" s="0">
        <v>81</v>
      </c>
      <c r="AE89" t="s" s="0">
        <v>81</v>
      </c>
      <c r="AF89" t="s" s="0">
        <v>81</v>
      </c>
      <c r="AG89" t="s" s="0">
        <v>2281</v>
      </c>
      <c r="AH89" t="s" s="0">
        <v>2282</v>
      </c>
      <c r="AI89" t="s" s="0">
        <v>2283</v>
      </c>
      <c r="AJ89" t="s" s="0">
        <v>2284</v>
      </c>
      <c r="AK89" t="s" s="0">
        <v>81</v>
      </c>
      <c r="AL89" t="s" s="0">
        <v>2285</v>
      </c>
      <c r="AM89" t="s" s="0">
        <v>288</v>
      </c>
      <c r="AN89" t="s" s="0">
        <v>288</v>
      </c>
      <c r="AO89" t="s" s="0">
        <v>108</v>
      </c>
      <c r="AP89" t="s" s="0">
        <v>108</v>
      </c>
      <c r="AQ89" t="s" s="0">
        <v>170</v>
      </c>
      <c r="AR89" t="s" s="0">
        <v>171</v>
      </c>
      <c r="AS89" t="s" s="0">
        <v>172</v>
      </c>
      <c r="AT89" t="s" s="0">
        <v>81</v>
      </c>
      <c r="AU89" t="s" s="0">
        <v>490</v>
      </c>
      <c r="AV89" t="s" s="0">
        <v>81</v>
      </c>
      <c r="AW89" t="s" s="0">
        <v>486</v>
      </c>
      <c r="AX89" t="s" s="0">
        <v>491</v>
      </c>
      <c r="AY89" t="s" s="0">
        <v>2286</v>
      </c>
      <c r="AZ89" t="s" s="0">
        <v>106</v>
      </c>
      <c r="BA89" t="s" s="0">
        <v>493</v>
      </c>
      <c r="BB89" t="s" s="0">
        <v>108</v>
      </c>
      <c r="BC89" t="s" s="0">
        <v>81</v>
      </c>
      <c r="BD89" t="s" s="0">
        <v>81</v>
      </c>
      <c r="BE89" t="s" s="0">
        <v>81</v>
      </c>
      <c r="BF89" t="s" s="0">
        <v>81</v>
      </c>
      <c r="BG89" t="s" s="0">
        <v>81</v>
      </c>
      <c r="BH89" t="s" s="0">
        <v>81</v>
      </c>
      <c r="BI89" t="s" s="0">
        <v>1871</v>
      </c>
      <c r="BJ89" t="s" s="0">
        <v>2287</v>
      </c>
      <c r="BK89" t="s" s="175">
        <f>HYPERLINK("http://dx.doi.org/10.3390/diagnostics16010147","http://dx.doi.org/10.3390/diagnostics16010147")</f>
        <v>2288</v>
      </c>
      <c r="BL89" t="s" s="0">
        <v>81</v>
      </c>
      <c r="BM89" t="s" s="0">
        <v>81</v>
      </c>
      <c r="BN89" t="s" s="0">
        <v>206</v>
      </c>
      <c r="BO89" t="s" s="0">
        <v>182</v>
      </c>
      <c r="BP89" t="s" s="0">
        <v>115</v>
      </c>
      <c r="BQ89" t="s" s="0">
        <v>2289</v>
      </c>
      <c r="BR89" t="s" s="0">
        <v>2290</v>
      </c>
      <c r="BS89" t="s" s="0">
        <v>2291</v>
      </c>
      <c r="BT89" t="s" s="176">
        <f>HYPERLINK("https://www.webofscience.com/wos/woscc/full-record/WOS:001657751700001","View Record in Web of Science")</f>
        <v>119</v>
      </c>
      <c r="BU89" t="s" s="0">
        <v>120</v>
      </c>
      <c r="BV89" t="s" s="0">
        <v>81</v>
      </c>
      <c r="BW89" t="s" s="0">
        <v>81</v>
      </c>
      <c r="BX89" t="s" s="0">
        <v>121</v>
      </c>
    </row>
    <row r="90">
      <c r="A90" t="s" s="0">
        <v>77</v>
      </c>
      <c r="B90" t="s" s="0">
        <v>77</v>
      </c>
      <c r="C90" t="s" s="0">
        <v>77</v>
      </c>
      <c r="D90" t="s" s="0">
        <v>77</v>
      </c>
      <c r="E90" t="s" s="0">
        <v>2292</v>
      </c>
      <c r="F90" t="s" s="0">
        <v>2293</v>
      </c>
      <c r="G90" t="s" s="0">
        <v>2294</v>
      </c>
      <c r="H90" t="s" s="0">
        <v>81</v>
      </c>
      <c r="I90" t="s" s="0">
        <v>82</v>
      </c>
      <c r="J90" t="s" s="0">
        <v>2295</v>
      </c>
      <c r="K90" t="s" s="0">
        <v>2296</v>
      </c>
      <c r="L90" t="s" s="0">
        <v>2297</v>
      </c>
      <c r="M90" t="s" s="0">
        <v>2298</v>
      </c>
      <c r="N90" t="s" s="0">
        <v>2299</v>
      </c>
      <c r="O90" t="s" s="0">
        <v>2300</v>
      </c>
      <c r="P90" t="s" s="0">
        <v>2301</v>
      </c>
      <c r="Q90" t="s" s="0">
        <v>87</v>
      </c>
      <c r="R90" t="s" s="0">
        <v>81</v>
      </c>
      <c r="S90" t="s" s="0">
        <v>81</v>
      </c>
      <c r="T90" t="s" s="0">
        <v>81</v>
      </c>
      <c r="U90" t="s" s="0">
        <v>81</v>
      </c>
      <c r="V90" t="s" s="0">
        <v>2302</v>
      </c>
      <c r="W90" t="s" s="0">
        <v>2303</v>
      </c>
      <c r="X90" t="s" s="0">
        <v>81</v>
      </c>
      <c r="Y90" t="s" s="0">
        <v>81</v>
      </c>
      <c r="Z90" t="s" s="0">
        <v>90</v>
      </c>
      <c r="AA90" t="s" s="0">
        <v>91</v>
      </c>
      <c r="AB90" t="s" s="0">
        <v>81</v>
      </c>
      <c r="AC90" t="s" s="0">
        <v>81</v>
      </c>
      <c r="AD90" t="s" s="0">
        <v>81</v>
      </c>
      <c r="AE90" t="s" s="0">
        <v>81</v>
      </c>
      <c r="AF90" t="s" s="0">
        <v>81</v>
      </c>
      <c r="AG90" t="s" s="0">
        <v>2304</v>
      </c>
      <c r="AH90" t="s" s="0">
        <v>81</v>
      </c>
      <c r="AI90" t="s" s="0">
        <v>81</v>
      </c>
      <c r="AJ90" t="s" s="0">
        <v>81</v>
      </c>
      <c r="AK90" t="s" s="0">
        <v>81</v>
      </c>
      <c r="AL90" t="s" s="0">
        <v>534</v>
      </c>
      <c r="AM90" t="s" s="0">
        <v>77</v>
      </c>
      <c r="AN90" t="s" s="0">
        <v>77</v>
      </c>
      <c r="AO90" t="s" s="0">
        <v>77</v>
      </c>
      <c r="AP90" t="s" s="0">
        <v>77</v>
      </c>
      <c r="AQ90" t="s" s="0">
        <v>313</v>
      </c>
      <c r="AR90" t="s" s="0">
        <v>314</v>
      </c>
      <c r="AS90" t="s" s="0">
        <v>315</v>
      </c>
      <c r="AT90" t="s" s="0">
        <v>2305</v>
      </c>
      <c r="AU90" t="s" s="0">
        <v>81</v>
      </c>
      <c r="AV90" t="s" s="0">
        <v>81</v>
      </c>
      <c r="AW90" t="s" s="0">
        <v>2306</v>
      </c>
      <c r="AX90" t="s" s="0">
        <v>2307</v>
      </c>
      <c r="AY90" t="s" s="0">
        <v>319</v>
      </c>
      <c r="AZ90" t="s" s="0">
        <v>106</v>
      </c>
      <c r="BA90" t="s" s="0">
        <v>181</v>
      </c>
      <c r="BB90" t="s" s="0">
        <v>81</v>
      </c>
      <c r="BC90" t="s" s="0">
        <v>81</v>
      </c>
      <c r="BD90" t="s" s="0">
        <v>81</v>
      </c>
      <c r="BE90" t="s" s="0">
        <v>81</v>
      </c>
      <c r="BF90" t="s" s="0">
        <v>81</v>
      </c>
      <c r="BG90" t="s" s="0">
        <v>81</v>
      </c>
      <c r="BH90" t="s" s="0">
        <v>81</v>
      </c>
      <c r="BI90" t="s" s="0">
        <v>2308</v>
      </c>
      <c r="BJ90" t="s" s="0">
        <v>2309</v>
      </c>
      <c r="BK90" t="s" s="177">
        <f>HYPERLINK("http://dx.doi.org/10.3389/fped.2026.1932796","http://dx.doi.org/10.3389/fped.2026.1932796")</f>
        <v>2310</v>
      </c>
      <c r="BL90" t="s" s="0">
        <v>81</v>
      </c>
      <c r="BM90" t="s" s="0">
        <v>81</v>
      </c>
      <c r="BN90" t="s" s="0">
        <v>289</v>
      </c>
      <c r="BO90" t="s" s="0">
        <v>2311</v>
      </c>
      <c r="BP90" t="s" s="0">
        <v>2311</v>
      </c>
      <c r="BQ90" t="s" s="0">
        <v>2312</v>
      </c>
      <c r="BR90" t="s" s="0">
        <v>81</v>
      </c>
      <c r="BS90" t="s" s="0">
        <v>2313</v>
      </c>
      <c r="BT90" t="s" s="178">
        <f>HYPERLINK("https://www.webofscience.com/wos/woscc/full-record/WOS:001849663800001","View Record in Web of Science")</f>
        <v>119</v>
      </c>
      <c r="BU90" t="s" s="0">
        <v>272</v>
      </c>
      <c r="BV90" t="s" s="0">
        <v>81</v>
      </c>
      <c r="BW90" t="s" s="0">
        <v>81</v>
      </c>
      <c r="BX90" t="s" s="0">
        <v>121</v>
      </c>
    </row>
    <row r="91">
      <c r="A91" t="s" s="0">
        <v>77</v>
      </c>
      <c r="B91" t="s" s="0">
        <v>77</v>
      </c>
      <c r="C91" t="s" s="0">
        <v>77</v>
      </c>
      <c r="D91" t="s" s="0">
        <v>77</v>
      </c>
      <c r="E91" t="s" s="0">
        <v>2314</v>
      </c>
      <c r="F91" t="s" s="0">
        <v>2315</v>
      </c>
      <c r="G91" t="s" s="0">
        <v>2316</v>
      </c>
      <c r="H91" t="s" s="0">
        <v>81</v>
      </c>
      <c r="I91" t="s" s="0">
        <v>82</v>
      </c>
      <c r="J91" t="s" s="0">
        <v>2317</v>
      </c>
      <c r="K91" t="s" s="0">
        <v>2318</v>
      </c>
      <c r="L91" t="s" s="0">
        <v>2319</v>
      </c>
      <c r="M91" t="s" s="0">
        <v>2319</v>
      </c>
      <c r="N91" t="s" s="0">
        <v>2320</v>
      </c>
      <c r="O91" t="s" s="0">
        <v>2321</v>
      </c>
      <c r="P91" t="s" s="0">
        <v>2322</v>
      </c>
      <c r="Q91" t="s" s="0">
        <v>87</v>
      </c>
      <c r="R91" t="s" s="0">
        <v>81</v>
      </c>
      <c r="S91" t="s" s="0">
        <v>81</v>
      </c>
      <c r="T91" t="s" s="0">
        <v>81</v>
      </c>
      <c r="U91" t="s" s="0">
        <v>81</v>
      </c>
      <c r="V91" t="s" s="0">
        <v>2323</v>
      </c>
      <c r="W91" t="s" s="0">
        <v>2324</v>
      </c>
      <c r="X91" t="s" s="0">
        <v>81</v>
      </c>
      <c r="Y91" t="s" s="0">
        <v>81</v>
      </c>
      <c r="Z91" t="s" s="0">
        <v>90</v>
      </c>
      <c r="AA91" t="s" s="0">
        <v>91</v>
      </c>
      <c r="AB91" t="s" s="0">
        <v>81</v>
      </c>
      <c r="AC91" t="s" s="0">
        <v>81</v>
      </c>
      <c r="AD91" t="s" s="0">
        <v>81</v>
      </c>
      <c r="AE91" t="s" s="0">
        <v>81</v>
      </c>
      <c r="AF91" t="s" s="0">
        <v>81</v>
      </c>
      <c r="AG91" t="s" s="0">
        <v>2325</v>
      </c>
      <c r="AH91" t="s" s="0">
        <v>2326</v>
      </c>
      <c r="AI91" t="s" s="0">
        <v>2327</v>
      </c>
      <c r="AJ91" t="s" s="0">
        <v>2328</v>
      </c>
      <c r="AK91" t="s" s="0">
        <v>81</v>
      </c>
      <c r="AL91" t="s" s="0">
        <v>541</v>
      </c>
      <c r="AM91" t="s" s="0">
        <v>77</v>
      </c>
      <c r="AN91" t="s" s="0">
        <v>77</v>
      </c>
      <c r="AO91" t="s" s="0">
        <v>97</v>
      </c>
      <c r="AP91" t="s" s="0">
        <v>97</v>
      </c>
      <c r="AQ91" t="s" s="0">
        <v>2329</v>
      </c>
      <c r="AR91" t="s" s="0">
        <v>2330</v>
      </c>
      <c r="AS91" t="s" s="0">
        <v>2331</v>
      </c>
      <c r="AT91" t="s" s="0">
        <v>2332</v>
      </c>
      <c r="AU91" t="s" s="0">
        <v>2333</v>
      </c>
      <c r="AV91" t="s" s="0">
        <v>81</v>
      </c>
      <c r="AW91" t="s" s="0">
        <v>2334</v>
      </c>
      <c r="AX91" t="s" s="0">
        <v>2335</v>
      </c>
      <c r="AY91" t="s" s="0">
        <v>912</v>
      </c>
      <c r="AZ91" t="s" s="0">
        <v>106</v>
      </c>
      <c r="BA91" t="s" s="0">
        <v>638</v>
      </c>
      <c r="BB91" t="s" s="0">
        <v>122</v>
      </c>
      <c r="BC91" t="s" s="0">
        <v>2336</v>
      </c>
      <c r="BD91" t="s" s="0">
        <v>81</v>
      </c>
      <c r="BE91" t="s" s="0">
        <v>81</v>
      </c>
      <c r="BF91" t="s" s="0">
        <v>81</v>
      </c>
      <c r="BG91" t="s" s="0">
        <v>2337</v>
      </c>
      <c r="BH91" t="s" s="0">
        <v>2338</v>
      </c>
      <c r="BI91" t="s" s="0">
        <v>81</v>
      </c>
      <c r="BJ91" t="s" s="0">
        <v>2339</v>
      </c>
      <c r="BK91" t="s" s="179">
        <f>HYPERLINK("http://dx.doi.org/10.1007/s10147-026-03002-5","http://dx.doi.org/10.1007/s10147-026-03002-5")</f>
        <v>2340</v>
      </c>
      <c r="BL91" t="s" s="0">
        <v>81</v>
      </c>
      <c r="BM91" t="s" s="0">
        <v>112</v>
      </c>
      <c r="BN91" t="s" s="0">
        <v>297</v>
      </c>
      <c r="BO91" t="s" s="0">
        <v>568</v>
      </c>
      <c r="BP91" t="s" s="0">
        <v>568</v>
      </c>
      <c r="BQ91" t="s" s="0">
        <v>2341</v>
      </c>
      <c r="BR91" t="s" s="0">
        <v>2342</v>
      </c>
      <c r="BS91" t="s" s="0">
        <v>2343</v>
      </c>
      <c r="BT91" t="s" s="180">
        <f>HYPERLINK("https://www.webofscience.com/wos/woscc/full-record/WOS:001712610600001","View Record in Web of Science")</f>
        <v>119</v>
      </c>
      <c r="BU91" t="s" s="0">
        <v>359</v>
      </c>
      <c r="BV91" t="s" s="0">
        <v>81</v>
      </c>
      <c r="BW91" t="s" s="0">
        <v>81</v>
      </c>
      <c r="BX91" t="s" s="0">
        <v>121</v>
      </c>
    </row>
    <row r="92">
      <c r="A92" t="s" s="0">
        <v>77</v>
      </c>
      <c r="B92" t="s" s="0">
        <v>77</v>
      </c>
      <c r="C92" t="s" s="0">
        <v>108</v>
      </c>
      <c r="D92" t="s" s="0">
        <v>77</v>
      </c>
      <c r="E92" t="s" s="0">
        <v>2344</v>
      </c>
      <c r="F92" t="s" s="0">
        <v>2345</v>
      </c>
      <c r="G92" t="s" s="0">
        <v>2346</v>
      </c>
      <c r="H92" t="s" s="0">
        <v>81</v>
      </c>
      <c r="I92" t="s" s="0">
        <v>82</v>
      </c>
      <c r="J92" t="s" s="0">
        <v>2347</v>
      </c>
      <c r="K92" t="s" s="0">
        <v>2348</v>
      </c>
      <c r="L92" t="s" s="0">
        <v>81</v>
      </c>
      <c r="M92" t="s" s="0">
        <v>81</v>
      </c>
      <c r="N92" t="s" s="0">
        <v>81</v>
      </c>
      <c r="O92" t="s" s="0">
        <v>2349</v>
      </c>
      <c r="P92" t="s" s="0">
        <v>2350</v>
      </c>
      <c r="Q92" t="s" s="0">
        <v>87</v>
      </c>
      <c r="R92" t="s" s="0">
        <v>81</v>
      </c>
      <c r="S92" t="s" s="0">
        <v>81</v>
      </c>
      <c r="T92" t="s" s="0">
        <v>81</v>
      </c>
      <c r="U92" t="s" s="0">
        <v>81</v>
      </c>
      <c r="V92" t="s" s="0">
        <v>2351</v>
      </c>
      <c r="W92" t="s" s="0">
        <v>2352</v>
      </c>
      <c r="X92" t="s" s="0">
        <v>81</v>
      </c>
      <c r="Y92" t="s" s="0">
        <v>81</v>
      </c>
      <c r="Z92" t="s" s="0">
        <v>90</v>
      </c>
      <c r="AA92" t="s" s="0">
        <v>91</v>
      </c>
      <c r="AB92" t="s" s="0">
        <v>81</v>
      </c>
      <c r="AC92" t="s" s="0">
        <v>81</v>
      </c>
      <c r="AD92" t="s" s="0">
        <v>81</v>
      </c>
      <c r="AE92" t="s" s="0">
        <v>81</v>
      </c>
      <c r="AF92" t="s" s="0">
        <v>81</v>
      </c>
      <c r="AG92" t="s" s="0">
        <v>2353</v>
      </c>
      <c r="AH92" t="s" s="0">
        <v>2354</v>
      </c>
      <c r="AI92" t="s" s="0">
        <v>2355</v>
      </c>
      <c r="AJ92" t="s" s="0">
        <v>81</v>
      </c>
      <c r="AK92" t="s" s="0">
        <v>81</v>
      </c>
      <c r="AL92" t="s" s="0">
        <v>2356</v>
      </c>
      <c r="AM92" t="s" s="0">
        <v>97</v>
      </c>
      <c r="AN92" t="s" s="0">
        <v>97</v>
      </c>
      <c r="AO92" t="s" s="0">
        <v>108</v>
      </c>
      <c r="AP92" t="s" s="0">
        <v>199</v>
      </c>
      <c r="AQ92" t="s" s="0">
        <v>170</v>
      </c>
      <c r="AR92" t="s" s="0">
        <v>171</v>
      </c>
      <c r="AS92" t="s" s="0">
        <v>172</v>
      </c>
      <c r="AT92" t="s" s="0">
        <v>81</v>
      </c>
      <c r="AU92" t="s" s="0">
        <v>2357</v>
      </c>
      <c r="AV92" t="s" s="0">
        <v>81</v>
      </c>
      <c r="AW92" t="s" s="0">
        <v>2352</v>
      </c>
      <c r="AX92" t="s" s="0">
        <v>2358</v>
      </c>
      <c r="AY92" t="s" s="0">
        <v>2359</v>
      </c>
      <c r="AZ92" t="s" s="0">
        <v>106</v>
      </c>
      <c r="BA92" t="s" s="0">
        <v>181</v>
      </c>
      <c r="BB92" t="s" s="0">
        <v>108</v>
      </c>
      <c r="BC92" t="s" s="0">
        <v>81</v>
      </c>
      <c r="BD92" t="s" s="0">
        <v>81</v>
      </c>
      <c r="BE92" t="s" s="0">
        <v>81</v>
      </c>
      <c r="BF92" t="s" s="0">
        <v>81</v>
      </c>
      <c r="BG92" t="s" s="0">
        <v>81</v>
      </c>
      <c r="BH92" t="s" s="0">
        <v>81</v>
      </c>
      <c r="BI92" t="s" s="0">
        <v>1635</v>
      </c>
      <c r="BJ92" t="s" s="0">
        <v>2360</v>
      </c>
      <c r="BK92" t="s" s="181">
        <f>HYPERLINK("http://dx.doi.org/10.3390/biomedicines14010097","http://dx.doi.org/10.3390/biomedicines14010097")</f>
        <v>2361</v>
      </c>
      <c r="BL92" t="s" s="0">
        <v>81</v>
      </c>
      <c r="BM92" t="s" s="0">
        <v>81</v>
      </c>
      <c r="BN92" t="s" s="0">
        <v>136</v>
      </c>
      <c r="BO92" t="s" s="0">
        <v>2362</v>
      </c>
      <c r="BP92" t="s" s="0">
        <v>2363</v>
      </c>
      <c r="BQ92" t="s" s="0">
        <v>2364</v>
      </c>
      <c r="BR92" t="s" s="0">
        <v>2365</v>
      </c>
      <c r="BS92" t="s" s="0">
        <v>2366</v>
      </c>
      <c r="BT92" t="s" s="182">
        <f>HYPERLINK("https://www.webofscience.com/wos/woscc/full-record/WOS:001670882100001","View Record in Web of Science")</f>
        <v>119</v>
      </c>
      <c r="BU92" t="s" s="0">
        <v>120</v>
      </c>
      <c r="BV92" t="s" s="0">
        <v>81</v>
      </c>
      <c r="BW92" t="s" s="0">
        <v>81</v>
      </c>
      <c r="BX92" t="s" s="0">
        <v>121</v>
      </c>
    </row>
    <row r="93">
      <c r="A93" t="s" s="0">
        <v>77</v>
      </c>
      <c r="B93" t="s" s="0">
        <v>77</v>
      </c>
      <c r="C93" t="s" s="0">
        <v>77</v>
      </c>
      <c r="D93" t="s" s="0">
        <v>77</v>
      </c>
      <c r="E93" t="s" s="0">
        <v>2367</v>
      </c>
      <c r="F93" t="s" s="0">
        <v>2368</v>
      </c>
      <c r="G93" t="s" s="0">
        <v>2369</v>
      </c>
      <c r="H93" t="s" s="0">
        <v>81</v>
      </c>
      <c r="I93" t="s" s="0">
        <v>82</v>
      </c>
      <c r="J93" t="s" s="0">
        <v>2370</v>
      </c>
      <c r="K93" t="s" s="0">
        <v>2371</v>
      </c>
      <c r="L93" t="s" s="0">
        <v>2372</v>
      </c>
      <c r="M93" t="s" s="0">
        <v>2373</v>
      </c>
      <c r="N93" t="s" s="0">
        <v>2374</v>
      </c>
      <c r="O93" t="s" s="0">
        <v>2375</v>
      </c>
      <c r="P93" t="s" s="0">
        <v>2376</v>
      </c>
      <c r="Q93" t="s" s="0">
        <v>87</v>
      </c>
      <c r="R93" t="s" s="0">
        <v>81</v>
      </c>
      <c r="S93" t="s" s="0">
        <v>81</v>
      </c>
      <c r="T93" t="s" s="0">
        <v>81</v>
      </c>
      <c r="U93" t="s" s="0">
        <v>81</v>
      </c>
      <c r="V93" t="s" s="0">
        <v>2377</v>
      </c>
      <c r="W93" t="s" s="0">
        <v>2378</v>
      </c>
      <c r="X93" t="s" s="0">
        <v>81</v>
      </c>
      <c r="Y93" t="s" s="0">
        <v>81</v>
      </c>
      <c r="Z93" t="s" s="0">
        <v>90</v>
      </c>
      <c r="AA93" t="s" s="0">
        <v>91</v>
      </c>
      <c r="AB93" t="s" s="0">
        <v>81</v>
      </c>
      <c r="AC93" t="s" s="0">
        <v>81</v>
      </c>
      <c r="AD93" t="s" s="0">
        <v>81</v>
      </c>
      <c r="AE93" t="s" s="0">
        <v>81</v>
      </c>
      <c r="AF93" t="s" s="0">
        <v>81</v>
      </c>
      <c r="AG93" t="s" s="0">
        <v>2379</v>
      </c>
      <c r="AH93" t="s" s="0">
        <v>2380</v>
      </c>
      <c r="AI93" t="s" s="0">
        <v>81</v>
      </c>
      <c r="AJ93" t="s" s="0">
        <v>81</v>
      </c>
      <c r="AK93" t="s" s="0">
        <v>81</v>
      </c>
      <c r="AL93" t="s" s="0">
        <v>287</v>
      </c>
      <c r="AM93" t="s" s="0">
        <v>77</v>
      </c>
      <c r="AN93" t="s" s="0">
        <v>77</v>
      </c>
      <c r="AO93" t="s" s="0">
        <v>77</v>
      </c>
      <c r="AP93" t="s" s="0">
        <v>77</v>
      </c>
      <c r="AQ93" t="s" s="0">
        <v>313</v>
      </c>
      <c r="AR93" t="s" s="0">
        <v>314</v>
      </c>
      <c r="AS93" t="s" s="0">
        <v>315</v>
      </c>
      <c r="AT93" t="s" s="0">
        <v>81</v>
      </c>
      <c r="AU93" t="s" s="0">
        <v>2381</v>
      </c>
      <c r="AV93" t="s" s="0">
        <v>81</v>
      </c>
      <c r="AW93" t="s" s="0">
        <v>2382</v>
      </c>
      <c r="AX93" t="s" s="0">
        <v>2383</v>
      </c>
      <c r="AY93" t="s" s="0">
        <v>2384</v>
      </c>
      <c r="AZ93" t="s" s="0">
        <v>106</v>
      </c>
      <c r="BA93" t="s" s="0">
        <v>136</v>
      </c>
      <c r="BB93" t="s" s="0">
        <v>81</v>
      </c>
      <c r="BC93" t="s" s="0">
        <v>81</v>
      </c>
      <c r="BD93" t="s" s="0">
        <v>81</v>
      </c>
      <c r="BE93" t="s" s="0">
        <v>81</v>
      </c>
      <c r="BF93" t="s" s="0">
        <v>81</v>
      </c>
      <c r="BG93" t="s" s="0">
        <v>81</v>
      </c>
      <c r="BH93" t="s" s="0">
        <v>81</v>
      </c>
      <c r="BI93" t="s" s="0">
        <v>2385</v>
      </c>
      <c r="BJ93" t="s" s="0">
        <v>2386</v>
      </c>
      <c r="BK93" t="s" s="183">
        <f>HYPERLINK("http://dx.doi.org/10.3389/fphys.2026.1909816","http://dx.doi.org/10.3389/fphys.2026.1909816")</f>
        <v>2387</v>
      </c>
      <c r="BL93" t="s" s="0">
        <v>81</v>
      </c>
      <c r="BM93" t="s" s="0">
        <v>81</v>
      </c>
      <c r="BN93" t="s" s="0">
        <v>154</v>
      </c>
      <c r="BO93" t="s" s="0">
        <v>2388</v>
      </c>
      <c r="BP93" t="s" s="0">
        <v>2388</v>
      </c>
      <c r="BQ93" t="s" s="0">
        <v>2389</v>
      </c>
      <c r="BR93" t="s" s="0">
        <v>81</v>
      </c>
      <c r="BS93" t="s" s="0">
        <v>2390</v>
      </c>
      <c r="BT93" t="s" s="184">
        <f>HYPERLINK("https://www.webofscience.com/wos/woscc/full-record/WOS:001852124200001","View Record in Web of Science")</f>
        <v>119</v>
      </c>
      <c r="BU93" t="s" s="0">
        <v>120</v>
      </c>
      <c r="BV93" t="s" s="0">
        <v>81</v>
      </c>
      <c r="BW93" t="s" s="0">
        <v>81</v>
      </c>
      <c r="BX93" t="s" s="0">
        <v>121</v>
      </c>
    </row>
    <row r="94">
      <c r="A94" t="s" s="0">
        <v>77</v>
      </c>
      <c r="B94" t="s" s="0">
        <v>77</v>
      </c>
      <c r="C94" t="s" s="0">
        <v>108</v>
      </c>
      <c r="D94" t="s" s="0">
        <v>77</v>
      </c>
      <c r="E94" t="s" s="0">
        <v>2391</v>
      </c>
      <c r="F94" t="s" s="0">
        <v>2392</v>
      </c>
      <c r="G94" t="s" s="0">
        <v>2393</v>
      </c>
      <c r="H94" t="s" s="0">
        <v>81</v>
      </c>
      <c r="I94" t="s" s="0">
        <v>276</v>
      </c>
      <c r="J94" t="s" s="0">
        <v>2394</v>
      </c>
      <c r="K94" t="s" s="0">
        <v>2395</v>
      </c>
      <c r="L94" t="s" s="0">
        <v>81</v>
      </c>
      <c r="M94" t="s" s="0">
        <v>81</v>
      </c>
      <c r="N94" t="s" s="0">
        <v>81</v>
      </c>
      <c r="O94" t="s" s="0">
        <v>2396</v>
      </c>
      <c r="P94" t="s" s="0">
        <v>81</v>
      </c>
      <c r="Q94" t="s" s="0">
        <v>87</v>
      </c>
      <c r="R94" t="s" s="0">
        <v>81</v>
      </c>
      <c r="S94" t="s" s="0">
        <v>81</v>
      </c>
      <c r="T94" t="s" s="0">
        <v>81</v>
      </c>
      <c r="U94" t="s" s="0">
        <v>81</v>
      </c>
      <c r="V94" t="s" s="0">
        <v>2397</v>
      </c>
      <c r="W94" t="s" s="0">
        <v>2051</v>
      </c>
      <c r="X94" t="s" s="0">
        <v>81</v>
      </c>
      <c r="Y94" t="s" s="0">
        <v>81</v>
      </c>
      <c r="Z94" t="s" s="0">
        <v>90</v>
      </c>
      <c r="AA94" t="s" s="0">
        <v>91</v>
      </c>
      <c r="AB94" t="s" s="0">
        <v>81</v>
      </c>
      <c r="AC94" t="s" s="0">
        <v>81</v>
      </c>
      <c r="AD94" t="s" s="0">
        <v>81</v>
      </c>
      <c r="AE94" t="s" s="0">
        <v>81</v>
      </c>
      <c r="AF94" t="s" s="0">
        <v>81</v>
      </c>
      <c r="AG94" t="s" s="0">
        <v>2398</v>
      </c>
      <c r="AH94" t="s" s="0">
        <v>2399</v>
      </c>
      <c r="AI94" t="s" s="0">
        <v>2400</v>
      </c>
      <c r="AJ94" t="s" s="0">
        <v>2401</v>
      </c>
      <c r="AK94" t="s" s="0">
        <v>81</v>
      </c>
      <c r="AL94" t="s" s="0">
        <v>135</v>
      </c>
      <c r="AM94" t="s" s="0">
        <v>354</v>
      </c>
      <c r="AN94" t="s" s="0">
        <v>297</v>
      </c>
      <c r="AO94" t="s" s="0">
        <v>108</v>
      </c>
      <c r="AP94" t="s" s="0">
        <v>1830</v>
      </c>
      <c r="AQ94" t="s" s="0">
        <v>535</v>
      </c>
      <c r="AR94" t="s" s="0">
        <v>99</v>
      </c>
      <c r="AS94" t="s" s="0">
        <v>536</v>
      </c>
      <c r="AT94" t="s" s="0">
        <v>81</v>
      </c>
      <c r="AU94" t="s" s="0">
        <v>2056</v>
      </c>
      <c r="AV94" t="s" s="0">
        <v>81</v>
      </c>
      <c r="AW94" t="s" s="0">
        <v>2057</v>
      </c>
      <c r="AX94" t="s" s="0">
        <v>2058</v>
      </c>
      <c r="AY94" t="s" s="0">
        <v>2402</v>
      </c>
      <c r="AZ94" t="s" s="0">
        <v>382</v>
      </c>
      <c r="BA94" t="s" s="0">
        <v>177</v>
      </c>
      <c r="BB94" t="s" s="0">
        <v>354</v>
      </c>
      <c r="BC94" t="s" s="0">
        <v>81</v>
      </c>
      <c r="BD94" t="s" s="0">
        <v>81</v>
      </c>
      <c r="BE94" t="s" s="0">
        <v>81</v>
      </c>
      <c r="BF94" t="s" s="0">
        <v>81</v>
      </c>
      <c r="BG94" t="s" s="0">
        <v>81</v>
      </c>
      <c r="BH94" t="s" s="0">
        <v>81</v>
      </c>
      <c r="BI94" t="s" s="0">
        <v>2403</v>
      </c>
      <c r="BJ94" t="s" s="0">
        <v>2404</v>
      </c>
      <c r="BK94" t="s" s="185">
        <f>HYPERLINK("http://dx.doi.org/10.7759/cureus.43003","http://dx.doi.org/10.7759/cureus.43003")</f>
        <v>2405</v>
      </c>
      <c r="BL94" t="s" s="0">
        <v>81</v>
      </c>
      <c r="BM94" t="s" s="0">
        <v>81</v>
      </c>
      <c r="BN94" t="s" s="0">
        <v>297</v>
      </c>
      <c r="BO94" t="s" s="0">
        <v>81</v>
      </c>
      <c r="BP94" t="s" s="0">
        <v>81</v>
      </c>
      <c r="BQ94" t="s" s="0">
        <v>2406</v>
      </c>
      <c r="BR94" t="s" s="0">
        <v>2407</v>
      </c>
      <c r="BS94" t="s" s="0">
        <v>2408</v>
      </c>
      <c r="BT94" t="s" s="186">
        <f>HYPERLINK("https://www.webofscience.com/wos/woscc/full-record/WOS:001170857400003","View Record in Web of Science")</f>
        <v>119</v>
      </c>
      <c r="BU94" t="s" s="0">
        <v>120</v>
      </c>
      <c r="BV94" t="s" s="0">
        <v>81</v>
      </c>
      <c r="BW94" t="s" s="0">
        <v>81</v>
      </c>
      <c r="BX94" t="s" s="0">
        <v>121</v>
      </c>
    </row>
    <row r="95">
      <c r="A95" t="s" s="0">
        <v>77</v>
      </c>
      <c r="B95" t="s" s="0">
        <v>77</v>
      </c>
      <c r="C95" t="s" s="0">
        <v>77</v>
      </c>
      <c r="D95" t="s" s="0">
        <v>77</v>
      </c>
      <c r="E95" t="s" s="0">
        <v>2409</v>
      </c>
      <c r="F95" t="s" s="0">
        <v>2410</v>
      </c>
      <c r="G95" t="s" s="0">
        <v>2411</v>
      </c>
      <c r="H95" t="s" s="0">
        <v>81</v>
      </c>
      <c r="I95" t="s" s="0">
        <v>276</v>
      </c>
      <c r="J95" t="s" s="0">
        <v>2412</v>
      </c>
      <c r="K95" t="s" s="0">
        <v>2413</v>
      </c>
      <c r="L95" t="s" s="0">
        <v>81</v>
      </c>
      <c r="M95" t="s" s="0">
        <v>81</v>
      </c>
      <c r="N95" t="s" s="0">
        <v>81</v>
      </c>
      <c r="O95" t="s" s="0">
        <v>2414</v>
      </c>
      <c r="P95" t="s" s="0">
        <v>2415</v>
      </c>
      <c r="Q95" t="s" s="0">
        <v>87</v>
      </c>
      <c r="R95" t="s" s="0">
        <v>81</v>
      </c>
      <c r="S95" t="s" s="0">
        <v>81</v>
      </c>
      <c r="T95" t="s" s="0">
        <v>81</v>
      </c>
      <c r="U95" t="s" s="0">
        <v>81</v>
      </c>
      <c r="V95" t="s" s="0">
        <v>2416</v>
      </c>
      <c r="W95" t="s" s="0">
        <v>2417</v>
      </c>
      <c r="X95" t="s" s="0">
        <v>81</v>
      </c>
      <c r="Y95" t="s" s="0">
        <v>81</v>
      </c>
      <c r="Z95" t="s" s="0">
        <v>90</v>
      </c>
      <c r="AA95" t="s" s="0">
        <v>91</v>
      </c>
      <c r="AB95" t="s" s="0">
        <v>81</v>
      </c>
      <c r="AC95" t="s" s="0">
        <v>81</v>
      </c>
      <c r="AD95" t="s" s="0">
        <v>81</v>
      </c>
      <c r="AE95" t="s" s="0">
        <v>81</v>
      </c>
      <c r="AF95" t="s" s="0">
        <v>81</v>
      </c>
      <c r="AG95" t="s" s="0">
        <v>2418</v>
      </c>
      <c r="AH95" t="s" s="0">
        <v>2419</v>
      </c>
      <c r="AI95" t="s" s="0">
        <v>2420</v>
      </c>
      <c r="AJ95" t="s" s="0">
        <v>81</v>
      </c>
      <c r="AK95" t="s" s="0">
        <v>81</v>
      </c>
      <c r="AL95" t="s" s="0">
        <v>1105</v>
      </c>
      <c r="AM95" t="s" s="0">
        <v>77</v>
      </c>
      <c r="AN95" t="s" s="0">
        <v>77</v>
      </c>
      <c r="AO95" t="s" s="0">
        <v>108</v>
      </c>
      <c r="AP95" t="s" s="0">
        <v>108</v>
      </c>
      <c r="AQ95" t="s" s="0">
        <v>2421</v>
      </c>
      <c r="AR95" t="s" s="0">
        <v>2422</v>
      </c>
      <c r="AS95" t="s" s="0">
        <v>2423</v>
      </c>
      <c r="AT95" t="s" s="0">
        <v>2424</v>
      </c>
      <c r="AU95" t="s" s="0">
        <v>81</v>
      </c>
      <c r="AV95" t="s" s="0">
        <v>81</v>
      </c>
      <c r="AW95" t="s" s="0">
        <v>2425</v>
      </c>
      <c r="AX95" t="s" s="0">
        <v>2425</v>
      </c>
      <c r="AY95" t="s" s="0">
        <v>106</v>
      </c>
      <c r="AZ95" t="s" s="0">
        <v>106</v>
      </c>
      <c r="BA95" t="s" s="0">
        <v>466</v>
      </c>
      <c r="BB95" t="s" s="0">
        <v>81</v>
      </c>
      <c r="BC95" t="s" s="0">
        <v>81</v>
      </c>
      <c r="BD95" t="s" s="0">
        <v>81</v>
      </c>
      <c r="BE95" t="s" s="0">
        <v>81</v>
      </c>
      <c r="BF95" t="s" s="0">
        <v>81</v>
      </c>
      <c r="BG95" t="s" s="0">
        <v>81</v>
      </c>
      <c r="BH95" t="s" s="0">
        <v>81</v>
      </c>
      <c r="BI95" t="s" s="0">
        <v>2426</v>
      </c>
      <c r="BJ95" t="s" s="0">
        <v>2427</v>
      </c>
      <c r="BK95" t="s" s="187">
        <f>HYPERLINK("http://dx.doi.org/10.2147/EB.S555894","http://dx.doi.org/10.2147/EB.S555894")</f>
        <v>2428</v>
      </c>
      <c r="BL95" t="s" s="0">
        <v>81</v>
      </c>
      <c r="BM95" t="s" s="0">
        <v>81</v>
      </c>
      <c r="BN95" t="s" s="0">
        <v>404</v>
      </c>
      <c r="BO95" t="s" s="0">
        <v>1779</v>
      </c>
      <c r="BP95" t="s" s="0">
        <v>1779</v>
      </c>
      <c r="BQ95" t="s" s="0">
        <v>2429</v>
      </c>
      <c r="BR95" t="s" s="0">
        <v>2430</v>
      </c>
      <c r="BS95" t="s" s="0">
        <v>2431</v>
      </c>
      <c r="BT95" t="s" s="188">
        <f>HYPERLINK("https://www.webofscience.com/wos/woscc/full-record/WOS:001716452700001","View Record in Web of Science")</f>
        <v>119</v>
      </c>
      <c r="BU95" t="s" s="0">
        <v>120</v>
      </c>
      <c r="BV95" t="s" s="0">
        <v>81</v>
      </c>
      <c r="BW95" t="s" s="0">
        <v>81</v>
      </c>
      <c r="BX95" t="s" s="0">
        <v>121</v>
      </c>
    </row>
    <row r="96">
      <c r="A96" t="s" s="0">
        <v>77</v>
      </c>
      <c r="B96" t="s" s="0">
        <v>77</v>
      </c>
      <c r="C96" t="s" s="0">
        <v>77</v>
      </c>
      <c r="D96" t="s" s="0">
        <v>77</v>
      </c>
      <c r="E96" t="s" s="0">
        <v>2432</v>
      </c>
      <c r="F96" t="s" s="0">
        <v>2433</v>
      </c>
      <c r="G96" t="s" s="0">
        <v>2434</v>
      </c>
      <c r="H96" t="s" s="0">
        <v>81</v>
      </c>
      <c r="I96" t="s" s="0">
        <v>276</v>
      </c>
      <c r="J96" t="s" s="0">
        <v>2435</v>
      </c>
      <c r="K96" t="s" s="0">
        <v>2436</v>
      </c>
      <c r="L96" t="s" s="0">
        <v>2437</v>
      </c>
      <c r="M96" t="s" s="0">
        <v>2437</v>
      </c>
      <c r="N96" t="s" s="0">
        <v>2438</v>
      </c>
      <c r="O96" t="s" s="0">
        <v>2439</v>
      </c>
      <c r="P96" t="s" s="0">
        <v>2440</v>
      </c>
      <c r="Q96" t="s" s="0">
        <v>87</v>
      </c>
      <c r="R96" t="s" s="0">
        <v>81</v>
      </c>
      <c r="S96" t="s" s="0">
        <v>81</v>
      </c>
      <c r="T96" t="s" s="0">
        <v>81</v>
      </c>
      <c r="U96" t="s" s="0">
        <v>81</v>
      </c>
      <c r="V96" t="s" s="0">
        <v>2441</v>
      </c>
      <c r="W96" t="s" s="0">
        <v>2442</v>
      </c>
      <c r="X96" t="s" s="0">
        <v>81</v>
      </c>
      <c r="Y96" t="s" s="0">
        <v>81</v>
      </c>
      <c r="Z96" t="s" s="0">
        <v>90</v>
      </c>
      <c r="AA96" t="s" s="0">
        <v>91</v>
      </c>
      <c r="AB96" t="s" s="0">
        <v>81</v>
      </c>
      <c r="AC96" t="s" s="0">
        <v>81</v>
      </c>
      <c r="AD96" t="s" s="0">
        <v>81</v>
      </c>
      <c r="AE96" t="s" s="0">
        <v>81</v>
      </c>
      <c r="AF96" t="s" s="0">
        <v>81</v>
      </c>
      <c r="AG96" t="s" s="0">
        <v>2443</v>
      </c>
      <c r="AH96" t="s" s="0">
        <v>2444</v>
      </c>
      <c r="AI96" t="s" s="0">
        <v>2445</v>
      </c>
      <c r="AJ96" t="s" s="0">
        <v>81</v>
      </c>
      <c r="AK96" t="s" s="0">
        <v>81</v>
      </c>
      <c r="AL96" t="s" s="0">
        <v>610</v>
      </c>
      <c r="AM96" t="s" s="0">
        <v>77</v>
      </c>
      <c r="AN96" t="s" s="0">
        <v>77</v>
      </c>
      <c r="AO96" t="s" s="0">
        <v>77</v>
      </c>
      <c r="AP96" t="s" s="0">
        <v>77</v>
      </c>
      <c r="AQ96" t="s" s="0">
        <v>2446</v>
      </c>
      <c r="AR96" t="s" s="0">
        <v>2447</v>
      </c>
      <c r="AS96" t="s" s="0">
        <v>2448</v>
      </c>
      <c r="AT96" t="s" s="0">
        <v>2449</v>
      </c>
      <c r="AU96" t="s" s="0">
        <v>2450</v>
      </c>
      <c r="AV96" t="s" s="0">
        <v>81</v>
      </c>
      <c r="AW96" t="s" s="0">
        <v>2451</v>
      </c>
      <c r="AX96" t="s" s="0">
        <v>2452</v>
      </c>
      <c r="AY96" t="s" s="0">
        <v>1992</v>
      </c>
      <c r="AZ96" t="s" s="0">
        <v>106</v>
      </c>
      <c r="BA96" t="s" s="0">
        <v>267</v>
      </c>
      <c r="BB96" t="s" s="0">
        <v>108</v>
      </c>
      <c r="BC96" t="s" s="0">
        <v>81</v>
      </c>
      <c r="BD96" t="s" s="0">
        <v>81</v>
      </c>
      <c r="BE96" t="s" s="0">
        <v>81</v>
      </c>
      <c r="BF96" t="s" s="0">
        <v>81</v>
      </c>
      <c r="BG96" t="s" s="0">
        <v>385</v>
      </c>
      <c r="BH96" t="s" s="0">
        <v>957</v>
      </c>
      <c r="BI96" t="s" s="0">
        <v>81</v>
      </c>
      <c r="BJ96" t="s" s="0">
        <v>2453</v>
      </c>
      <c r="BK96" t="s" s="189">
        <f>HYPERLINK("http://dx.doi.org/10.4274/eajem.galenos.2025.50024","http://dx.doi.org/10.4274/eajem.galenos.2025.50024")</f>
        <v>2454</v>
      </c>
      <c r="BL96" t="s" s="0">
        <v>81</v>
      </c>
      <c r="BM96" t="s" s="0">
        <v>81</v>
      </c>
      <c r="BN96" t="s" s="0">
        <v>360</v>
      </c>
      <c r="BO96" t="s" s="0">
        <v>2455</v>
      </c>
      <c r="BP96" t="s" s="0">
        <v>2455</v>
      </c>
      <c r="BQ96" t="s" s="0">
        <v>2456</v>
      </c>
      <c r="BR96" t="s" s="0">
        <v>81</v>
      </c>
      <c r="BS96" t="s" s="0">
        <v>2457</v>
      </c>
      <c r="BT96" t="s" s="190">
        <f>HYPERLINK("https://www.webofscience.com/wos/woscc/full-record/WOS:001683122700001","View Record in Web of Science")</f>
        <v>119</v>
      </c>
      <c r="BU96" t="s" s="0">
        <v>120</v>
      </c>
      <c r="BV96" t="s" s="0">
        <v>81</v>
      </c>
      <c r="BW96" t="s" s="0">
        <v>81</v>
      </c>
      <c r="BX96" t="s" s="0">
        <v>121</v>
      </c>
    </row>
    <row r="97">
      <c r="A97" t="s" s="0">
        <v>77</v>
      </c>
      <c r="B97" t="s" s="0">
        <v>77</v>
      </c>
      <c r="C97" t="s" s="0">
        <v>77</v>
      </c>
      <c r="D97" t="s" s="0">
        <v>77</v>
      </c>
      <c r="E97" t="s" s="0">
        <v>2458</v>
      </c>
      <c r="F97" t="s" s="0">
        <v>2459</v>
      </c>
      <c r="G97" t="s" s="0">
        <v>2460</v>
      </c>
      <c r="H97" t="s" s="0">
        <v>81</v>
      </c>
      <c r="I97" t="s" s="0">
        <v>82</v>
      </c>
      <c r="J97" t="s" s="0">
        <v>2461</v>
      </c>
      <c r="K97" t="s" s="0">
        <v>2462</v>
      </c>
      <c r="L97" t="s" s="0">
        <v>2463</v>
      </c>
      <c r="M97" t="s" s="0">
        <v>2464</v>
      </c>
      <c r="N97" t="s" s="0">
        <v>2465</v>
      </c>
      <c r="O97" t="s" s="0">
        <v>2466</v>
      </c>
      <c r="P97" t="s" s="0">
        <v>2467</v>
      </c>
      <c r="Q97" t="s" s="0">
        <v>87</v>
      </c>
      <c r="R97" t="s" s="0">
        <v>81</v>
      </c>
      <c r="S97" t="s" s="0">
        <v>81</v>
      </c>
      <c r="T97" t="s" s="0">
        <v>81</v>
      </c>
      <c r="U97" t="s" s="0">
        <v>81</v>
      </c>
      <c r="V97" t="s" s="0">
        <v>2468</v>
      </c>
      <c r="W97" t="s" s="0">
        <v>2469</v>
      </c>
      <c r="X97" t="s" s="0">
        <v>81</v>
      </c>
      <c r="Y97" t="s" s="0">
        <v>81</v>
      </c>
      <c r="Z97" t="s" s="0">
        <v>90</v>
      </c>
      <c r="AA97" t="s" s="0">
        <v>509</v>
      </c>
      <c r="AB97" t="s" s="0">
        <v>81</v>
      </c>
      <c r="AC97" t="s" s="0">
        <v>81</v>
      </c>
      <c r="AD97" t="s" s="0">
        <v>81</v>
      </c>
      <c r="AE97" t="s" s="0">
        <v>81</v>
      </c>
      <c r="AF97" t="s" s="0">
        <v>81</v>
      </c>
      <c r="AG97" t="s" s="0">
        <v>2470</v>
      </c>
      <c r="AH97" t="s" s="0">
        <v>2471</v>
      </c>
      <c r="AI97" t="s" s="0">
        <v>2472</v>
      </c>
      <c r="AJ97" t="s" s="0">
        <v>81</v>
      </c>
      <c r="AK97" t="s" s="0">
        <v>81</v>
      </c>
      <c r="AL97" t="s" s="0">
        <v>2473</v>
      </c>
      <c r="AM97" t="s" s="0">
        <v>108</v>
      </c>
      <c r="AN97" t="s" s="0">
        <v>108</v>
      </c>
      <c r="AO97" t="s" s="0">
        <v>108</v>
      </c>
      <c r="AP97" t="s" s="0">
        <v>108</v>
      </c>
      <c r="AQ97" t="s" s="0">
        <v>771</v>
      </c>
      <c r="AR97" t="s" s="0">
        <v>171</v>
      </c>
      <c r="AS97" t="s" s="0">
        <v>772</v>
      </c>
      <c r="AT97" t="s" s="0">
        <v>2474</v>
      </c>
      <c r="AU97" t="s" s="0">
        <v>2475</v>
      </c>
      <c r="AV97" t="s" s="0">
        <v>81</v>
      </c>
      <c r="AW97" t="s" s="0">
        <v>2469</v>
      </c>
      <c r="AX97" t="s" s="0">
        <v>2476</v>
      </c>
      <c r="AY97" t="s" s="0">
        <v>81</v>
      </c>
      <c r="AZ97" t="s" s="0">
        <v>106</v>
      </c>
      <c r="BA97" t="s" s="0">
        <v>81</v>
      </c>
      <c r="BB97" t="s" s="0">
        <v>81</v>
      </c>
      <c r="BC97" t="s" s="0">
        <v>81</v>
      </c>
      <c r="BD97" t="s" s="0">
        <v>81</v>
      </c>
      <c r="BE97" t="s" s="0">
        <v>81</v>
      </c>
      <c r="BF97" t="s" s="0">
        <v>81</v>
      </c>
      <c r="BG97" t="s" s="0">
        <v>81</v>
      </c>
      <c r="BH97" t="s" s="0">
        <v>81</v>
      </c>
      <c r="BI97" t="s" s="0">
        <v>81</v>
      </c>
      <c r="BJ97" t="s" s="0">
        <v>2477</v>
      </c>
      <c r="BK97" t="s" s="191">
        <f>HYPERLINK("http://dx.doi.org/10.1159/000551238","http://dx.doi.org/10.1159/000551238")</f>
        <v>2478</v>
      </c>
      <c r="BL97" t="s" s="0">
        <v>81</v>
      </c>
      <c r="BM97" t="s" s="0">
        <v>1362</v>
      </c>
      <c r="BN97" t="s" s="0">
        <v>177</v>
      </c>
      <c r="BO97" t="s" s="0">
        <v>1496</v>
      </c>
      <c r="BP97" t="s" s="0">
        <v>1496</v>
      </c>
      <c r="BQ97" t="s" s="0">
        <v>2479</v>
      </c>
      <c r="BR97" t="s" s="0">
        <v>2480</v>
      </c>
      <c r="BS97" t="s" s="0">
        <v>2481</v>
      </c>
      <c r="BT97" t="s" s="192">
        <f>HYPERLINK("https://www.webofscience.com/wos/woscc/full-record/WOS:001741583100001","View Record in Web of Science")</f>
        <v>119</v>
      </c>
      <c r="BU97" t="s" s="0">
        <v>2482</v>
      </c>
      <c r="BV97" t="s" s="0">
        <v>81</v>
      </c>
      <c r="BW97" t="s" s="0">
        <v>81</v>
      </c>
      <c r="BX97" t="s" s="0">
        <v>121</v>
      </c>
    </row>
    <row r="98">
      <c r="A98" t="s" s="0">
        <v>77</v>
      </c>
      <c r="B98" t="s" s="0">
        <v>77</v>
      </c>
      <c r="C98" t="s" s="0">
        <v>77</v>
      </c>
      <c r="D98" t="s" s="0">
        <v>77</v>
      </c>
      <c r="E98" t="s" s="0">
        <v>2483</v>
      </c>
      <c r="F98" t="s" s="0">
        <v>2484</v>
      </c>
      <c r="G98" t="s" s="0">
        <v>2485</v>
      </c>
      <c r="H98" t="s" s="0">
        <v>81</v>
      </c>
      <c r="I98" t="s" s="0">
        <v>82</v>
      </c>
      <c r="J98" t="s" s="0">
        <v>2486</v>
      </c>
      <c r="K98" t="s" s="0">
        <v>2487</v>
      </c>
      <c r="L98" t="s" s="0">
        <v>2488</v>
      </c>
      <c r="M98" t="s" s="0">
        <v>2489</v>
      </c>
      <c r="N98" t="s" s="0">
        <v>2490</v>
      </c>
      <c r="O98" t="s" s="0">
        <v>2491</v>
      </c>
      <c r="P98" t="s" s="0">
        <v>2492</v>
      </c>
      <c r="Q98" t="s" s="0">
        <v>87</v>
      </c>
      <c r="R98" t="s" s="0">
        <v>81</v>
      </c>
      <c r="S98" t="s" s="0">
        <v>81</v>
      </c>
      <c r="T98" t="s" s="0">
        <v>81</v>
      </c>
      <c r="U98" t="s" s="0">
        <v>81</v>
      </c>
      <c r="V98" t="s" s="0">
        <v>2493</v>
      </c>
      <c r="W98" t="s" s="0">
        <v>1738</v>
      </c>
      <c r="X98" t="s" s="0">
        <v>81</v>
      </c>
      <c r="Y98" t="s" s="0">
        <v>81</v>
      </c>
      <c r="Z98" t="s" s="0">
        <v>90</v>
      </c>
      <c r="AA98" t="s" s="0">
        <v>91</v>
      </c>
      <c r="AB98" t="s" s="0">
        <v>81</v>
      </c>
      <c r="AC98" t="s" s="0">
        <v>81</v>
      </c>
      <c r="AD98" t="s" s="0">
        <v>81</v>
      </c>
      <c r="AE98" t="s" s="0">
        <v>81</v>
      </c>
      <c r="AF98" t="s" s="0">
        <v>81</v>
      </c>
      <c r="AG98" t="s" s="0">
        <v>2494</v>
      </c>
      <c r="AH98" t="s" s="0">
        <v>2495</v>
      </c>
      <c r="AI98" t="s" s="0">
        <v>2496</v>
      </c>
      <c r="AJ98" t="s" s="0">
        <v>81</v>
      </c>
      <c r="AK98" t="s" s="0">
        <v>81</v>
      </c>
      <c r="AL98" t="s" s="0">
        <v>207</v>
      </c>
      <c r="AM98" t="s" s="0">
        <v>77</v>
      </c>
      <c r="AN98" t="s" s="0">
        <v>77</v>
      </c>
      <c r="AO98" t="s" s="0">
        <v>122</v>
      </c>
      <c r="AP98" t="s" s="0">
        <v>122</v>
      </c>
      <c r="AQ98" t="s" s="0">
        <v>170</v>
      </c>
      <c r="AR98" t="s" s="0">
        <v>171</v>
      </c>
      <c r="AS98" t="s" s="0">
        <v>172</v>
      </c>
      <c r="AT98" t="s" s="0">
        <v>1742</v>
      </c>
      <c r="AU98" t="s" s="0">
        <v>1743</v>
      </c>
      <c r="AV98" t="s" s="0">
        <v>81</v>
      </c>
      <c r="AW98" t="s" s="0">
        <v>1744</v>
      </c>
      <c r="AX98" t="s" s="0">
        <v>1745</v>
      </c>
      <c r="AY98" t="s" s="0">
        <v>2497</v>
      </c>
      <c r="AZ98" t="s" s="0">
        <v>106</v>
      </c>
      <c r="BA98" t="s" s="0">
        <v>138</v>
      </c>
      <c r="BB98" t="s" s="0">
        <v>289</v>
      </c>
      <c r="BC98" t="s" s="0">
        <v>81</v>
      </c>
      <c r="BD98" t="s" s="0">
        <v>81</v>
      </c>
      <c r="BE98" t="s" s="0">
        <v>81</v>
      </c>
      <c r="BF98" t="s" s="0">
        <v>81</v>
      </c>
      <c r="BG98" t="s" s="0">
        <v>81</v>
      </c>
      <c r="BH98" t="s" s="0">
        <v>81</v>
      </c>
      <c r="BI98" t="s" s="0">
        <v>2498</v>
      </c>
      <c r="BJ98" t="s" s="0">
        <v>2499</v>
      </c>
      <c r="BK98" t="s" s="193">
        <f>HYPERLINK("http://dx.doi.org/10.3390/ijms27073192","http://dx.doi.org/10.3390/ijms27073192")</f>
        <v>2500</v>
      </c>
      <c r="BL98" t="s" s="0">
        <v>81</v>
      </c>
      <c r="BM98" t="s" s="0">
        <v>112</v>
      </c>
      <c r="BN98" t="s" s="0">
        <v>137</v>
      </c>
      <c r="BO98" t="s" s="0">
        <v>1750</v>
      </c>
      <c r="BP98" t="s" s="0">
        <v>1751</v>
      </c>
      <c r="BQ98" t="s" s="0">
        <v>2501</v>
      </c>
      <c r="BR98" t="s" s="0">
        <v>2502</v>
      </c>
      <c r="BS98" t="s" s="0">
        <v>2503</v>
      </c>
      <c r="BT98" t="s" s="194">
        <f>HYPERLINK("https://www.webofscience.com/wos/woscc/full-record/WOS:001738762200001","View Record in Web of Science")</f>
        <v>119</v>
      </c>
      <c r="BU98" t="s" s="0">
        <v>120</v>
      </c>
      <c r="BV98" t="s" s="0">
        <v>81</v>
      </c>
      <c r="BW98" t="s" s="0">
        <v>81</v>
      </c>
      <c r="BX98" t="s" s="0">
        <v>121</v>
      </c>
    </row>
    <row r="99">
      <c r="A99" t="s" s="0">
        <v>77</v>
      </c>
      <c r="B99" t="s" s="0">
        <v>77</v>
      </c>
      <c r="C99" t="s" s="0">
        <v>77</v>
      </c>
      <c r="D99" t="s" s="0">
        <v>77</v>
      </c>
      <c r="E99" t="s" s="0">
        <v>2504</v>
      </c>
      <c r="F99" t="s" s="0">
        <v>2505</v>
      </c>
      <c r="G99" t="s" s="0">
        <v>2506</v>
      </c>
      <c r="H99" t="s" s="0">
        <v>81</v>
      </c>
      <c r="I99" t="s" s="0">
        <v>82</v>
      </c>
      <c r="J99" t="s" s="0">
        <v>2507</v>
      </c>
      <c r="K99" t="s" s="0">
        <v>2508</v>
      </c>
      <c r="L99" t="s" s="0">
        <v>2509</v>
      </c>
      <c r="M99" t="s" s="0">
        <v>2510</v>
      </c>
      <c r="N99" t="s" s="0">
        <v>2511</v>
      </c>
      <c r="O99" t="s" s="0">
        <v>2512</v>
      </c>
      <c r="P99" t="s" s="0">
        <v>2513</v>
      </c>
      <c r="Q99" t="s" s="0">
        <v>87</v>
      </c>
      <c r="R99" t="s" s="0">
        <v>81</v>
      </c>
      <c r="S99" t="s" s="0">
        <v>81</v>
      </c>
      <c r="T99" t="s" s="0">
        <v>81</v>
      </c>
      <c r="U99" t="s" s="0">
        <v>81</v>
      </c>
      <c r="V99" t="s" s="0">
        <v>2514</v>
      </c>
      <c r="W99" t="s" s="0">
        <v>557</v>
      </c>
      <c r="X99" t="s" s="0">
        <v>81</v>
      </c>
      <c r="Y99" t="s" s="0">
        <v>81</v>
      </c>
      <c r="Z99" t="s" s="0">
        <v>90</v>
      </c>
      <c r="AA99" t="s" s="0">
        <v>91</v>
      </c>
      <c r="AB99" t="s" s="0">
        <v>81</v>
      </c>
      <c r="AC99" t="s" s="0">
        <v>81</v>
      </c>
      <c r="AD99" t="s" s="0">
        <v>81</v>
      </c>
      <c r="AE99" t="s" s="0">
        <v>81</v>
      </c>
      <c r="AF99" t="s" s="0">
        <v>81</v>
      </c>
      <c r="AG99" t="s" s="0">
        <v>2515</v>
      </c>
      <c r="AH99" t="s" s="0">
        <v>2516</v>
      </c>
      <c r="AI99" t="s" s="0">
        <v>2517</v>
      </c>
      <c r="AJ99" t="s" s="0">
        <v>81</v>
      </c>
      <c r="AK99" t="s" s="0">
        <v>81</v>
      </c>
      <c r="AL99" t="s" s="0">
        <v>2518</v>
      </c>
      <c r="AM99" t="s" s="0">
        <v>77</v>
      </c>
      <c r="AN99" t="s" s="0">
        <v>77</v>
      </c>
      <c r="AO99" t="s" s="0">
        <v>97</v>
      </c>
      <c r="AP99" t="s" s="0">
        <v>97</v>
      </c>
      <c r="AQ99" t="s" s="0">
        <v>313</v>
      </c>
      <c r="AR99" t="s" s="0">
        <v>314</v>
      </c>
      <c r="AS99" t="s" s="0">
        <v>315</v>
      </c>
      <c r="AT99" t="s" s="0">
        <v>561</v>
      </c>
      <c r="AU99" t="s" s="0">
        <v>81</v>
      </c>
      <c r="AV99" t="s" s="0">
        <v>81</v>
      </c>
      <c r="AW99" t="s" s="0">
        <v>562</v>
      </c>
      <c r="AX99" t="s" s="0">
        <v>563</v>
      </c>
      <c r="AY99" t="s" s="0">
        <v>2519</v>
      </c>
      <c r="AZ99" t="s" s="0">
        <v>106</v>
      </c>
      <c r="BA99" t="s" s="0">
        <v>493</v>
      </c>
      <c r="BB99" t="s" s="0">
        <v>81</v>
      </c>
      <c r="BC99" t="s" s="0">
        <v>81</v>
      </c>
      <c r="BD99" t="s" s="0">
        <v>81</v>
      </c>
      <c r="BE99" t="s" s="0">
        <v>81</v>
      </c>
      <c r="BF99" t="s" s="0">
        <v>81</v>
      </c>
      <c r="BG99" t="s" s="0">
        <v>81</v>
      </c>
      <c r="BH99" t="s" s="0">
        <v>81</v>
      </c>
      <c r="BI99" t="s" s="0">
        <v>2520</v>
      </c>
      <c r="BJ99" t="s" s="0">
        <v>2521</v>
      </c>
      <c r="BK99" t="s" s="195">
        <f>HYPERLINK("http://dx.doi.org/10.3389/fonc.2026.1838755","http://dx.doi.org/10.3389/fonc.2026.1838755")</f>
        <v>2522</v>
      </c>
      <c r="BL99" t="s" s="0">
        <v>81</v>
      </c>
      <c r="BM99" t="s" s="0">
        <v>266</v>
      </c>
      <c r="BN99" t="s" s="0">
        <v>297</v>
      </c>
      <c r="BO99" t="s" s="0">
        <v>568</v>
      </c>
      <c r="BP99" t="s" s="0">
        <v>568</v>
      </c>
      <c r="BQ99" t="s" s="0">
        <v>2523</v>
      </c>
      <c r="BR99" t="s" s="0">
        <v>2524</v>
      </c>
      <c r="BS99" t="s" s="0">
        <v>2525</v>
      </c>
      <c r="BT99" t="s" s="196">
        <f>HYPERLINK("https://www.webofscience.com/wos/woscc/full-record/WOS:001810823900001","View Record in Web of Science")</f>
        <v>119</v>
      </c>
      <c r="BU99" t="s" s="0">
        <v>120</v>
      </c>
      <c r="BV99" t="s" s="0">
        <v>81</v>
      </c>
      <c r="BW99" t="s" s="0">
        <v>81</v>
      </c>
      <c r="BX99" t="s" s="0">
        <v>121</v>
      </c>
    </row>
    <row r="100">
      <c r="A100" t="s" s="0">
        <v>108</v>
      </c>
      <c r="B100" t="s" s="0">
        <v>77</v>
      </c>
      <c r="C100" t="s" s="0">
        <v>199</v>
      </c>
      <c r="D100" t="s" s="0">
        <v>77</v>
      </c>
      <c r="E100" t="s" s="0">
        <v>2526</v>
      </c>
      <c r="F100" t="s" s="0">
        <v>2527</v>
      </c>
      <c r="G100" t="s" s="0">
        <v>2528</v>
      </c>
      <c r="H100" t="s" s="0">
        <v>81</v>
      </c>
      <c r="I100" t="s" s="0">
        <v>82</v>
      </c>
      <c r="J100" t="s" s="0">
        <v>2529</v>
      </c>
      <c r="K100" t="s" s="0">
        <v>2530</v>
      </c>
      <c r="L100" t="s" s="0">
        <v>81</v>
      </c>
      <c r="M100" t="s" s="0">
        <v>81</v>
      </c>
      <c r="N100" t="s" s="0">
        <v>81</v>
      </c>
      <c r="O100" t="s" s="0">
        <v>2531</v>
      </c>
      <c r="P100" t="s" s="0">
        <v>2532</v>
      </c>
      <c r="Q100" t="s" s="0">
        <v>87</v>
      </c>
      <c r="R100" t="s" s="0">
        <v>81</v>
      </c>
      <c r="S100" t="s" s="0">
        <v>81</v>
      </c>
      <c r="T100" t="s" s="0">
        <v>81</v>
      </c>
      <c r="U100" t="s" s="0">
        <v>81</v>
      </c>
      <c r="V100" t="s" s="0">
        <v>2533</v>
      </c>
      <c r="W100" t="s" s="0">
        <v>2534</v>
      </c>
      <c r="X100" t="s" s="0">
        <v>81</v>
      </c>
      <c r="Y100" t="s" s="0">
        <v>81</v>
      </c>
      <c r="Z100" t="s" s="0">
        <v>90</v>
      </c>
      <c r="AA100" t="s" s="0">
        <v>91</v>
      </c>
      <c r="AB100" t="s" s="0">
        <v>81</v>
      </c>
      <c r="AC100" t="s" s="0">
        <v>81</v>
      </c>
      <c r="AD100" t="s" s="0">
        <v>81</v>
      </c>
      <c r="AE100" t="s" s="0">
        <v>81</v>
      </c>
      <c r="AF100" t="s" s="0">
        <v>81</v>
      </c>
      <c r="AG100" t="s" s="0">
        <v>2535</v>
      </c>
      <c r="AH100" t="s" s="0">
        <v>2536</v>
      </c>
      <c r="AI100" t="s" s="0">
        <v>2537</v>
      </c>
      <c r="AJ100" t="s" s="0">
        <v>2538</v>
      </c>
      <c r="AK100" t="s" s="0">
        <v>81</v>
      </c>
      <c r="AL100" t="s" s="0">
        <v>610</v>
      </c>
      <c r="AM100" t="s" s="0">
        <v>288</v>
      </c>
      <c r="AN100" t="s" s="0">
        <v>354</v>
      </c>
      <c r="AO100" t="s" s="0">
        <v>108</v>
      </c>
      <c r="AP100" t="s" s="0">
        <v>97</v>
      </c>
      <c r="AQ100" t="s" s="0">
        <v>611</v>
      </c>
      <c r="AR100" t="s" s="0">
        <v>612</v>
      </c>
      <c r="AS100" t="s" s="0">
        <v>613</v>
      </c>
      <c r="AT100" t="s" s="0">
        <v>81</v>
      </c>
      <c r="AU100" t="s" s="0">
        <v>2539</v>
      </c>
      <c r="AV100" t="s" s="0">
        <v>81</v>
      </c>
      <c r="AW100" t="s" s="0">
        <v>2534</v>
      </c>
      <c r="AX100" t="s" s="0">
        <v>2540</v>
      </c>
      <c r="AY100" t="s" s="0">
        <v>353</v>
      </c>
      <c r="AZ100" t="s" s="0">
        <v>205</v>
      </c>
      <c r="BA100" t="s" s="0">
        <v>297</v>
      </c>
      <c r="BB100" t="s" s="0">
        <v>360</v>
      </c>
      <c r="BC100" t="s" s="0">
        <v>81</v>
      </c>
      <c r="BD100" t="s" s="0">
        <v>81</v>
      </c>
      <c r="BE100" t="s" s="0">
        <v>81</v>
      </c>
      <c r="BF100" t="s" s="0">
        <v>81</v>
      </c>
      <c r="BG100" t="s" s="0">
        <v>81</v>
      </c>
      <c r="BH100" t="s" s="0">
        <v>81</v>
      </c>
      <c r="BI100" t="s" s="0">
        <v>2541</v>
      </c>
      <c r="BJ100" t="s" s="0">
        <v>2542</v>
      </c>
      <c r="BK100" t="s" s="197">
        <f>HYPERLINK("http://dx.doi.org/10.1016/j.esmoop.2025.105557","http://dx.doi.org/10.1016/j.esmoop.2025.105557")</f>
        <v>2543</v>
      </c>
      <c r="BL100" t="s" s="0">
        <v>81</v>
      </c>
      <c r="BM100" t="s" s="0">
        <v>621</v>
      </c>
      <c r="BN100" t="s" s="0">
        <v>293</v>
      </c>
      <c r="BO100" t="s" s="0">
        <v>568</v>
      </c>
      <c r="BP100" t="s" s="0">
        <v>568</v>
      </c>
      <c r="BQ100" t="s" s="0">
        <v>2544</v>
      </c>
      <c r="BR100" t="s" s="0">
        <v>2545</v>
      </c>
      <c r="BS100" t="s" s="0">
        <v>2546</v>
      </c>
      <c r="BT100" t="s" s="198">
        <f>HYPERLINK("https://www.webofscience.com/wos/woscc/full-record/WOS:001586862100001","View Record in Web of Science")</f>
        <v>119</v>
      </c>
      <c r="BU100" t="s" s="0">
        <v>120</v>
      </c>
      <c r="BV100" t="s" s="0">
        <v>81</v>
      </c>
      <c r="BW100" t="s" s="0">
        <v>81</v>
      </c>
      <c r="BX100" t="s" s="0">
        <v>121</v>
      </c>
    </row>
    <row r="101">
      <c r="A101" t="s" s="0">
        <v>77</v>
      </c>
      <c r="B101" t="s" s="0">
        <v>77</v>
      </c>
      <c r="C101" t="s" s="0">
        <v>77</v>
      </c>
      <c r="D101" t="s" s="0">
        <v>77</v>
      </c>
      <c r="E101" t="s" s="0">
        <v>2547</v>
      </c>
      <c r="F101" t="s" s="0">
        <v>2548</v>
      </c>
      <c r="G101" t="s" s="0">
        <v>2549</v>
      </c>
      <c r="H101" t="s" s="0">
        <v>81</v>
      </c>
      <c r="I101" t="s" s="0">
        <v>276</v>
      </c>
      <c r="J101" t="s" s="0">
        <v>2550</v>
      </c>
      <c r="K101" t="s" s="0">
        <v>2551</v>
      </c>
      <c r="L101" t="s" s="0">
        <v>2552</v>
      </c>
      <c r="M101" t="s" s="0">
        <v>2553</v>
      </c>
      <c r="N101" t="s" s="0">
        <v>2554</v>
      </c>
      <c r="O101" t="s" s="0">
        <v>2555</v>
      </c>
      <c r="P101" t="s" s="0">
        <v>2556</v>
      </c>
      <c r="Q101" t="s" s="0">
        <v>87</v>
      </c>
      <c r="R101" t="s" s="0">
        <v>81</v>
      </c>
      <c r="S101" t="s" s="0">
        <v>81</v>
      </c>
      <c r="T101" t="s" s="0">
        <v>81</v>
      </c>
      <c r="U101" t="s" s="0">
        <v>81</v>
      </c>
      <c r="V101" t="s" s="0">
        <v>2557</v>
      </c>
      <c r="W101" t="s" s="0">
        <v>2558</v>
      </c>
      <c r="X101" t="s" s="0">
        <v>81</v>
      </c>
      <c r="Y101" t="s" s="0">
        <v>81</v>
      </c>
      <c r="Z101" t="s" s="0">
        <v>90</v>
      </c>
      <c r="AA101" t="s" s="0">
        <v>91</v>
      </c>
      <c r="AB101" t="s" s="0">
        <v>81</v>
      </c>
      <c r="AC101" t="s" s="0">
        <v>81</v>
      </c>
      <c r="AD101" t="s" s="0">
        <v>81</v>
      </c>
      <c r="AE101" t="s" s="0">
        <v>81</v>
      </c>
      <c r="AF101" t="s" s="0">
        <v>81</v>
      </c>
      <c r="AG101" t="s" s="0">
        <v>2559</v>
      </c>
      <c r="AH101" t="s" s="0">
        <v>2560</v>
      </c>
      <c r="AI101" t="s" s="0">
        <v>2561</v>
      </c>
      <c r="AJ101" t="s" s="0">
        <v>81</v>
      </c>
      <c r="AK101" t="s" s="0">
        <v>81</v>
      </c>
      <c r="AL101" t="s" s="0">
        <v>1353</v>
      </c>
      <c r="AM101" t="s" s="0">
        <v>77</v>
      </c>
      <c r="AN101" t="s" s="0">
        <v>77</v>
      </c>
      <c r="AO101" t="s" s="0">
        <v>77</v>
      </c>
      <c r="AP101" t="s" s="0">
        <v>77</v>
      </c>
      <c r="AQ101" t="s" s="0">
        <v>2562</v>
      </c>
      <c r="AR101" t="s" s="0">
        <v>2563</v>
      </c>
      <c r="AS101" t="s" s="0">
        <v>2564</v>
      </c>
      <c r="AT101" t="s" s="0">
        <v>2565</v>
      </c>
      <c r="AU101" t="s" s="0">
        <v>2566</v>
      </c>
      <c r="AV101" t="s" s="0">
        <v>81</v>
      </c>
      <c r="AW101" t="s" s="0">
        <v>2567</v>
      </c>
      <c r="AX101" t="s" s="0">
        <v>2568</v>
      </c>
      <c r="AY101" t="s" s="0">
        <v>106</v>
      </c>
      <c r="AZ101" t="s" s="0">
        <v>106</v>
      </c>
      <c r="BA101" t="s" s="0">
        <v>107</v>
      </c>
      <c r="BB101" t="s" s="0">
        <v>199</v>
      </c>
      <c r="BC101" t="s" s="0">
        <v>81</v>
      </c>
      <c r="BD101" t="s" s="0">
        <v>81</v>
      </c>
      <c r="BE101" t="s" s="0">
        <v>81</v>
      </c>
      <c r="BF101" t="s" s="0">
        <v>81</v>
      </c>
      <c r="BG101" t="s" s="0">
        <v>2569</v>
      </c>
      <c r="BH101" t="s" s="0">
        <v>2570</v>
      </c>
      <c r="BI101" t="s" s="0">
        <v>81</v>
      </c>
      <c r="BJ101" t="s" s="0">
        <v>2571</v>
      </c>
      <c r="BK101" t="s" s="199">
        <f>HYPERLINK("http://dx.doi.org/10.15561/20755279.2026.0303","http://dx.doi.org/10.15561/20755279.2026.0303")</f>
        <v>2572</v>
      </c>
      <c r="BL101" t="s" s="0">
        <v>81</v>
      </c>
      <c r="BM101" t="s" s="0">
        <v>81</v>
      </c>
      <c r="BN101" t="s" s="0">
        <v>293</v>
      </c>
      <c r="BO101" t="s" s="0">
        <v>2573</v>
      </c>
      <c r="BP101" t="s" s="0">
        <v>2573</v>
      </c>
      <c r="BQ101" t="s" s="0">
        <v>2574</v>
      </c>
      <c r="BR101" t="s" s="0">
        <v>81</v>
      </c>
      <c r="BS101" t="s" s="0">
        <v>2575</v>
      </c>
      <c r="BT101" t="s" s="200">
        <f>HYPERLINK("https://www.webofscience.com/wos/woscc/full-record/WOS:001813364900003","View Record in Web of Science")</f>
        <v>119</v>
      </c>
      <c r="BU101" t="s" s="0">
        <v>272</v>
      </c>
      <c r="BV101" t="s" s="0">
        <v>81</v>
      </c>
      <c r="BW101" t="s" s="0">
        <v>81</v>
      </c>
      <c r="BX101" t="s" s="0">
        <v>121</v>
      </c>
    </row>
    <row r="102">
      <c r="A102" t="s" s="0">
        <v>77</v>
      </c>
      <c r="B102" t="s" s="0">
        <v>77</v>
      </c>
      <c r="C102" t="s" s="0">
        <v>108</v>
      </c>
      <c r="D102" t="s" s="0">
        <v>77</v>
      </c>
      <c r="E102" t="s" s="0">
        <v>2576</v>
      </c>
      <c r="F102" t="s" s="0">
        <v>2577</v>
      </c>
      <c r="G102" t="s" s="0">
        <v>2578</v>
      </c>
      <c r="H102" t="s" s="0">
        <v>81</v>
      </c>
      <c r="I102" t="s" s="0">
        <v>82</v>
      </c>
      <c r="J102" t="s" s="0">
        <v>2579</v>
      </c>
      <c r="K102" t="s" s="0">
        <v>2580</v>
      </c>
      <c r="L102" t="s" s="0">
        <v>2581</v>
      </c>
      <c r="M102" t="s" s="0">
        <v>2582</v>
      </c>
      <c r="N102" t="s" s="0">
        <v>2583</v>
      </c>
      <c r="O102" t="s" s="0">
        <v>2584</v>
      </c>
      <c r="P102" t="s" s="0">
        <v>2585</v>
      </c>
      <c r="Q102" t="s" s="0">
        <v>87</v>
      </c>
      <c r="R102" t="s" s="0">
        <v>81</v>
      </c>
      <c r="S102" t="s" s="0">
        <v>81</v>
      </c>
      <c r="T102" t="s" s="0">
        <v>81</v>
      </c>
      <c r="U102" t="s" s="0">
        <v>81</v>
      </c>
      <c r="V102" t="s" s="0">
        <v>2586</v>
      </c>
      <c r="W102" t="s" s="0">
        <v>2587</v>
      </c>
      <c r="X102" t="s" s="0">
        <v>81</v>
      </c>
      <c r="Y102" t="s" s="0">
        <v>81</v>
      </c>
      <c r="Z102" t="s" s="0">
        <v>90</v>
      </c>
      <c r="AA102" t="s" s="0">
        <v>91</v>
      </c>
      <c r="AB102" t="s" s="0">
        <v>81</v>
      </c>
      <c r="AC102" t="s" s="0">
        <v>81</v>
      </c>
      <c r="AD102" t="s" s="0">
        <v>81</v>
      </c>
      <c r="AE102" t="s" s="0">
        <v>81</v>
      </c>
      <c r="AF102" t="s" s="0">
        <v>81</v>
      </c>
      <c r="AG102" t="s" s="0">
        <v>2588</v>
      </c>
      <c r="AH102" t="s" s="0">
        <v>2589</v>
      </c>
      <c r="AI102" t="s" s="0">
        <v>2590</v>
      </c>
      <c r="AJ102" t="s" s="0">
        <v>2591</v>
      </c>
      <c r="AK102" t="s" s="0">
        <v>81</v>
      </c>
      <c r="AL102" t="s" s="0">
        <v>2592</v>
      </c>
      <c r="AM102" t="s" s="0">
        <v>200</v>
      </c>
      <c r="AN102" t="s" s="0">
        <v>122</v>
      </c>
      <c r="AO102" t="s" s="0">
        <v>97</v>
      </c>
      <c r="AP102" t="s" s="0">
        <v>289</v>
      </c>
      <c r="AQ102" t="s" s="0">
        <v>771</v>
      </c>
      <c r="AR102" t="s" s="0">
        <v>171</v>
      </c>
      <c r="AS102" t="s" s="0">
        <v>772</v>
      </c>
      <c r="AT102" t="s" s="0">
        <v>2593</v>
      </c>
      <c r="AU102" t="s" s="0">
        <v>2594</v>
      </c>
      <c r="AV102" t="s" s="0">
        <v>81</v>
      </c>
      <c r="AW102" t="s" s="0">
        <v>2595</v>
      </c>
      <c r="AX102" t="s" s="0">
        <v>2596</v>
      </c>
      <c r="AY102" t="s" s="0">
        <v>1362</v>
      </c>
      <c r="AZ102" t="s" s="0">
        <v>106</v>
      </c>
      <c r="BA102" t="s" s="0">
        <v>2078</v>
      </c>
      <c r="BB102" t="s" s="0">
        <v>108</v>
      </c>
      <c r="BC102" t="s" s="0">
        <v>81</v>
      </c>
      <c r="BD102" t="s" s="0">
        <v>81</v>
      </c>
      <c r="BE102" t="s" s="0">
        <v>81</v>
      </c>
      <c r="BF102" t="s" s="0">
        <v>81</v>
      </c>
      <c r="BG102" t="s" s="0">
        <v>1230</v>
      </c>
      <c r="BH102" t="s" s="0">
        <v>2597</v>
      </c>
      <c r="BI102" t="s" s="0">
        <v>81</v>
      </c>
      <c r="BJ102" t="s" s="0">
        <v>2598</v>
      </c>
      <c r="BK102" t="s" s="201">
        <f>HYPERLINK("http://dx.doi.org/10.1159/000545850","http://dx.doi.org/10.1159/000545850")</f>
        <v>2599</v>
      </c>
      <c r="BL102" t="s" s="0">
        <v>81</v>
      </c>
      <c r="BM102" t="s" s="0">
        <v>782</v>
      </c>
      <c r="BN102" t="s" s="0">
        <v>1830</v>
      </c>
      <c r="BO102" t="s" s="0">
        <v>1665</v>
      </c>
      <c r="BP102" t="s" s="0">
        <v>1665</v>
      </c>
      <c r="BQ102" t="s" s="0">
        <v>2600</v>
      </c>
      <c r="BR102" t="s" s="0">
        <v>2601</v>
      </c>
      <c r="BS102" t="s" s="0">
        <v>2602</v>
      </c>
      <c r="BT102" t="s" s="202">
        <f>HYPERLINK("https://www.webofscience.com/wos/woscc/full-record/WOS:001517210900001","View Record in Web of Science")</f>
        <v>119</v>
      </c>
      <c r="BU102" t="s" s="0">
        <v>2603</v>
      </c>
      <c r="BV102" t="s" s="0">
        <v>81</v>
      </c>
      <c r="BW102" t="s" s="0">
        <v>81</v>
      </c>
      <c r="BX102" t="s" s="0">
        <v>121</v>
      </c>
    </row>
    <row r="103">
      <c r="A103" t="s" s="0">
        <v>77</v>
      </c>
      <c r="B103" t="s" s="0">
        <v>77</v>
      </c>
      <c r="C103" t="s" s="0">
        <v>77</v>
      </c>
      <c r="D103" t="s" s="0">
        <v>77</v>
      </c>
      <c r="E103" t="s" s="0">
        <v>2604</v>
      </c>
      <c r="F103" t="s" s="0">
        <v>2605</v>
      </c>
      <c r="G103" t="s" s="0">
        <v>2606</v>
      </c>
      <c r="H103" t="s" s="0">
        <v>81</v>
      </c>
      <c r="I103" t="s" s="0">
        <v>82</v>
      </c>
      <c r="J103" t="s" s="0">
        <v>2607</v>
      </c>
      <c r="K103" t="s" s="0">
        <v>2608</v>
      </c>
      <c r="L103" t="s" s="0">
        <v>81</v>
      </c>
      <c r="M103" t="s" s="0">
        <v>81</v>
      </c>
      <c r="N103" t="s" s="0">
        <v>81</v>
      </c>
      <c r="O103" t="s" s="0">
        <v>2609</v>
      </c>
      <c r="P103" t="s" s="0">
        <v>2610</v>
      </c>
      <c r="Q103" t="s" s="0">
        <v>87</v>
      </c>
      <c r="R103" t="s" s="0">
        <v>81</v>
      </c>
      <c r="S103" t="s" s="0">
        <v>81</v>
      </c>
      <c r="T103" t="s" s="0">
        <v>81</v>
      </c>
      <c r="U103" t="s" s="0">
        <v>81</v>
      </c>
      <c r="V103" t="s" s="0">
        <v>2611</v>
      </c>
      <c r="W103" t="s" s="0">
        <v>486</v>
      </c>
      <c r="X103" t="s" s="0">
        <v>81</v>
      </c>
      <c r="Y103" t="s" s="0">
        <v>81</v>
      </c>
      <c r="Z103" t="s" s="0">
        <v>90</v>
      </c>
      <c r="AA103" t="s" s="0">
        <v>91</v>
      </c>
      <c r="AB103" t="s" s="0">
        <v>81</v>
      </c>
      <c r="AC103" t="s" s="0">
        <v>81</v>
      </c>
      <c r="AD103" t="s" s="0">
        <v>81</v>
      </c>
      <c r="AE103" t="s" s="0">
        <v>81</v>
      </c>
      <c r="AF103" t="s" s="0">
        <v>81</v>
      </c>
      <c r="AG103" t="s" s="0">
        <v>2612</v>
      </c>
      <c r="AH103" t="s" s="0">
        <v>2613</v>
      </c>
      <c r="AI103" t="s" s="0">
        <v>2614</v>
      </c>
      <c r="AJ103" t="s" s="0">
        <v>2615</v>
      </c>
      <c r="AK103" t="s" s="0">
        <v>81</v>
      </c>
      <c r="AL103" t="s" s="0">
        <v>644</v>
      </c>
      <c r="AM103" t="s" s="0">
        <v>199</v>
      </c>
      <c r="AN103" t="s" s="0">
        <v>199</v>
      </c>
      <c r="AO103" t="s" s="0">
        <v>199</v>
      </c>
      <c r="AP103" t="s" s="0">
        <v>199</v>
      </c>
      <c r="AQ103" t="s" s="0">
        <v>170</v>
      </c>
      <c r="AR103" t="s" s="0">
        <v>171</v>
      </c>
      <c r="AS103" t="s" s="0">
        <v>172</v>
      </c>
      <c r="AT103" t="s" s="0">
        <v>81</v>
      </c>
      <c r="AU103" t="s" s="0">
        <v>490</v>
      </c>
      <c r="AV103" t="s" s="0">
        <v>81</v>
      </c>
      <c r="AW103" t="s" s="0">
        <v>486</v>
      </c>
      <c r="AX103" t="s" s="0">
        <v>491</v>
      </c>
      <c r="AY103" t="s" s="0">
        <v>2616</v>
      </c>
      <c r="AZ103" t="s" s="0">
        <v>106</v>
      </c>
      <c r="BA103" t="s" s="0">
        <v>493</v>
      </c>
      <c r="BB103" t="s" s="0">
        <v>199</v>
      </c>
      <c r="BC103" t="s" s="0">
        <v>81</v>
      </c>
      <c r="BD103" t="s" s="0">
        <v>81</v>
      </c>
      <c r="BE103" t="s" s="0">
        <v>81</v>
      </c>
      <c r="BF103" t="s" s="0">
        <v>81</v>
      </c>
      <c r="BG103" t="s" s="0">
        <v>81</v>
      </c>
      <c r="BH103" t="s" s="0">
        <v>81</v>
      </c>
      <c r="BI103" t="s" s="0">
        <v>2617</v>
      </c>
      <c r="BJ103" t="s" s="0">
        <v>2618</v>
      </c>
      <c r="BK103" t="s" s="203">
        <f>HYPERLINK("http://dx.doi.org/10.3390/diagnostics16030488","http://dx.doi.org/10.3390/diagnostics16030488")</f>
        <v>2619</v>
      </c>
      <c r="BL103" t="s" s="0">
        <v>81</v>
      </c>
      <c r="BM103" t="s" s="0">
        <v>81</v>
      </c>
      <c r="BN103" t="s" s="0">
        <v>347</v>
      </c>
      <c r="BO103" t="s" s="0">
        <v>182</v>
      </c>
      <c r="BP103" t="s" s="0">
        <v>115</v>
      </c>
      <c r="BQ103" t="s" s="0">
        <v>2620</v>
      </c>
      <c r="BR103" t="s" s="0">
        <v>2621</v>
      </c>
      <c r="BS103" t="s" s="0">
        <v>2622</v>
      </c>
      <c r="BT103" t="s" s="204">
        <f>HYPERLINK("https://www.webofscience.com/wos/woscc/full-record/WOS:001688364700001","View Record in Web of Science")</f>
        <v>119</v>
      </c>
      <c r="BU103" t="s" s="0">
        <v>120</v>
      </c>
      <c r="BV103" t="s" s="0">
        <v>81</v>
      </c>
      <c r="BW103" t="s" s="0">
        <v>81</v>
      </c>
      <c r="BX103" t="s" s="0">
        <v>121</v>
      </c>
    </row>
    <row r="104">
      <c r="A104" t="s" s="0">
        <v>77</v>
      </c>
      <c r="B104" t="s" s="0">
        <v>77</v>
      </c>
      <c r="C104" t="s" s="0">
        <v>77</v>
      </c>
      <c r="D104" t="s" s="0">
        <v>77</v>
      </c>
      <c r="E104" t="s" s="0">
        <v>2623</v>
      </c>
      <c r="F104" t="s" s="0">
        <v>2624</v>
      </c>
      <c r="G104" t="s" s="0">
        <v>2625</v>
      </c>
      <c r="H104" t="s" s="0">
        <v>81</v>
      </c>
      <c r="I104" t="s" s="0">
        <v>82</v>
      </c>
      <c r="J104" t="s" s="0">
        <v>2626</v>
      </c>
      <c r="K104" t="s" s="0">
        <v>2627</v>
      </c>
      <c r="L104" t="s" s="0">
        <v>2628</v>
      </c>
      <c r="M104" t="s" s="0">
        <v>2629</v>
      </c>
      <c r="N104" t="s" s="0">
        <v>2630</v>
      </c>
      <c r="O104" t="s" s="0">
        <v>2631</v>
      </c>
      <c r="P104" t="s" s="0">
        <v>2632</v>
      </c>
      <c r="Q104" t="s" s="0">
        <v>87</v>
      </c>
      <c r="R104" t="s" s="0">
        <v>81</v>
      </c>
      <c r="S104" t="s" s="0">
        <v>81</v>
      </c>
      <c r="T104" t="s" s="0">
        <v>81</v>
      </c>
      <c r="U104" t="s" s="0">
        <v>81</v>
      </c>
      <c r="V104" t="s" s="0">
        <v>2633</v>
      </c>
      <c r="W104" t="s" s="0">
        <v>2634</v>
      </c>
      <c r="X104" t="s" s="0">
        <v>81</v>
      </c>
      <c r="Y104" t="s" s="0">
        <v>81</v>
      </c>
      <c r="Z104" t="s" s="0">
        <v>90</v>
      </c>
      <c r="AA104" t="s" s="0">
        <v>91</v>
      </c>
      <c r="AB104" t="s" s="0">
        <v>81</v>
      </c>
      <c r="AC104" t="s" s="0">
        <v>81</v>
      </c>
      <c r="AD104" t="s" s="0">
        <v>81</v>
      </c>
      <c r="AE104" t="s" s="0">
        <v>81</v>
      </c>
      <c r="AF104" t="s" s="0">
        <v>81</v>
      </c>
      <c r="AG104" t="s" s="0">
        <v>2635</v>
      </c>
      <c r="AH104" t="s" s="0">
        <v>81</v>
      </c>
      <c r="AI104" t="s" s="0">
        <v>81</v>
      </c>
      <c r="AJ104" t="s" s="0">
        <v>81</v>
      </c>
      <c r="AK104" t="s" s="0">
        <v>81</v>
      </c>
      <c r="AL104" t="s" s="0">
        <v>1379</v>
      </c>
      <c r="AM104" t="s" s="0">
        <v>77</v>
      </c>
      <c r="AN104" t="s" s="0">
        <v>77</v>
      </c>
      <c r="AO104" t="s" s="0">
        <v>77</v>
      </c>
      <c r="AP104" t="s" s="0">
        <v>77</v>
      </c>
      <c r="AQ104" t="s" s="0">
        <v>226</v>
      </c>
      <c r="AR104" t="s" s="0">
        <v>227</v>
      </c>
      <c r="AS104" t="s" s="0">
        <v>228</v>
      </c>
      <c r="AT104" t="s" s="0">
        <v>2636</v>
      </c>
      <c r="AU104" t="s" s="0">
        <v>2637</v>
      </c>
      <c r="AV104" t="s" s="0">
        <v>81</v>
      </c>
      <c r="AW104" t="s" s="0">
        <v>2638</v>
      </c>
      <c r="AX104" t="s" s="0">
        <v>2639</v>
      </c>
      <c r="AY104" t="s" s="0">
        <v>2640</v>
      </c>
      <c r="AZ104" t="s" s="0">
        <v>106</v>
      </c>
      <c r="BA104" t="s" s="0">
        <v>466</v>
      </c>
      <c r="BB104" t="s" s="0">
        <v>122</v>
      </c>
      <c r="BC104" t="s" s="0">
        <v>81</v>
      </c>
      <c r="BD104" t="s" s="0">
        <v>81</v>
      </c>
      <c r="BE104" t="s" s="0">
        <v>81</v>
      </c>
      <c r="BF104" t="s" s="0">
        <v>81</v>
      </c>
      <c r="BG104" t="s" s="0">
        <v>81</v>
      </c>
      <c r="BH104" t="s" s="0">
        <v>81</v>
      </c>
      <c r="BI104" t="s" s="0">
        <v>2641</v>
      </c>
      <c r="BJ104" t="s" s="0">
        <v>2642</v>
      </c>
      <c r="BK104" t="s" s="205">
        <f>HYPERLINK("http://dx.doi.org/10.21037/jtd-2026-1-0315","http://dx.doi.org/10.21037/jtd-2026-1-0315")</f>
        <v>2643</v>
      </c>
      <c r="BL104" t="s" s="0">
        <v>81</v>
      </c>
      <c r="BM104" t="s" s="0">
        <v>81</v>
      </c>
      <c r="BN104" t="s" s="0">
        <v>493</v>
      </c>
      <c r="BO104" t="s" s="0">
        <v>2644</v>
      </c>
      <c r="BP104" t="s" s="0">
        <v>2644</v>
      </c>
      <c r="BQ104" t="s" s="0">
        <v>2645</v>
      </c>
      <c r="BR104" t="s" s="0">
        <v>2646</v>
      </c>
      <c r="BS104" t="s" s="0">
        <v>2647</v>
      </c>
      <c r="BT104" t="s" s="206">
        <f>HYPERLINK("https://www.webofscience.com/wos/woscc/full-record/WOS:001796917700017","View Record in Web of Science")</f>
        <v>119</v>
      </c>
      <c r="BU104" t="s" s="0">
        <v>120</v>
      </c>
      <c r="BV104" t="s" s="0">
        <v>81</v>
      </c>
      <c r="BW104" t="s" s="0">
        <v>81</v>
      </c>
      <c r="BX104" t="s" s="0">
        <v>121</v>
      </c>
    </row>
    <row r="105">
      <c r="A105" t="s" s="0">
        <v>77</v>
      </c>
      <c r="B105" t="s" s="0">
        <v>77</v>
      </c>
      <c r="C105" t="s" s="0">
        <v>77</v>
      </c>
      <c r="D105" t="s" s="0">
        <v>77</v>
      </c>
      <c r="E105" t="s" s="0">
        <v>2648</v>
      </c>
      <c r="F105" t="s" s="0">
        <v>2649</v>
      </c>
      <c r="G105" t="s" s="0">
        <v>2650</v>
      </c>
      <c r="H105" t="s" s="0">
        <v>81</v>
      </c>
      <c r="I105" t="s" s="0">
        <v>82</v>
      </c>
      <c r="J105" t="s" s="0">
        <v>2651</v>
      </c>
      <c r="K105" t="s" s="0">
        <v>2652</v>
      </c>
      <c r="L105" t="s" s="0">
        <v>81</v>
      </c>
      <c r="M105" t="s" s="0">
        <v>81</v>
      </c>
      <c r="N105" t="s" s="0">
        <v>81</v>
      </c>
      <c r="O105" t="s" s="0">
        <v>2653</v>
      </c>
      <c r="P105" t="s" s="0">
        <v>2654</v>
      </c>
      <c r="Q105" t="s" s="0">
        <v>87</v>
      </c>
      <c r="R105" t="s" s="0">
        <v>81</v>
      </c>
      <c r="S105" t="s" s="0">
        <v>81</v>
      </c>
      <c r="T105" t="s" s="0">
        <v>81</v>
      </c>
      <c r="U105" t="s" s="0">
        <v>81</v>
      </c>
      <c r="V105" t="s" s="0">
        <v>2655</v>
      </c>
      <c r="W105" t="s" s="0">
        <v>167</v>
      </c>
      <c r="X105" t="s" s="0">
        <v>81</v>
      </c>
      <c r="Y105" t="s" s="0">
        <v>81</v>
      </c>
      <c r="Z105" t="s" s="0">
        <v>90</v>
      </c>
      <c r="AA105" t="s" s="0">
        <v>91</v>
      </c>
      <c r="AB105" t="s" s="0">
        <v>81</v>
      </c>
      <c r="AC105" t="s" s="0">
        <v>81</v>
      </c>
      <c r="AD105" t="s" s="0">
        <v>81</v>
      </c>
      <c r="AE105" t="s" s="0">
        <v>81</v>
      </c>
      <c r="AF105" t="s" s="0">
        <v>81</v>
      </c>
      <c r="AG105" t="s" s="0">
        <v>2656</v>
      </c>
      <c r="AH105" t="s" s="0">
        <v>2657</v>
      </c>
      <c r="AI105" t="s" s="0">
        <v>81</v>
      </c>
      <c r="AJ105" t="s" s="0">
        <v>81</v>
      </c>
      <c r="AK105" t="s" s="0">
        <v>81</v>
      </c>
      <c r="AL105" t="s" s="0">
        <v>1353</v>
      </c>
      <c r="AM105" t="s" s="0">
        <v>77</v>
      </c>
      <c r="AN105" t="s" s="0">
        <v>77</v>
      </c>
      <c r="AO105" t="s" s="0">
        <v>77</v>
      </c>
      <c r="AP105" t="s" s="0">
        <v>77</v>
      </c>
      <c r="AQ105" t="s" s="0">
        <v>170</v>
      </c>
      <c r="AR105" t="s" s="0">
        <v>171</v>
      </c>
      <c r="AS105" t="s" s="0">
        <v>172</v>
      </c>
      <c r="AT105" t="s" s="0">
        <v>81</v>
      </c>
      <c r="AU105" t="s" s="0">
        <v>173</v>
      </c>
      <c r="AV105" t="s" s="0">
        <v>81</v>
      </c>
      <c r="AW105" t="s" s="0">
        <v>174</v>
      </c>
      <c r="AX105" t="s" s="0">
        <v>175</v>
      </c>
      <c r="AY105" t="s" s="0">
        <v>176</v>
      </c>
      <c r="AZ105" t="s" s="0">
        <v>106</v>
      </c>
      <c r="BA105" t="s" s="0">
        <v>177</v>
      </c>
      <c r="BB105" t="s" s="0">
        <v>177</v>
      </c>
      <c r="BC105" t="s" s="0">
        <v>81</v>
      </c>
      <c r="BD105" t="s" s="0">
        <v>81</v>
      </c>
      <c r="BE105" t="s" s="0">
        <v>81</v>
      </c>
      <c r="BF105" t="s" s="0">
        <v>81</v>
      </c>
      <c r="BG105" t="s" s="0">
        <v>81</v>
      </c>
      <c r="BH105" t="s" s="0">
        <v>81</v>
      </c>
      <c r="BI105" t="s" s="0">
        <v>2658</v>
      </c>
      <c r="BJ105" t="s" s="0">
        <v>2659</v>
      </c>
      <c r="BK105" t="s" s="207">
        <f>HYPERLINK("http://dx.doi.org/10.3390/jcm15156053","http://dx.doi.org/10.3390/jcm15156053")</f>
        <v>2660</v>
      </c>
      <c r="BL105" t="s" s="0">
        <v>81</v>
      </c>
      <c r="BM105" t="s" s="0">
        <v>81</v>
      </c>
      <c r="BN105" t="s" s="0">
        <v>181</v>
      </c>
      <c r="BO105" t="s" s="0">
        <v>182</v>
      </c>
      <c r="BP105" t="s" s="0">
        <v>115</v>
      </c>
      <c r="BQ105" t="s" s="0">
        <v>2661</v>
      </c>
      <c r="BR105" t="s" s="0">
        <v>81</v>
      </c>
      <c r="BS105" t="s" s="0">
        <v>2662</v>
      </c>
      <c r="BT105" t="s" s="208">
        <f>HYPERLINK("https://www.webofscience.com/wos/woscc/full-record/WOS:001846899800001","View Record in Web of Science")</f>
        <v>119</v>
      </c>
      <c r="BU105" t="s" s="0">
        <v>120</v>
      </c>
      <c r="BV105" t="s" s="0">
        <v>81</v>
      </c>
      <c r="BW105" t="s" s="0">
        <v>81</v>
      </c>
      <c r="BX105" t="s" s="0">
        <v>121</v>
      </c>
    </row>
    <row r="106">
      <c r="A106" t="s" s="0">
        <v>77</v>
      </c>
      <c r="B106" t="s" s="0">
        <v>77</v>
      </c>
      <c r="C106" t="s" s="0">
        <v>77</v>
      </c>
      <c r="D106" t="s" s="0">
        <v>77</v>
      </c>
      <c r="E106" t="s" s="0">
        <v>2663</v>
      </c>
      <c r="F106" t="s" s="0">
        <v>2664</v>
      </c>
      <c r="G106" t="s" s="0">
        <v>2665</v>
      </c>
      <c r="H106" t="s" s="0">
        <v>81</v>
      </c>
      <c r="I106" t="s" s="0">
        <v>82</v>
      </c>
      <c r="J106" t="s" s="0">
        <v>2666</v>
      </c>
      <c r="K106" t="s" s="0">
        <v>2667</v>
      </c>
      <c r="L106" t="s" s="0">
        <v>2668</v>
      </c>
      <c r="M106" t="s" s="0">
        <v>2669</v>
      </c>
      <c r="N106" t="s" s="0">
        <v>2670</v>
      </c>
      <c r="O106" t="s" s="0">
        <v>2671</v>
      </c>
      <c r="P106" t="s" s="0">
        <v>2672</v>
      </c>
      <c r="Q106" t="s" s="0">
        <v>87</v>
      </c>
      <c r="R106" t="s" s="0">
        <v>81</v>
      </c>
      <c r="S106" t="s" s="0">
        <v>81</v>
      </c>
      <c r="T106" t="s" s="0">
        <v>81</v>
      </c>
      <c r="U106" t="s" s="0">
        <v>81</v>
      </c>
      <c r="V106" t="s" s="0">
        <v>2673</v>
      </c>
      <c r="W106" t="s" s="0">
        <v>2674</v>
      </c>
      <c r="X106" t="s" s="0">
        <v>81</v>
      </c>
      <c r="Y106" t="s" s="0">
        <v>81</v>
      </c>
      <c r="Z106" t="s" s="0">
        <v>90</v>
      </c>
      <c r="AA106" t="s" s="0">
        <v>509</v>
      </c>
      <c r="AB106" t="s" s="0">
        <v>81</v>
      </c>
      <c r="AC106" t="s" s="0">
        <v>81</v>
      </c>
      <c r="AD106" t="s" s="0">
        <v>81</v>
      </c>
      <c r="AE106" t="s" s="0">
        <v>81</v>
      </c>
      <c r="AF106" t="s" s="0">
        <v>81</v>
      </c>
      <c r="AG106" t="s" s="0">
        <v>2675</v>
      </c>
      <c r="AH106" t="s" s="0">
        <v>81</v>
      </c>
      <c r="AI106" t="s" s="0">
        <v>2676</v>
      </c>
      <c r="AJ106" t="s" s="0">
        <v>81</v>
      </c>
      <c r="AK106" t="s" s="0">
        <v>81</v>
      </c>
      <c r="AL106" t="s" s="0">
        <v>436</v>
      </c>
      <c r="AM106" t="s" s="0">
        <v>77</v>
      </c>
      <c r="AN106" t="s" s="0">
        <v>77</v>
      </c>
      <c r="AO106" t="s" s="0">
        <v>108</v>
      </c>
      <c r="AP106" t="s" s="0">
        <v>108</v>
      </c>
      <c r="AQ106" t="s" s="0">
        <v>1231</v>
      </c>
      <c r="AR106" t="s" s="0">
        <v>1232</v>
      </c>
      <c r="AS106" t="s" s="0">
        <v>1233</v>
      </c>
      <c r="AT106" t="s" s="0">
        <v>2677</v>
      </c>
      <c r="AU106" t="s" s="0">
        <v>2678</v>
      </c>
      <c r="AV106" t="s" s="0">
        <v>81</v>
      </c>
      <c r="AW106" t="s" s="0">
        <v>2679</v>
      </c>
      <c r="AX106" t="s" s="0">
        <v>2680</v>
      </c>
      <c r="AY106" t="s" s="0">
        <v>81</v>
      </c>
      <c r="AZ106" t="s" s="0">
        <v>106</v>
      </c>
      <c r="BA106" t="s" s="0">
        <v>81</v>
      </c>
      <c r="BB106" t="s" s="0">
        <v>81</v>
      </c>
      <c r="BC106" t="s" s="0">
        <v>81</v>
      </c>
      <c r="BD106" t="s" s="0">
        <v>81</v>
      </c>
      <c r="BE106" t="s" s="0">
        <v>81</v>
      </c>
      <c r="BF106" t="s" s="0">
        <v>81</v>
      </c>
      <c r="BG106" t="s" s="0">
        <v>81</v>
      </c>
      <c r="BH106" t="s" s="0">
        <v>81</v>
      </c>
      <c r="BI106" t="s" s="0">
        <v>81</v>
      </c>
      <c r="BJ106" t="s" s="0">
        <v>2681</v>
      </c>
      <c r="BK106" t="s" s="209">
        <f>HYPERLINK("http://dx.doi.org/10.1002/nau.70308","http://dx.doi.org/10.1002/nau.70308")</f>
        <v>2682</v>
      </c>
      <c r="BL106" t="s" s="0">
        <v>81</v>
      </c>
      <c r="BM106" t="s" s="0">
        <v>912</v>
      </c>
      <c r="BN106" t="s" s="0">
        <v>297</v>
      </c>
      <c r="BO106" t="s" s="0">
        <v>1853</v>
      </c>
      <c r="BP106" t="s" s="0">
        <v>1853</v>
      </c>
      <c r="BQ106" t="s" s="0">
        <v>2683</v>
      </c>
      <c r="BR106" t="s" s="0">
        <v>2684</v>
      </c>
      <c r="BS106" t="s" s="0">
        <v>2685</v>
      </c>
      <c r="BT106" t="s" s="210">
        <f>HYPERLINK("https://www.webofscience.com/wos/woscc/full-record/WOS:001762108900001","View Record in Web of Science")</f>
        <v>119</v>
      </c>
      <c r="BU106" t="s" s="0">
        <v>81</v>
      </c>
      <c r="BV106" t="s" s="0">
        <v>81</v>
      </c>
      <c r="BW106" t="s" s="0">
        <v>81</v>
      </c>
      <c r="BX106" t="s" s="0">
        <v>121</v>
      </c>
    </row>
    <row r="107">
      <c r="A107" t="s" s="0">
        <v>77</v>
      </c>
      <c r="B107" t="s" s="0">
        <v>77</v>
      </c>
      <c r="C107" t="s" s="0">
        <v>108</v>
      </c>
      <c r="D107" t="s" s="0">
        <v>77</v>
      </c>
      <c r="E107" t="s" s="0">
        <v>2686</v>
      </c>
      <c r="F107" t="s" s="0">
        <v>2687</v>
      </c>
      <c r="G107" t="s" s="0">
        <v>2688</v>
      </c>
      <c r="H107" t="s" s="0">
        <v>81</v>
      </c>
      <c r="I107" t="s" s="0">
        <v>82</v>
      </c>
      <c r="J107" t="s" s="0">
        <v>2689</v>
      </c>
      <c r="K107" t="s" s="0">
        <v>2690</v>
      </c>
      <c r="L107" t="s" s="0">
        <v>2691</v>
      </c>
      <c r="M107" t="s" s="0">
        <v>2692</v>
      </c>
      <c r="N107" t="s" s="0">
        <v>2693</v>
      </c>
      <c r="O107" t="s" s="0">
        <v>2694</v>
      </c>
      <c r="P107" t="s" s="0">
        <v>2695</v>
      </c>
      <c r="Q107" t="s" s="0">
        <v>87</v>
      </c>
      <c r="R107" t="s" s="0">
        <v>81</v>
      </c>
      <c r="S107" t="s" s="0">
        <v>81</v>
      </c>
      <c r="T107" t="s" s="0">
        <v>81</v>
      </c>
      <c r="U107" t="s" s="0">
        <v>81</v>
      </c>
      <c r="V107" t="s" s="0">
        <v>2696</v>
      </c>
      <c r="W107" t="s" s="0">
        <v>2697</v>
      </c>
      <c r="X107" t="s" s="0">
        <v>81</v>
      </c>
      <c r="Y107" t="s" s="0">
        <v>81</v>
      </c>
      <c r="Z107" t="s" s="0">
        <v>90</v>
      </c>
      <c r="AA107" t="s" s="0">
        <v>91</v>
      </c>
      <c r="AB107" t="s" s="0">
        <v>81</v>
      </c>
      <c r="AC107" t="s" s="0">
        <v>81</v>
      </c>
      <c r="AD107" t="s" s="0">
        <v>81</v>
      </c>
      <c r="AE107" t="s" s="0">
        <v>81</v>
      </c>
      <c r="AF107" t="s" s="0">
        <v>81</v>
      </c>
      <c r="AG107" t="s" s="0">
        <v>2698</v>
      </c>
      <c r="AH107" t="s" s="0">
        <v>2699</v>
      </c>
      <c r="AI107" t="s" s="0">
        <v>81</v>
      </c>
      <c r="AJ107" t="s" s="0">
        <v>2700</v>
      </c>
      <c r="AK107" t="s" s="0">
        <v>81</v>
      </c>
      <c r="AL107" t="s" s="0">
        <v>2701</v>
      </c>
      <c r="AM107" t="s" s="0">
        <v>108</v>
      </c>
      <c r="AN107" t="s" s="0">
        <v>108</v>
      </c>
      <c r="AO107" t="s" s="0">
        <v>199</v>
      </c>
      <c r="AP107" t="s" s="0">
        <v>199</v>
      </c>
      <c r="AQ107" t="s" s="0">
        <v>98</v>
      </c>
      <c r="AR107" t="s" s="0">
        <v>99</v>
      </c>
      <c r="AS107" t="s" s="0">
        <v>100</v>
      </c>
      <c r="AT107" t="s" s="0">
        <v>81</v>
      </c>
      <c r="AU107" t="s" s="0">
        <v>2702</v>
      </c>
      <c r="AV107" t="s" s="0">
        <v>81</v>
      </c>
      <c r="AW107" t="s" s="0">
        <v>2703</v>
      </c>
      <c r="AX107" t="s" s="0">
        <v>2704</v>
      </c>
      <c r="AY107" t="s" s="0">
        <v>2705</v>
      </c>
      <c r="AZ107" t="s" s="0">
        <v>205</v>
      </c>
      <c r="BA107" t="s" s="0">
        <v>1830</v>
      </c>
      <c r="BB107" t="s" s="0">
        <v>108</v>
      </c>
      <c r="BC107" t="s" s="0">
        <v>81</v>
      </c>
      <c r="BD107" t="s" s="0">
        <v>81</v>
      </c>
      <c r="BE107" t="s" s="0">
        <v>81</v>
      </c>
      <c r="BF107" t="s" s="0">
        <v>81</v>
      </c>
      <c r="BG107" t="s" s="0">
        <v>81</v>
      </c>
      <c r="BH107" t="s" s="0">
        <v>81</v>
      </c>
      <c r="BI107" t="s" s="0">
        <v>957</v>
      </c>
      <c r="BJ107" t="s" s="0">
        <v>2706</v>
      </c>
      <c r="BK107" t="s" s="211">
        <f>HYPERLINK("http://dx.doi.org/10.1186/s12917-025-05192-y","http://dx.doi.org/10.1186/s12917-025-05192-y")</f>
        <v>2707</v>
      </c>
      <c r="BL107" t="s" s="0">
        <v>81</v>
      </c>
      <c r="BM107" t="s" s="0">
        <v>81</v>
      </c>
      <c r="BN107" t="s" s="0">
        <v>137</v>
      </c>
      <c r="BO107" t="s" s="0">
        <v>2708</v>
      </c>
      <c r="BP107" t="s" s="0">
        <v>2708</v>
      </c>
      <c r="BQ107" t="s" s="0">
        <v>2709</v>
      </c>
      <c r="BR107" t="s" s="0">
        <v>2710</v>
      </c>
      <c r="BS107" t="s" s="0">
        <v>2711</v>
      </c>
      <c r="BT107" t="s" s="212">
        <f>HYPERLINK("https://www.webofscience.com/wos/woscc/full-record/WOS:001667690800002","View Record in Web of Science")</f>
        <v>119</v>
      </c>
      <c r="BU107" t="s" s="0">
        <v>120</v>
      </c>
      <c r="BV107" t="s" s="0">
        <v>81</v>
      </c>
      <c r="BW107" t="s" s="0">
        <v>81</v>
      </c>
      <c r="BX107" t="s" s="0">
        <v>121</v>
      </c>
    </row>
    <row r="108">
      <c r="A108" t="s" s="0">
        <v>77</v>
      </c>
      <c r="B108" t="s" s="0">
        <v>77</v>
      </c>
      <c r="C108" t="s" s="0">
        <v>77</v>
      </c>
      <c r="D108" t="s" s="0">
        <v>77</v>
      </c>
      <c r="E108" t="s" s="0">
        <v>2712</v>
      </c>
      <c r="F108" t="s" s="0">
        <v>2713</v>
      </c>
      <c r="G108" t="s" s="0">
        <v>2714</v>
      </c>
      <c r="H108" t="s" s="0">
        <v>81</v>
      </c>
      <c r="I108" t="s" s="0">
        <v>82</v>
      </c>
      <c r="J108" t="s" s="0">
        <v>2715</v>
      </c>
      <c r="K108" t="s" s="0">
        <v>2716</v>
      </c>
      <c r="L108" t="s" s="0">
        <v>2717</v>
      </c>
      <c r="M108" t="s" s="0">
        <v>2718</v>
      </c>
      <c r="N108" t="s" s="0">
        <v>2719</v>
      </c>
      <c r="O108" t="s" s="0">
        <v>2720</v>
      </c>
      <c r="P108" t="s" s="0">
        <v>2721</v>
      </c>
      <c r="Q108" t="s" s="0">
        <v>87</v>
      </c>
      <c r="R108" t="s" s="0">
        <v>81</v>
      </c>
      <c r="S108" t="s" s="0">
        <v>81</v>
      </c>
      <c r="T108" t="s" s="0">
        <v>81</v>
      </c>
      <c r="U108" t="s" s="0">
        <v>81</v>
      </c>
      <c r="V108" t="s" s="0">
        <v>2722</v>
      </c>
      <c r="W108" t="s" s="0">
        <v>309</v>
      </c>
      <c r="X108" t="s" s="0">
        <v>81</v>
      </c>
      <c r="Y108" t="s" s="0">
        <v>81</v>
      </c>
      <c r="Z108" t="s" s="0">
        <v>90</v>
      </c>
      <c r="AA108" t="s" s="0">
        <v>91</v>
      </c>
      <c r="AB108" t="s" s="0">
        <v>81</v>
      </c>
      <c r="AC108" t="s" s="0">
        <v>81</v>
      </c>
      <c r="AD108" t="s" s="0">
        <v>81</v>
      </c>
      <c r="AE108" t="s" s="0">
        <v>81</v>
      </c>
      <c r="AF108" t="s" s="0">
        <v>81</v>
      </c>
      <c r="AG108" t="s" s="0">
        <v>2723</v>
      </c>
      <c r="AH108" t="s" s="0">
        <v>2724</v>
      </c>
      <c r="AI108" t="s" s="0">
        <v>81</v>
      </c>
      <c r="AJ108" t="s" s="0">
        <v>81</v>
      </c>
      <c r="AK108" t="s" s="0">
        <v>81</v>
      </c>
      <c r="AL108" t="s" s="0">
        <v>974</v>
      </c>
      <c r="AM108" t="s" s="0">
        <v>77</v>
      </c>
      <c r="AN108" t="s" s="0">
        <v>77</v>
      </c>
      <c r="AO108" t="s" s="0">
        <v>77</v>
      </c>
      <c r="AP108" t="s" s="0">
        <v>77</v>
      </c>
      <c r="AQ108" t="s" s="0">
        <v>313</v>
      </c>
      <c r="AR108" t="s" s="0">
        <v>314</v>
      </c>
      <c r="AS108" t="s" s="0">
        <v>315</v>
      </c>
      <c r="AT108" t="s" s="0">
        <v>81</v>
      </c>
      <c r="AU108" t="s" s="0">
        <v>316</v>
      </c>
      <c r="AV108" t="s" s="0">
        <v>81</v>
      </c>
      <c r="AW108" t="s" s="0">
        <v>317</v>
      </c>
      <c r="AX108" t="s" s="0">
        <v>318</v>
      </c>
      <c r="AY108" t="s" s="0">
        <v>2725</v>
      </c>
      <c r="AZ108" t="s" s="0">
        <v>106</v>
      </c>
      <c r="BA108" t="s" s="0">
        <v>154</v>
      </c>
      <c r="BB108" t="s" s="0">
        <v>81</v>
      </c>
      <c r="BC108" t="s" s="0">
        <v>81</v>
      </c>
      <c r="BD108" t="s" s="0">
        <v>81</v>
      </c>
      <c r="BE108" t="s" s="0">
        <v>81</v>
      </c>
      <c r="BF108" t="s" s="0">
        <v>81</v>
      </c>
      <c r="BG108" t="s" s="0">
        <v>81</v>
      </c>
      <c r="BH108" t="s" s="0">
        <v>81</v>
      </c>
      <c r="BI108" t="s" s="0">
        <v>2726</v>
      </c>
      <c r="BJ108" t="s" s="0">
        <v>2727</v>
      </c>
      <c r="BK108" t="s" s="213">
        <f>HYPERLINK("http://dx.doi.org/10.3389/fmed.2026.1893638","http://dx.doi.org/10.3389/fmed.2026.1893638")</f>
        <v>2728</v>
      </c>
      <c r="BL108" t="s" s="0">
        <v>81</v>
      </c>
      <c r="BM108" t="s" s="0">
        <v>81</v>
      </c>
      <c r="BN108" t="s" s="0">
        <v>404</v>
      </c>
      <c r="BO108" t="s" s="0">
        <v>182</v>
      </c>
      <c r="BP108" t="s" s="0">
        <v>115</v>
      </c>
      <c r="BQ108" t="s" s="0">
        <v>2729</v>
      </c>
      <c r="BR108" t="s" s="0">
        <v>81</v>
      </c>
      <c r="BS108" t="s" s="0">
        <v>2730</v>
      </c>
      <c r="BT108" t="s" s="214">
        <f>HYPERLINK("https://www.webofscience.com/wos/woscc/full-record/WOS:001854281100001","View Record in Web of Science")</f>
        <v>119</v>
      </c>
      <c r="BU108" t="s" s="0">
        <v>272</v>
      </c>
      <c r="BV108" t="s" s="0">
        <v>81</v>
      </c>
      <c r="BW108" t="s" s="0">
        <v>81</v>
      </c>
      <c r="BX108" t="s" s="0">
        <v>121</v>
      </c>
    </row>
    <row r="109">
      <c r="A109" t="s" s="0">
        <v>77</v>
      </c>
      <c r="B109" t="s" s="0">
        <v>77</v>
      </c>
      <c r="C109" t="s" s="0">
        <v>77</v>
      </c>
      <c r="D109" t="s" s="0">
        <v>77</v>
      </c>
      <c r="E109" t="s" s="0">
        <v>2731</v>
      </c>
      <c r="F109" t="s" s="0">
        <v>2732</v>
      </c>
      <c r="G109" t="s" s="0">
        <v>2733</v>
      </c>
      <c r="H109" t="s" s="0">
        <v>81</v>
      </c>
      <c r="I109" t="s" s="0">
        <v>82</v>
      </c>
      <c r="J109" t="s" s="0">
        <v>2734</v>
      </c>
      <c r="K109" t="s" s="0">
        <v>2735</v>
      </c>
      <c r="L109" t="s" s="0">
        <v>81</v>
      </c>
      <c r="M109" t="s" s="0">
        <v>81</v>
      </c>
      <c r="N109" t="s" s="0">
        <v>81</v>
      </c>
      <c r="O109" t="s" s="0">
        <v>2736</v>
      </c>
      <c r="P109" t="s" s="0">
        <v>2737</v>
      </c>
      <c r="Q109" t="s" s="0">
        <v>87</v>
      </c>
      <c r="R109" t="s" s="0">
        <v>81</v>
      </c>
      <c r="S109" t="s" s="0">
        <v>81</v>
      </c>
      <c r="T109" t="s" s="0">
        <v>81</v>
      </c>
      <c r="U109" t="s" s="0">
        <v>81</v>
      </c>
      <c r="V109" t="s" s="0">
        <v>2738</v>
      </c>
      <c r="W109" t="s" s="0">
        <v>167</v>
      </c>
      <c r="X109" t="s" s="0">
        <v>81</v>
      </c>
      <c r="Y109" t="s" s="0">
        <v>81</v>
      </c>
      <c r="Z109" t="s" s="0">
        <v>90</v>
      </c>
      <c r="AA109" t="s" s="0">
        <v>91</v>
      </c>
      <c r="AB109" t="s" s="0">
        <v>81</v>
      </c>
      <c r="AC109" t="s" s="0">
        <v>81</v>
      </c>
      <c r="AD109" t="s" s="0">
        <v>81</v>
      </c>
      <c r="AE109" t="s" s="0">
        <v>81</v>
      </c>
      <c r="AF109" t="s" s="0">
        <v>81</v>
      </c>
      <c r="AG109" t="s" s="0">
        <v>2739</v>
      </c>
      <c r="AH109" t="s" s="0">
        <v>81</v>
      </c>
      <c r="AI109" t="s" s="0">
        <v>2740</v>
      </c>
      <c r="AJ109" t="s" s="0">
        <v>81</v>
      </c>
      <c r="AK109" t="s" s="0">
        <v>81</v>
      </c>
      <c r="AL109" t="s" s="0">
        <v>113</v>
      </c>
      <c r="AM109" t="s" s="0">
        <v>77</v>
      </c>
      <c r="AN109" t="s" s="0">
        <v>77</v>
      </c>
      <c r="AO109" t="s" s="0">
        <v>77</v>
      </c>
      <c r="AP109" t="s" s="0">
        <v>77</v>
      </c>
      <c r="AQ109" t="s" s="0">
        <v>170</v>
      </c>
      <c r="AR109" t="s" s="0">
        <v>171</v>
      </c>
      <c r="AS109" t="s" s="0">
        <v>172</v>
      </c>
      <c r="AT109" t="s" s="0">
        <v>81</v>
      </c>
      <c r="AU109" t="s" s="0">
        <v>173</v>
      </c>
      <c r="AV109" t="s" s="0">
        <v>81</v>
      </c>
      <c r="AW109" t="s" s="0">
        <v>174</v>
      </c>
      <c r="AX109" t="s" s="0">
        <v>175</v>
      </c>
      <c r="AY109" t="s" s="0">
        <v>2741</v>
      </c>
      <c r="AZ109" t="s" s="0">
        <v>106</v>
      </c>
      <c r="BA109" t="s" s="0">
        <v>177</v>
      </c>
      <c r="BB109" t="s" s="0">
        <v>288</v>
      </c>
      <c r="BC109" t="s" s="0">
        <v>81</v>
      </c>
      <c r="BD109" t="s" s="0">
        <v>81</v>
      </c>
      <c r="BE109" t="s" s="0">
        <v>81</v>
      </c>
      <c r="BF109" t="s" s="0">
        <v>81</v>
      </c>
      <c r="BG109" t="s" s="0">
        <v>81</v>
      </c>
      <c r="BH109" t="s" s="0">
        <v>81</v>
      </c>
      <c r="BI109" t="s" s="0">
        <v>2742</v>
      </c>
      <c r="BJ109" t="s" s="0">
        <v>2743</v>
      </c>
      <c r="BK109" t="s" s="215">
        <f>HYPERLINK("http://dx.doi.org/10.3390/jcm15062169","http://dx.doi.org/10.3390/jcm15062169")</f>
        <v>2744</v>
      </c>
      <c r="BL109" t="s" s="0">
        <v>81</v>
      </c>
      <c r="BM109" t="s" s="0">
        <v>81</v>
      </c>
      <c r="BN109" t="s" s="0">
        <v>154</v>
      </c>
      <c r="BO109" t="s" s="0">
        <v>182</v>
      </c>
      <c r="BP109" t="s" s="0">
        <v>115</v>
      </c>
      <c r="BQ109" t="s" s="0">
        <v>2745</v>
      </c>
      <c r="BR109" t="s" s="0">
        <v>2746</v>
      </c>
      <c r="BS109" t="s" s="0">
        <v>2747</v>
      </c>
      <c r="BT109" t="s" s="216">
        <f>HYPERLINK("https://www.webofscience.com/wos/woscc/full-record/WOS:001725682000001","View Record in Web of Science")</f>
        <v>119</v>
      </c>
      <c r="BU109" t="s" s="0">
        <v>120</v>
      </c>
      <c r="BV109" t="s" s="0">
        <v>81</v>
      </c>
      <c r="BW109" t="s" s="0">
        <v>81</v>
      </c>
      <c r="BX109" t="s" s="0">
        <v>121</v>
      </c>
    </row>
    <row r="110">
      <c r="A110" t="s" s="0">
        <v>77</v>
      </c>
      <c r="B110" t="s" s="0">
        <v>77</v>
      </c>
      <c r="C110" t="s" s="0">
        <v>77</v>
      </c>
      <c r="D110" t="s" s="0">
        <v>77</v>
      </c>
      <c r="E110" t="s" s="0">
        <v>2748</v>
      </c>
      <c r="F110" t="s" s="0">
        <v>2749</v>
      </c>
      <c r="G110" t="s" s="0">
        <v>2750</v>
      </c>
      <c r="H110" t="s" s="0">
        <v>81</v>
      </c>
      <c r="I110" t="s" s="0">
        <v>82</v>
      </c>
      <c r="J110" t="s" s="0">
        <v>2751</v>
      </c>
      <c r="K110" t="s" s="0">
        <v>2752</v>
      </c>
      <c r="L110" t="s" s="0">
        <v>81</v>
      </c>
      <c r="M110" t="s" s="0">
        <v>81</v>
      </c>
      <c r="N110" t="s" s="0">
        <v>81</v>
      </c>
      <c r="O110" t="s" s="0">
        <v>2753</v>
      </c>
      <c r="P110" t="s" s="0">
        <v>2754</v>
      </c>
      <c r="Q110" t="s" s="0">
        <v>87</v>
      </c>
      <c r="R110" t="s" s="0">
        <v>81</v>
      </c>
      <c r="S110" t="s" s="0">
        <v>81</v>
      </c>
      <c r="T110" t="s" s="0">
        <v>81</v>
      </c>
      <c r="U110" t="s" s="0">
        <v>81</v>
      </c>
      <c r="V110" t="s" s="0">
        <v>2755</v>
      </c>
      <c r="W110" t="s" s="0">
        <v>2756</v>
      </c>
      <c r="X110" t="s" s="0">
        <v>81</v>
      </c>
      <c r="Y110" t="s" s="0">
        <v>81</v>
      </c>
      <c r="Z110" t="s" s="0">
        <v>90</v>
      </c>
      <c r="AA110" t="s" s="0">
        <v>91</v>
      </c>
      <c r="AB110" t="s" s="0">
        <v>81</v>
      </c>
      <c r="AC110" t="s" s="0">
        <v>81</v>
      </c>
      <c r="AD110" t="s" s="0">
        <v>81</v>
      </c>
      <c r="AE110" t="s" s="0">
        <v>81</v>
      </c>
      <c r="AF110" t="s" s="0">
        <v>81</v>
      </c>
      <c r="AG110" t="s" s="0">
        <v>2757</v>
      </c>
      <c r="AH110" t="s" s="0">
        <v>81</v>
      </c>
      <c r="AI110" t="s" s="0">
        <v>81</v>
      </c>
      <c r="AJ110" t="s" s="0">
        <v>81</v>
      </c>
      <c r="AK110" t="s" s="0">
        <v>81</v>
      </c>
      <c r="AL110" t="s" s="0">
        <v>347</v>
      </c>
      <c r="AM110" t="s" s="0">
        <v>108</v>
      </c>
      <c r="AN110" t="s" s="0">
        <v>108</v>
      </c>
      <c r="AO110" t="s" s="0">
        <v>77</v>
      </c>
      <c r="AP110" t="s" s="0">
        <v>77</v>
      </c>
      <c r="AQ110" t="s" s="0">
        <v>883</v>
      </c>
      <c r="AR110" t="s" s="0">
        <v>665</v>
      </c>
      <c r="AS110" t="s" s="0">
        <v>884</v>
      </c>
      <c r="AT110" t="s" s="0">
        <v>2758</v>
      </c>
      <c r="AU110" t="s" s="0">
        <v>2759</v>
      </c>
      <c r="AV110" t="s" s="0">
        <v>81</v>
      </c>
      <c r="AW110" t="s" s="0">
        <v>2760</v>
      </c>
      <c r="AX110" t="s" s="0">
        <v>2761</v>
      </c>
      <c r="AY110" t="s" s="0">
        <v>671</v>
      </c>
      <c r="AZ110" t="s" s="0">
        <v>106</v>
      </c>
      <c r="BA110" t="s" s="0">
        <v>541</v>
      </c>
      <c r="BB110" t="s" s="0">
        <v>122</v>
      </c>
      <c r="BC110" t="s" s="0">
        <v>81</v>
      </c>
      <c r="BD110" t="s" s="0">
        <v>81</v>
      </c>
      <c r="BE110" t="s" s="0">
        <v>81</v>
      </c>
      <c r="BF110" t="s" s="0">
        <v>81</v>
      </c>
      <c r="BG110" t="s" s="0">
        <v>2762</v>
      </c>
      <c r="BH110" t="s" s="0">
        <v>2763</v>
      </c>
      <c r="BI110" t="s" s="0">
        <v>81</v>
      </c>
      <c r="BJ110" t="s" s="0">
        <v>2764</v>
      </c>
      <c r="BK110" t="s" s="217">
        <f>HYPERLINK("http://dx.doi.org/10.1097/HCO.0000000000001302","http://dx.doi.org/10.1097/HCO.0000000000001302")</f>
        <v>2765</v>
      </c>
      <c r="BL110" t="s" s="0">
        <v>81</v>
      </c>
      <c r="BM110" t="s" s="0">
        <v>81</v>
      </c>
      <c r="BN110" t="s" s="0">
        <v>289</v>
      </c>
      <c r="BO110" t="s" s="0">
        <v>155</v>
      </c>
      <c r="BP110" t="s" s="0">
        <v>156</v>
      </c>
      <c r="BQ110" t="s" s="0">
        <v>2766</v>
      </c>
      <c r="BR110" t="s" s="0">
        <v>2767</v>
      </c>
      <c r="BS110" t="s" s="0">
        <v>2768</v>
      </c>
      <c r="BT110" t="s" s="218">
        <f>HYPERLINK("https://www.webofscience.com/wos/woscc/full-record/WOS:001842420400006","View Record in Web of Science")</f>
        <v>119</v>
      </c>
      <c r="BU110" t="s" s="0">
        <v>81</v>
      </c>
      <c r="BV110" t="s" s="0">
        <v>81</v>
      </c>
      <c r="BW110" t="s" s="0">
        <v>81</v>
      </c>
      <c r="BX110" t="s" s="0">
        <v>121</v>
      </c>
    </row>
    <row r="111">
      <c r="A111" t="s" s="0">
        <v>77</v>
      </c>
      <c r="B111" t="s" s="0">
        <v>77</v>
      </c>
      <c r="C111" t="s" s="0">
        <v>77</v>
      </c>
      <c r="D111" t="s" s="0">
        <v>77</v>
      </c>
      <c r="E111" t="s" s="0">
        <v>2769</v>
      </c>
      <c r="F111" t="s" s="0">
        <v>2770</v>
      </c>
      <c r="G111" t="s" s="0">
        <v>2771</v>
      </c>
      <c r="H111" t="s" s="0">
        <v>81</v>
      </c>
      <c r="I111" t="s" s="0">
        <v>82</v>
      </c>
      <c r="J111" t="s" s="0">
        <v>2772</v>
      </c>
      <c r="K111" t="s" s="0">
        <v>2773</v>
      </c>
      <c r="L111" t="s" s="0">
        <v>81</v>
      </c>
      <c r="M111" t="s" s="0">
        <v>81</v>
      </c>
      <c r="N111" t="s" s="0">
        <v>81</v>
      </c>
      <c r="O111" t="s" s="0">
        <v>2774</v>
      </c>
      <c r="P111" t="s" s="0">
        <v>2775</v>
      </c>
      <c r="Q111" t="s" s="0">
        <v>87</v>
      </c>
      <c r="R111" t="s" s="0">
        <v>81</v>
      </c>
      <c r="S111" t="s" s="0">
        <v>81</v>
      </c>
      <c r="T111" t="s" s="0">
        <v>81</v>
      </c>
      <c r="U111" t="s" s="0">
        <v>81</v>
      </c>
      <c r="V111" t="s" s="0">
        <v>2776</v>
      </c>
      <c r="W111" t="s" s="0">
        <v>2777</v>
      </c>
      <c r="X111" t="s" s="0">
        <v>81</v>
      </c>
      <c r="Y111" t="s" s="0">
        <v>81</v>
      </c>
      <c r="Z111" t="s" s="0">
        <v>90</v>
      </c>
      <c r="AA111" t="s" s="0">
        <v>91</v>
      </c>
      <c r="AB111" t="s" s="0">
        <v>81</v>
      </c>
      <c r="AC111" t="s" s="0">
        <v>81</v>
      </c>
      <c r="AD111" t="s" s="0">
        <v>81</v>
      </c>
      <c r="AE111" t="s" s="0">
        <v>81</v>
      </c>
      <c r="AF111" t="s" s="0">
        <v>81</v>
      </c>
      <c r="AG111" t="s" s="0">
        <v>2778</v>
      </c>
      <c r="AH111" t="s" s="0">
        <v>2779</v>
      </c>
      <c r="AI111" t="s" s="0">
        <v>81</v>
      </c>
      <c r="AJ111" t="s" s="0">
        <v>81</v>
      </c>
      <c r="AK111" t="s" s="0">
        <v>81</v>
      </c>
      <c r="AL111" t="s" s="0">
        <v>2780</v>
      </c>
      <c r="AM111" t="s" s="0">
        <v>77</v>
      </c>
      <c r="AN111" t="s" s="0">
        <v>77</v>
      </c>
      <c r="AO111" t="s" s="0">
        <v>77</v>
      </c>
      <c r="AP111" t="s" s="0">
        <v>77</v>
      </c>
      <c r="AQ111" t="s" s="0">
        <v>838</v>
      </c>
      <c r="AR111" t="s" s="0">
        <v>839</v>
      </c>
      <c r="AS111" t="s" s="0">
        <v>840</v>
      </c>
      <c r="AT111" t="s" s="0">
        <v>2781</v>
      </c>
      <c r="AU111" t="s" s="0">
        <v>2782</v>
      </c>
      <c r="AV111" t="s" s="0">
        <v>81</v>
      </c>
      <c r="AW111" t="s" s="0">
        <v>2777</v>
      </c>
      <c r="AX111" t="s" s="0">
        <v>2783</v>
      </c>
      <c r="AY111" t="s" s="0">
        <v>2784</v>
      </c>
      <c r="AZ111" t="s" s="0">
        <v>106</v>
      </c>
      <c r="BA111" t="s" s="0">
        <v>287</v>
      </c>
      <c r="BB111" t="s" s="0">
        <v>354</v>
      </c>
      <c r="BC111" t="s" s="0">
        <v>81</v>
      </c>
      <c r="BD111" t="s" s="0">
        <v>81</v>
      </c>
      <c r="BE111" t="s" s="0">
        <v>81</v>
      </c>
      <c r="BF111" t="s" s="0">
        <v>81</v>
      </c>
      <c r="BG111" t="s" s="0">
        <v>81</v>
      </c>
      <c r="BH111" t="s" s="0">
        <v>81</v>
      </c>
      <c r="BI111" t="s" s="0">
        <v>2785</v>
      </c>
      <c r="BJ111" t="s" s="0">
        <v>2786</v>
      </c>
      <c r="BK111" t="s" s="219">
        <f>HYPERLINK("http://dx.doi.org/10.1016/j.burns.2026.108121","http://dx.doi.org/10.1016/j.burns.2026.108121")</f>
        <v>2787</v>
      </c>
      <c r="BL111" t="s" s="0">
        <v>81</v>
      </c>
      <c r="BM111" t="s" s="0">
        <v>1109</v>
      </c>
      <c r="BN111" t="s" s="0">
        <v>360</v>
      </c>
      <c r="BO111" t="s" s="0">
        <v>2788</v>
      </c>
      <c r="BP111" t="s" s="0">
        <v>2789</v>
      </c>
      <c r="BQ111" t="s" s="0">
        <v>2790</v>
      </c>
      <c r="BR111" t="s" s="0">
        <v>2791</v>
      </c>
      <c r="BS111" t="s" s="0">
        <v>2792</v>
      </c>
      <c r="BT111" t="s" s="220">
        <f>HYPERLINK("https://www.webofscience.com/wos/woscc/full-record/WOS:001820368900001","View Record in Web of Science")</f>
        <v>119</v>
      </c>
      <c r="BU111" t="s" s="0">
        <v>852</v>
      </c>
      <c r="BV111" t="s" s="0">
        <v>81</v>
      </c>
      <c r="BW111" t="s" s="0">
        <v>81</v>
      </c>
      <c r="BX111" t="s" s="0">
        <v>121</v>
      </c>
    </row>
    <row r="112">
      <c r="A112" t="s" s="0">
        <v>77</v>
      </c>
      <c r="B112" t="s" s="0">
        <v>77</v>
      </c>
      <c r="C112" t="s" s="0">
        <v>77</v>
      </c>
      <c r="D112" t="s" s="0">
        <v>77</v>
      </c>
      <c r="E112" t="s" s="0">
        <v>2793</v>
      </c>
      <c r="F112" t="s" s="0">
        <v>2794</v>
      </c>
      <c r="G112" t="s" s="0">
        <v>2795</v>
      </c>
      <c r="H112" t="s" s="0">
        <v>81</v>
      </c>
      <c r="I112" t="s" s="0">
        <v>82</v>
      </c>
      <c r="J112" t="s" s="0">
        <v>2796</v>
      </c>
      <c r="K112" t="s" s="0">
        <v>2797</v>
      </c>
      <c r="L112" t="s" s="0">
        <v>81</v>
      </c>
      <c r="M112" t="s" s="0">
        <v>81</v>
      </c>
      <c r="N112" t="s" s="0">
        <v>81</v>
      </c>
      <c r="O112" t="s" s="0">
        <v>2798</v>
      </c>
      <c r="P112" t="s" s="0">
        <v>2799</v>
      </c>
      <c r="Q112" t="s" s="0">
        <v>87</v>
      </c>
      <c r="R112" t="s" s="0">
        <v>81</v>
      </c>
      <c r="S112" t="s" s="0">
        <v>81</v>
      </c>
      <c r="T112" t="s" s="0">
        <v>81</v>
      </c>
      <c r="U112" t="s" s="0">
        <v>81</v>
      </c>
      <c r="V112" t="s" s="0">
        <v>2800</v>
      </c>
      <c r="W112" t="s" s="0">
        <v>2801</v>
      </c>
      <c r="X112" t="s" s="0">
        <v>81</v>
      </c>
      <c r="Y112" t="s" s="0">
        <v>81</v>
      </c>
      <c r="Z112" t="s" s="0">
        <v>90</v>
      </c>
      <c r="AA112" t="s" s="0">
        <v>91</v>
      </c>
      <c r="AB112" t="s" s="0">
        <v>81</v>
      </c>
      <c r="AC112" t="s" s="0">
        <v>81</v>
      </c>
      <c r="AD112" t="s" s="0">
        <v>81</v>
      </c>
      <c r="AE112" t="s" s="0">
        <v>81</v>
      </c>
      <c r="AF112" t="s" s="0">
        <v>81</v>
      </c>
      <c r="AG112" t="s" s="0">
        <v>2802</v>
      </c>
      <c r="AH112" t="s" s="0">
        <v>2803</v>
      </c>
      <c r="AI112" t="s" s="0">
        <v>2804</v>
      </c>
      <c r="AJ112" t="s" s="0">
        <v>2805</v>
      </c>
      <c r="AK112" t="s" s="0">
        <v>81</v>
      </c>
      <c r="AL112" t="s" s="0">
        <v>461</v>
      </c>
      <c r="AM112" t="s" s="0">
        <v>77</v>
      </c>
      <c r="AN112" t="s" s="0">
        <v>77</v>
      </c>
      <c r="AO112" t="s" s="0">
        <v>200</v>
      </c>
      <c r="AP112" t="s" s="0">
        <v>200</v>
      </c>
      <c r="AQ112" t="s" s="0">
        <v>2806</v>
      </c>
      <c r="AR112" t="s" s="0">
        <v>2807</v>
      </c>
      <c r="AS112" t="s" s="0">
        <v>2808</v>
      </c>
      <c r="AT112" t="s" s="0">
        <v>2809</v>
      </c>
      <c r="AU112" t="s" s="0">
        <v>2810</v>
      </c>
      <c r="AV112" t="s" s="0">
        <v>81</v>
      </c>
      <c r="AW112" t="s" s="0">
        <v>2811</v>
      </c>
      <c r="AX112" t="s" s="0">
        <v>2812</v>
      </c>
      <c r="AY112" t="s" s="0">
        <v>346</v>
      </c>
      <c r="AZ112" t="s" s="0">
        <v>106</v>
      </c>
      <c r="BA112" t="s" s="0">
        <v>177</v>
      </c>
      <c r="BB112" t="s" s="0">
        <v>200</v>
      </c>
      <c r="BC112" t="s" s="0">
        <v>81</v>
      </c>
      <c r="BD112" t="s" s="0">
        <v>81</v>
      </c>
      <c r="BE112" t="s" s="0">
        <v>81</v>
      </c>
      <c r="BF112" t="s" s="0">
        <v>81</v>
      </c>
      <c r="BG112" t="s" s="0">
        <v>2813</v>
      </c>
      <c r="BH112" t="s" s="0">
        <v>2152</v>
      </c>
      <c r="BI112" t="s" s="0">
        <v>81</v>
      </c>
      <c r="BJ112" t="s" s="0">
        <v>2814</v>
      </c>
      <c r="BK112" t="s" s="221">
        <f>HYPERLINK("http://dx.doi.org/10.1007/s40123-026-01347-8","http://dx.doi.org/10.1007/s40123-026-01347-8")</f>
        <v>2815</v>
      </c>
      <c r="BL112" t="s" s="0">
        <v>81</v>
      </c>
      <c r="BM112" t="s" s="0">
        <v>112</v>
      </c>
      <c r="BN112" t="s" s="0">
        <v>466</v>
      </c>
      <c r="BO112" t="s" s="0">
        <v>1779</v>
      </c>
      <c r="BP112" t="s" s="0">
        <v>1779</v>
      </c>
      <c r="BQ112" t="s" s="0">
        <v>2816</v>
      </c>
      <c r="BR112" t="s" s="0">
        <v>2817</v>
      </c>
      <c r="BS112" t="s" s="0">
        <v>2818</v>
      </c>
      <c r="BT112" t="s" s="222">
        <f>HYPERLINK("https://www.webofscience.com/wos/woscc/full-record/WOS:001712041600001","View Record in Web of Science")</f>
        <v>119</v>
      </c>
      <c r="BU112" t="s" s="0">
        <v>120</v>
      </c>
      <c r="BV112" t="s" s="0">
        <v>81</v>
      </c>
      <c r="BW112" t="s" s="0">
        <v>81</v>
      </c>
      <c r="BX112" t="s" s="0">
        <v>121</v>
      </c>
    </row>
    <row r="113">
      <c r="A113" t="s" s="0">
        <v>77</v>
      </c>
      <c r="B113" t="s" s="0">
        <v>77</v>
      </c>
      <c r="C113" t="s" s="0">
        <v>77</v>
      </c>
      <c r="D113" t="s" s="0">
        <v>77</v>
      </c>
      <c r="E113" t="s" s="0">
        <v>2819</v>
      </c>
      <c r="F113" t="s" s="0">
        <v>2820</v>
      </c>
      <c r="G113" t="s" s="0">
        <v>2821</v>
      </c>
      <c r="H113" t="s" s="0">
        <v>81</v>
      </c>
      <c r="I113" t="s" s="0">
        <v>276</v>
      </c>
      <c r="J113" t="s" s="0">
        <v>2822</v>
      </c>
      <c r="K113" t="s" s="0">
        <v>2823</v>
      </c>
      <c r="L113" t="s" s="0">
        <v>81</v>
      </c>
      <c r="M113" t="s" s="0">
        <v>81</v>
      </c>
      <c r="N113" t="s" s="0">
        <v>2824</v>
      </c>
      <c r="O113" t="s" s="0">
        <v>2825</v>
      </c>
      <c r="P113" t="s" s="0">
        <v>2826</v>
      </c>
      <c r="Q113" t="s" s="0">
        <v>87</v>
      </c>
      <c r="R113" t="s" s="0">
        <v>81</v>
      </c>
      <c r="S113" t="s" s="0">
        <v>81</v>
      </c>
      <c r="T113" t="s" s="0">
        <v>81</v>
      </c>
      <c r="U113" t="s" s="0">
        <v>81</v>
      </c>
      <c r="V113" t="s" s="0">
        <v>2827</v>
      </c>
      <c r="W113" t="s" s="0">
        <v>2828</v>
      </c>
      <c r="X113" t="s" s="0">
        <v>81</v>
      </c>
      <c r="Y113" t="s" s="0">
        <v>81</v>
      </c>
      <c r="Z113" t="s" s="0">
        <v>90</v>
      </c>
      <c r="AA113" t="s" s="0">
        <v>91</v>
      </c>
      <c r="AB113" t="s" s="0">
        <v>81</v>
      </c>
      <c r="AC113" t="s" s="0">
        <v>81</v>
      </c>
      <c r="AD113" t="s" s="0">
        <v>81</v>
      </c>
      <c r="AE113" t="s" s="0">
        <v>81</v>
      </c>
      <c r="AF113" t="s" s="0">
        <v>81</v>
      </c>
      <c r="AG113" t="s" s="0">
        <v>2829</v>
      </c>
      <c r="AH113" t="s" s="0">
        <v>2830</v>
      </c>
      <c r="AI113" t="s" s="0">
        <v>2831</v>
      </c>
      <c r="AJ113" t="s" s="0">
        <v>81</v>
      </c>
      <c r="AK113" t="s" s="0">
        <v>81</v>
      </c>
      <c r="AL113" t="s" s="0">
        <v>610</v>
      </c>
      <c r="AM113" t="s" s="0">
        <v>77</v>
      </c>
      <c r="AN113" t="s" s="0">
        <v>77</v>
      </c>
      <c r="AO113" t="s" s="0">
        <v>77</v>
      </c>
      <c r="AP113" t="s" s="0">
        <v>77</v>
      </c>
      <c r="AQ113" t="s" s="0">
        <v>226</v>
      </c>
      <c r="AR113" t="s" s="0">
        <v>227</v>
      </c>
      <c r="AS113" t="s" s="0">
        <v>228</v>
      </c>
      <c r="AT113" t="s" s="0">
        <v>81</v>
      </c>
      <c r="AU113" t="s" s="0">
        <v>2832</v>
      </c>
      <c r="AV113" t="s" s="0">
        <v>81</v>
      </c>
      <c r="AW113" t="s" s="0">
        <v>2833</v>
      </c>
      <c r="AX113" t="s" s="0">
        <v>2834</v>
      </c>
      <c r="AY113" t="s" s="0">
        <v>233</v>
      </c>
      <c r="AZ113" t="s" s="0">
        <v>106</v>
      </c>
      <c r="BA113" t="s" s="0">
        <v>360</v>
      </c>
      <c r="BB113" t="s" s="0">
        <v>81</v>
      </c>
      <c r="BC113" t="s" s="0">
        <v>81</v>
      </c>
      <c r="BD113" t="s" s="0">
        <v>81</v>
      </c>
      <c r="BE113" t="s" s="0">
        <v>81</v>
      </c>
      <c r="BF113" t="s" s="0">
        <v>81</v>
      </c>
      <c r="BG113" t="s" s="0">
        <v>81</v>
      </c>
      <c r="BH113" t="s" s="0">
        <v>81</v>
      </c>
      <c r="BI113" t="s" s="0">
        <v>347</v>
      </c>
      <c r="BJ113" t="s" s="0">
        <v>2835</v>
      </c>
      <c r="BK113" t="s" s="223">
        <f>HYPERLINK("http://dx.doi.org/10.21037/jmai-2025-178","http://dx.doi.org/10.21037/jmai-2025-178")</f>
        <v>2836</v>
      </c>
      <c r="BL113" t="s" s="0">
        <v>81</v>
      </c>
      <c r="BM113" t="s" s="0">
        <v>81</v>
      </c>
      <c r="BN113" t="s" s="0">
        <v>404</v>
      </c>
      <c r="BO113" t="s" s="0">
        <v>2837</v>
      </c>
      <c r="BP113" t="s" s="0">
        <v>2838</v>
      </c>
      <c r="BQ113" t="s" s="0">
        <v>2839</v>
      </c>
      <c r="BR113" t="s" s="0">
        <v>81</v>
      </c>
      <c r="BS113" t="s" s="0">
        <v>2840</v>
      </c>
      <c r="BT113" t="s" s="224">
        <f>HYPERLINK("https://www.webofscience.com/wos/woscc/full-record/WOS:001779287800007","View Record in Web of Science")</f>
        <v>119</v>
      </c>
      <c r="BU113" t="s" s="0">
        <v>272</v>
      </c>
      <c r="BV113" t="s" s="0">
        <v>81</v>
      </c>
      <c r="BW113" t="s" s="0">
        <v>81</v>
      </c>
      <c r="BX113" t="s" s="0">
        <v>121</v>
      </c>
    </row>
    <row r="114">
      <c r="A114" t="s" s="0">
        <v>77</v>
      </c>
      <c r="B114" t="s" s="0">
        <v>77</v>
      </c>
      <c r="C114" t="s" s="0">
        <v>77</v>
      </c>
      <c r="D114" t="s" s="0">
        <v>77</v>
      </c>
      <c r="E114" t="s" s="0">
        <v>2841</v>
      </c>
      <c r="F114" t="s" s="0">
        <v>2842</v>
      </c>
      <c r="G114" t="s" s="0">
        <v>2843</v>
      </c>
      <c r="H114" t="s" s="0">
        <v>81</v>
      </c>
      <c r="I114" t="s" s="0">
        <v>82</v>
      </c>
      <c r="J114" t="s" s="0">
        <v>2844</v>
      </c>
      <c r="K114" t="s" s="0">
        <v>2845</v>
      </c>
      <c r="L114" t="s" s="0">
        <v>81</v>
      </c>
      <c r="M114" t="s" s="0">
        <v>81</v>
      </c>
      <c r="N114" t="s" s="0">
        <v>81</v>
      </c>
      <c r="O114" t="s" s="0">
        <v>2846</v>
      </c>
      <c r="P114" t="s" s="0">
        <v>2847</v>
      </c>
      <c r="Q114" t="s" s="0">
        <v>87</v>
      </c>
      <c r="R114" t="s" s="0">
        <v>81</v>
      </c>
      <c r="S114" t="s" s="0">
        <v>81</v>
      </c>
      <c r="T114" t="s" s="0">
        <v>81</v>
      </c>
      <c r="U114" t="s" s="0">
        <v>81</v>
      </c>
      <c r="V114" t="s" s="0">
        <v>2848</v>
      </c>
      <c r="W114" t="s" s="0">
        <v>2849</v>
      </c>
      <c r="X114" t="s" s="0">
        <v>81</v>
      </c>
      <c r="Y114" t="s" s="0">
        <v>81</v>
      </c>
      <c r="Z114" t="s" s="0">
        <v>90</v>
      </c>
      <c r="AA114" t="s" s="0">
        <v>91</v>
      </c>
      <c r="AB114" t="s" s="0">
        <v>81</v>
      </c>
      <c r="AC114" t="s" s="0">
        <v>81</v>
      </c>
      <c r="AD114" t="s" s="0">
        <v>81</v>
      </c>
      <c r="AE114" t="s" s="0">
        <v>81</v>
      </c>
      <c r="AF114" t="s" s="0">
        <v>81</v>
      </c>
      <c r="AG114" t="s" s="0">
        <v>2850</v>
      </c>
      <c r="AH114" t="s" s="0">
        <v>2851</v>
      </c>
      <c r="AI114" t="s" s="0">
        <v>81</v>
      </c>
      <c r="AJ114" t="s" s="0">
        <v>81</v>
      </c>
      <c r="AK114" t="s" s="0">
        <v>81</v>
      </c>
      <c r="AL114" t="s" s="0">
        <v>2852</v>
      </c>
      <c r="AM114" t="s" s="0">
        <v>77</v>
      </c>
      <c r="AN114" t="s" s="0">
        <v>77</v>
      </c>
      <c r="AO114" t="s" s="0">
        <v>77</v>
      </c>
      <c r="AP114" t="s" s="0">
        <v>77</v>
      </c>
      <c r="AQ114" t="s" s="0">
        <v>313</v>
      </c>
      <c r="AR114" t="s" s="0">
        <v>314</v>
      </c>
      <c r="AS114" t="s" s="0">
        <v>315</v>
      </c>
      <c r="AT114" t="s" s="0">
        <v>2853</v>
      </c>
      <c r="AU114" t="s" s="0">
        <v>81</v>
      </c>
      <c r="AV114" t="s" s="0">
        <v>81</v>
      </c>
      <c r="AW114" t="s" s="0">
        <v>2854</v>
      </c>
      <c r="AX114" t="s" s="0">
        <v>2855</v>
      </c>
      <c r="AY114" t="s" s="0">
        <v>2384</v>
      </c>
      <c r="AZ114" t="s" s="0">
        <v>106</v>
      </c>
      <c r="BA114" t="s" s="0">
        <v>466</v>
      </c>
      <c r="BB114" t="s" s="0">
        <v>81</v>
      </c>
      <c r="BC114" t="s" s="0">
        <v>81</v>
      </c>
      <c r="BD114" t="s" s="0">
        <v>81</v>
      </c>
      <c r="BE114" t="s" s="0">
        <v>81</v>
      </c>
      <c r="BF114" t="s" s="0">
        <v>81</v>
      </c>
      <c r="BG114" t="s" s="0">
        <v>81</v>
      </c>
      <c r="BH114" t="s" s="0">
        <v>81</v>
      </c>
      <c r="BI114" t="s" s="0">
        <v>2856</v>
      </c>
      <c r="BJ114" t="s" s="0">
        <v>2857</v>
      </c>
      <c r="BK114" t="s" s="225">
        <f>HYPERLINK("http://dx.doi.org/10.3389/fnagi.2026.1924338","http://dx.doi.org/10.3389/fnagi.2026.1924338")</f>
        <v>2858</v>
      </c>
      <c r="BL114" t="s" s="0">
        <v>81</v>
      </c>
      <c r="BM114" t="s" s="0">
        <v>81</v>
      </c>
      <c r="BN114" t="s" s="0">
        <v>138</v>
      </c>
      <c r="BO114" t="s" s="0">
        <v>2859</v>
      </c>
      <c r="BP114" t="s" s="0">
        <v>2860</v>
      </c>
      <c r="BQ114" t="s" s="0">
        <v>2861</v>
      </c>
      <c r="BR114" t="s" s="0">
        <v>81</v>
      </c>
      <c r="BS114" t="s" s="0">
        <v>2862</v>
      </c>
      <c r="BT114" t="s" s="226">
        <f>HYPERLINK("https://www.webofscience.com/wos/woscc/full-record/WOS:001852445700001","View Record in Web of Science")</f>
        <v>119</v>
      </c>
      <c r="BU114" t="s" s="0">
        <v>120</v>
      </c>
      <c r="BV114" t="s" s="0">
        <v>81</v>
      </c>
      <c r="BW114" t="s" s="0">
        <v>81</v>
      </c>
      <c r="BX114" t="s" s="0">
        <v>121</v>
      </c>
    </row>
    <row r="115">
      <c r="A115" t="s" s="0">
        <v>77</v>
      </c>
      <c r="B115" t="s" s="0">
        <v>77</v>
      </c>
      <c r="C115" t="s" s="0">
        <v>77</v>
      </c>
      <c r="D115" t="s" s="0">
        <v>77</v>
      </c>
      <c r="E115" t="s" s="0">
        <v>2863</v>
      </c>
      <c r="F115" t="s" s="0">
        <v>2864</v>
      </c>
      <c r="G115" t="s" s="0">
        <v>2865</v>
      </c>
      <c r="H115" t="s" s="0">
        <v>81</v>
      </c>
      <c r="I115" t="s" s="0">
        <v>276</v>
      </c>
      <c r="J115" t="s" s="0">
        <v>2866</v>
      </c>
      <c r="K115" t="s" s="0">
        <v>2867</v>
      </c>
      <c r="L115" t="s" s="0">
        <v>81</v>
      </c>
      <c r="M115" t="s" s="0">
        <v>81</v>
      </c>
      <c r="N115" t="s" s="0">
        <v>81</v>
      </c>
      <c r="O115" t="s" s="0">
        <v>2868</v>
      </c>
      <c r="P115" t="s" s="0">
        <v>2869</v>
      </c>
      <c r="Q115" t="s" s="0">
        <v>87</v>
      </c>
      <c r="R115" t="s" s="0">
        <v>81</v>
      </c>
      <c r="S115" t="s" s="0">
        <v>81</v>
      </c>
      <c r="T115" t="s" s="0">
        <v>81</v>
      </c>
      <c r="U115" t="s" s="0">
        <v>81</v>
      </c>
      <c r="V115" t="s" s="0">
        <v>2870</v>
      </c>
      <c r="W115" t="s" s="0">
        <v>531</v>
      </c>
      <c r="X115" t="s" s="0">
        <v>81</v>
      </c>
      <c r="Y115" t="s" s="0">
        <v>81</v>
      </c>
      <c r="Z115" t="s" s="0">
        <v>90</v>
      </c>
      <c r="AA115" t="s" s="0">
        <v>91</v>
      </c>
      <c r="AB115" t="s" s="0">
        <v>81</v>
      </c>
      <c r="AC115" t="s" s="0">
        <v>81</v>
      </c>
      <c r="AD115" t="s" s="0">
        <v>81</v>
      </c>
      <c r="AE115" t="s" s="0">
        <v>81</v>
      </c>
      <c r="AF115" t="s" s="0">
        <v>81</v>
      </c>
      <c r="AG115" t="s" s="0">
        <v>2871</v>
      </c>
      <c r="AH115" t="s" s="0">
        <v>81</v>
      </c>
      <c r="AI115" t="s" s="0">
        <v>81</v>
      </c>
      <c r="AJ115" t="s" s="0">
        <v>81</v>
      </c>
      <c r="AK115" t="s" s="0">
        <v>81</v>
      </c>
      <c r="AL115" t="s" s="0">
        <v>148</v>
      </c>
      <c r="AM115" t="s" s="0">
        <v>77</v>
      </c>
      <c r="AN115" t="s" s="0">
        <v>77</v>
      </c>
      <c r="AO115" t="s" s="0">
        <v>77</v>
      </c>
      <c r="AP115" t="s" s="0">
        <v>77</v>
      </c>
      <c r="AQ115" t="s" s="0">
        <v>535</v>
      </c>
      <c r="AR115" t="s" s="0">
        <v>99</v>
      </c>
      <c r="AS115" t="s" s="0">
        <v>2872</v>
      </c>
      <c r="AT115" t="s" s="0">
        <v>81</v>
      </c>
      <c r="AU115" t="s" s="0">
        <v>537</v>
      </c>
      <c r="AV115" t="s" s="0">
        <v>81</v>
      </c>
      <c r="AW115" t="s" s="0">
        <v>538</v>
      </c>
      <c r="AX115" t="s" s="0">
        <v>539</v>
      </c>
      <c r="AY115" t="s" s="0">
        <v>2873</v>
      </c>
      <c r="AZ115" t="s" s="0">
        <v>106</v>
      </c>
      <c r="BA115" t="s" s="0">
        <v>541</v>
      </c>
      <c r="BB115" t="s" s="0">
        <v>108</v>
      </c>
      <c r="BC115" t="s" s="0">
        <v>81</v>
      </c>
      <c r="BD115" t="s" s="0">
        <v>81</v>
      </c>
      <c r="BE115" t="s" s="0">
        <v>81</v>
      </c>
      <c r="BF115" t="s" s="0">
        <v>81</v>
      </c>
      <c r="BG115" t="s" s="0">
        <v>81</v>
      </c>
      <c r="BH115" t="s" s="0">
        <v>81</v>
      </c>
      <c r="BI115" t="s" s="0">
        <v>2874</v>
      </c>
      <c r="BJ115" t="s" s="0">
        <v>2875</v>
      </c>
      <c r="BK115" t="s" s="227">
        <f>HYPERLINK("http://dx.doi.org/10.1186/s41984-026-00627-6","http://dx.doi.org/10.1186/s41984-026-00627-6")</f>
        <v>2876</v>
      </c>
      <c r="BL115" t="s" s="0">
        <v>81</v>
      </c>
      <c r="BM115" t="s" s="0">
        <v>81</v>
      </c>
      <c r="BN115" t="s" s="0">
        <v>181</v>
      </c>
      <c r="BO115" t="s" s="0">
        <v>545</v>
      </c>
      <c r="BP115" t="s" s="0">
        <v>546</v>
      </c>
      <c r="BQ115" t="s" s="0">
        <v>2877</v>
      </c>
      <c r="BR115" t="s" s="0">
        <v>81</v>
      </c>
      <c r="BS115" t="s" s="0">
        <v>2878</v>
      </c>
      <c r="BT115" t="s" s="228">
        <f>HYPERLINK("https://www.webofscience.com/wos/woscc/full-record/WOS:001826087000001","View Record in Web of Science")</f>
        <v>119</v>
      </c>
      <c r="BU115" t="s" s="0">
        <v>272</v>
      </c>
      <c r="BV115" t="s" s="0">
        <v>81</v>
      </c>
      <c r="BW115" t="s" s="0">
        <v>81</v>
      </c>
      <c r="BX115" t="s" s="0">
        <v>121</v>
      </c>
    </row>
    <row r="116">
      <c r="A116" t="s" s="0">
        <v>77</v>
      </c>
      <c r="B116" t="s" s="0">
        <v>77</v>
      </c>
      <c r="C116" t="s" s="0">
        <v>108</v>
      </c>
      <c r="D116" t="s" s="0">
        <v>77</v>
      </c>
      <c r="E116" t="s" s="0">
        <v>2879</v>
      </c>
      <c r="F116" t="s" s="0">
        <v>2880</v>
      </c>
      <c r="G116" t="s" s="0">
        <v>2881</v>
      </c>
      <c r="H116" t="s" s="0">
        <v>81</v>
      </c>
      <c r="I116" t="s" s="0">
        <v>82</v>
      </c>
      <c r="J116" t="s" s="0">
        <v>2882</v>
      </c>
      <c r="K116" t="s" s="0">
        <v>2883</v>
      </c>
      <c r="L116" t="s" s="0">
        <v>2884</v>
      </c>
      <c r="M116" t="s" s="0">
        <v>2885</v>
      </c>
      <c r="N116" t="s" s="0">
        <v>2886</v>
      </c>
      <c r="O116" t="s" s="0">
        <v>2887</v>
      </c>
      <c r="P116" t="s" s="0">
        <v>2888</v>
      </c>
      <c r="Q116" t="s" s="0">
        <v>87</v>
      </c>
      <c r="R116" t="s" s="0">
        <v>81</v>
      </c>
      <c r="S116" t="s" s="0">
        <v>81</v>
      </c>
      <c r="T116" t="s" s="0">
        <v>81</v>
      </c>
      <c r="U116" t="s" s="0">
        <v>81</v>
      </c>
      <c r="V116" t="s" s="0">
        <v>2889</v>
      </c>
      <c r="W116" t="s" s="0">
        <v>486</v>
      </c>
      <c r="X116" t="s" s="0">
        <v>81</v>
      </c>
      <c r="Y116" t="s" s="0">
        <v>81</v>
      </c>
      <c r="Z116" t="s" s="0">
        <v>90</v>
      </c>
      <c r="AA116" t="s" s="0">
        <v>91</v>
      </c>
      <c r="AB116" t="s" s="0">
        <v>81</v>
      </c>
      <c r="AC116" t="s" s="0">
        <v>81</v>
      </c>
      <c r="AD116" t="s" s="0">
        <v>81</v>
      </c>
      <c r="AE116" t="s" s="0">
        <v>81</v>
      </c>
      <c r="AF116" t="s" s="0">
        <v>81</v>
      </c>
      <c r="AG116" t="s" s="0">
        <v>2890</v>
      </c>
      <c r="AH116" t="s" s="0">
        <v>2891</v>
      </c>
      <c r="AI116" t="s" s="0">
        <v>2892</v>
      </c>
      <c r="AJ116" t="s" s="0">
        <v>2893</v>
      </c>
      <c r="AK116" t="s" s="0">
        <v>81</v>
      </c>
      <c r="AL116" t="s" s="0">
        <v>1891</v>
      </c>
      <c r="AM116" t="s" s="0">
        <v>466</v>
      </c>
      <c r="AN116" t="s" s="0">
        <v>1830</v>
      </c>
      <c r="AO116" t="s" s="0">
        <v>97</v>
      </c>
      <c r="AP116" t="s" s="0">
        <v>677</v>
      </c>
      <c r="AQ116" t="s" s="0">
        <v>170</v>
      </c>
      <c r="AR116" t="s" s="0">
        <v>171</v>
      </c>
      <c r="AS116" t="s" s="0">
        <v>172</v>
      </c>
      <c r="AT116" t="s" s="0">
        <v>81</v>
      </c>
      <c r="AU116" t="s" s="0">
        <v>490</v>
      </c>
      <c r="AV116" t="s" s="0">
        <v>81</v>
      </c>
      <c r="AW116" t="s" s="0">
        <v>486</v>
      </c>
      <c r="AX116" t="s" s="0">
        <v>491</v>
      </c>
      <c r="AY116" t="s" s="0">
        <v>2894</v>
      </c>
      <c r="AZ116" t="s" s="0">
        <v>205</v>
      </c>
      <c r="BA116" t="s" s="0">
        <v>177</v>
      </c>
      <c r="BB116" t="s" s="0">
        <v>360</v>
      </c>
      <c r="BC116" t="s" s="0">
        <v>81</v>
      </c>
      <c r="BD116" t="s" s="0">
        <v>81</v>
      </c>
      <c r="BE116" t="s" s="0">
        <v>81</v>
      </c>
      <c r="BF116" t="s" s="0">
        <v>81</v>
      </c>
      <c r="BG116" t="s" s="0">
        <v>81</v>
      </c>
      <c r="BH116" t="s" s="0">
        <v>81</v>
      </c>
      <c r="BI116" t="s" s="0">
        <v>2895</v>
      </c>
      <c r="BJ116" t="s" s="0">
        <v>2896</v>
      </c>
      <c r="BK116" t="s" s="229">
        <f>HYPERLINK("http://dx.doi.org/10.3390/diagnostics15091146","http://dx.doi.org/10.3390/diagnostics15091146")</f>
        <v>2897</v>
      </c>
      <c r="BL116" t="s" s="0">
        <v>81</v>
      </c>
      <c r="BM116" t="s" s="0">
        <v>81</v>
      </c>
      <c r="BN116" t="s" s="0">
        <v>148</v>
      </c>
      <c r="BO116" t="s" s="0">
        <v>182</v>
      </c>
      <c r="BP116" t="s" s="0">
        <v>115</v>
      </c>
      <c r="BQ116" t="s" s="0">
        <v>2898</v>
      </c>
      <c r="BR116" t="s" s="0">
        <v>2899</v>
      </c>
      <c r="BS116" t="s" s="0">
        <v>2900</v>
      </c>
      <c r="BT116" t="s" s="230">
        <f>HYPERLINK("https://www.webofscience.com/wos/woscc/full-record/WOS:001486403300001","View Record in Web of Science")</f>
        <v>119</v>
      </c>
      <c r="BU116" t="s" s="0">
        <v>120</v>
      </c>
      <c r="BV116" t="s" s="0">
        <v>81</v>
      </c>
      <c r="BW116" t="s" s="0">
        <v>81</v>
      </c>
      <c r="BX116" t="s" s="0">
        <v>121</v>
      </c>
    </row>
    <row r="117">
      <c r="A117" t="s" s="0">
        <v>77</v>
      </c>
      <c r="B117" t="s" s="0">
        <v>77</v>
      </c>
      <c r="C117" t="s" s="0">
        <v>77</v>
      </c>
      <c r="D117" t="s" s="0">
        <v>77</v>
      </c>
      <c r="E117" t="s" s="0">
        <v>2901</v>
      </c>
      <c r="F117" t="s" s="0">
        <v>2902</v>
      </c>
      <c r="G117" t="s" s="0">
        <v>2903</v>
      </c>
      <c r="H117" t="s" s="0">
        <v>81</v>
      </c>
      <c r="I117" t="s" s="0">
        <v>276</v>
      </c>
      <c r="J117" t="s" s="0">
        <v>2904</v>
      </c>
      <c r="K117" t="s" s="0">
        <v>2905</v>
      </c>
      <c r="L117" t="s" s="0">
        <v>2906</v>
      </c>
      <c r="M117" t="s" s="0">
        <v>2907</v>
      </c>
      <c r="N117" t="s" s="0">
        <v>2908</v>
      </c>
      <c r="O117" t="s" s="0">
        <v>2909</v>
      </c>
      <c r="P117" t="s" s="0">
        <v>2910</v>
      </c>
      <c r="Q117" t="s" s="0">
        <v>87</v>
      </c>
      <c r="R117" t="s" s="0">
        <v>81</v>
      </c>
      <c r="S117" t="s" s="0">
        <v>81</v>
      </c>
      <c r="T117" t="s" s="0">
        <v>81</v>
      </c>
      <c r="U117" t="s" s="0">
        <v>81</v>
      </c>
      <c r="V117" t="s" s="0">
        <v>2911</v>
      </c>
      <c r="W117" t="s" s="0">
        <v>2912</v>
      </c>
      <c r="X117" t="s" s="0">
        <v>81</v>
      </c>
      <c r="Y117" t="s" s="0">
        <v>81</v>
      </c>
      <c r="Z117" t="s" s="0">
        <v>90</v>
      </c>
      <c r="AA117" t="s" s="0">
        <v>91</v>
      </c>
      <c r="AB117" t="s" s="0">
        <v>81</v>
      </c>
      <c r="AC117" t="s" s="0">
        <v>81</v>
      </c>
      <c r="AD117" t="s" s="0">
        <v>81</v>
      </c>
      <c r="AE117" t="s" s="0">
        <v>81</v>
      </c>
      <c r="AF117" t="s" s="0">
        <v>81</v>
      </c>
      <c r="AG117" t="s" s="0">
        <v>2913</v>
      </c>
      <c r="AH117" t="s" s="0">
        <v>81</v>
      </c>
      <c r="AI117" t="s" s="0">
        <v>2914</v>
      </c>
      <c r="AJ117" t="s" s="0">
        <v>2915</v>
      </c>
      <c r="AK117" t="s" s="0">
        <v>81</v>
      </c>
      <c r="AL117" t="s" s="0">
        <v>974</v>
      </c>
      <c r="AM117" t="s" s="0">
        <v>199</v>
      </c>
      <c r="AN117" t="s" s="0">
        <v>199</v>
      </c>
      <c r="AO117" t="s" s="0">
        <v>77</v>
      </c>
      <c r="AP117" t="s" s="0">
        <v>77</v>
      </c>
      <c r="AQ117" t="s" s="0">
        <v>170</v>
      </c>
      <c r="AR117" t="s" s="0">
        <v>171</v>
      </c>
      <c r="AS117" t="s" s="0">
        <v>172</v>
      </c>
      <c r="AT117" t="s" s="0">
        <v>81</v>
      </c>
      <c r="AU117" t="s" s="0">
        <v>2916</v>
      </c>
      <c r="AV117" t="s" s="0">
        <v>81</v>
      </c>
      <c r="AW117" t="s" s="0">
        <v>2917</v>
      </c>
      <c r="AX117" t="s" s="0">
        <v>2918</v>
      </c>
      <c r="AY117" t="s" s="0">
        <v>2919</v>
      </c>
      <c r="AZ117" t="s" s="0">
        <v>205</v>
      </c>
      <c r="BA117" t="s" s="0">
        <v>136</v>
      </c>
      <c r="BB117" t="s" s="0">
        <v>288</v>
      </c>
      <c r="BC117" t="s" s="0">
        <v>81</v>
      </c>
      <c r="BD117" t="s" s="0">
        <v>81</v>
      </c>
      <c r="BE117" t="s" s="0">
        <v>81</v>
      </c>
      <c r="BF117" t="s" s="0">
        <v>81</v>
      </c>
      <c r="BG117" t="s" s="0">
        <v>81</v>
      </c>
      <c r="BH117" t="s" s="0">
        <v>81</v>
      </c>
      <c r="BI117" t="s" s="0">
        <v>2920</v>
      </c>
      <c r="BJ117" t="s" s="0">
        <v>2921</v>
      </c>
      <c r="BK117" t="s" s="231">
        <f>HYPERLINK("http://dx.doi.org/10.3390/idr17060148","http://dx.doi.org/10.3390/idr17060148")</f>
        <v>2922</v>
      </c>
      <c r="BL117" t="s" s="0">
        <v>81</v>
      </c>
      <c r="BM117" t="s" s="0">
        <v>81</v>
      </c>
      <c r="BN117" t="s" s="0">
        <v>323</v>
      </c>
      <c r="BO117" t="s" s="0">
        <v>2923</v>
      </c>
      <c r="BP117" t="s" s="0">
        <v>2923</v>
      </c>
      <c r="BQ117" t="s" s="0">
        <v>2924</v>
      </c>
      <c r="BR117" t="s" s="0">
        <v>2925</v>
      </c>
      <c r="BS117" t="s" s="0">
        <v>2926</v>
      </c>
      <c r="BT117" t="s" s="232">
        <f>HYPERLINK("https://www.webofscience.com/wos/woscc/full-record/WOS:001646670100001","View Record in Web of Science")</f>
        <v>119</v>
      </c>
      <c r="BU117" t="s" s="0">
        <v>120</v>
      </c>
      <c r="BV117" t="s" s="0">
        <v>81</v>
      </c>
      <c r="BW117" t="s" s="0">
        <v>81</v>
      </c>
      <c r="BX117" t="s" s="0">
        <v>121</v>
      </c>
    </row>
    <row r="118">
      <c r="A118" t="s" s="0">
        <v>77</v>
      </c>
      <c r="B118" t="s" s="0">
        <v>77</v>
      </c>
      <c r="C118" t="s" s="0">
        <v>77</v>
      </c>
      <c r="D118" t="s" s="0">
        <v>77</v>
      </c>
      <c r="E118" t="s" s="0">
        <v>2927</v>
      </c>
      <c r="F118" t="s" s="0">
        <v>2928</v>
      </c>
      <c r="G118" t="s" s="0">
        <v>2929</v>
      </c>
      <c r="H118" t="s" s="0">
        <v>81</v>
      </c>
      <c r="I118" t="s" s="0">
        <v>82</v>
      </c>
      <c r="J118" t="s" s="0">
        <v>2930</v>
      </c>
      <c r="K118" t="s" s="0">
        <v>2931</v>
      </c>
      <c r="L118" t="s" s="0">
        <v>81</v>
      </c>
      <c r="M118" t="s" s="0">
        <v>81</v>
      </c>
      <c r="N118" t="s" s="0">
        <v>81</v>
      </c>
      <c r="O118" t="s" s="0">
        <v>2932</v>
      </c>
      <c r="P118" t="s" s="0">
        <v>2933</v>
      </c>
      <c r="Q118" t="s" s="0">
        <v>87</v>
      </c>
      <c r="R118" t="s" s="0">
        <v>81</v>
      </c>
      <c r="S118" t="s" s="0">
        <v>81</v>
      </c>
      <c r="T118" t="s" s="0">
        <v>81</v>
      </c>
      <c r="U118" t="s" s="0">
        <v>81</v>
      </c>
      <c r="V118" t="s" s="0">
        <v>2934</v>
      </c>
      <c r="W118" t="s" s="0">
        <v>2935</v>
      </c>
      <c r="X118" t="s" s="0">
        <v>81</v>
      </c>
      <c r="Y118" t="s" s="0">
        <v>81</v>
      </c>
      <c r="Z118" t="s" s="0">
        <v>90</v>
      </c>
      <c r="AA118" t="s" s="0">
        <v>91</v>
      </c>
      <c r="AB118" t="s" s="0">
        <v>81</v>
      </c>
      <c r="AC118" t="s" s="0">
        <v>81</v>
      </c>
      <c r="AD118" t="s" s="0">
        <v>81</v>
      </c>
      <c r="AE118" t="s" s="0">
        <v>81</v>
      </c>
      <c r="AF118" t="s" s="0">
        <v>81</v>
      </c>
      <c r="AG118" t="s" s="0">
        <v>2936</v>
      </c>
      <c r="AH118" t="s" s="0">
        <v>2937</v>
      </c>
      <c r="AI118" t="s" s="0">
        <v>81</v>
      </c>
      <c r="AJ118" t="s" s="0">
        <v>81</v>
      </c>
      <c r="AK118" t="s" s="0">
        <v>81</v>
      </c>
      <c r="AL118" t="s" s="0">
        <v>541</v>
      </c>
      <c r="AM118" t="s" s="0">
        <v>77</v>
      </c>
      <c r="AN118" t="s" s="0">
        <v>77</v>
      </c>
      <c r="AO118" t="s" s="0">
        <v>77</v>
      </c>
      <c r="AP118" t="s" s="0">
        <v>77</v>
      </c>
      <c r="AQ118" t="s" s="0">
        <v>1231</v>
      </c>
      <c r="AR118" t="s" s="0">
        <v>1232</v>
      </c>
      <c r="AS118" t="s" s="0">
        <v>1233</v>
      </c>
      <c r="AT118" t="s" s="0">
        <v>2938</v>
      </c>
      <c r="AU118" t="s" s="0">
        <v>2939</v>
      </c>
      <c r="AV118" t="s" s="0">
        <v>81</v>
      </c>
      <c r="AW118" t="s" s="0">
        <v>2940</v>
      </c>
      <c r="AX118" t="s" s="0">
        <v>2941</v>
      </c>
      <c r="AY118" t="s" s="0">
        <v>266</v>
      </c>
      <c r="AZ118" t="s" s="0">
        <v>106</v>
      </c>
      <c r="BA118" t="s" s="0">
        <v>2701</v>
      </c>
      <c r="BB118" t="s" s="0">
        <v>288</v>
      </c>
      <c r="BC118" t="s" s="0">
        <v>81</v>
      </c>
      <c r="BD118" t="s" s="0">
        <v>81</v>
      </c>
      <c r="BE118" t="s" s="0">
        <v>81</v>
      </c>
      <c r="BF118" t="s" s="0">
        <v>81</v>
      </c>
      <c r="BG118" t="s" s="0">
        <v>2942</v>
      </c>
      <c r="BH118" t="s" s="0">
        <v>2943</v>
      </c>
      <c r="BI118" t="s" s="0">
        <v>81</v>
      </c>
      <c r="BJ118" t="s" s="0">
        <v>2944</v>
      </c>
      <c r="BK118" t="s" s="233">
        <f>HYPERLINK("http://dx.doi.org/10.1111/ans.70724","http://dx.doi.org/10.1111/ans.70724")</f>
        <v>2945</v>
      </c>
      <c r="BL118" t="s" s="0">
        <v>81</v>
      </c>
      <c r="BM118" t="s" s="0">
        <v>912</v>
      </c>
      <c r="BN118" t="s" s="0">
        <v>297</v>
      </c>
      <c r="BO118" t="s" s="0">
        <v>298</v>
      </c>
      <c r="BP118" t="s" s="0">
        <v>298</v>
      </c>
      <c r="BQ118" t="s" s="0">
        <v>2946</v>
      </c>
      <c r="BR118" t="s" s="0">
        <v>2947</v>
      </c>
      <c r="BS118" t="s" s="0">
        <v>2948</v>
      </c>
      <c r="BT118" t="s" s="234">
        <f>HYPERLINK("https://www.webofscience.com/wos/woscc/full-record/WOS:001756966700001","View Record in Web of Science")</f>
        <v>119</v>
      </c>
      <c r="BU118" t="s" s="0">
        <v>359</v>
      </c>
      <c r="BV118" t="s" s="0">
        <v>81</v>
      </c>
      <c r="BW118" t="s" s="0">
        <v>81</v>
      </c>
      <c r="BX118" t="s" s="0">
        <v>121</v>
      </c>
    </row>
    <row r="119">
      <c r="A119" t="s" s="0">
        <v>77</v>
      </c>
      <c r="B119" t="s" s="0">
        <v>77</v>
      </c>
      <c r="C119" t="s" s="0">
        <v>77</v>
      </c>
      <c r="D119" t="s" s="0">
        <v>77</v>
      </c>
      <c r="E119" t="s" s="0">
        <v>2949</v>
      </c>
      <c r="F119" t="s" s="0">
        <v>2950</v>
      </c>
      <c r="G119" t="s" s="0">
        <v>2951</v>
      </c>
      <c r="H119" t="s" s="0">
        <v>81</v>
      </c>
      <c r="I119" t="s" s="0">
        <v>2952</v>
      </c>
      <c r="J119" t="s" s="0">
        <v>2953</v>
      </c>
      <c r="K119" t="s" s="0">
        <v>81</v>
      </c>
      <c r="L119" t="s" s="0">
        <v>81</v>
      </c>
      <c r="M119" t="s" s="0">
        <v>81</v>
      </c>
      <c r="N119" t="s" s="0">
        <v>81</v>
      </c>
      <c r="O119" t="s" s="0">
        <v>2954</v>
      </c>
      <c r="P119" t="s" s="0">
        <v>2955</v>
      </c>
      <c r="Q119" t="s" s="0">
        <v>87</v>
      </c>
      <c r="R119" t="s" s="0">
        <v>81</v>
      </c>
      <c r="S119" t="s" s="0">
        <v>81</v>
      </c>
      <c r="T119" t="s" s="0">
        <v>81</v>
      </c>
      <c r="U119" t="s" s="0">
        <v>81</v>
      </c>
      <c r="V119" t="s" s="0">
        <v>2956</v>
      </c>
      <c r="W119" t="s" s="0">
        <v>2957</v>
      </c>
      <c r="X119" t="s" s="0">
        <v>81</v>
      </c>
      <c r="Y119" t="s" s="0">
        <v>81</v>
      </c>
      <c r="Z119" t="s" s="0">
        <v>90</v>
      </c>
      <c r="AA119" t="s" s="0">
        <v>91</v>
      </c>
      <c r="AB119" t="s" s="0">
        <v>81</v>
      </c>
      <c r="AC119" t="s" s="0">
        <v>81</v>
      </c>
      <c r="AD119" t="s" s="0">
        <v>81</v>
      </c>
      <c r="AE119" t="s" s="0">
        <v>81</v>
      </c>
      <c r="AF119" t="s" s="0">
        <v>81</v>
      </c>
      <c r="AG119" t="s" s="0">
        <v>2958</v>
      </c>
      <c r="AH119" t="s" s="0">
        <v>2959</v>
      </c>
      <c r="AI119" t="s" s="0">
        <v>2960</v>
      </c>
      <c r="AJ119" t="s" s="0">
        <v>81</v>
      </c>
      <c r="AK119" t="s" s="0">
        <v>81</v>
      </c>
      <c r="AL119" t="s" s="0">
        <v>974</v>
      </c>
      <c r="AM119" t="s" s="0">
        <v>77</v>
      </c>
      <c r="AN119" t="s" s="0">
        <v>77</v>
      </c>
      <c r="AO119" t="s" s="0">
        <v>77</v>
      </c>
      <c r="AP119" t="s" s="0">
        <v>77</v>
      </c>
      <c r="AQ119" t="s" s="0">
        <v>2961</v>
      </c>
      <c r="AR119" t="s" s="0">
        <v>2962</v>
      </c>
      <c r="AS119" t="s" s="0">
        <v>2963</v>
      </c>
      <c r="AT119" t="s" s="0">
        <v>2964</v>
      </c>
      <c r="AU119" t="s" s="0">
        <v>2965</v>
      </c>
      <c r="AV119" t="s" s="0">
        <v>81</v>
      </c>
      <c r="AW119" t="s" s="0">
        <v>2966</v>
      </c>
      <c r="AX119" t="s" s="0">
        <v>2967</v>
      </c>
      <c r="AY119" t="s" s="0">
        <v>671</v>
      </c>
      <c r="AZ119" t="s" s="0">
        <v>106</v>
      </c>
      <c r="BA119" t="s" s="0">
        <v>2968</v>
      </c>
      <c r="BB119" t="s" s="0">
        <v>81</v>
      </c>
      <c r="BC119" t="s" s="0">
        <v>81</v>
      </c>
      <c r="BD119" t="s" s="0">
        <v>81</v>
      </c>
      <c r="BE119" t="s" s="0">
        <v>81</v>
      </c>
      <c r="BF119" t="s" s="0">
        <v>81</v>
      </c>
      <c r="BG119" t="s" s="0">
        <v>81</v>
      </c>
      <c r="BH119" t="s" s="0">
        <v>81</v>
      </c>
      <c r="BI119" t="s" s="0">
        <v>2969</v>
      </c>
      <c r="BJ119" t="s" s="0">
        <v>2970</v>
      </c>
      <c r="BK119" t="s" s="235">
        <f>HYPERLINK("http://dx.doi.org/10.1016/j.childyouth.2026.109106","http://dx.doi.org/10.1016/j.childyouth.2026.109106")</f>
        <v>2971</v>
      </c>
      <c r="BL119" t="s" s="0">
        <v>81</v>
      </c>
      <c r="BM119" t="s" s="0">
        <v>266</v>
      </c>
      <c r="BN119" t="s" s="0">
        <v>354</v>
      </c>
      <c r="BO119" t="s" s="0">
        <v>2972</v>
      </c>
      <c r="BP119" t="s" s="0">
        <v>2972</v>
      </c>
      <c r="BQ119" t="s" s="0">
        <v>2973</v>
      </c>
      <c r="BR119" t="s" s="0">
        <v>81</v>
      </c>
      <c r="BS119" t="s" s="0">
        <v>2974</v>
      </c>
      <c r="BT119" t="s" s="236">
        <f>HYPERLINK("https://www.webofscience.com/wos/woscc/full-record/WOS:001811349500001","View Record in Web of Science")</f>
        <v>119</v>
      </c>
      <c r="BU119" t="s" s="0">
        <v>81</v>
      </c>
      <c r="BV119" t="s" s="0">
        <v>81</v>
      </c>
      <c r="BW119" t="s" s="0">
        <v>81</v>
      </c>
      <c r="BX119" t="s" s="0">
        <v>121</v>
      </c>
    </row>
    <row r="120">
      <c r="A120" t="s" s="0">
        <v>77</v>
      </c>
      <c r="B120" t="s" s="0">
        <v>77</v>
      </c>
      <c r="C120" t="s" s="0">
        <v>77</v>
      </c>
      <c r="D120" t="s" s="0">
        <v>77</v>
      </c>
      <c r="E120" t="s" s="0">
        <v>2975</v>
      </c>
      <c r="F120" t="s" s="0">
        <v>2976</v>
      </c>
      <c r="G120" t="s" s="0">
        <v>2977</v>
      </c>
      <c r="H120" t="s" s="0">
        <v>81</v>
      </c>
      <c r="I120" t="s" s="0">
        <v>82</v>
      </c>
      <c r="J120" t="s" s="0">
        <v>2978</v>
      </c>
      <c r="K120" t="s" s="0">
        <v>2979</v>
      </c>
      <c r="L120" t="s" s="0">
        <v>81</v>
      </c>
      <c r="M120" t="s" s="0">
        <v>81</v>
      </c>
      <c r="N120" t="s" s="0">
        <v>858</v>
      </c>
      <c r="O120" t="s" s="0">
        <v>2980</v>
      </c>
      <c r="P120" t="s" s="0">
        <v>2981</v>
      </c>
      <c r="Q120" t="s" s="0">
        <v>87</v>
      </c>
      <c r="R120" t="s" s="0">
        <v>81</v>
      </c>
      <c r="S120" t="s" s="0">
        <v>81</v>
      </c>
      <c r="T120" t="s" s="0">
        <v>81</v>
      </c>
      <c r="U120" t="s" s="0">
        <v>81</v>
      </c>
      <c r="V120" t="s" s="0">
        <v>2982</v>
      </c>
      <c r="W120" t="s" s="0">
        <v>486</v>
      </c>
      <c r="X120" t="s" s="0">
        <v>81</v>
      </c>
      <c r="Y120" t="s" s="0">
        <v>81</v>
      </c>
      <c r="Z120" t="s" s="0">
        <v>90</v>
      </c>
      <c r="AA120" t="s" s="0">
        <v>91</v>
      </c>
      <c r="AB120" t="s" s="0">
        <v>81</v>
      </c>
      <c r="AC120" t="s" s="0">
        <v>81</v>
      </c>
      <c r="AD120" t="s" s="0">
        <v>81</v>
      </c>
      <c r="AE120" t="s" s="0">
        <v>81</v>
      </c>
      <c r="AF120" t="s" s="0">
        <v>81</v>
      </c>
      <c r="AG120" t="s" s="0">
        <v>2983</v>
      </c>
      <c r="AH120" t="s" s="0">
        <v>81</v>
      </c>
      <c r="AI120" t="s" s="0">
        <v>2984</v>
      </c>
      <c r="AJ120" t="s" s="0">
        <v>2985</v>
      </c>
      <c r="AK120" t="s" s="0">
        <v>81</v>
      </c>
      <c r="AL120" t="s" s="0">
        <v>996</v>
      </c>
      <c r="AM120" t="s" s="0">
        <v>77</v>
      </c>
      <c r="AN120" t="s" s="0">
        <v>77</v>
      </c>
      <c r="AO120" t="s" s="0">
        <v>77</v>
      </c>
      <c r="AP120" t="s" s="0">
        <v>77</v>
      </c>
      <c r="AQ120" t="s" s="0">
        <v>170</v>
      </c>
      <c r="AR120" t="s" s="0">
        <v>171</v>
      </c>
      <c r="AS120" t="s" s="0">
        <v>172</v>
      </c>
      <c r="AT120" t="s" s="0">
        <v>81</v>
      </c>
      <c r="AU120" t="s" s="0">
        <v>490</v>
      </c>
      <c r="AV120" t="s" s="0">
        <v>81</v>
      </c>
      <c r="AW120" t="s" s="0">
        <v>486</v>
      </c>
      <c r="AX120" t="s" s="0">
        <v>491</v>
      </c>
      <c r="AY120" t="s" s="0">
        <v>2986</v>
      </c>
      <c r="AZ120" t="s" s="0">
        <v>106</v>
      </c>
      <c r="BA120" t="s" s="0">
        <v>493</v>
      </c>
      <c r="BB120" t="s" s="0">
        <v>677</v>
      </c>
      <c r="BC120" t="s" s="0">
        <v>81</v>
      </c>
      <c r="BD120" t="s" s="0">
        <v>81</v>
      </c>
      <c r="BE120" t="s" s="0">
        <v>81</v>
      </c>
      <c r="BF120" t="s" s="0">
        <v>81</v>
      </c>
      <c r="BG120" t="s" s="0">
        <v>81</v>
      </c>
      <c r="BH120" t="s" s="0">
        <v>81</v>
      </c>
      <c r="BI120" t="s" s="0">
        <v>2987</v>
      </c>
      <c r="BJ120" t="s" s="0">
        <v>2988</v>
      </c>
      <c r="BK120" t="s" s="237">
        <f>HYPERLINK("http://dx.doi.org/10.3390/diagnostics16121839","http://dx.doi.org/10.3390/diagnostics16121839")</f>
        <v>2989</v>
      </c>
      <c r="BL120" t="s" s="0">
        <v>81</v>
      </c>
      <c r="BM120" t="s" s="0">
        <v>266</v>
      </c>
      <c r="BN120" t="s" s="0">
        <v>136</v>
      </c>
      <c r="BO120" t="s" s="0">
        <v>182</v>
      </c>
      <c r="BP120" t="s" s="0">
        <v>115</v>
      </c>
      <c r="BQ120" t="s" s="0">
        <v>2990</v>
      </c>
      <c r="BR120" t="s" s="0">
        <v>2991</v>
      </c>
      <c r="BS120" t="s" s="0">
        <v>2992</v>
      </c>
      <c r="BT120" t="s" s="238">
        <f>HYPERLINK("https://www.webofscience.com/wos/woscc/full-record/WOS:001803783500001","View Record in Web of Science")</f>
        <v>119</v>
      </c>
      <c r="BU120" t="s" s="0">
        <v>120</v>
      </c>
      <c r="BV120" t="s" s="0">
        <v>81</v>
      </c>
      <c r="BW120" t="s" s="0">
        <v>81</v>
      </c>
      <c r="BX120" t="s" s="0">
        <v>121</v>
      </c>
    </row>
    <row r="121">
      <c r="A121" t="s" s="0">
        <v>77</v>
      </c>
      <c r="B121" t="s" s="0">
        <v>77</v>
      </c>
      <c r="C121" t="s" s="0">
        <v>77</v>
      </c>
      <c r="D121" t="s" s="0">
        <v>77</v>
      </c>
      <c r="E121" t="s" s="0">
        <v>2993</v>
      </c>
      <c r="F121" t="s" s="0">
        <v>2994</v>
      </c>
      <c r="G121" t="s" s="0">
        <v>2995</v>
      </c>
      <c r="H121" t="s" s="0">
        <v>81</v>
      </c>
      <c r="I121" t="s" s="0">
        <v>82</v>
      </c>
      <c r="J121" t="s" s="0">
        <v>2996</v>
      </c>
      <c r="K121" t="s" s="0">
        <v>2997</v>
      </c>
      <c r="L121" t="s" s="0">
        <v>81</v>
      </c>
      <c r="M121" t="s" s="0">
        <v>81</v>
      </c>
      <c r="N121" t="s" s="0">
        <v>2998</v>
      </c>
      <c r="O121" t="s" s="0">
        <v>2999</v>
      </c>
      <c r="P121" t="s" s="0">
        <v>3000</v>
      </c>
      <c r="Q121" t="s" s="0">
        <v>87</v>
      </c>
      <c r="R121" t="s" s="0">
        <v>81</v>
      </c>
      <c r="S121" t="s" s="0">
        <v>81</v>
      </c>
      <c r="T121" t="s" s="0">
        <v>81</v>
      </c>
      <c r="U121" t="s" s="0">
        <v>81</v>
      </c>
      <c r="V121" t="s" s="0">
        <v>3001</v>
      </c>
      <c r="W121" t="s" s="0">
        <v>3002</v>
      </c>
      <c r="X121" t="s" s="0">
        <v>81</v>
      </c>
      <c r="Y121" t="s" s="0">
        <v>81</v>
      </c>
      <c r="Z121" t="s" s="0">
        <v>90</v>
      </c>
      <c r="AA121" t="s" s="0">
        <v>509</v>
      </c>
      <c r="AB121" t="s" s="0">
        <v>81</v>
      </c>
      <c r="AC121" t="s" s="0">
        <v>81</v>
      </c>
      <c r="AD121" t="s" s="0">
        <v>81</v>
      </c>
      <c r="AE121" t="s" s="0">
        <v>81</v>
      </c>
      <c r="AF121" t="s" s="0">
        <v>81</v>
      </c>
      <c r="AG121" t="s" s="0">
        <v>3003</v>
      </c>
      <c r="AH121" t="s" s="0">
        <v>81</v>
      </c>
      <c r="AI121" t="s" s="0">
        <v>3004</v>
      </c>
      <c r="AJ121" t="s" s="0">
        <v>81</v>
      </c>
      <c r="AK121" t="s" s="0">
        <v>81</v>
      </c>
      <c r="AL121" t="s" s="0">
        <v>672</v>
      </c>
      <c r="AM121" t="s" s="0">
        <v>77</v>
      </c>
      <c r="AN121" t="s" s="0">
        <v>77</v>
      </c>
      <c r="AO121" t="s" s="0">
        <v>77</v>
      </c>
      <c r="AP121" t="s" s="0">
        <v>77</v>
      </c>
      <c r="AQ121" t="s" s="0">
        <v>3005</v>
      </c>
      <c r="AR121" t="s" s="0">
        <v>665</v>
      </c>
      <c r="AS121" t="s" s="0">
        <v>3006</v>
      </c>
      <c r="AT121" t="s" s="0">
        <v>3007</v>
      </c>
      <c r="AU121" t="s" s="0">
        <v>3008</v>
      </c>
      <c r="AV121" t="s" s="0">
        <v>81</v>
      </c>
      <c r="AW121" t="s" s="0">
        <v>3009</v>
      </c>
      <c r="AX121" t="s" s="0">
        <v>3010</v>
      </c>
      <c r="AY121" t="s" s="0">
        <v>81</v>
      </c>
      <c r="AZ121" t="s" s="0">
        <v>106</v>
      </c>
      <c r="BA121" t="s" s="0">
        <v>81</v>
      </c>
      <c r="BB121" t="s" s="0">
        <v>81</v>
      </c>
      <c r="BC121" t="s" s="0">
        <v>81</v>
      </c>
      <c r="BD121" t="s" s="0">
        <v>81</v>
      </c>
      <c r="BE121" t="s" s="0">
        <v>81</v>
      </c>
      <c r="BF121" t="s" s="0">
        <v>81</v>
      </c>
      <c r="BG121" t="s" s="0">
        <v>81</v>
      </c>
      <c r="BH121" t="s" s="0">
        <v>81</v>
      </c>
      <c r="BI121" t="s" s="0">
        <v>81</v>
      </c>
      <c r="BJ121" t="s" s="0">
        <v>3011</v>
      </c>
      <c r="BK121" t="s" s="239">
        <f>HYPERLINK("http://dx.doi.org/10.1080/08820538.2026.2707227","http://dx.doi.org/10.1080/08820538.2026.2707227")</f>
        <v>3012</v>
      </c>
      <c r="BL121" t="s" s="0">
        <v>81</v>
      </c>
      <c r="BM121" t="s" s="0">
        <v>1109</v>
      </c>
      <c r="BN121" t="s" s="0">
        <v>677</v>
      </c>
      <c r="BO121" t="s" s="0">
        <v>1779</v>
      </c>
      <c r="BP121" t="s" s="0">
        <v>1779</v>
      </c>
      <c r="BQ121" t="s" s="0">
        <v>3013</v>
      </c>
      <c r="BR121" t="s" s="0">
        <v>3014</v>
      </c>
      <c r="BS121" t="s" s="0">
        <v>3015</v>
      </c>
      <c r="BT121" t="s" s="240">
        <f>HYPERLINK("https://www.webofscience.com/wos/woscc/full-record/WOS:001828409600001","View Record in Web of Science")</f>
        <v>119</v>
      </c>
      <c r="BU121" t="s" s="0">
        <v>81</v>
      </c>
      <c r="BV121" t="s" s="0">
        <v>81</v>
      </c>
      <c r="BW121" t="s" s="0">
        <v>81</v>
      </c>
      <c r="BX121" t="s" s="0">
        <v>121</v>
      </c>
    </row>
    <row r="122">
      <c r="A122" t="s" s="0">
        <v>77</v>
      </c>
      <c r="B122" t="s" s="0">
        <v>77</v>
      </c>
      <c r="C122" t="s" s="0">
        <v>77</v>
      </c>
      <c r="D122" t="s" s="0">
        <v>77</v>
      </c>
      <c r="E122" t="s" s="0">
        <v>3016</v>
      </c>
      <c r="F122" t="s" s="0">
        <v>3017</v>
      </c>
      <c r="G122" t="s" s="0">
        <v>3018</v>
      </c>
      <c r="H122" t="s" s="0">
        <v>81</v>
      </c>
      <c r="I122" t="s" s="0">
        <v>82</v>
      </c>
      <c r="J122" t="s" s="0">
        <v>3019</v>
      </c>
      <c r="K122" t="s" s="0">
        <v>3020</v>
      </c>
      <c r="L122" t="s" s="0">
        <v>3021</v>
      </c>
      <c r="M122" t="s" s="0">
        <v>3022</v>
      </c>
      <c r="N122" t="s" s="0">
        <v>3023</v>
      </c>
      <c r="O122" t="s" s="0">
        <v>3024</v>
      </c>
      <c r="P122" t="s" s="0">
        <v>3025</v>
      </c>
      <c r="Q122" t="s" s="0">
        <v>87</v>
      </c>
      <c r="R122" t="s" s="0">
        <v>81</v>
      </c>
      <c r="S122" t="s" s="0">
        <v>81</v>
      </c>
      <c r="T122" t="s" s="0">
        <v>81</v>
      </c>
      <c r="U122" t="s" s="0">
        <v>81</v>
      </c>
      <c r="V122" t="s" s="0">
        <v>3026</v>
      </c>
      <c r="W122" t="s" s="0">
        <v>2801</v>
      </c>
      <c r="X122" t="s" s="0">
        <v>81</v>
      </c>
      <c r="Y122" t="s" s="0">
        <v>81</v>
      </c>
      <c r="Z122" t="s" s="0">
        <v>90</v>
      </c>
      <c r="AA122" t="s" s="0">
        <v>91</v>
      </c>
      <c r="AB122" t="s" s="0">
        <v>81</v>
      </c>
      <c r="AC122" t="s" s="0">
        <v>81</v>
      </c>
      <c r="AD122" t="s" s="0">
        <v>81</v>
      </c>
      <c r="AE122" t="s" s="0">
        <v>81</v>
      </c>
      <c r="AF122" t="s" s="0">
        <v>81</v>
      </c>
      <c r="AG122" t="s" s="0">
        <v>3027</v>
      </c>
      <c r="AH122" t="s" s="0">
        <v>3028</v>
      </c>
      <c r="AI122" t="s" s="0">
        <v>3029</v>
      </c>
      <c r="AJ122" t="s" s="0">
        <v>81</v>
      </c>
      <c r="AK122" t="s" s="0">
        <v>81</v>
      </c>
      <c r="AL122" t="s" s="0">
        <v>198</v>
      </c>
      <c r="AM122" t="s" s="0">
        <v>77</v>
      </c>
      <c r="AN122" t="s" s="0">
        <v>77</v>
      </c>
      <c r="AO122" t="s" s="0">
        <v>108</v>
      </c>
      <c r="AP122" t="s" s="0">
        <v>108</v>
      </c>
      <c r="AQ122" t="s" s="0">
        <v>2806</v>
      </c>
      <c r="AR122" t="s" s="0">
        <v>2807</v>
      </c>
      <c r="AS122" t="s" s="0">
        <v>2808</v>
      </c>
      <c r="AT122" t="s" s="0">
        <v>2809</v>
      </c>
      <c r="AU122" t="s" s="0">
        <v>2810</v>
      </c>
      <c r="AV122" t="s" s="0">
        <v>81</v>
      </c>
      <c r="AW122" t="s" s="0">
        <v>2811</v>
      </c>
      <c r="AX122" t="s" s="0">
        <v>2812</v>
      </c>
      <c r="AY122" t="s" s="0">
        <v>112</v>
      </c>
      <c r="AZ122" t="s" s="0">
        <v>106</v>
      </c>
      <c r="BA122" t="s" s="0">
        <v>177</v>
      </c>
      <c r="BB122" t="s" s="0">
        <v>199</v>
      </c>
      <c r="BC122" t="s" s="0">
        <v>81</v>
      </c>
      <c r="BD122" t="s" s="0">
        <v>81</v>
      </c>
      <c r="BE122" t="s" s="0">
        <v>81</v>
      </c>
      <c r="BF122" t="s" s="0">
        <v>81</v>
      </c>
      <c r="BG122" t="s" s="0">
        <v>3030</v>
      </c>
      <c r="BH122" t="s" s="0">
        <v>3031</v>
      </c>
      <c r="BI122" t="s" s="0">
        <v>81</v>
      </c>
      <c r="BJ122" t="s" s="0">
        <v>3032</v>
      </c>
      <c r="BK122" t="s" s="241">
        <f>HYPERLINK("http://dx.doi.org/10.1007/s40123-026-01312-5","http://dx.doi.org/10.1007/s40123-026-01312-5")</f>
        <v>3033</v>
      </c>
      <c r="BL122" t="s" s="0">
        <v>81</v>
      </c>
      <c r="BM122" t="s" s="0">
        <v>1362</v>
      </c>
      <c r="BN122" t="s" s="0">
        <v>113</v>
      </c>
      <c r="BO122" t="s" s="0">
        <v>1779</v>
      </c>
      <c r="BP122" t="s" s="0">
        <v>1779</v>
      </c>
      <c r="BQ122" t="s" s="0">
        <v>3034</v>
      </c>
      <c r="BR122" t="s" s="0">
        <v>3035</v>
      </c>
      <c r="BS122" t="s" s="0">
        <v>3036</v>
      </c>
      <c r="BT122" t="s" s="242">
        <f>HYPERLINK("https://www.webofscience.com/wos/woscc/full-record/WOS:001685800400001","View Record in Web of Science")</f>
        <v>119</v>
      </c>
      <c r="BU122" t="s" s="0">
        <v>120</v>
      </c>
      <c r="BV122" t="s" s="0">
        <v>81</v>
      </c>
      <c r="BW122" t="s" s="0">
        <v>81</v>
      </c>
      <c r="BX122" t="s" s="0">
        <v>121</v>
      </c>
    </row>
    <row r="123">
      <c r="A123" t="s" s="0">
        <v>77</v>
      </c>
      <c r="B123" t="s" s="0">
        <v>77</v>
      </c>
      <c r="C123" t="s" s="0">
        <v>77</v>
      </c>
      <c r="D123" t="s" s="0">
        <v>77</v>
      </c>
      <c r="E123" t="s" s="0">
        <v>3037</v>
      </c>
      <c r="F123" t="s" s="0">
        <v>3038</v>
      </c>
      <c r="G123" t="s" s="0">
        <v>3039</v>
      </c>
      <c r="H123" t="s" s="0">
        <v>81</v>
      </c>
      <c r="I123" t="s" s="0">
        <v>276</v>
      </c>
      <c r="J123" t="s" s="0">
        <v>3040</v>
      </c>
      <c r="K123" t="s" s="0">
        <v>3041</v>
      </c>
      <c r="L123" t="s" s="0">
        <v>81</v>
      </c>
      <c r="M123" t="s" s="0">
        <v>81</v>
      </c>
      <c r="N123" t="s" s="0">
        <v>81</v>
      </c>
      <c r="O123" t="s" s="0">
        <v>3042</v>
      </c>
      <c r="P123" t="s" s="0">
        <v>3043</v>
      </c>
      <c r="Q123" t="s" s="0">
        <v>87</v>
      </c>
      <c r="R123" t="s" s="0">
        <v>81</v>
      </c>
      <c r="S123" t="s" s="0">
        <v>81</v>
      </c>
      <c r="T123" t="s" s="0">
        <v>81</v>
      </c>
      <c r="U123" t="s" s="0">
        <v>81</v>
      </c>
      <c r="V123" t="s" s="0">
        <v>3044</v>
      </c>
      <c r="W123" t="s" s="0">
        <v>3045</v>
      </c>
      <c r="X123" t="s" s="0">
        <v>81</v>
      </c>
      <c r="Y123" t="s" s="0">
        <v>81</v>
      </c>
      <c r="Z123" t="s" s="0">
        <v>90</v>
      </c>
      <c r="AA123" t="s" s="0">
        <v>91</v>
      </c>
      <c r="AB123" t="s" s="0">
        <v>81</v>
      </c>
      <c r="AC123" t="s" s="0">
        <v>81</v>
      </c>
      <c r="AD123" t="s" s="0">
        <v>81</v>
      </c>
      <c r="AE123" t="s" s="0">
        <v>81</v>
      </c>
      <c r="AF123" t="s" s="0">
        <v>81</v>
      </c>
      <c r="AG123" t="s" s="0">
        <v>81</v>
      </c>
      <c r="AH123" t="s" s="0">
        <v>81</v>
      </c>
      <c r="AI123" t="s" s="0">
        <v>81</v>
      </c>
      <c r="AJ123" t="s" s="0">
        <v>81</v>
      </c>
      <c r="AK123" t="s" s="0">
        <v>81</v>
      </c>
      <c r="AL123" t="s" s="0">
        <v>461</v>
      </c>
      <c r="AM123" t="s" s="0">
        <v>77</v>
      </c>
      <c r="AN123" t="s" s="0">
        <v>77</v>
      </c>
      <c r="AO123" t="s" s="0">
        <v>108</v>
      </c>
      <c r="AP123" t="s" s="0">
        <v>108</v>
      </c>
      <c r="AQ123" t="s" s="0">
        <v>611</v>
      </c>
      <c r="AR123" t="s" s="0">
        <v>612</v>
      </c>
      <c r="AS123" t="s" s="0">
        <v>613</v>
      </c>
      <c r="AT123" t="s" s="0">
        <v>81</v>
      </c>
      <c r="AU123" t="s" s="0">
        <v>3046</v>
      </c>
      <c r="AV123" t="s" s="0">
        <v>81</v>
      </c>
      <c r="AW123" t="s" s="0">
        <v>3047</v>
      </c>
      <c r="AX123" t="s" s="0">
        <v>3048</v>
      </c>
      <c r="AY123" t="s" s="0">
        <v>266</v>
      </c>
      <c r="AZ123" t="s" s="0">
        <v>106</v>
      </c>
      <c r="BA123" t="s" s="0">
        <v>200</v>
      </c>
      <c r="BB123" t="s" s="0">
        <v>97</v>
      </c>
      <c r="BC123" t="s" s="0">
        <v>81</v>
      </c>
      <c r="BD123" t="s" s="0">
        <v>81</v>
      </c>
      <c r="BE123" t="s" s="0">
        <v>81</v>
      </c>
      <c r="BF123" t="s" s="0">
        <v>81</v>
      </c>
      <c r="BG123" t="s" s="0">
        <v>81</v>
      </c>
      <c r="BH123" t="s" s="0">
        <v>81</v>
      </c>
      <c r="BI123" t="s" s="0">
        <v>3049</v>
      </c>
      <c r="BJ123" t="s" s="0">
        <v>3050</v>
      </c>
      <c r="BK123" t="s" s="243">
        <f>HYPERLINK("http://dx.doi.org/10.1016/j.mcpdig.2026.100367","http://dx.doi.org/10.1016/j.mcpdig.2026.100367")</f>
        <v>3051</v>
      </c>
      <c r="BL123" t="s" s="0">
        <v>81</v>
      </c>
      <c r="BM123" t="s" s="0">
        <v>81</v>
      </c>
      <c r="BN123" t="s" s="0">
        <v>404</v>
      </c>
      <c r="BO123" t="s" s="0">
        <v>1133</v>
      </c>
      <c r="BP123" t="s" s="0">
        <v>1133</v>
      </c>
      <c r="BQ123" t="s" s="0">
        <v>3052</v>
      </c>
      <c r="BR123" t="s" s="0">
        <v>3053</v>
      </c>
      <c r="BS123" t="s" s="0">
        <v>3054</v>
      </c>
      <c r="BT123" t="s" s="244">
        <f>HYPERLINK("https://www.webofscience.com/wos/woscc/full-record/WOS:001785233700001","View Record in Web of Science")</f>
        <v>119</v>
      </c>
      <c r="BU123" t="s" s="0">
        <v>120</v>
      </c>
      <c r="BV123" t="s" s="0">
        <v>81</v>
      </c>
      <c r="BW123" t="s" s="0">
        <v>81</v>
      </c>
      <c r="BX123" t="s" s="0">
        <v>121</v>
      </c>
    </row>
    <row r="124">
      <c r="A124" t="s" s="0">
        <v>77</v>
      </c>
      <c r="B124" t="s" s="0">
        <v>77</v>
      </c>
      <c r="C124" t="s" s="0">
        <v>77</v>
      </c>
      <c r="D124" t="s" s="0">
        <v>77</v>
      </c>
      <c r="E124" t="s" s="0">
        <v>3055</v>
      </c>
      <c r="F124" t="s" s="0">
        <v>3056</v>
      </c>
      <c r="G124" t="s" s="0">
        <v>3057</v>
      </c>
      <c r="H124" t="s" s="0">
        <v>81</v>
      </c>
      <c r="I124" t="s" s="0">
        <v>276</v>
      </c>
      <c r="J124" t="s" s="0">
        <v>3058</v>
      </c>
      <c r="K124" t="s" s="0">
        <v>3059</v>
      </c>
      <c r="L124" t="s" s="0">
        <v>81</v>
      </c>
      <c r="M124" t="s" s="0">
        <v>81</v>
      </c>
      <c r="N124" t="s" s="0">
        <v>81</v>
      </c>
      <c r="O124" t="s" s="0">
        <v>3060</v>
      </c>
      <c r="P124" t="s" s="0">
        <v>3061</v>
      </c>
      <c r="Q124" t="s" s="0">
        <v>87</v>
      </c>
      <c r="R124" t="s" s="0">
        <v>81</v>
      </c>
      <c r="S124" t="s" s="0">
        <v>81</v>
      </c>
      <c r="T124" t="s" s="0">
        <v>81</v>
      </c>
      <c r="U124" t="s" s="0">
        <v>81</v>
      </c>
      <c r="V124" t="s" s="0">
        <v>3062</v>
      </c>
      <c r="W124" t="s" s="0">
        <v>3063</v>
      </c>
      <c r="X124" t="s" s="0">
        <v>81</v>
      </c>
      <c r="Y124" t="s" s="0">
        <v>81</v>
      </c>
      <c r="Z124" t="s" s="0">
        <v>90</v>
      </c>
      <c r="AA124" t="s" s="0">
        <v>509</v>
      </c>
      <c r="AB124" t="s" s="0">
        <v>81</v>
      </c>
      <c r="AC124" t="s" s="0">
        <v>81</v>
      </c>
      <c r="AD124" t="s" s="0">
        <v>81</v>
      </c>
      <c r="AE124" t="s" s="0">
        <v>81</v>
      </c>
      <c r="AF124" t="s" s="0">
        <v>81</v>
      </c>
      <c r="AG124" t="s" s="0">
        <v>3064</v>
      </c>
      <c r="AH124" t="s" s="0">
        <v>81</v>
      </c>
      <c r="AI124" t="s" s="0">
        <v>81</v>
      </c>
      <c r="AJ124" t="s" s="0">
        <v>81</v>
      </c>
      <c r="AK124" t="s" s="0">
        <v>81</v>
      </c>
      <c r="AL124" t="s" s="0">
        <v>1519</v>
      </c>
      <c r="AM124" t="s" s="0">
        <v>77</v>
      </c>
      <c r="AN124" t="s" s="0">
        <v>77</v>
      </c>
      <c r="AO124" t="s" s="0">
        <v>77</v>
      </c>
      <c r="AP124" t="s" s="0">
        <v>77</v>
      </c>
      <c r="AQ124" t="s" s="0">
        <v>1231</v>
      </c>
      <c r="AR124" t="s" s="0">
        <v>1232</v>
      </c>
      <c r="AS124" t="s" s="0">
        <v>1233</v>
      </c>
      <c r="AT124" t="s" s="0">
        <v>3065</v>
      </c>
      <c r="AU124" t="s" s="0">
        <v>81</v>
      </c>
      <c r="AV124" t="s" s="0">
        <v>81</v>
      </c>
      <c r="AW124" t="s" s="0">
        <v>3066</v>
      </c>
      <c r="AX124" t="s" s="0">
        <v>3067</v>
      </c>
      <c r="AY124" t="s" s="0">
        <v>81</v>
      </c>
      <c r="AZ124" t="s" s="0">
        <v>106</v>
      </c>
      <c r="BA124" t="s" s="0">
        <v>81</v>
      </c>
      <c r="BB124" t="s" s="0">
        <v>81</v>
      </c>
      <c r="BC124" t="s" s="0">
        <v>81</v>
      </c>
      <c r="BD124" t="s" s="0">
        <v>81</v>
      </c>
      <c r="BE124" t="s" s="0">
        <v>81</v>
      </c>
      <c r="BF124" t="s" s="0">
        <v>81</v>
      </c>
      <c r="BG124" t="s" s="0">
        <v>81</v>
      </c>
      <c r="BH124" t="s" s="0">
        <v>81</v>
      </c>
      <c r="BI124" t="s" s="0">
        <v>81</v>
      </c>
      <c r="BJ124" t="s" s="0">
        <v>3068</v>
      </c>
      <c r="BK124" t="s" s="245">
        <f>HYPERLINK("http://dx.doi.org/10.1002/prm2.70047","http://dx.doi.org/10.1002/prm2.70047")</f>
        <v>3069</v>
      </c>
      <c r="BL124" t="s" s="0">
        <v>81</v>
      </c>
      <c r="BM124" t="s" s="0">
        <v>1048</v>
      </c>
      <c r="BN124" t="s" s="0">
        <v>957</v>
      </c>
      <c r="BO124" t="s" s="0">
        <v>1807</v>
      </c>
      <c r="BP124" t="s" s="0">
        <v>1808</v>
      </c>
      <c r="BQ124" t="s" s="0">
        <v>3070</v>
      </c>
      <c r="BR124" t="s" s="0">
        <v>81</v>
      </c>
      <c r="BS124" t="s" s="0">
        <v>3071</v>
      </c>
      <c r="BT124" t="s" s="246">
        <f>HYPERLINK("https://www.webofscience.com/wos/woscc/full-record/WOS:001843554900001","View Record in Web of Science")</f>
        <v>119</v>
      </c>
      <c r="BU124" t="s" s="0">
        <v>272</v>
      </c>
      <c r="BV124" t="s" s="0">
        <v>81</v>
      </c>
      <c r="BW124" t="s" s="0">
        <v>81</v>
      </c>
      <c r="BX124" t="s" s="0">
        <v>121</v>
      </c>
    </row>
    <row r="125">
      <c r="A125" t="s" s="0">
        <v>77</v>
      </c>
      <c r="B125" t="s" s="0">
        <v>77</v>
      </c>
      <c r="C125" t="s" s="0">
        <v>77</v>
      </c>
      <c r="D125" t="s" s="0">
        <v>77</v>
      </c>
      <c r="E125" t="s" s="0">
        <v>3072</v>
      </c>
      <c r="F125" t="s" s="0">
        <v>3073</v>
      </c>
      <c r="G125" t="s" s="0">
        <v>3074</v>
      </c>
      <c r="H125" t="s" s="0">
        <v>81</v>
      </c>
      <c r="I125" t="s" s="0">
        <v>82</v>
      </c>
      <c r="J125" t="s" s="0">
        <v>3075</v>
      </c>
      <c r="K125" t="s" s="0">
        <v>3076</v>
      </c>
      <c r="L125" t="s" s="0">
        <v>3077</v>
      </c>
      <c r="M125" t="s" s="0">
        <v>3078</v>
      </c>
      <c r="N125" t="s" s="0">
        <v>3079</v>
      </c>
      <c r="O125" t="s" s="0">
        <v>3080</v>
      </c>
      <c r="P125" t="s" s="0">
        <v>3081</v>
      </c>
      <c r="Q125" t="s" s="0">
        <v>87</v>
      </c>
      <c r="R125" t="s" s="0">
        <v>81</v>
      </c>
      <c r="S125" t="s" s="0">
        <v>81</v>
      </c>
      <c r="T125" t="s" s="0">
        <v>81</v>
      </c>
      <c r="U125" t="s" s="0">
        <v>81</v>
      </c>
      <c r="V125" t="s" s="0">
        <v>3082</v>
      </c>
      <c r="W125" t="s" s="0">
        <v>3083</v>
      </c>
      <c r="X125" t="s" s="0">
        <v>81</v>
      </c>
      <c r="Y125" t="s" s="0">
        <v>81</v>
      </c>
      <c r="Z125" t="s" s="0">
        <v>90</v>
      </c>
      <c r="AA125" t="s" s="0">
        <v>91</v>
      </c>
      <c r="AB125" t="s" s="0">
        <v>81</v>
      </c>
      <c r="AC125" t="s" s="0">
        <v>81</v>
      </c>
      <c r="AD125" t="s" s="0">
        <v>81</v>
      </c>
      <c r="AE125" t="s" s="0">
        <v>81</v>
      </c>
      <c r="AF125" t="s" s="0">
        <v>81</v>
      </c>
      <c r="AG125" t="s" s="0">
        <v>3084</v>
      </c>
      <c r="AH125" t="s" s="0">
        <v>3085</v>
      </c>
      <c r="AI125" t="s" s="0">
        <v>81</v>
      </c>
      <c r="AJ125" t="s" s="0">
        <v>3086</v>
      </c>
      <c r="AK125" t="s" s="0">
        <v>81</v>
      </c>
      <c r="AL125" t="s" s="0">
        <v>996</v>
      </c>
      <c r="AM125" t="s" s="0">
        <v>97</v>
      </c>
      <c r="AN125" t="s" s="0">
        <v>97</v>
      </c>
      <c r="AO125" t="s" s="0">
        <v>97</v>
      </c>
      <c r="AP125" t="s" s="0">
        <v>288</v>
      </c>
      <c r="AQ125" t="s" s="0">
        <v>98</v>
      </c>
      <c r="AR125" t="s" s="0">
        <v>99</v>
      </c>
      <c r="AS125" t="s" s="0">
        <v>100</v>
      </c>
      <c r="AT125" t="s" s="0">
        <v>81</v>
      </c>
      <c r="AU125" t="s" s="0">
        <v>3087</v>
      </c>
      <c r="AV125" t="s" s="0">
        <v>81</v>
      </c>
      <c r="AW125" t="s" s="0">
        <v>3088</v>
      </c>
      <c r="AX125" t="s" s="0">
        <v>3089</v>
      </c>
      <c r="AY125" t="s" s="0">
        <v>3090</v>
      </c>
      <c r="AZ125" t="s" s="0">
        <v>205</v>
      </c>
      <c r="BA125" t="s" s="0">
        <v>267</v>
      </c>
      <c r="BB125" t="s" s="0">
        <v>108</v>
      </c>
      <c r="BC125" t="s" s="0">
        <v>81</v>
      </c>
      <c r="BD125" t="s" s="0">
        <v>81</v>
      </c>
      <c r="BE125" t="s" s="0">
        <v>81</v>
      </c>
      <c r="BF125" t="s" s="0">
        <v>81</v>
      </c>
      <c r="BG125" t="s" s="0">
        <v>81</v>
      </c>
      <c r="BH125" t="s" s="0">
        <v>81</v>
      </c>
      <c r="BI125" t="s" s="0">
        <v>3091</v>
      </c>
      <c r="BJ125" t="s" s="0">
        <v>3092</v>
      </c>
      <c r="BK125" t="s" s="247">
        <f>HYPERLINK("http://dx.doi.org/10.1186/s12911-025-03201-6","http://dx.doi.org/10.1186/s12911-025-03201-6")</f>
        <v>3093</v>
      </c>
      <c r="BL125" t="s" s="0">
        <v>81</v>
      </c>
      <c r="BM125" t="s" s="0">
        <v>81</v>
      </c>
      <c r="BN125" t="s" s="0">
        <v>181</v>
      </c>
      <c r="BO125" t="s" s="0">
        <v>3094</v>
      </c>
      <c r="BP125" t="s" s="0">
        <v>3094</v>
      </c>
      <c r="BQ125" t="s" s="0">
        <v>3095</v>
      </c>
      <c r="BR125" t="s" s="0">
        <v>3096</v>
      </c>
      <c r="BS125" t="s" s="0">
        <v>3097</v>
      </c>
      <c r="BT125" t="s" s="248">
        <f>HYPERLINK("https://www.webofscience.com/wos/woscc/full-record/WOS:001586144800004","View Record in Web of Science")</f>
        <v>119</v>
      </c>
      <c r="BU125" t="s" s="0">
        <v>120</v>
      </c>
      <c r="BV125" t="s" s="0">
        <v>81</v>
      </c>
      <c r="BW125" t="s" s="0">
        <v>81</v>
      </c>
      <c r="BX125" t="s" s="0">
        <v>121</v>
      </c>
    </row>
    <row r="126">
      <c r="A126" t="s" s="0">
        <v>77</v>
      </c>
      <c r="B126" t="s" s="0">
        <v>77</v>
      </c>
      <c r="C126" t="s" s="0">
        <v>77</v>
      </c>
      <c r="D126" t="s" s="0">
        <v>77</v>
      </c>
      <c r="E126" t="s" s="0">
        <v>3098</v>
      </c>
      <c r="F126" t="s" s="0">
        <v>3099</v>
      </c>
      <c r="G126" t="s" s="0">
        <v>3100</v>
      </c>
      <c r="H126" t="s" s="0">
        <v>81</v>
      </c>
      <c r="I126" t="s" s="0">
        <v>82</v>
      </c>
      <c r="J126" t="s" s="0">
        <v>3101</v>
      </c>
      <c r="K126" t="s" s="0">
        <v>3102</v>
      </c>
      <c r="L126" t="s" s="0">
        <v>81</v>
      </c>
      <c r="M126" t="s" s="0">
        <v>81</v>
      </c>
      <c r="N126" t="s" s="0">
        <v>81</v>
      </c>
      <c r="O126" t="s" s="0">
        <v>3103</v>
      </c>
      <c r="P126" t="s" s="0">
        <v>2691</v>
      </c>
      <c r="Q126" t="s" s="0">
        <v>87</v>
      </c>
      <c r="R126" t="s" s="0">
        <v>81</v>
      </c>
      <c r="S126" t="s" s="0">
        <v>81</v>
      </c>
      <c r="T126" t="s" s="0">
        <v>81</v>
      </c>
      <c r="U126" t="s" s="0">
        <v>81</v>
      </c>
      <c r="V126" t="s" s="0">
        <v>3104</v>
      </c>
      <c r="W126" t="s" s="0">
        <v>3105</v>
      </c>
      <c r="X126" t="s" s="0">
        <v>81</v>
      </c>
      <c r="Y126" t="s" s="0">
        <v>81</v>
      </c>
      <c r="Z126" t="s" s="0">
        <v>90</v>
      </c>
      <c r="AA126" t="s" s="0">
        <v>91</v>
      </c>
      <c r="AB126" t="s" s="0">
        <v>81</v>
      </c>
      <c r="AC126" t="s" s="0">
        <v>81</v>
      </c>
      <c r="AD126" t="s" s="0">
        <v>81</v>
      </c>
      <c r="AE126" t="s" s="0">
        <v>81</v>
      </c>
      <c r="AF126" t="s" s="0">
        <v>81</v>
      </c>
      <c r="AG126" t="s" s="0">
        <v>81</v>
      </c>
      <c r="AH126" t="s" s="0">
        <v>3106</v>
      </c>
      <c r="AI126" t="s" s="0">
        <v>81</v>
      </c>
      <c r="AJ126" t="s" s="0">
        <v>81</v>
      </c>
      <c r="AK126" t="s" s="0">
        <v>81</v>
      </c>
      <c r="AL126" t="s" s="0">
        <v>347</v>
      </c>
      <c r="AM126" t="s" s="0">
        <v>77</v>
      </c>
      <c r="AN126" t="s" s="0">
        <v>77</v>
      </c>
      <c r="AO126" t="s" s="0">
        <v>77</v>
      </c>
      <c r="AP126" t="s" s="0">
        <v>77</v>
      </c>
      <c r="AQ126" t="s" s="0">
        <v>3107</v>
      </c>
      <c r="AR126" t="s" s="0">
        <v>1075</v>
      </c>
      <c r="AS126" t="s" s="0">
        <v>3108</v>
      </c>
      <c r="AT126" t="s" s="0">
        <v>3109</v>
      </c>
      <c r="AU126" t="s" s="0">
        <v>81</v>
      </c>
      <c r="AV126" t="s" s="0">
        <v>81</v>
      </c>
      <c r="AW126" t="s" s="0">
        <v>3110</v>
      </c>
      <c r="AX126" t="s" s="0">
        <v>3111</v>
      </c>
      <c r="AY126" t="s" s="0">
        <v>266</v>
      </c>
      <c r="AZ126" t="s" s="0">
        <v>106</v>
      </c>
      <c r="BA126" t="s" s="0">
        <v>81</v>
      </c>
      <c r="BB126" t="s" s="0">
        <v>3112</v>
      </c>
      <c r="BC126" t="s" s="0">
        <v>81</v>
      </c>
      <c r="BD126" t="s" s="0">
        <v>81</v>
      </c>
      <c r="BE126" t="s" s="0">
        <v>81</v>
      </c>
      <c r="BF126" t="s" s="0">
        <v>81</v>
      </c>
      <c r="BG126" t="s" s="0">
        <v>81</v>
      </c>
      <c r="BH126" t="s" s="0">
        <v>81</v>
      </c>
      <c r="BI126" t="s" s="0">
        <v>3113</v>
      </c>
      <c r="BJ126" t="s" s="0">
        <v>3114</v>
      </c>
      <c r="BK126" t="s" s="249">
        <f>HYPERLINK("http://dx.doi.org/10.3791/70963","http://dx.doi.org/10.3791/70963")</f>
        <v>3115</v>
      </c>
      <c r="BL126" t="s" s="0">
        <v>81</v>
      </c>
      <c r="BM126" t="s" s="0">
        <v>81</v>
      </c>
      <c r="BN126" t="s" s="0">
        <v>404</v>
      </c>
      <c r="BO126" t="s" s="0">
        <v>1084</v>
      </c>
      <c r="BP126" t="s" s="0">
        <v>1085</v>
      </c>
      <c r="BQ126" t="s" s="0">
        <v>3116</v>
      </c>
      <c r="BR126" t="s" s="0">
        <v>3117</v>
      </c>
      <c r="BS126" t="s" s="0">
        <v>3118</v>
      </c>
      <c r="BT126" t="s" s="250">
        <f>HYPERLINK("https://www.webofscience.com/wos/woscc/full-record/WOS:001794265700010","View Record in Web of Science")</f>
        <v>119</v>
      </c>
      <c r="BU126" t="s" s="0">
        <v>81</v>
      </c>
      <c r="BV126" t="s" s="0">
        <v>81</v>
      </c>
      <c r="BW126" t="s" s="0">
        <v>81</v>
      </c>
      <c r="BX126" t="s" s="0">
        <v>121</v>
      </c>
    </row>
    <row r="127">
      <c r="A127" t="s" s="0">
        <v>77</v>
      </c>
      <c r="B127" t="s" s="0">
        <v>77</v>
      </c>
      <c r="C127" t="s" s="0">
        <v>77</v>
      </c>
      <c r="D127" t="s" s="0">
        <v>77</v>
      </c>
      <c r="E127" t="s" s="0">
        <v>3119</v>
      </c>
      <c r="F127" t="s" s="0">
        <v>3120</v>
      </c>
      <c r="G127" t="s" s="0">
        <v>3121</v>
      </c>
      <c r="H127" t="s" s="0">
        <v>81</v>
      </c>
      <c r="I127" t="s" s="0">
        <v>276</v>
      </c>
      <c r="J127" t="s" s="0">
        <v>3122</v>
      </c>
      <c r="K127" t="s" s="0">
        <v>3123</v>
      </c>
      <c r="L127" t="s" s="0">
        <v>81</v>
      </c>
      <c r="M127" t="s" s="0">
        <v>81</v>
      </c>
      <c r="N127" t="s" s="0">
        <v>81</v>
      </c>
      <c r="O127" t="s" s="0">
        <v>3124</v>
      </c>
      <c r="P127" t="s" s="0">
        <v>3125</v>
      </c>
      <c r="Q127" t="s" s="0">
        <v>87</v>
      </c>
      <c r="R127" t="s" s="0">
        <v>81</v>
      </c>
      <c r="S127" t="s" s="0">
        <v>81</v>
      </c>
      <c r="T127" t="s" s="0">
        <v>81</v>
      </c>
      <c r="U127" t="s" s="0">
        <v>81</v>
      </c>
      <c r="V127" t="s" s="0">
        <v>3126</v>
      </c>
      <c r="W127" t="s" s="0">
        <v>3127</v>
      </c>
      <c r="X127" t="s" s="0">
        <v>81</v>
      </c>
      <c r="Y127" t="s" s="0">
        <v>81</v>
      </c>
      <c r="Z127" t="s" s="0">
        <v>90</v>
      </c>
      <c r="AA127" t="s" s="0">
        <v>91</v>
      </c>
      <c r="AB127" t="s" s="0">
        <v>81</v>
      </c>
      <c r="AC127" t="s" s="0">
        <v>81</v>
      </c>
      <c r="AD127" t="s" s="0">
        <v>81</v>
      </c>
      <c r="AE127" t="s" s="0">
        <v>81</v>
      </c>
      <c r="AF127" t="s" s="0">
        <v>81</v>
      </c>
      <c r="AG127" t="s" s="0">
        <v>3128</v>
      </c>
      <c r="AH127" t="s" s="0">
        <v>81</v>
      </c>
      <c r="AI127" t="s" s="0">
        <v>81</v>
      </c>
      <c r="AJ127" t="s" s="0">
        <v>3129</v>
      </c>
      <c r="AK127" t="s" s="0">
        <v>81</v>
      </c>
      <c r="AL127" t="s" s="0">
        <v>225</v>
      </c>
      <c r="AM127" t="s" s="0">
        <v>77</v>
      </c>
      <c r="AN127" t="s" s="0">
        <v>77</v>
      </c>
      <c r="AO127" t="s" s="0">
        <v>77</v>
      </c>
      <c r="AP127" t="s" s="0">
        <v>77</v>
      </c>
      <c r="AQ127" t="s" s="0">
        <v>313</v>
      </c>
      <c r="AR127" t="s" s="0">
        <v>314</v>
      </c>
      <c r="AS127" t="s" s="0">
        <v>315</v>
      </c>
      <c r="AT127" t="s" s="0">
        <v>81</v>
      </c>
      <c r="AU127" t="s" s="0">
        <v>3130</v>
      </c>
      <c r="AV127" t="s" s="0">
        <v>81</v>
      </c>
      <c r="AW127" t="s" s="0">
        <v>3131</v>
      </c>
      <c r="AX127" t="s" s="0">
        <v>3132</v>
      </c>
      <c r="AY127" t="s" s="0">
        <v>2036</v>
      </c>
      <c r="AZ127" t="s" s="0">
        <v>106</v>
      </c>
      <c r="BA127" t="s" s="0">
        <v>289</v>
      </c>
      <c r="BB127" t="s" s="0">
        <v>81</v>
      </c>
      <c r="BC127" t="s" s="0">
        <v>81</v>
      </c>
      <c r="BD127" t="s" s="0">
        <v>81</v>
      </c>
      <c r="BE127" t="s" s="0">
        <v>81</v>
      </c>
      <c r="BF127" t="s" s="0">
        <v>81</v>
      </c>
      <c r="BG127" t="s" s="0">
        <v>81</v>
      </c>
      <c r="BH127" t="s" s="0">
        <v>81</v>
      </c>
      <c r="BI127" t="s" s="0">
        <v>3133</v>
      </c>
      <c r="BJ127" t="s" s="0">
        <v>3134</v>
      </c>
      <c r="BK127" t="s" s="251">
        <f>HYPERLINK("http://dx.doi.org/10.3389/fgwh.2026.1806220","http://dx.doi.org/10.3389/fgwh.2026.1806220")</f>
        <v>3135</v>
      </c>
      <c r="BL127" t="s" s="0">
        <v>81</v>
      </c>
      <c r="BM127" t="s" s="0">
        <v>266</v>
      </c>
      <c r="BN127" t="s" s="0">
        <v>154</v>
      </c>
      <c r="BO127" t="s" s="0">
        <v>3136</v>
      </c>
      <c r="BP127" t="s" s="0">
        <v>3136</v>
      </c>
      <c r="BQ127" t="s" s="0">
        <v>3137</v>
      </c>
      <c r="BR127" t="s" s="0">
        <v>3138</v>
      </c>
      <c r="BS127" t="s" s="0">
        <v>3139</v>
      </c>
      <c r="BT127" t="s" s="252">
        <f>HYPERLINK("https://www.webofscience.com/wos/woscc/full-record/WOS:001805664900001","View Record in Web of Science")</f>
        <v>119</v>
      </c>
      <c r="BU127" t="s" s="0">
        <v>120</v>
      </c>
      <c r="BV127" t="s" s="0">
        <v>81</v>
      </c>
      <c r="BW127" t="s" s="0">
        <v>81</v>
      </c>
      <c r="BX127" t="s" s="0">
        <v>121</v>
      </c>
    </row>
    <row r="128">
      <c r="A128" t="s" s="0">
        <v>77</v>
      </c>
      <c r="B128" t="s" s="0">
        <v>77</v>
      </c>
      <c r="C128" t="s" s="0">
        <v>200</v>
      </c>
      <c r="D128" t="s" s="0">
        <v>77</v>
      </c>
      <c r="E128" t="s" s="0">
        <v>3140</v>
      </c>
      <c r="F128" t="s" s="0">
        <v>3141</v>
      </c>
      <c r="G128" t="s" s="0">
        <v>3142</v>
      </c>
      <c r="H128" t="s" s="0">
        <v>81</v>
      </c>
      <c r="I128" t="s" s="0">
        <v>276</v>
      </c>
      <c r="J128" t="s" s="0">
        <v>3143</v>
      </c>
      <c r="K128" t="s" s="0">
        <v>3144</v>
      </c>
      <c r="L128" t="s" s="0">
        <v>81</v>
      </c>
      <c r="M128" t="s" s="0">
        <v>81</v>
      </c>
      <c r="N128" t="s" s="0">
        <v>81</v>
      </c>
      <c r="O128" t="s" s="0">
        <v>3145</v>
      </c>
      <c r="P128" t="s" s="0">
        <v>3146</v>
      </c>
      <c r="Q128" t="s" s="0">
        <v>87</v>
      </c>
      <c r="R128" t="s" s="0">
        <v>81</v>
      </c>
      <c r="S128" t="s" s="0">
        <v>81</v>
      </c>
      <c r="T128" t="s" s="0">
        <v>81</v>
      </c>
      <c r="U128" t="s" s="0">
        <v>81</v>
      </c>
      <c r="V128" t="s" s="0">
        <v>3147</v>
      </c>
      <c r="W128" t="s" s="0">
        <v>3148</v>
      </c>
      <c r="X128" t="s" s="0">
        <v>81</v>
      </c>
      <c r="Y128" t="s" s="0">
        <v>81</v>
      </c>
      <c r="Z128" t="s" s="0">
        <v>90</v>
      </c>
      <c r="AA128" t="s" s="0">
        <v>91</v>
      </c>
      <c r="AB128" t="s" s="0">
        <v>81</v>
      </c>
      <c r="AC128" t="s" s="0">
        <v>81</v>
      </c>
      <c r="AD128" t="s" s="0">
        <v>81</v>
      </c>
      <c r="AE128" t="s" s="0">
        <v>81</v>
      </c>
      <c r="AF128" t="s" s="0">
        <v>81</v>
      </c>
      <c r="AG128" t="s" s="0">
        <v>3149</v>
      </c>
      <c r="AH128" t="s" s="0">
        <v>3150</v>
      </c>
      <c r="AI128" t="s" s="0">
        <v>3151</v>
      </c>
      <c r="AJ128" t="s" s="0">
        <v>3152</v>
      </c>
      <c r="AK128" t="s" s="0">
        <v>81</v>
      </c>
      <c r="AL128" t="s" s="0">
        <v>974</v>
      </c>
      <c r="AM128" t="s" s="0">
        <v>404</v>
      </c>
      <c r="AN128" t="s" s="0">
        <v>677</v>
      </c>
      <c r="AO128" t="s" s="0">
        <v>77</v>
      </c>
      <c r="AP128" t="s" s="0">
        <v>297</v>
      </c>
      <c r="AQ128" t="s" s="0">
        <v>3153</v>
      </c>
      <c r="AR128" t="s" s="0">
        <v>3154</v>
      </c>
      <c r="AS128" t="s" s="0">
        <v>3155</v>
      </c>
      <c r="AT128" t="s" s="0">
        <v>3156</v>
      </c>
      <c r="AU128" t="s" s="0">
        <v>3157</v>
      </c>
      <c r="AV128" t="s" s="0">
        <v>81</v>
      </c>
      <c r="AW128" t="s" s="0">
        <v>3158</v>
      </c>
      <c r="AX128" t="s" s="0">
        <v>3159</v>
      </c>
      <c r="AY128" t="s" s="0">
        <v>3160</v>
      </c>
      <c r="AZ128" t="s" s="0">
        <v>147</v>
      </c>
      <c r="BA128" t="s" s="0">
        <v>347</v>
      </c>
      <c r="BB128" t="s" s="0">
        <v>199</v>
      </c>
      <c r="BC128" t="s" s="0">
        <v>81</v>
      </c>
      <c r="BD128" t="s" s="0">
        <v>81</v>
      </c>
      <c r="BE128" t="s" s="0">
        <v>81</v>
      </c>
      <c r="BF128" t="s" s="0">
        <v>81</v>
      </c>
      <c r="BG128" t="s" s="0">
        <v>3161</v>
      </c>
      <c r="BH128" t="s" s="0">
        <v>3162</v>
      </c>
      <c r="BI128" t="s" s="0">
        <v>81</v>
      </c>
      <c r="BJ128" t="s" s="0">
        <v>3163</v>
      </c>
      <c r="BK128" t="s" s="253">
        <f>HYPERLINK("http://dx.doi.org/10.4103/sjopt.sjopt_219_21","http://dx.doi.org/10.4103/sjopt.sjopt_219_21")</f>
        <v>3164</v>
      </c>
      <c r="BL128" t="s" s="0">
        <v>81</v>
      </c>
      <c r="BM128" t="s" s="0">
        <v>81</v>
      </c>
      <c r="BN128" t="s" s="0">
        <v>677</v>
      </c>
      <c r="BO128" t="s" s="0">
        <v>1779</v>
      </c>
      <c r="BP128" t="s" s="0">
        <v>1779</v>
      </c>
      <c r="BQ128" t="s" s="0">
        <v>3165</v>
      </c>
      <c r="BR128" t="s" s="0">
        <v>3166</v>
      </c>
      <c r="BS128" t="s" s="0">
        <v>3167</v>
      </c>
      <c r="BT128" t="s" s="254">
        <f>HYPERLINK("https://www.webofscience.com/wos/woscc/full-record/WOS:000876476600009","View Record in Web of Science")</f>
        <v>119</v>
      </c>
      <c r="BU128" t="s" s="0">
        <v>787</v>
      </c>
      <c r="BV128" t="s" s="0">
        <v>81</v>
      </c>
      <c r="BW128" t="s" s="0">
        <v>81</v>
      </c>
      <c r="BX128" t="s" s="0">
        <v>121</v>
      </c>
    </row>
    <row r="129">
      <c r="A129" t="s" s="0">
        <v>77</v>
      </c>
      <c r="B129" t="s" s="0">
        <v>77</v>
      </c>
      <c r="C129" t="s" s="0">
        <v>354</v>
      </c>
      <c r="D129" t="s" s="0">
        <v>77</v>
      </c>
      <c r="E129" t="s" s="0">
        <v>3168</v>
      </c>
      <c r="F129" t="s" s="0">
        <v>3169</v>
      </c>
      <c r="G129" t="s" s="0">
        <v>3170</v>
      </c>
      <c r="H129" t="s" s="0">
        <v>81</v>
      </c>
      <c r="I129" t="s" s="0">
        <v>82</v>
      </c>
      <c r="J129" t="s" s="0">
        <v>3171</v>
      </c>
      <c r="K129" t="s" s="0">
        <v>3172</v>
      </c>
      <c r="L129" t="s" s="0">
        <v>81</v>
      </c>
      <c r="M129" t="s" s="0">
        <v>81</v>
      </c>
      <c r="N129" t="s" s="0">
        <v>81</v>
      </c>
      <c r="O129" t="s" s="0">
        <v>3173</v>
      </c>
      <c r="P129" t="s" s="0">
        <v>3174</v>
      </c>
      <c r="Q129" t="s" s="0">
        <v>87</v>
      </c>
      <c r="R129" t="s" s="0">
        <v>81</v>
      </c>
      <c r="S129" t="s" s="0">
        <v>3175</v>
      </c>
      <c r="T129" t="s" s="0">
        <v>81</v>
      </c>
      <c r="U129" t="s" s="0">
        <v>81</v>
      </c>
      <c r="V129" t="s" s="0">
        <v>3176</v>
      </c>
      <c r="W129" t="s" s="0">
        <v>3177</v>
      </c>
      <c r="X129" t="s" s="0">
        <v>81</v>
      </c>
      <c r="Y129" t="s" s="0">
        <v>81</v>
      </c>
      <c r="Z129" t="s" s="0">
        <v>90</v>
      </c>
      <c r="AA129" t="s" s="0">
        <v>91</v>
      </c>
      <c r="AB129" t="s" s="0">
        <v>81</v>
      </c>
      <c r="AC129" t="s" s="0">
        <v>81</v>
      </c>
      <c r="AD129" t="s" s="0">
        <v>81</v>
      </c>
      <c r="AE129" t="s" s="0">
        <v>81</v>
      </c>
      <c r="AF129" t="s" s="0">
        <v>81</v>
      </c>
      <c r="AG129" t="s" s="0">
        <v>3178</v>
      </c>
      <c r="AH129" t="s" s="0">
        <v>3179</v>
      </c>
      <c r="AI129" t="s" s="0">
        <v>3180</v>
      </c>
      <c r="AJ129" t="s" s="0">
        <v>3181</v>
      </c>
      <c r="AK129" t="s" s="0">
        <v>81</v>
      </c>
      <c r="AL129" t="s" s="0">
        <v>137</v>
      </c>
      <c r="AM129" t="s" s="0">
        <v>138</v>
      </c>
      <c r="AN129" t="s" s="0">
        <v>957</v>
      </c>
      <c r="AO129" t="s" s="0">
        <v>77</v>
      </c>
      <c r="AP129" t="s" s="0">
        <v>177</v>
      </c>
      <c r="AQ129" t="s" s="0">
        <v>1512</v>
      </c>
      <c r="AR129" t="s" s="0">
        <v>140</v>
      </c>
      <c r="AS129" t="s" s="0">
        <v>1513</v>
      </c>
      <c r="AT129" t="s" s="0">
        <v>3182</v>
      </c>
      <c r="AU129" t="s" s="0">
        <v>3183</v>
      </c>
      <c r="AV129" t="s" s="0">
        <v>81</v>
      </c>
      <c r="AW129" t="s" s="0">
        <v>3184</v>
      </c>
      <c r="AX129" t="s" s="0">
        <v>3185</v>
      </c>
      <c r="AY129" t="s" s="0">
        <v>3186</v>
      </c>
      <c r="AZ129" t="s" s="0">
        <v>2060</v>
      </c>
      <c r="BA129" t="s" s="0">
        <v>198</v>
      </c>
      <c r="BB129" t="s" s="0">
        <v>200</v>
      </c>
      <c r="BC129" t="s" s="0">
        <v>81</v>
      </c>
      <c r="BD129" t="s" s="0">
        <v>81</v>
      </c>
      <c r="BE129" t="s" s="0">
        <v>81</v>
      </c>
      <c r="BF129" t="s" s="0">
        <v>81</v>
      </c>
      <c r="BG129" t="s" s="0">
        <v>81</v>
      </c>
      <c r="BH129" t="s" s="0">
        <v>81</v>
      </c>
      <c r="BI129" t="s" s="0">
        <v>3187</v>
      </c>
      <c r="BJ129" t="s" s="0">
        <v>3188</v>
      </c>
      <c r="BK129" t="s" s="255">
        <f>HYPERLINK("http://dx.doi.org/10.1016/j.cpcardiol.2024.102456","http://dx.doi.org/10.1016/j.cpcardiol.2024.102456")</f>
        <v>3189</v>
      </c>
      <c r="BL129" t="s" s="0">
        <v>81</v>
      </c>
      <c r="BM129" t="s" s="0">
        <v>3190</v>
      </c>
      <c r="BN129" t="s" s="0">
        <v>677</v>
      </c>
      <c r="BO129" t="s" s="0">
        <v>155</v>
      </c>
      <c r="BP129" t="s" s="0">
        <v>156</v>
      </c>
      <c r="BQ129" t="s" s="0">
        <v>3191</v>
      </c>
      <c r="BR129" t="s" s="0">
        <v>3192</v>
      </c>
      <c r="BS129" t="s" s="0">
        <v>3193</v>
      </c>
      <c r="BT129" t="s" s="256">
        <f>HYPERLINK("https://www.webofscience.com/wos/woscc/full-record/WOS:001184992000001","View Record in Web of Science")</f>
        <v>119</v>
      </c>
      <c r="BU129" t="s" s="0">
        <v>81</v>
      </c>
      <c r="BV129" t="s" s="0">
        <v>81</v>
      </c>
      <c r="BW129" t="s" s="0">
        <v>81</v>
      </c>
      <c r="BX129" t="s" s="0">
        <v>121</v>
      </c>
    </row>
    <row r="130">
      <c r="A130" t="s" s="0">
        <v>77</v>
      </c>
      <c r="B130" t="s" s="0">
        <v>77</v>
      </c>
      <c r="C130" t="s" s="0">
        <v>77</v>
      </c>
      <c r="D130" t="s" s="0">
        <v>77</v>
      </c>
      <c r="E130" t="s" s="0">
        <v>3194</v>
      </c>
      <c r="F130" t="s" s="0">
        <v>3195</v>
      </c>
      <c r="G130" t="s" s="0">
        <v>3196</v>
      </c>
      <c r="H130" t="s" s="0">
        <v>81</v>
      </c>
      <c r="I130" t="s" s="0">
        <v>82</v>
      </c>
      <c r="J130" t="s" s="0">
        <v>3197</v>
      </c>
      <c r="K130" t="s" s="0">
        <v>3198</v>
      </c>
      <c r="L130" t="s" s="0">
        <v>1602</v>
      </c>
      <c r="M130" t="s" s="0">
        <v>1603</v>
      </c>
      <c r="N130" t="s" s="0">
        <v>1604</v>
      </c>
      <c r="O130" t="s" s="0">
        <v>3199</v>
      </c>
      <c r="P130" t="s" s="0">
        <v>1606</v>
      </c>
      <c r="Q130" t="s" s="0">
        <v>87</v>
      </c>
      <c r="R130" t="s" s="0">
        <v>81</v>
      </c>
      <c r="S130" t="s" s="0">
        <v>81</v>
      </c>
      <c r="T130" t="s" s="0">
        <v>81</v>
      </c>
      <c r="U130" t="s" s="0">
        <v>81</v>
      </c>
      <c r="V130" t="s" s="0">
        <v>3200</v>
      </c>
      <c r="W130" t="s" s="0">
        <v>1038</v>
      </c>
      <c r="X130" t="s" s="0">
        <v>81</v>
      </c>
      <c r="Y130" t="s" s="0">
        <v>81</v>
      </c>
      <c r="Z130" t="s" s="0">
        <v>90</v>
      </c>
      <c r="AA130" t="s" s="0">
        <v>91</v>
      </c>
      <c r="AB130" t="s" s="0">
        <v>81</v>
      </c>
      <c r="AC130" t="s" s="0">
        <v>81</v>
      </c>
      <c r="AD130" t="s" s="0">
        <v>81</v>
      </c>
      <c r="AE130" t="s" s="0">
        <v>81</v>
      </c>
      <c r="AF130" t="s" s="0">
        <v>81</v>
      </c>
      <c r="AG130" t="s" s="0">
        <v>3201</v>
      </c>
      <c r="AH130" t="s" s="0">
        <v>3202</v>
      </c>
      <c r="AI130" t="s" s="0">
        <v>3203</v>
      </c>
      <c r="AJ130" t="s" s="0">
        <v>3204</v>
      </c>
      <c r="AK130" t="s" s="0">
        <v>81</v>
      </c>
      <c r="AL130" t="s" s="0">
        <v>1432</v>
      </c>
      <c r="AM130" t="s" s="0">
        <v>77</v>
      </c>
      <c r="AN130" t="s" s="0">
        <v>77</v>
      </c>
      <c r="AO130" t="s" s="0">
        <v>354</v>
      </c>
      <c r="AP130" t="s" s="0">
        <v>354</v>
      </c>
      <c r="AQ130" t="s" s="0">
        <v>1041</v>
      </c>
      <c r="AR130" t="s" s="0">
        <v>1042</v>
      </c>
      <c r="AS130" t="s" s="0">
        <v>1043</v>
      </c>
      <c r="AT130" t="s" s="0">
        <v>1044</v>
      </c>
      <c r="AU130" t="s" s="0">
        <v>1045</v>
      </c>
      <c r="AV130" t="s" s="0">
        <v>81</v>
      </c>
      <c r="AW130" t="s" s="0">
        <v>1046</v>
      </c>
      <c r="AX130" t="s" s="0">
        <v>1047</v>
      </c>
      <c r="AY130" t="s" s="0">
        <v>3205</v>
      </c>
      <c r="AZ130" t="s" s="0">
        <v>106</v>
      </c>
      <c r="BA130" t="s" s="0">
        <v>3206</v>
      </c>
      <c r="BB130" t="s" s="0">
        <v>81</v>
      </c>
      <c r="BC130" t="s" s="0">
        <v>81</v>
      </c>
      <c r="BD130" t="s" s="0">
        <v>81</v>
      </c>
      <c r="BE130" t="s" s="0">
        <v>81</v>
      </c>
      <c r="BF130" t="s" s="0">
        <v>81</v>
      </c>
      <c r="BG130" t="s" s="0">
        <v>81</v>
      </c>
      <c r="BH130" t="s" s="0">
        <v>81</v>
      </c>
      <c r="BI130" t="s" s="0">
        <v>3207</v>
      </c>
      <c r="BJ130" t="s" s="0">
        <v>3208</v>
      </c>
      <c r="BK130" t="s" s="257">
        <f>HYPERLINK("http://dx.doi.org/10.1016/j.ijmedinf.2026.106408","http://dx.doi.org/10.1016/j.ijmedinf.2026.106408")</f>
        <v>3209</v>
      </c>
      <c r="BL130" t="s" s="0">
        <v>81</v>
      </c>
      <c r="BM130" t="s" s="0">
        <v>81</v>
      </c>
      <c r="BN130" t="s" s="0">
        <v>360</v>
      </c>
      <c r="BO130" t="s" s="0">
        <v>1053</v>
      </c>
      <c r="BP130" t="s" s="0">
        <v>1054</v>
      </c>
      <c r="BQ130" t="s" s="0">
        <v>3210</v>
      </c>
      <c r="BR130" t="s" s="0">
        <v>3211</v>
      </c>
      <c r="BS130" t="s" s="0">
        <v>3212</v>
      </c>
      <c r="BT130" t="s" s="258">
        <f>HYPERLINK("https://www.webofscience.com/wos/woscc/full-record/WOS:001729611400001","View Record in Web of Science")</f>
        <v>119</v>
      </c>
      <c r="BU130" t="s" s="0">
        <v>852</v>
      </c>
      <c r="BV130" t="s" s="0">
        <v>81</v>
      </c>
      <c r="BW130" t="s" s="0">
        <v>81</v>
      </c>
      <c r="BX130" t="s" s="0">
        <v>121</v>
      </c>
    </row>
    <row r="131">
      <c r="A131" t="s" s="0">
        <v>77</v>
      </c>
      <c r="B131" t="s" s="0">
        <v>77</v>
      </c>
      <c r="C131" t="s" s="0">
        <v>77</v>
      </c>
      <c r="D131" t="s" s="0">
        <v>77</v>
      </c>
      <c r="E131" t="s" s="0">
        <v>3213</v>
      </c>
      <c r="F131" t="s" s="0">
        <v>3214</v>
      </c>
      <c r="G131" t="s" s="0">
        <v>3215</v>
      </c>
      <c r="H131" t="s" s="0">
        <v>81</v>
      </c>
      <c r="I131" t="s" s="0">
        <v>82</v>
      </c>
      <c r="J131" t="s" s="0">
        <v>3216</v>
      </c>
      <c r="K131" t="s" s="0">
        <v>3217</v>
      </c>
      <c r="L131" t="s" s="0">
        <v>81</v>
      </c>
      <c r="M131" t="s" s="0">
        <v>81</v>
      </c>
      <c r="N131" t="s" s="0">
        <v>1652</v>
      </c>
      <c r="O131" t="s" s="0">
        <v>3218</v>
      </c>
      <c r="P131" t="s" s="0">
        <v>3219</v>
      </c>
      <c r="Q131" t="s" s="0">
        <v>87</v>
      </c>
      <c r="R131" t="s" s="0">
        <v>81</v>
      </c>
      <c r="S131" t="s" s="0">
        <v>81</v>
      </c>
      <c r="T131" t="s" s="0">
        <v>81</v>
      </c>
      <c r="U131" t="s" s="0">
        <v>81</v>
      </c>
      <c r="V131" t="s" s="0">
        <v>3220</v>
      </c>
      <c r="W131" t="s" s="0">
        <v>3221</v>
      </c>
      <c r="X131" t="s" s="0">
        <v>81</v>
      </c>
      <c r="Y131" t="s" s="0">
        <v>81</v>
      </c>
      <c r="Z131" t="s" s="0">
        <v>90</v>
      </c>
      <c r="AA131" t="s" s="0">
        <v>91</v>
      </c>
      <c r="AB131" t="s" s="0">
        <v>81</v>
      </c>
      <c r="AC131" t="s" s="0">
        <v>81</v>
      </c>
      <c r="AD131" t="s" s="0">
        <v>81</v>
      </c>
      <c r="AE131" t="s" s="0">
        <v>81</v>
      </c>
      <c r="AF131" t="s" s="0">
        <v>81</v>
      </c>
      <c r="AG131" t="s" s="0">
        <v>3222</v>
      </c>
      <c r="AH131" t="s" s="0">
        <v>3223</v>
      </c>
      <c r="AI131" t="s" s="0">
        <v>81</v>
      </c>
      <c r="AJ131" t="s" s="0">
        <v>81</v>
      </c>
      <c r="AK131" t="s" s="0">
        <v>81</v>
      </c>
      <c r="AL131" t="s" s="0">
        <v>3224</v>
      </c>
      <c r="AM131" t="s" s="0">
        <v>77</v>
      </c>
      <c r="AN131" t="s" s="0">
        <v>77</v>
      </c>
      <c r="AO131" t="s" s="0">
        <v>77</v>
      </c>
      <c r="AP131" t="s" s="0">
        <v>77</v>
      </c>
      <c r="AQ131" t="s" s="0">
        <v>98</v>
      </c>
      <c r="AR131" t="s" s="0">
        <v>99</v>
      </c>
      <c r="AS131" t="s" s="0">
        <v>100</v>
      </c>
      <c r="AT131" t="s" s="0">
        <v>81</v>
      </c>
      <c r="AU131" t="s" s="0">
        <v>3225</v>
      </c>
      <c r="AV131" t="s" s="0">
        <v>81</v>
      </c>
      <c r="AW131" t="s" s="0">
        <v>3226</v>
      </c>
      <c r="AX131" t="s" s="0">
        <v>3227</v>
      </c>
      <c r="AY131" t="s" s="0">
        <v>3228</v>
      </c>
      <c r="AZ131" t="s" s="0">
        <v>106</v>
      </c>
      <c r="BA131" t="s" s="0">
        <v>293</v>
      </c>
      <c r="BB131" t="s" s="0">
        <v>108</v>
      </c>
      <c r="BC131" t="s" s="0">
        <v>81</v>
      </c>
      <c r="BD131" t="s" s="0">
        <v>81</v>
      </c>
      <c r="BE131" t="s" s="0">
        <v>81</v>
      </c>
      <c r="BF131" t="s" s="0">
        <v>81</v>
      </c>
      <c r="BG131" t="s" s="0">
        <v>81</v>
      </c>
      <c r="BH131" t="s" s="0">
        <v>81</v>
      </c>
      <c r="BI131" t="s" s="0">
        <v>3229</v>
      </c>
      <c r="BJ131" t="s" s="0">
        <v>3230</v>
      </c>
      <c r="BK131" t="s" s="259">
        <f>HYPERLINK("http://dx.doi.org/10.1186/s13048-026-02083-0","http://dx.doi.org/10.1186/s13048-026-02083-0")</f>
        <v>3231</v>
      </c>
      <c r="BL131" t="s" s="0">
        <v>81</v>
      </c>
      <c r="BM131" t="s" s="0">
        <v>912</v>
      </c>
      <c r="BN131" t="s" s="0">
        <v>154</v>
      </c>
      <c r="BO131" t="s" s="0">
        <v>3232</v>
      </c>
      <c r="BP131" t="s" s="0">
        <v>3232</v>
      </c>
      <c r="BQ131" t="s" s="0">
        <v>3233</v>
      </c>
      <c r="BR131" t="s" s="0">
        <v>3234</v>
      </c>
      <c r="BS131" t="s" s="0">
        <v>3235</v>
      </c>
      <c r="BT131" t="s" s="260">
        <f>HYPERLINK("https://www.webofscience.com/wos/woscc/full-record/WOS:001808036900001","View Record in Web of Science")</f>
        <v>119</v>
      </c>
      <c r="BU131" t="s" s="0">
        <v>272</v>
      </c>
      <c r="BV131" t="s" s="0">
        <v>81</v>
      </c>
      <c r="BW131" t="s" s="0">
        <v>81</v>
      </c>
      <c r="BX131" t="s" s="0">
        <v>121</v>
      </c>
    </row>
    <row r="132">
      <c r="A132" t="s" s="0">
        <v>77</v>
      </c>
      <c r="B132" t="s" s="0">
        <v>77</v>
      </c>
      <c r="C132" t="s" s="0">
        <v>77</v>
      </c>
      <c r="D132" t="s" s="0">
        <v>77</v>
      </c>
      <c r="E132" t="s" s="0">
        <v>3236</v>
      </c>
      <c r="F132" t="s" s="0">
        <v>3237</v>
      </c>
      <c r="G132" t="s" s="0">
        <v>3238</v>
      </c>
      <c r="H132" t="s" s="0">
        <v>81</v>
      </c>
      <c r="I132" t="s" s="0">
        <v>82</v>
      </c>
      <c r="J132" t="s" s="0">
        <v>3239</v>
      </c>
      <c r="K132" t="s" s="0">
        <v>3240</v>
      </c>
      <c r="L132" t="s" s="0">
        <v>81</v>
      </c>
      <c r="M132" t="s" s="0">
        <v>81</v>
      </c>
      <c r="N132" t="s" s="0">
        <v>81</v>
      </c>
      <c r="O132" t="s" s="0">
        <v>3241</v>
      </c>
      <c r="P132" t="s" s="0">
        <v>3242</v>
      </c>
      <c r="Q132" t="s" s="0">
        <v>87</v>
      </c>
      <c r="R132" t="s" s="0">
        <v>81</v>
      </c>
      <c r="S132" t="s" s="0">
        <v>81</v>
      </c>
      <c r="T132" t="s" s="0">
        <v>81</v>
      </c>
      <c r="U132" t="s" s="0">
        <v>81</v>
      </c>
      <c r="V132" t="s" s="0">
        <v>3243</v>
      </c>
      <c r="W132" t="s" s="0">
        <v>508</v>
      </c>
      <c r="X132" t="s" s="0">
        <v>81</v>
      </c>
      <c r="Y132" t="s" s="0">
        <v>81</v>
      </c>
      <c r="Z132" t="s" s="0">
        <v>90</v>
      </c>
      <c r="AA132" t="s" s="0">
        <v>509</v>
      </c>
      <c r="AB132" t="s" s="0">
        <v>81</v>
      </c>
      <c r="AC132" t="s" s="0">
        <v>81</v>
      </c>
      <c r="AD132" t="s" s="0">
        <v>81</v>
      </c>
      <c r="AE132" t="s" s="0">
        <v>81</v>
      </c>
      <c r="AF132" t="s" s="0">
        <v>81</v>
      </c>
      <c r="AG132" t="s" s="0">
        <v>3244</v>
      </c>
      <c r="AH132" t="s" s="0">
        <v>3245</v>
      </c>
      <c r="AI132" t="s" s="0">
        <v>81</v>
      </c>
      <c r="AJ132" t="s" s="0">
        <v>81</v>
      </c>
      <c r="AK132" t="s" s="0">
        <v>81</v>
      </c>
      <c r="AL132" t="s" s="0">
        <v>541</v>
      </c>
      <c r="AM132" t="s" s="0">
        <v>77</v>
      </c>
      <c r="AN132" t="s" s="0">
        <v>77</v>
      </c>
      <c r="AO132" t="s" s="0">
        <v>108</v>
      </c>
      <c r="AP132" t="s" s="0">
        <v>108</v>
      </c>
      <c r="AQ132" t="s" s="0">
        <v>257</v>
      </c>
      <c r="AR132" t="s" s="0">
        <v>140</v>
      </c>
      <c r="AS132" t="s" s="0">
        <v>258</v>
      </c>
      <c r="AT132" t="s" s="0">
        <v>514</v>
      </c>
      <c r="AU132" t="s" s="0">
        <v>515</v>
      </c>
      <c r="AV132" t="s" s="0">
        <v>81</v>
      </c>
      <c r="AW132" t="s" s="0">
        <v>516</v>
      </c>
      <c r="AX132" t="s" s="0">
        <v>517</v>
      </c>
      <c r="AY132" t="s" s="0">
        <v>81</v>
      </c>
      <c r="AZ132" t="s" s="0">
        <v>106</v>
      </c>
      <c r="BA132" t="s" s="0">
        <v>81</v>
      </c>
      <c r="BB132" t="s" s="0">
        <v>81</v>
      </c>
      <c r="BC132" t="s" s="0">
        <v>81</v>
      </c>
      <c r="BD132" t="s" s="0">
        <v>81</v>
      </c>
      <c r="BE132" t="s" s="0">
        <v>81</v>
      </c>
      <c r="BF132" t="s" s="0">
        <v>81</v>
      </c>
      <c r="BG132" t="s" s="0">
        <v>81</v>
      </c>
      <c r="BH132" t="s" s="0">
        <v>81</v>
      </c>
      <c r="BI132" t="s" s="0">
        <v>81</v>
      </c>
      <c r="BJ132" t="s" s="0">
        <v>3246</v>
      </c>
      <c r="BK132" t="s" s="261">
        <f>HYPERLINK("http://dx.doi.org/10.1007/s00261-026-05639-2","http://dx.doi.org/10.1007/s00261-026-05639-2")</f>
        <v>3247</v>
      </c>
      <c r="BL132" t="s" s="0">
        <v>81</v>
      </c>
      <c r="BM132" t="s" s="0">
        <v>266</v>
      </c>
      <c r="BN132" t="s" s="0">
        <v>154</v>
      </c>
      <c r="BO132" t="s" s="0">
        <v>441</v>
      </c>
      <c r="BP132" t="s" s="0">
        <v>441</v>
      </c>
      <c r="BQ132" t="s" s="0">
        <v>3248</v>
      </c>
      <c r="BR132" t="s" s="0">
        <v>3249</v>
      </c>
      <c r="BS132" t="s" s="0">
        <v>3250</v>
      </c>
      <c r="BT132" t="s" s="262">
        <f>HYPERLINK("https://www.webofscience.com/wos/woscc/full-record/WOS:001804843900001","View Record in Web of Science")</f>
        <v>119</v>
      </c>
      <c r="BU132" t="s" s="0">
        <v>852</v>
      </c>
      <c r="BV132" t="s" s="0">
        <v>81</v>
      </c>
      <c r="BW132" t="s" s="0">
        <v>81</v>
      </c>
      <c r="BX132" t="s" s="0">
        <v>121</v>
      </c>
    </row>
    <row r="133">
      <c r="A133" t="s" s="0">
        <v>77</v>
      </c>
      <c r="B133" t="s" s="0">
        <v>77</v>
      </c>
      <c r="C133" t="s" s="0">
        <v>199</v>
      </c>
      <c r="D133" t="s" s="0">
        <v>77</v>
      </c>
      <c r="E133" t="s" s="0">
        <v>3251</v>
      </c>
      <c r="F133" t="s" s="0">
        <v>3252</v>
      </c>
      <c r="G133" t="s" s="0">
        <v>3253</v>
      </c>
      <c r="H133" t="s" s="0">
        <v>81</v>
      </c>
      <c r="I133" t="s" s="0">
        <v>82</v>
      </c>
      <c r="J133" t="s" s="0">
        <v>3254</v>
      </c>
      <c r="K133" t="s" s="0">
        <v>3255</v>
      </c>
      <c r="L133" t="s" s="0">
        <v>3256</v>
      </c>
      <c r="M133" t="s" s="0">
        <v>3257</v>
      </c>
      <c r="N133" t="s" s="0">
        <v>3258</v>
      </c>
      <c r="O133" t="s" s="0">
        <v>3259</v>
      </c>
      <c r="P133" t="s" s="0">
        <v>3260</v>
      </c>
      <c r="Q133" t="s" s="0">
        <v>87</v>
      </c>
      <c r="R133" t="s" s="0">
        <v>81</v>
      </c>
      <c r="S133" t="s" s="0">
        <v>81</v>
      </c>
      <c r="T133" t="s" s="0">
        <v>81</v>
      </c>
      <c r="U133" t="s" s="0">
        <v>81</v>
      </c>
      <c r="V133" t="s" s="0">
        <v>3261</v>
      </c>
      <c r="W133" t="s" s="0">
        <v>3262</v>
      </c>
      <c r="X133" t="s" s="0">
        <v>81</v>
      </c>
      <c r="Y133" t="s" s="0">
        <v>81</v>
      </c>
      <c r="Z133" t="s" s="0">
        <v>90</v>
      </c>
      <c r="AA133" t="s" s="0">
        <v>91</v>
      </c>
      <c r="AB133" t="s" s="0">
        <v>81</v>
      </c>
      <c r="AC133" t="s" s="0">
        <v>81</v>
      </c>
      <c r="AD133" t="s" s="0">
        <v>81</v>
      </c>
      <c r="AE133" t="s" s="0">
        <v>81</v>
      </c>
      <c r="AF133" t="s" s="0">
        <v>81</v>
      </c>
      <c r="AG133" t="s" s="0">
        <v>3263</v>
      </c>
      <c r="AH133" t="s" s="0">
        <v>3264</v>
      </c>
      <c r="AI133" t="s" s="0">
        <v>3265</v>
      </c>
      <c r="AJ133" t="s" s="0">
        <v>3266</v>
      </c>
      <c r="AK133" t="s" s="0">
        <v>81</v>
      </c>
      <c r="AL133" t="s" s="0">
        <v>3224</v>
      </c>
      <c r="AM133" t="s" s="0">
        <v>154</v>
      </c>
      <c r="AN133" t="s" s="0">
        <v>181</v>
      </c>
      <c r="AO133" t="s" s="0">
        <v>200</v>
      </c>
      <c r="AP133" t="s" s="0">
        <v>385</v>
      </c>
      <c r="AQ133" t="s" s="0">
        <v>3267</v>
      </c>
      <c r="AR133" t="s" s="0">
        <v>3268</v>
      </c>
      <c r="AS133" t="s" s="0">
        <v>3269</v>
      </c>
      <c r="AT133" t="s" s="0">
        <v>3270</v>
      </c>
      <c r="AU133" t="s" s="0">
        <v>3271</v>
      </c>
      <c r="AV133" t="s" s="0">
        <v>81</v>
      </c>
      <c r="AW133" t="s" s="0">
        <v>3272</v>
      </c>
      <c r="AX133" t="s" s="0">
        <v>3273</v>
      </c>
      <c r="AY133" t="s" s="0">
        <v>3274</v>
      </c>
      <c r="AZ133" t="s" s="0">
        <v>2060</v>
      </c>
      <c r="BA133" t="s" s="0">
        <v>3275</v>
      </c>
      <c r="BB133" t="s" s="0">
        <v>289</v>
      </c>
      <c r="BC133" t="s" s="0">
        <v>81</v>
      </c>
      <c r="BD133" t="s" s="0">
        <v>81</v>
      </c>
      <c r="BE133" t="s" s="0">
        <v>81</v>
      </c>
      <c r="BF133" t="s" s="0">
        <v>81</v>
      </c>
      <c r="BG133" t="s" s="0">
        <v>3276</v>
      </c>
      <c r="BH133" t="s" s="0">
        <v>3277</v>
      </c>
      <c r="BI133" t="s" s="0">
        <v>81</v>
      </c>
      <c r="BJ133" t="s" s="0">
        <v>3278</v>
      </c>
      <c r="BK133" t="s" s="263">
        <f>HYPERLINK("http://dx.doi.org/10.1210/clinem/dgae277","http://dx.doi.org/10.1210/clinem/dgae277")</f>
        <v>3279</v>
      </c>
      <c r="BL133" t="s" s="0">
        <v>81</v>
      </c>
      <c r="BM133" t="s" s="0">
        <v>3186</v>
      </c>
      <c r="BN133" t="s" s="0">
        <v>297</v>
      </c>
      <c r="BO133" t="s" s="0">
        <v>3280</v>
      </c>
      <c r="BP133" t="s" s="0">
        <v>3280</v>
      </c>
      <c r="BQ133" t="s" s="0">
        <v>3281</v>
      </c>
      <c r="BR133" t="s" s="0">
        <v>3282</v>
      </c>
      <c r="BS133" t="s" s="0">
        <v>3283</v>
      </c>
      <c r="BT133" t="s" s="264">
        <f>HYPERLINK("https://www.webofscience.com/wos/woscc/full-record/WOS:001215726700001","View Record in Web of Science")</f>
        <v>119</v>
      </c>
      <c r="BU133" t="s" s="0">
        <v>3284</v>
      </c>
      <c r="BV133" t="s" s="0">
        <v>81</v>
      </c>
      <c r="BW133" t="s" s="0">
        <v>81</v>
      </c>
      <c r="BX133" t="s" s="0">
        <v>121</v>
      </c>
    </row>
    <row r="134">
      <c r="A134" t="s" s="0">
        <v>77</v>
      </c>
      <c r="B134" t="s" s="0">
        <v>77</v>
      </c>
      <c r="C134" t="s" s="0">
        <v>77</v>
      </c>
      <c r="D134" t="s" s="0">
        <v>77</v>
      </c>
      <c r="E134" t="s" s="0">
        <v>3285</v>
      </c>
      <c r="F134" t="s" s="0">
        <v>3286</v>
      </c>
      <c r="G134" t="s" s="0">
        <v>3287</v>
      </c>
      <c r="H134" t="s" s="0">
        <v>81</v>
      </c>
      <c r="I134" t="s" s="0">
        <v>82</v>
      </c>
      <c r="J134" t="s" s="0">
        <v>3288</v>
      </c>
      <c r="K134" t="s" s="0">
        <v>3289</v>
      </c>
      <c r="L134" t="s" s="0">
        <v>3290</v>
      </c>
      <c r="M134" t="s" s="0">
        <v>3290</v>
      </c>
      <c r="N134" t="s" s="0">
        <v>3291</v>
      </c>
      <c r="O134" t="s" s="0">
        <v>3292</v>
      </c>
      <c r="P134" t="s" s="0">
        <v>3293</v>
      </c>
      <c r="Q134" t="s" s="0">
        <v>87</v>
      </c>
      <c r="R134" t="s" s="0">
        <v>81</v>
      </c>
      <c r="S134" t="s" s="0">
        <v>81</v>
      </c>
      <c r="T134" t="s" s="0">
        <v>81</v>
      </c>
      <c r="U134" t="s" s="0">
        <v>81</v>
      </c>
      <c r="V134" t="s" s="0">
        <v>3294</v>
      </c>
      <c r="W134" t="s" s="0">
        <v>167</v>
      </c>
      <c r="X134" t="s" s="0">
        <v>81</v>
      </c>
      <c r="Y134" t="s" s="0">
        <v>81</v>
      </c>
      <c r="Z134" t="s" s="0">
        <v>90</v>
      </c>
      <c r="AA134" t="s" s="0">
        <v>91</v>
      </c>
      <c r="AB134" t="s" s="0">
        <v>81</v>
      </c>
      <c r="AC134" t="s" s="0">
        <v>81</v>
      </c>
      <c r="AD134" t="s" s="0">
        <v>81</v>
      </c>
      <c r="AE134" t="s" s="0">
        <v>81</v>
      </c>
      <c r="AF134" t="s" s="0">
        <v>81</v>
      </c>
      <c r="AG134" t="s" s="0">
        <v>3295</v>
      </c>
      <c r="AH134" t="s" s="0">
        <v>3296</v>
      </c>
      <c r="AI134" t="s" s="0">
        <v>3297</v>
      </c>
      <c r="AJ134" t="s" s="0">
        <v>3298</v>
      </c>
      <c r="AK134" t="s" s="0">
        <v>81</v>
      </c>
      <c r="AL134" t="s" s="0">
        <v>638</v>
      </c>
      <c r="AM134" t="s" s="0">
        <v>77</v>
      </c>
      <c r="AN134" t="s" s="0">
        <v>108</v>
      </c>
      <c r="AO134" t="s" s="0">
        <v>77</v>
      </c>
      <c r="AP134" t="s" s="0">
        <v>77</v>
      </c>
      <c r="AQ134" t="s" s="0">
        <v>170</v>
      </c>
      <c r="AR134" t="s" s="0">
        <v>171</v>
      </c>
      <c r="AS134" t="s" s="0">
        <v>172</v>
      </c>
      <c r="AT134" t="s" s="0">
        <v>81</v>
      </c>
      <c r="AU134" t="s" s="0">
        <v>173</v>
      </c>
      <c r="AV134" t="s" s="0">
        <v>81</v>
      </c>
      <c r="AW134" t="s" s="0">
        <v>174</v>
      </c>
      <c r="AX134" t="s" s="0">
        <v>175</v>
      </c>
      <c r="AY134" t="s" s="0">
        <v>3299</v>
      </c>
      <c r="AZ134" t="s" s="0">
        <v>106</v>
      </c>
      <c r="BA134" t="s" s="0">
        <v>177</v>
      </c>
      <c r="BB134" t="s" s="0">
        <v>288</v>
      </c>
      <c r="BC134" t="s" s="0">
        <v>81</v>
      </c>
      <c r="BD134" t="s" s="0">
        <v>81</v>
      </c>
      <c r="BE134" t="s" s="0">
        <v>81</v>
      </c>
      <c r="BF134" t="s" s="0">
        <v>81</v>
      </c>
      <c r="BG134" t="s" s="0">
        <v>81</v>
      </c>
      <c r="BH134" t="s" s="0">
        <v>81</v>
      </c>
      <c r="BI134" t="s" s="0">
        <v>3300</v>
      </c>
      <c r="BJ134" t="s" s="0">
        <v>3301</v>
      </c>
      <c r="BK134" t="s" s="265">
        <f>HYPERLINK("http://dx.doi.org/10.3390/jcm15062446","http://dx.doi.org/10.3390/jcm15062446")</f>
        <v>3302</v>
      </c>
      <c r="BL134" t="s" s="0">
        <v>81</v>
      </c>
      <c r="BM134" t="s" s="0">
        <v>81</v>
      </c>
      <c r="BN134" t="s" s="0">
        <v>466</v>
      </c>
      <c r="BO134" t="s" s="0">
        <v>182</v>
      </c>
      <c r="BP134" t="s" s="0">
        <v>115</v>
      </c>
      <c r="BQ134" t="s" s="0">
        <v>3303</v>
      </c>
      <c r="BR134" t="s" s="0">
        <v>3304</v>
      </c>
      <c r="BS134" t="s" s="0">
        <v>3305</v>
      </c>
      <c r="BT134" t="s" s="266">
        <f>HYPERLINK("https://www.webofscience.com/wos/woscc/full-record/WOS:001725713600001","View Record in Web of Science")</f>
        <v>119</v>
      </c>
      <c r="BU134" t="s" s="0">
        <v>120</v>
      </c>
      <c r="BV134" t="s" s="0">
        <v>81</v>
      </c>
      <c r="BW134" t="s" s="0">
        <v>81</v>
      </c>
      <c r="BX134" t="s" s="0">
        <v>121</v>
      </c>
    </row>
    <row r="135">
      <c r="A135" t="s" s="0">
        <v>77</v>
      </c>
      <c r="B135" t="s" s="0">
        <v>77</v>
      </c>
      <c r="C135" t="s" s="0">
        <v>108</v>
      </c>
      <c r="D135" t="s" s="0">
        <v>77</v>
      </c>
      <c r="E135" t="s" s="0">
        <v>3306</v>
      </c>
      <c r="F135" t="s" s="0">
        <v>3307</v>
      </c>
      <c r="G135" t="s" s="0">
        <v>3308</v>
      </c>
      <c r="H135" t="s" s="0">
        <v>81</v>
      </c>
      <c r="I135" t="s" s="0">
        <v>82</v>
      </c>
      <c r="J135" t="s" s="0">
        <v>3309</v>
      </c>
      <c r="K135" t="s" s="0">
        <v>3310</v>
      </c>
      <c r="L135" t="s" s="0">
        <v>81</v>
      </c>
      <c r="M135" t="s" s="0">
        <v>81</v>
      </c>
      <c r="N135" t="s" s="0">
        <v>81</v>
      </c>
      <c r="O135" t="s" s="0">
        <v>3311</v>
      </c>
      <c r="P135" t="s" s="0">
        <v>3312</v>
      </c>
      <c r="Q135" t="s" s="0">
        <v>87</v>
      </c>
      <c r="R135" t="s" s="0">
        <v>81</v>
      </c>
      <c r="S135" t="s" s="0">
        <v>81</v>
      </c>
      <c r="T135" t="s" s="0">
        <v>81</v>
      </c>
      <c r="U135" t="s" s="0">
        <v>81</v>
      </c>
      <c r="V135" t="s" s="0">
        <v>3313</v>
      </c>
      <c r="W135" t="s" s="0">
        <v>1178</v>
      </c>
      <c r="X135" t="s" s="0">
        <v>81</v>
      </c>
      <c r="Y135" t="s" s="0">
        <v>81</v>
      </c>
      <c r="Z135" t="s" s="0">
        <v>90</v>
      </c>
      <c r="AA135" t="s" s="0">
        <v>91</v>
      </c>
      <c r="AB135" t="s" s="0">
        <v>81</v>
      </c>
      <c r="AC135" t="s" s="0">
        <v>81</v>
      </c>
      <c r="AD135" t="s" s="0">
        <v>81</v>
      </c>
      <c r="AE135" t="s" s="0">
        <v>81</v>
      </c>
      <c r="AF135" t="s" s="0">
        <v>81</v>
      </c>
      <c r="AG135" t="s" s="0">
        <v>3314</v>
      </c>
      <c r="AH135" t="s" s="0">
        <v>3315</v>
      </c>
      <c r="AI135" t="s" s="0">
        <v>3316</v>
      </c>
      <c r="AJ135" t="s" s="0">
        <v>3317</v>
      </c>
      <c r="AK135" t="s" s="0">
        <v>81</v>
      </c>
      <c r="AL135" t="s" s="0">
        <v>3318</v>
      </c>
      <c r="AM135" t="s" s="0">
        <v>360</v>
      </c>
      <c r="AN135" t="s" s="0">
        <v>360</v>
      </c>
      <c r="AO135" t="s" s="0">
        <v>108</v>
      </c>
      <c r="AP135" t="s" s="0">
        <v>108</v>
      </c>
      <c r="AQ135" t="s" s="0">
        <v>170</v>
      </c>
      <c r="AR135" t="s" s="0">
        <v>171</v>
      </c>
      <c r="AS135" t="s" s="0">
        <v>172</v>
      </c>
      <c r="AT135" t="s" s="0">
        <v>81</v>
      </c>
      <c r="AU135" t="s" s="0">
        <v>1183</v>
      </c>
      <c r="AV135" t="s" s="0">
        <v>81</v>
      </c>
      <c r="AW135" t="s" s="0">
        <v>1178</v>
      </c>
      <c r="AX135" t="s" s="0">
        <v>1184</v>
      </c>
      <c r="AY135" t="s" s="0">
        <v>3319</v>
      </c>
      <c r="AZ135" t="s" s="0">
        <v>205</v>
      </c>
      <c r="BA135" t="s" s="0">
        <v>136</v>
      </c>
      <c r="BB135" t="s" s="0">
        <v>177</v>
      </c>
      <c r="BC135" t="s" s="0">
        <v>81</v>
      </c>
      <c r="BD135" t="s" s="0">
        <v>81</v>
      </c>
      <c r="BE135" t="s" s="0">
        <v>81</v>
      </c>
      <c r="BF135" t="s" s="0">
        <v>81</v>
      </c>
      <c r="BG135" t="s" s="0">
        <v>81</v>
      </c>
      <c r="BH135" t="s" s="0">
        <v>81</v>
      </c>
      <c r="BI135" t="s" s="0">
        <v>3320</v>
      </c>
      <c r="BJ135" t="s" s="0">
        <v>3321</v>
      </c>
      <c r="BK135" t="s" s="267">
        <f>HYPERLINK("http://dx.doi.org/10.3390/cancers17152558","http://dx.doi.org/10.3390/cancers17152558")</f>
        <v>3322</v>
      </c>
      <c r="BL135" t="s" s="0">
        <v>81</v>
      </c>
      <c r="BM135" t="s" s="0">
        <v>81</v>
      </c>
      <c r="BN135" t="s" s="0">
        <v>138</v>
      </c>
      <c r="BO135" t="s" s="0">
        <v>568</v>
      </c>
      <c r="BP135" t="s" s="0">
        <v>568</v>
      </c>
      <c r="BQ135" t="s" s="0">
        <v>3323</v>
      </c>
      <c r="BR135" t="s" s="0">
        <v>3324</v>
      </c>
      <c r="BS135" t="s" s="0">
        <v>3325</v>
      </c>
      <c r="BT135" t="s" s="268">
        <f>HYPERLINK("https://www.webofscience.com/wos/woscc/full-record/WOS:001548680700001","View Record in Web of Science")</f>
        <v>119</v>
      </c>
      <c r="BU135" t="s" s="0">
        <v>120</v>
      </c>
      <c r="BV135" t="s" s="0">
        <v>81</v>
      </c>
      <c r="BW135" t="s" s="0">
        <v>81</v>
      </c>
      <c r="BX135" t="s" s="0">
        <v>121</v>
      </c>
    </row>
    <row r="136">
      <c r="A136" t="s" s="0">
        <v>77</v>
      </c>
      <c r="B136" t="s" s="0">
        <v>77</v>
      </c>
      <c r="C136" t="s" s="0">
        <v>108</v>
      </c>
      <c r="D136" t="s" s="0">
        <v>77</v>
      </c>
      <c r="E136" t="s" s="0">
        <v>3326</v>
      </c>
      <c r="F136" t="s" s="0">
        <v>3327</v>
      </c>
      <c r="G136" t="s" s="0">
        <v>3328</v>
      </c>
      <c r="H136" t="s" s="0">
        <v>81</v>
      </c>
      <c r="I136" t="s" s="0">
        <v>82</v>
      </c>
      <c r="J136" t="s" s="0">
        <v>3329</v>
      </c>
      <c r="K136" t="s" s="0">
        <v>3330</v>
      </c>
      <c r="L136" t="s" s="0">
        <v>81</v>
      </c>
      <c r="M136" t="s" s="0">
        <v>81</v>
      </c>
      <c r="N136" t="s" s="0">
        <v>81</v>
      </c>
      <c r="O136" t="s" s="0">
        <v>3331</v>
      </c>
      <c r="P136" t="s" s="0">
        <v>3332</v>
      </c>
      <c r="Q136" t="s" s="0">
        <v>87</v>
      </c>
      <c r="R136" t="s" s="0">
        <v>81</v>
      </c>
      <c r="S136" t="s" s="0">
        <v>81</v>
      </c>
      <c r="T136" t="s" s="0">
        <v>81</v>
      </c>
      <c r="U136" t="s" s="0">
        <v>81</v>
      </c>
      <c r="V136" t="s" s="0">
        <v>3333</v>
      </c>
      <c r="W136" t="s" s="0">
        <v>1038</v>
      </c>
      <c r="X136" t="s" s="0">
        <v>81</v>
      </c>
      <c r="Y136" t="s" s="0">
        <v>81</v>
      </c>
      <c r="Z136" t="s" s="0">
        <v>90</v>
      </c>
      <c r="AA136" t="s" s="0">
        <v>91</v>
      </c>
      <c r="AB136" t="s" s="0">
        <v>81</v>
      </c>
      <c r="AC136" t="s" s="0">
        <v>81</v>
      </c>
      <c r="AD136" t="s" s="0">
        <v>81</v>
      </c>
      <c r="AE136" t="s" s="0">
        <v>81</v>
      </c>
      <c r="AF136" t="s" s="0">
        <v>81</v>
      </c>
      <c r="AG136" t="s" s="0">
        <v>3334</v>
      </c>
      <c r="AH136" t="s" s="0">
        <v>3335</v>
      </c>
      <c r="AI136" t="s" s="0">
        <v>3336</v>
      </c>
      <c r="AJ136" t="s" s="0">
        <v>3337</v>
      </c>
      <c r="AK136" t="s" s="0">
        <v>81</v>
      </c>
      <c r="AL136" t="s" s="0">
        <v>974</v>
      </c>
      <c r="AM136" t="s" s="0">
        <v>97</v>
      </c>
      <c r="AN136" t="s" s="0">
        <v>97</v>
      </c>
      <c r="AO136" t="s" s="0">
        <v>97</v>
      </c>
      <c r="AP136" t="s" s="0">
        <v>97</v>
      </c>
      <c r="AQ136" t="s" s="0">
        <v>1041</v>
      </c>
      <c r="AR136" t="s" s="0">
        <v>1042</v>
      </c>
      <c r="AS136" t="s" s="0">
        <v>1043</v>
      </c>
      <c r="AT136" t="s" s="0">
        <v>1044</v>
      </c>
      <c r="AU136" t="s" s="0">
        <v>1045</v>
      </c>
      <c r="AV136" t="s" s="0">
        <v>81</v>
      </c>
      <c r="AW136" t="s" s="0">
        <v>1046</v>
      </c>
      <c r="AX136" t="s" s="0">
        <v>1047</v>
      </c>
      <c r="AY136" t="s" s="0">
        <v>3338</v>
      </c>
      <c r="AZ136" t="s" s="0">
        <v>106</v>
      </c>
      <c r="BA136" t="s" s="0">
        <v>3339</v>
      </c>
      <c r="BB136" t="s" s="0">
        <v>81</v>
      </c>
      <c r="BC136" t="s" s="0">
        <v>81</v>
      </c>
      <c r="BD136" t="s" s="0">
        <v>81</v>
      </c>
      <c r="BE136" t="s" s="0">
        <v>81</v>
      </c>
      <c r="BF136" t="s" s="0">
        <v>81</v>
      </c>
      <c r="BG136" t="s" s="0">
        <v>81</v>
      </c>
      <c r="BH136" t="s" s="0">
        <v>81</v>
      </c>
      <c r="BI136" t="s" s="0">
        <v>3340</v>
      </c>
      <c r="BJ136" t="s" s="0">
        <v>3341</v>
      </c>
      <c r="BK136" t="s" s="269">
        <f>HYPERLINK("http://dx.doi.org/10.1016/j.ijmedinf.2025.106233","http://dx.doi.org/10.1016/j.ijmedinf.2025.106233")</f>
        <v>3342</v>
      </c>
      <c r="BL136" t="s" s="0">
        <v>81</v>
      </c>
      <c r="BM136" t="s" s="0">
        <v>1162</v>
      </c>
      <c r="BN136" t="s" s="0">
        <v>360</v>
      </c>
      <c r="BO136" t="s" s="0">
        <v>1053</v>
      </c>
      <c r="BP136" t="s" s="0">
        <v>1054</v>
      </c>
      <c r="BQ136" t="s" s="0">
        <v>3343</v>
      </c>
      <c r="BR136" t="s" s="0">
        <v>3344</v>
      </c>
      <c r="BS136" t="s" s="0">
        <v>3345</v>
      </c>
      <c r="BT136" t="s" s="270">
        <f>HYPERLINK("https://www.webofscience.com/wos/woscc/full-record/WOS:001650231300001","View Record in Web of Science")</f>
        <v>119</v>
      </c>
      <c r="BU136" t="s" s="0">
        <v>81</v>
      </c>
      <c r="BV136" t="s" s="0">
        <v>81</v>
      </c>
      <c r="BW136" t="s" s="0">
        <v>81</v>
      </c>
      <c r="BX136" t="s" s="0">
        <v>121</v>
      </c>
    </row>
    <row r="137">
      <c r="A137" t="s" s="0">
        <v>77</v>
      </c>
      <c r="B137" t="s" s="0">
        <v>77</v>
      </c>
      <c r="C137" t="s" s="0">
        <v>108</v>
      </c>
      <c r="D137" t="s" s="0">
        <v>77</v>
      </c>
      <c r="E137" t="s" s="0">
        <v>3346</v>
      </c>
      <c r="F137" t="s" s="0">
        <v>3347</v>
      </c>
      <c r="G137" t="s" s="0">
        <v>3348</v>
      </c>
      <c r="H137" t="s" s="0">
        <v>81</v>
      </c>
      <c r="I137" t="s" s="0">
        <v>82</v>
      </c>
      <c r="J137" t="s" s="0">
        <v>3349</v>
      </c>
      <c r="K137" t="s" s="0">
        <v>3350</v>
      </c>
      <c r="L137" t="s" s="0">
        <v>81</v>
      </c>
      <c r="M137" t="s" s="0">
        <v>81</v>
      </c>
      <c r="N137" t="s" s="0">
        <v>81</v>
      </c>
      <c r="O137" t="s" s="0">
        <v>3351</v>
      </c>
      <c r="P137" t="s" s="0">
        <v>3352</v>
      </c>
      <c r="Q137" t="s" s="0">
        <v>87</v>
      </c>
      <c r="R137" t="s" s="0">
        <v>81</v>
      </c>
      <c r="S137" t="s" s="0">
        <v>81</v>
      </c>
      <c r="T137" t="s" s="0">
        <v>81</v>
      </c>
      <c r="U137" t="s" s="0">
        <v>81</v>
      </c>
      <c r="V137" t="s" s="0">
        <v>3353</v>
      </c>
      <c r="W137" t="s" s="0">
        <v>3262</v>
      </c>
      <c r="X137" t="s" s="0">
        <v>81</v>
      </c>
      <c r="Y137" t="s" s="0">
        <v>81</v>
      </c>
      <c r="Z137" t="s" s="0">
        <v>90</v>
      </c>
      <c r="AA137" t="s" s="0">
        <v>91</v>
      </c>
      <c r="AB137" t="s" s="0">
        <v>81</v>
      </c>
      <c r="AC137" t="s" s="0">
        <v>81</v>
      </c>
      <c r="AD137" t="s" s="0">
        <v>81</v>
      </c>
      <c r="AE137" t="s" s="0">
        <v>81</v>
      </c>
      <c r="AF137" t="s" s="0">
        <v>81</v>
      </c>
      <c r="AG137" t="s" s="0">
        <v>3354</v>
      </c>
      <c r="AH137" t="s" s="0">
        <v>3355</v>
      </c>
      <c r="AI137" t="s" s="0">
        <v>3356</v>
      </c>
      <c r="AJ137" t="s" s="0">
        <v>3357</v>
      </c>
      <c r="AK137" t="s" s="0">
        <v>81</v>
      </c>
      <c r="AL137" t="s" s="0">
        <v>3224</v>
      </c>
      <c r="AM137" t="s" s="0">
        <v>200</v>
      </c>
      <c r="AN137" t="s" s="0">
        <v>122</v>
      </c>
      <c r="AO137" t="s" s="0">
        <v>289</v>
      </c>
      <c r="AP137" t="s" s="0">
        <v>360</v>
      </c>
      <c r="AQ137" t="s" s="0">
        <v>3267</v>
      </c>
      <c r="AR137" t="s" s="0">
        <v>3268</v>
      </c>
      <c r="AS137" t="s" s="0">
        <v>3269</v>
      </c>
      <c r="AT137" t="s" s="0">
        <v>3270</v>
      </c>
      <c r="AU137" t="s" s="0">
        <v>3271</v>
      </c>
      <c r="AV137" t="s" s="0">
        <v>81</v>
      </c>
      <c r="AW137" t="s" s="0">
        <v>3272</v>
      </c>
      <c r="AX137" t="s" s="0">
        <v>3273</v>
      </c>
      <c r="AY137" t="s" s="0">
        <v>1362</v>
      </c>
      <c r="AZ137" t="s" s="0">
        <v>106</v>
      </c>
      <c r="BA137" t="s" s="0">
        <v>3358</v>
      </c>
      <c r="BB137" t="s" s="0">
        <v>97</v>
      </c>
      <c r="BC137" t="s" s="0">
        <v>81</v>
      </c>
      <c r="BD137" t="s" s="0">
        <v>81</v>
      </c>
      <c r="BE137" t="s" s="0">
        <v>81</v>
      </c>
      <c r="BF137" t="s" s="0">
        <v>81</v>
      </c>
      <c r="BG137" t="s" s="0">
        <v>3359</v>
      </c>
      <c r="BH137" t="s" s="0">
        <v>3360</v>
      </c>
      <c r="BI137" t="s" s="0">
        <v>81</v>
      </c>
      <c r="BJ137" t="s" s="0">
        <v>3361</v>
      </c>
      <c r="BK137" t="s" s="271">
        <f>HYPERLINK("http://dx.doi.org/10.1210/clinem/dgaf530","http://dx.doi.org/10.1210/clinem/dgaf530")</f>
        <v>3362</v>
      </c>
      <c r="BL137" t="s" s="0">
        <v>81</v>
      </c>
      <c r="BM137" t="s" s="0">
        <v>777</v>
      </c>
      <c r="BN137" t="s" s="0">
        <v>360</v>
      </c>
      <c r="BO137" t="s" s="0">
        <v>3280</v>
      </c>
      <c r="BP137" t="s" s="0">
        <v>3280</v>
      </c>
      <c r="BQ137" t="s" s="0">
        <v>3363</v>
      </c>
      <c r="BR137" t="s" s="0">
        <v>3364</v>
      </c>
      <c r="BS137" t="s" s="0">
        <v>3365</v>
      </c>
      <c r="BT137" t="s" s="272">
        <f>HYPERLINK("https://www.webofscience.com/wos/woscc/full-record/WOS:001597615300001","View Record in Web of Science")</f>
        <v>119</v>
      </c>
      <c r="BU137" t="s" s="0">
        <v>81</v>
      </c>
      <c r="BV137" t="s" s="0">
        <v>81</v>
      </c>
      <c r="BW137" t="s" s="0">
        <v>81</v>
      </c>
      <c r="BX137" t="s" s="0">
        <v>121</v>
      </c>
    </row>
    <row r="138">
      <c r="A138" t="s" s="0">
        <v>77</v>
      </c>
      <c r="B138" t="s" s="0">
        <v>77</v>
      </c>
      <c r="C138" t="s" s="0">
        <v>108</v>
      </c>
      <c r="D138" t="s" s="0">
        <v>77</v>
      </c>
      <c r="E138" t="s" s="0">
        <v>3366</v>
      </c>
      <c r="F138" t="s" s="0">
        <v>3367</v>
      </c>
      <c r="G138" t="s" s="0">
        <v>3368</v>
      </c>
      <c r="H138" t="s" s="0">
        <v>81</v>
      </c>
      <c r="I138" t="s" s="0">
        <v>276</v>
      </c>
      <c r="J138" t="s" s="0">
        <v>3369</v>
      </c>
      <c r="K138" t="s" s="0">
        <v>81</v>
      </c>
      <c r="L138" t="s" s="0">
        <v>81</v>
      </c>
      <c r="M138" t="s" s="0">
        <v>81</v>
      </c>
      <c r="N138" t="s" s="0">
        <v>81</v>
      </c>
      <c r="O138" t="s" s="0">
        <v>3370</v>
      </c>
      <c r="P138" t="s" s="0">
        <v>763</v>
      </c>
      <c r="Q138" t="s" s="0">
        <v>87</v>
      </c>
      <c r="R138" t="s" s="0">
        <v>81</v>
      </c>
      <c r="S138" t="s" s="0">
        <v>81</v>
      </c>
      <c r="T138" t="s" s="0">
        <v>81</v>
      </c>
      <c r="U138" t="s" s="0">
        <v>81</v>
      </c>
      <c r="V138" t="s" s="0">
        <v>3371</v>
      </c>
      <c r="W138" t="s" s="0">
        <v>3372</v>
      </c>
      <c r="X138" t="s" s="0">
        <v>81</v>
      </c>
      <c r="Y138" t="s" s="0">
        <v>81</v>
      </c>
      <c r="Z138" t="s" s="0">
        <v>90</v>
      </c>
      <c r="AA138" t="s" s="0">
        <v>91</v>
      </c>
      <c r="AB138" t="s" s="0">
        <v>81</v>
      </c>
      <c r="AC138" t="s" s="0">
        <v>81</v>
      </c>
      <c r="AD138" t="s" s="0">
        <v>81</v>
      </c>
      <c r="AE138" t="s" s="0">
        <v>81</v>
      </c>
      <c r="AF138" t="s" s="0">
        <v>81</v>
      </c>
      <c r="AG138" t="s" s="0">
        <v>3373</v>
      </c>
      <c r="AH138" t="s" s="0">
        <v>3374</v>
      </c>
      <c r="AI138" t="s" s="0">
        <v>3375</v>
      </c>
      <c r="AJ138" t="s" s="0">
        <v>3376</v>
      </c>
      <c r="AK138" t="s" s="0">
        <v>81</v>
      </c>
      <c r="AL138" t="s" s="0">
        <v>3377</v>
      </c>
      <c r="AM138" t="s" s="0">
        <v>122</v>
      </c>
      <c r="AN138" t="s" s="0">
        <v>289</v>
      </c>
      <c r="AO138" t="s" s="0">
        <v>77</v>
      </c>
      <c r="AP138" t="s" s="0">
        <v>77</v>
      </c>
      <c r="AQ138" t="s" s="0">
        <v>3378</v>
      </c>
      <c r="AR138" t="s" s="0">
        <v>3268</v>
      </c>
      <c r="AS138" t="s" s="0">
        <v>3379</v>
      </c>
      <c r="AT138" t="s" s="0">
        <v>3380</v>
      </c>
      <c r="AU138" t="s" s="0">
        <v>81</v>
      </c>
      <c r="AV138" t="s" s="0">
        <v>81</v>
      </c>
      <c r="AW138" t="s" s="0">
        <v>3372</v>
      </c>
      <c r="AX138" t="s" s="0">
        <v>3381</v>
      </c>
      <c r="AY138" t="s" s="0">
        <v>112</v>
      </c>
      <c r="AZ138" t="s" s="0">
        <v>106</v>
      </c>
      <c r="BA138" t="s" s="0">
        <v>289</v>
      </c>
      <c r="BB138" t="s" s="0">
        <v>199</v>
      </c>
      <c r="BC138" t="s" s="0">
        <v>81</v>
      </c>
      <c r="BD138" t="s" s="0">
        <v>81</v>
      </c>
      <c r="BE138" t="s" s="0">
        <v>81</v>
      </c>
      <c r="BF138" t="s" s="0">
        <v>81</v>
      </c>
      <c r="BG138" t="s" s="0">
        <v>3382</v>
      </c>
      <c r="BH138" t="s" s="0">
        <v>3383</v>
      </c>
      <c r="BI138" t="s" s="0">
        <v>81</v>
      </c>
      <c r="BJ138" t="s" s="0">
        <v>3384</v>
      </c>
      <c r="BK138" t="s" s="273">
        <f>HYPERLINK("http://dx.doi.org/10.34067/KID.0000001037","http://dx.doi.org/10.34067/KID.0000001037")</f>
        <v>3385</v>
      </c>
      <c r="BL138" t="s" s="0">
        <v>81</v>
      </c>
      <c r="BM138" t="s" s="0">
        <v>81</v>
      </c>
      <c r="BN138" t="s" s="0">
        <v>181</v>
      </c>
      <c r="BO138" t="s" s="0">
        <v>1853</v>
      </c>
      <c r="BP138" t="s" s="0">
        <v>1853</v>
      </c>
      <c r="BQ138" t="s" s="0">
        <v>3386</v>
      </c>
      <c r="BR138" t="s" s="0">
        <v>3387</v>
      </c>
      <c r="BS138" t="s" s="0">
        <v>3388</v>
      </c>
      <c r="BT138" t="s" s="274">
        <f>HYPERLINK("https://www.webofscience.com/wos/woscc/full-record/WOS:001725427800022","View Record in Web of Science")</f>
        <v>119</v>
      </c>
      <c r="BU138" t="s" s="0">
        <v>120</v>
      </c>
      <c r="BV138" t="s" s="0">
        <v>81</v>
      </c>
      <c r="BW138" t="s" s="0">
        <v>81</v>
      </c>
      <c r="BX138" t="s" s="0">
        <v>121</v>
      </c>
    </row>
    <row r="139">
      <c r="A139" t="s" s="0">
        <v>77</v>
      </c>
      <c r="B139" t="s" s="0">
        <v>77</v>
      </c>
      <c r="C139" t="s" s="0">
        <v>77</v>
      </c>
      <c r="D139" t="s" s="0">
        <v>77</v>
      </c>
      <c r="E139" t="s" s="0">
        <v>3389</v>
      </c>
      <c r="F139" t="s" s="0">
        <v>3390</v>
      </c>
      <c r="G139" t="s" s="0">
        <v>3391</v>
      </c>
      <c r="H139" t="s" s="0">
        <v>81</v>
      </c>
      <c r="I139" t="s" s="0">
        <v>276</v>
      </c>
      <c r="J139" t="s" s="0">
        <v>3392</v>
      </c>
      <c r="K139" t="s" s="0">
        <v>3393</v>
      </c>
      <c r="L139" t="s" s="0">
        <v>81</v>
      </c>
      <c r="M139" t="s" s="0">
        <v>81</v>
      </c>
      <c r="N139" t="s" s="0">
        <v>81</v>
      </c>
      <c r="O139" t="s" s="0">
        <v>3394</v>
      </c>
      <c r="P139" t="s" s="0">
        <v>3395</v>
      </c>
      <c r="Q139" t="s" s="0">
        <v>87</v>
      </c>
      <c r="R139" t="s" s="0">
        <v>81</v>
      </c>
      <c r="S139" t="s" s="0">
        <v>81</v>
      </c>
      <c r="T139" t="s" s="0">
        <v>81</v>
      </c>
      <c r="U139" t="s" s="0">
        <v>81</v>
      </c>
      <c r="V139" t="s" s="0">
        <v>3396</v>
      </c>
      <c r="W139" t="s" s="0">
        <v>3397</v>
      </c>
      <c r="X139" t="s" s="0">
        <v>81</v>
      </c>
      <c r="Y139" t="s" s="0">
        <v>81</v>
      </c>
      <c r="Z139" t="s" s="0">
        <v>90</v>
      </c>
      <c r="AA139" t="s" s="0">
        <v>509</v>
      </c>
      <c r="AB139" t="s" s="0">
        <v>81</v>
      </c>
      <c r="AC139" t="s" s="0">
        <v>81</v>
      </c>
      <c r="AD139" t="s" s="0">
        <v>81</v>
      </c>
      <c r="AE139" t="s" s="0">
        <v>81</v>
      </c>
      <c r="AF139" t="s" s="0">
        <v>81</v>
      </c>
      <c r="AG139" t="s" s="0">
        <v>3398</v>
      </c>
      <c r="AH139" t="s" s="0">
        <v>3399</v>
      </c>
      <c r="AI139" t="s" s="0">
        <v>81</v>
      </c>
      <c r="AJ139" t="s" s="0">
        <v>81</v>
      </c>
      <c r="AK139" t="s" s="0">
        <v>81</v>
      </c>
      <c r="AL139" t="s" s="0">
        <v>3400</v>
      </c>
      <c r="AM139" t="s" s="0">
        <v>77</v>
      </c>
      <c r="AN139" t="s" s="0">
        <v>77</v>
      </c>
      <c r="AO139" t="s" s="0">
        <v>77</v>
      </c>
      <c r="AP139" t="s" s="0">
        <v>77</v>
      </c>
      <c r="AQ139" t="s" s="0">
        <v>1611</v>
      </c>
      <c r="AR139" t="s" s="0">
        <v>1612</v>
      </c>
      <c r="AS139" t="s" s="0">
        <v>1613</v>
      </c>
      <c r="AT139" t="s" s="0">
        <v>3401</v>
      </c>
      <c r="AU139" t="s" s="0">
        <v>3402</v>
      </c>
      <c r="AV139" t="s" s="0">
        <v>81</v>
      </c>
      <c r="AW139" t="s" s="0">
        <v>3403</v>
      </c>
      <c r="AX139" t="s" s="0">
        <v>3404</v>
      </c>
      <c r="AY139" t="s" s="0">
        <v>81</v>
      </c>
      <c r="AZ139" t="s" s="0">
        <v>106</v>
      </c>
      <c r="BA139" t="s" s="0">
        <v>81</v>
      </c>
      <c r="BB139" t="s" s="0">
        <v>81</v>
      </c>
      <c r="BC139" t="s" s="0">
        <v>81</v>
      </c>
      <c r="BD139" t="s" s="0">
        <v>81</v>
      </c>
      <c r="BE139" t="s" s="0">
        <v>81</v>
      </c>
      <c r="BF139" t="s" s="0">
        <v>81</v>
      </c>
      <c r="BG139" t="s" s="0">
        <v>81</v>
      </c>
      <c r="BH139" t="s" s="0">
        <v>81</v>
      </c>
      <c r="BI139" t="s" s="0">
        <v>81</v>
      </c>
      <c r="BJ139" t="s" s="0">
        <v>3405</v>
      </c>
      <c r="BK139" t="s" s="275">
        <f>HYPERLINK("http://dx.doi.org/10.1007/s13139-026-01049-w","http://dx.doi.org/10.1007/s13139-026-01049-w")</f>
        <v>3406</v>
      </c>
      <c r="BL139" t="s" s="0">
        <v>81</v>
      </c>
      <c r="BM139" t="s" s="0">
        <v>1109</v>
      </c>
      <c r="BN139" t="s" s="0">
        <v>323</v>
      </c>
      <c r="BO139" t="s" s="0">
        <v>441</v>
      </c>
      <c r="BP139" t="s" s="0">
        <v>441</v>
      </c>
      <c r="BQ139" t="s" s="0">
        <v>3407</v>
      </c>
      <c r="BR139" t="s" s="0">
        <v>81</v>
      </c>
      <c r="BS139" t="s" s="0">
        <v>3408</v>
      </c>
      <c r="BT139" t="s" s="276">
        <f>HYPERLINK("https://www.webofscience.com/wos/woscc/full-record/WOS:001816358200001","View Record in Web of Science")</f>
        <v>119</v>
      </c>
      <c r="BU139" t="s" s="0">
        <v>852</v>
      </c>
      <c r="BV139" t="s" s="0">
        <v>81</v>
      </c>
      <c r="BW139" t="s" s="0">
        <v>81</v>
      </c>
      <c r="BX139" t="s" s="0">
        <v>121</v>
      </c>
    </row>
    <row r="140">
      <c r="A140" t="s" s="0">
        <v>77</v>
      </c>
      <c r="B140" t="s" s="0">
        <v>77</v>
      </c>
      <c r="C140" t="s" s="0">
        <v>77</v>
      </c>
      <c r="D140" t="s" s="0">
        <v>77</v>
      </c>
      <c r="E140" t="s" s="0">
        <v>3409</v>
      </c>
      <c r="F140" t="s" s="0">
        <v>3410</v>
      </c>
      <c r="G140" t="s" s="0">
        <v>3411</v>
      </c>
      <c r="H140" t="s" s="0">
        <v>81</v>
      </c>
      <c r="I140" t="s" s="0">
        <v>82</v>
      </c>
      <c r="J140" t="s" s="0">
        <v>3412</v>
      </c>
      <c r="K140" t="s" s="0">
        <v>3413</v>
      </c>
      <c r="L140" t="s" s="0">
        <v>81</v>
      </c>
      <c r="M140" t="s" s="0">
        <v>81</v>
      </c>
      <c r="N140" t="s" s="0">
        <v>81</v>
      </c>
      <c r="O140" t="s" s="0">
        <v>3414</v>
      </c>
      <c r="P140" t="s" s="0">
        <v>3415</v>
      </c>
      <c r="Q140" t="s" s="0">
        <v>87</v>
      </c>
      <c r="R140" t="s" s="0">
        <v>81</v>
      </c>
      <c r="S140" t="s" s="0">
        <v>81</v>
      </c>
      <c r="T140" t="s" s="0">
        <v>81</v>
      </c>
      <c r="U140" t="s" s="0">
        <v>81</v>
      </c>
      <c r="V140" t="s" s="0">
        <v>3416</v>
      </c>
      <c r="W140" t="s" s="0">
        <v>3417</v>
      </c>
      <c r="X140" t="s" s="0">
        <v>81</v>
      </c>
      <c r="Y140" t="s" s="0">
        <v>81</v>
      </c>
      <c r="Z140" t="s" s="0">
        <v>90</v>
      </c>
      <c r="AA140" t="s" s="0">
        <v>91</v>
      </c>
      <c r="AB140" t="s" s="0">
        <v>81</v>
      </c>
      <c r="AC140" t="s" s="0">
        <v>81</v>
      </c>
      <c r="AD140" t="s" s="0">
        <v>81</v>
      </c>
      <c r="AE140" t="s" s="0">
        <v>81</v>
      </c>
      <c r="AF140" t="s" s="0">
        <v>81</v>
      </c>
      <c r="AG140" t="s" s="0">
        <v>3418</v>
      </c>
      <c r="AH140" t="s" s="0">
        <v>3419</v>
      </c>
      <c r="AI140" t="s" s="0">
        <v>3420</v>
      </c>
      <c r="AJ140" t="s" s="0">
        <v>81</v>
      </c>
      <c r="AK140" t="s" s="0">
        <v>81</v>
      </c>
      <c r="AL140" t="s" s="0">
        <v>1073</v>
      </c>
      <c r="AM140" t="s" s="0">
        <v>77</v>
      </c>
      <c r="AN140" t="s" s="0">
        <v>77</v>
      </c>
      <c r="AO140" t="s" s="0">
        <v>108</v>
      </c>
      <c r="AP140" t="s" s="0">
        <v>108</v>
      </c>
      <c r="AQ140" t="s" s="0">
        <v>170</v>
      </c>
      <c r="AR140" t="s" s="0">
        <v>171</v>
      </c>
      <c r="AS140" t="s" s="0">
        <v>172</v>
      </c>
      <c r="AT140" t="s" s="0">
        <v>81</v>
      </c>
      <c r="AU140" t="s" s="0">
        <v>3421</v>
      </c>
      <c r="AV140" t="s" s="0">
        <v>81</v>
      </c>
      <c r="AW140" t="s" s="0">
        <v>3417</v>
      </c>
      <c r="AX140" t="s" s="0">
        <v>3422</v>
      </c>
      <c r="AY140" t="s" s="0">
        <v>3423</v>
      </c>
      <c r="AZ140" t="s" s="0">
        <v>106</v>
      </c>
      <c r="BA140" t="s" s="0">
        <v>493</v>
      </c>
      <c r="BB140" t="s" s="0">
        <v>122</v>
      </c>
      <c r="BC140" t="s" s="0">
        <v>81</v>
      </c>
      <c r="BD140" t="s" s="0">
        <v>81</v>
      </c>
      <c r="BE140" t="s" s="0">
        <v>81</v>
      </c>
      <c r="BF140" t="s" s="0">
        <v>81</v>
      </c>
      <c r="BG140" t="s" s="0">
        <v>81</v>
      </c>
      <c r="BH140" t="s" s="0">
        <v>81</v>
      </c>
      <c r="BI140" t="s" s="0">
        <v>3424</v>
      </c>
      <c r="BJ140" t="s" s="0">
        <v>3425</v>
      </c>
      <c r="BK140" t="s" s="277">
        <f>HYPERLINK("http://dx.doi.org/10.3390/life16050845","http://dx.doi.org/10.3390/life16050845")</f>
        <v>3426</v>
      </c>
      <c r="BL140" t="s" s="0">
        <v>81</v>
      </c>
      <c r="BM140" t="s" s="0">
        <v>912</v>
      </c>
      <c r="BN140" t="s" s="0">
        <v>385</v>
      </c>
      <c r="BO140" t="s" s="0">
        <v>3427</v>
      </c>
      <c r="BP140" t="s" s="0">
        <v>3428</v>
      </c>
      <c r="BQ140" t="s" s="0">
        <v>3429</v>
      </c>
      <c r="BR140" t="s" s="0">
        <v>3430</v>
      </c>
      <c r="BS140" t="s" s="0">
        <v>3431</v>
      </c>
      <c r="BT140" t="s" s="278">
        <f>HYPERLINK("https://www.webofscience.com/wos/woscc/full-record/WOS:001775753500001","View Record in Web of Science")</f>
        <v>119</v>
      </c>
      <c r="BU140" t="s" s="0">
        <v>120</v>
      </c>
      <c r="BV140" t="s" s="0">
        <v>81</v>
      </c>
      <c r="BW140" t="s" s="0">
        <v>81</v>
      </c>
      <c r="BX140" t="s" s="0">
        <v>121</v>
      </c>
    </row>
    <row r="141">
      <c r="A141" t="s" s="0">
        <v>77</v>
      </c>
      <c r="B141" t="s" s="0">
        <v>77</v>
      </c>
      <c r="C141" t="s" s="0">
        <v>77</v>
      </c>
      <c r="D141" t="s" s="0">
        <v>77</v>
      </c>
      <c r="E141" t="s" s="0">
        <v>3432</v>
      </c>
      <c r="F141" t="s" s="0">
        <v>3433</v>
      </c>
      <c r="G141" t="s" s="0">
        <v>3434</v>
      </c>
      <c r="H141" t="s" s="0">
        <v>81</v>
      </c>
      <c r="I141" t="s" s="0">
        <v>82</v>
      </c>
      <c r="J141" t="s" s="0">
        <v>3435</v>
      </c>
      <c r="K141" t="s" s="0">
        <v>3436</v>
      </c>
      <c r="L141" t="s" s="0">
        <v>3437</v>
      </c>
      <c r="M141" t="s" s="0">
        <v>2510</v>
      </c>
      <c r="N141" t="s" s="0">
        <v>3438</v>
      </c>
      <c r="O141" t="s" s="0">
        <v>3439</v>
      </c>
      <c r="P141" t="s" s="0">
        <v>3440</v>
      </c>
      <c r="Q141" t="s" s="0">
        <v>87</v>
      </c>
      <c r="R141" t="s" s="0">
        <v>81</v>
      </c>
      <c r="S141" t="s" s="0">
        <v>81</v>
      </c>
      <c r="T141" t="s" s="0">
        <v>81</v>
      </c>
      <c r="U141" t="s" s="0">
        <v>81</v>
      </c>
      <c r="V141" t="s" s="0">
        <v>3441</v>
      </c>
      <c r="W141" t="s" s="0">
        <v>486</v>
      </c>
      <c r="X141" t="s" s="0">
        <v>81</v>
      </c>
      <c r="Y141" t="s" s="0">
        <v>81</v>
      </c>
      <c r="Z141" t="s" s="0">
        <v>90</v>
      </c>
      <c r="AA141" t="s" s="0">
        <v>91</v>
      </c>
      <c r="AB141" t="s" s="0">
        <v>81</v>
      </c>
      <c r="AC141" t="s" s="0">
        <v>81</v>
      </c>
      <c r="AD141" t="s" s="0">
        <v>81</v>
      </c>
      <c r="AE141" t="s" s="0">
        <v>81</v>
      </c>
      <c r="AF141" t="s" s="0">
        <v>81</v>
      </c>
      <c r="AG141" t="s" s="0">
        <v>3442</v>
      </c>
      <c r="AH141" t="s" s="0">
        <v>3443</v>
      </c>
      <c r="AI141" t="s" s="0">
        <v>3444</v>
      </c>
      <c r="AJ141" t="s" s="0">
        <v>81</v>
      </c>
      <c r="AK141" t="s" s="0">
        <v>81</v>
      </c>
      <c r="AL141" t="s" s="0">
        <v>3445</v>
      </c>
      <c r="AM141" t="s" s="0">
        <v>77</v>
      </c>
      <c r="AN141" t="s" s="0">
        <v>77</v>
      </c>
      <c r="AO141" t="s" s="0">
        <v>108</v>
      </c>
      <c r="AP141" t="s" s="0">
        <v>108</v>
      </c>
      <c r="AQ141" t="s" s="0">
        <v>170</v>
      </c>
      <c r="AR141" t="s" s="0">
        <v>171</v>
      </c>
      <c r="AS141" t="s" s="0">
        <v>172</v>
      </c>
      <c r="AT141" t="s" s="0">
        <v>81</v>
      </c>
      <c r="AU141" t="s" s="0">
        <v>490</v>
      </c>
      <c r="AV141" t="s" s="0">
        <v>81</v>
      </c>
      <c r="AW141" t="s" s="0">
        <v>486</v>
      </c>
      <c r="AX141" t="s" s="0">
        <v>491</v>
      </c>
      <c r="AY141" t="s" s="0">
        <v>3446</v>
      </c>
      <c r="AZ141" t="s" s="0">
        <v>106</v>
      </c>
      <c r="BA141" t="s" s="0">
        <v>493</v>
      </c>
      <c r="BB141" t="s" s="0">
        <v>404</v>
      </c>
      <c r="BC141" t="s" s="0">
        <v>81</v>
      </c>
      <c r="BD141" t="s" s="0">
        <v>81</v>
      </c>
      <c r="BE141" t="s" s="0">
        <v>81</v>
      </c>
      <c r="BF141" t="s" s="0">
        <v>81</v>
      </c>
      <c r="BG141" t="s" s="0">
        <v>81</v>
      </c>
      <c r="BH141" t="s" s="0">
        <v>81</v>
      </c>
      <c r="BI141" t="s" s="0">
        <v>3447</v>
      </c>
      <c r="BJ141" t="s" s="0">
        <v>3448</v>
      </c>
      <c r="BK141" t="s" s="279">
        <f>HYPERLINK("http://dx.doi.org/10.3390/diagnostics16111597","http://dx.doi.org/10.3390/diagnostics16111597")</f>
        <v>3449</v>
      </c>
      <c r="BL141" t="s" s="0">
        <v>81</v>
      </c>
      <c r="BM141" t="s" s="0">
        <v>912</v>
      </c>
      <c r="BN141" t="s" s="0">
        <v>1359</v>
      </c>
      <c r="BO141" t="s" s="0">
        <v>182</v>
      </c>
      <c r="BP141" t="s" s="0">
        <v>115</v>
      </c>
      <c r="BQ141" t="s" s="0">
        <v>3450</v>
      </c>
      <c r="BR141" t="s" s="0">
        <v>3451</v>
      </c>
      <c r="BS141" t="s" s="0">
        <v>3452</v>
      </c>
      <c r="BT141" t="s" s="280">
        <f>HYPERLINK("https://www.webofscience.com/wos/woscc/full-record/WOS:001790379400001","View Record in Web of Science")</f>
        <v>119</v>
      </c>
      <c r="BU141" t="s" s="0">
        <v>120</v>
      </c>
      <c r="BV141" t="s" s="0">
        <v>81</v>
      </c>
      <c r="BW141" t="s" s="0">
        <v>81</v>
      </c>
      <c r="BX141" t="s" s="0">
        <v>121</v>
      </c>
    </row>
    <row r="142">
      <c r="A142" t="s" s="0">
        <v>77</v>
      </c>
      <c r="B142" t="s" s="0">
        <v>77</v>
      </c>
      <c r="C142" t="s" s="0">
        <v>77</v>
      </c>
      <c r="D142" t="s" s="0">
        <v>77</v>
      </c>
      <c r="E142" t="s" s="0">
        <v>3453</v>
      </c>
      <c r="F142" t="s" s="0">
        <v>3454</v>
      </c>
      <c r="G142" t="s" s="0">
        <v>3455</v>
      </c>
      <c r="H142" t="s" s="0">
        <v>81</v>
      </c>
      <c r="I142" t="s" s="0">
        <v>82</v>
      </c>
      <c r="J142" t="s" s="0">
        <v>3456</v>
      </c>
      <c r="K142" t="s" s="0">
        <v>3457</v>
      </c>
      <c r="L142" t="s" s="0">
        <v>3458</v>
      </c>
      <c r="M142" t="s" s="0">
        <v>3459</v>
      </c>
      <c r="N142" t="s" s="0">
        <v>3460</v>
      </c>
      <c r="O142" t="s" s="0">
        <v>3461</v>
      </c>
      <c r="P142" t="s" s="0">
        <v>3462</v>
      </c>
      <c r="Q142" t="s" s="0">
        <v>87</v>
      </c>
      <c r="R142" t="s" s="0">
        <v>81</v>
      </c>
      <c r="S142" t="s" s="0">
        <v>81</v>
      </c>
      <c r="T142" t="s" s="0">
        <v>81</v>
      </c>
      <c r="U142" t="s" s="0">
        <v>81</v>
      </c>
      <c r="V142" t="s" s="0">
        <v>3463</v>
      </c>
      <c r="W142" t="s" s="0">
        <v>1536</v>
      </c>
      <c r="X142" t="s" s="0">
        <v>81</v>
      </c>
      <c r="Y142" t="s" s="0">
        <v>81</v>
      </c>
      <c r="Z142" t="s" s="0">
        <v>90</v>
      </c>
      <c r="AA142" t="s" s="0">
        <v>91</v>
      </c>
      <c r="AB142" t="s" s="0">
        <v>81</v>
      </c>
      <c r="AC142" t="s" s="0">
        <v>81</v>
      </c>
      <c r="AD142" t="s" s="0">
        <v>81</v>
      </c>
      <c r="AE142" t="s" s="0">
        <v>81</v>
      </c>
      <c r="AF142" t="s" s="0">
        <v>81</v>
      </c>
      <c r="AG142" t="s" s="0">
        <v>3464</v>
      </c>
      <c r="AH142" t="s" s="0">
        <v>3465</v>
      </c>
      <c r="AI142" t="s" s="0">
        <v>3466</v>
      </c>
      <c r="AJ142" t="s" s="0">
        <v>81</v>
      </c>
      <c r="AK142" t="s" s="0">
        <v>81</v>
      </c>
      <c r="AL142" t="s" s="0">
        <v>1562</v>
      </c>
      <c r="AM142" t="s" s="0">
        <v>77</v>
      </c>
      <c r="AN142" t="s" s="0">
        <v>77</v>
      </c>
      <c r="AO142" t="s" s="0">
        <v>77</v>
      </c>
      <c r="AP142" t="s" s="0">
        <v>77</v>
      </c>
      <c r="AQ142" t="s" s="0">
        <v>170</v>
      </c>
      <c r="AR142" t="s" s="0">
        <v>171</v>
      </c>
      <c r="AS142" t="s" s="0">
        <v>172</v>
      </c>
      <c r="AT142" t="s" s="0">
        <v>81</v>
      </c>
      <c r="AU142" t="s" s="0">
        <v>1540</v>
      </c>
      <c r="AV142" t="s" s="0">
        <v>81</v>
      </c>
      <c r="AW142" t="s" s="0">
        <v>1541</v>
      </c>
      <c r="AX142" t="s" s="0">
        <v>1542</v>
      </c>
      <c r="AY142" t="s" s="0">
        <v>3467</v>
      </c>
      <c r="AZ142" t="s" s="0">
        <v>106</v>
      </c>
      <c r="BA142" t="s" s="0">
        <v>493</v>
      </c>
      <c r="BB142" t="s" s="0">
        <v>404</v>
      </c>
      <c r="BC142" t="s" s="0">
        <v>81</v>
      </c>
      <c r="BD142" t="s" s="0">
        <v>81</v>
      </c>
      <c r="BE142" t="s" s="0">
        <v>81</v>
      </c>
      <c r="BF142" t="s" s="0">
        <v>81</v>
      </c>
      <c r="BG142" t="s" s="0">
        <v>81</v>
      </c>
      <c r="BH142" t="s" s="0">
        <v>81</v>
      </c>
      <c r="BI142" t="s" s="0">
        <v>3468</v>
      </c>
      <c r="BJ142" t="s" s="0">
        <v>3469</v>
      </c>
      <c r="BK142" t="s" s="281">
        <f>HYPERLINK("http://dx.doi.org/10.3390/app16115359","http://dx.doi.org/10.3390/app16115359")</f>
        <v>3470</v>
      </c>
      <c r="BL142" t="s" s="0">
        <v>81</v>
      </c>
      <c r="BM142" t="s" s="0">
        <v>81</v>
      </c>
      <c r="BN142" t="s" s="0">
        <v>294</v>
      </c>
      <c r="BO142" t="s" s="0">
        <v>1547</v>
      </c>
      <c r="BP142" t="s" s="0">
        <v>1548</v>
      </c>
      <c r="BQ142" t="s" s="0">
        <v>3471</v>
      </c>
      <c r="BR142" t="s" s="0">
        <v>81</v>
      </c>
      <c r="BS142" t="s" s="0">
        <v>3472</v>
      </c>
      <c r="BT142" t="s" s="282">
        <f>HYPERLINK("https://www.webofscience.com/wos/woscc/full-record/WOS:001789826400001","View Record in Web of Science")</f>
        <v>119</v>
      </c>
      <c r="BU142" t="s" s="0">
        <v>120</v>
      </c>
      <c r="BV142" t="s" s="0">
        <v>81</v>
      </c>
      <c r="BW142" t="s" s="0">
        <v>81</v>
      </c>
      <c r="BX142" t="s" s="0">
        <v>121</v>
      </c>
    </row>
    <row r="143">
      <c r="A143" t="s" s="0">
        <v>77</v>
      </c>
      <c r="B143" t="s" s="0">
        <v>77</v>
      </c>
      <c r="C143" t="s" s="0">
        <v>77</v>
      </c>
      <c r="D143" t="s" s="0">
        <v>77</v>
      </c>
      <c r="E143" t="s" s="0">
        <v>3473</v>
      </c>
      <c r="F143" t="s" s="0">
        <v>3474</v>
      </c>
      <c r="G143" t="s" s="0">
        <v>3475</v>
      </c>
      <c r="H143" t="s" s="0">
        <v>81</v>
      </c>
      <c r="I143" t="s" s="0">
        <v>82</v>
      </c>
      <c r="J143" t="s" s="0">
        <v>3476</v>
      </c>
      <c r="K143" t="s" s="0">
        <v>3477</v>
      </c>
      <c r="L143" t="s" s="0">
        <v>3478</v>
      </c>
      <c r="M143" t="s" s="0">
        <v>3479</v>
      </c>
      <c r="N143" t="s" s="0">
        <v>3480</v>
      </c>
      <c r="O143" t="s" s="0">
        <v>3481</v>
      </c>
      <c r="P143" t="s" s="0">
        <v>3482</v>
      </c>
      <c r="Q143" t="s" s="0">
        <v>87</v>
      </c>
      <c r="R143" t="s" s="0">
        <v>81</v>
      </c>
      <c r="S143" t="s" s="0">
        <v>81</v>
      </c>
      <c r="T143" t="s" s="0">
        <v>81</v>
      </c>
      <c r="U143" t="s" s="0">
        <v>81</v>
      </c>
      <c r="V143" t="s" s="0">
        <v>3483</v>
      </c>
      <c r="W143" t="s" s="0">
        <v>3002</v>
      </c>
      <c r="X143" t="s" s="0">
        <v>81</v>
      </c>
      <c r="Y143" t="s" s="0">
        <v>81</v>
      </c>
      <c r="Z143" t="s" s="0">
        <v>90</v>
      </c>
      <c r="AA143" t="s" s="0">
        <v>91</v>
      </c>
      <c r="AB143" t="s" s="0">
        <v>81</v>
      </c>
      <c r="AC143" t="s" s="0">
        <v>81</v>
      </c>
      <c r="AD143" t="s" s="0">
        <v>81</v>
      </c>
      <c r="AE143" t="s" s="0">
        <v>81</v>
      </c>
      <c r="AF143" t="s" s="0">
        <v>81</v>
      </c>
      <c r="AG143" t="s" s="0">
        <v>3484</v>
      </c>
      <c r="AH143" t="s" s="0">
        <v>3485</v>
      </c>
      <c r="AI143" t="s" s="0">
        <v>3486</v>
      </c>
      <c r="AJ143" t="s" s="0">
        <v>3487</v>
      </c>
      <c r="AK143" t="s" s="0">
        <v>81</v>
      </c>
      <c r="AL143" t="s" s="0">
        <v>1379</v>
      </c>
      <c r="AM143" t="s" s="0">
        <v>77</v>
      </c>
      <c r="AN143" t="s" s="0">
        <v>77</v>
      </c>
      <c r="AO143" t="s" s="0">
        <v>289</v>
      </c>
      <c r="AP143" t="s" s="0">
        <v>404</v>
      </c>
      <c r="AQ143" t="s" s="0">
        <v>3005</v>
      </c>
      <c r="AR143" t="s" s="0">
        <v>665</v>
      </c>
      <c r="AS143" t="s" s="0">
        <v>3006</v>
      </c>
      <c r="AT143" t="s" s="0">
        <v>3007</v>
      </c>
      <c r="AU143" t="s" s="0">
        <v>3008</v>
      </c>
      <c r="AV143" t="s" s="0">
        <v>81</v>
      </c>
      <c r="AW143" t="s" s="0">
        <v>3009</v>
      </c>
      <c r="AX143" t="s" s="0">
        <v>3010</v>
      </c>
      <c r="AY143" t="s" s="0">
        <v>3488</v>
      </c>
      <c r="AZ143" t="s" s="0">
        <v>106</v>
      </c>
      <c r="BA143" t="s" s="0">
        <v>541</v>
      </c>
      <c r="BB143" t="s" s="0">
        <v>122</v>
      </c>
      <c r="BC143" t="s" s="0">
        <v>81</v>
      </c>
      <c r="BD143" t="s" s="0">
        <v>81</v>
      </c>
      <c r="BE143" t="s" s="0">
        <v>81</v>
      </c>
      <c r="BF143" t="s" s="0">
        <v>81</v>
      </c>
      <c r="BG143" t="s" s="0">
        <v>3489</v>
      </c>
      <c r="BH143" t="s" s="0">
        <v>3490</v>
      </c>
      <c r="BI143" t="s" s="0">
        <v>81</v>
      </c>
      <c r="BJ143" t="s" s="0">
        <v>3491</v>
      </c>
      <c r="BK143" t="s" s="283">
        <f>HYPERLINK("http://dx.doi.org/10.1080/08820538.2025.2583072","http://dx.doi.org/10.1080/08820538.2025.2583072")</f>
        <v>3492</v>
      </c>
      <c r="BL143" t="s" s="0">
        <v>81</v>
      </c>
      <c r="BM143" t="s" s="0">
        <v>435</v>
      </c>
      <c r="BN143" t="s" s="0">
        <v>297</v>
      </c>
      <c r="BO143" t="s" s="0">
        <v>1779</v>
      </c>
      <c r="BP143" t="s" s="0">
        <v>1779</v>
      </c>
      <c r="BQ143" t="s" s="0">
        <v>3493</v>
      </c>
      <c r="BR143" t="s" s="0">
        <v>3494</v>
      </c>
      <c r="BS143" t="s" s="0">
        <v>3495</v>
      </c>
      <c r="BT143" t="s" s="284">
        <f>HYPERLINK("https://www.webofscience.com/wos/woscc/full-record/WOS:001611037500001","View Record in Web of Science")</f>
        <v>119</v>
      </c>
      <c r="BU143" t="s" s="0">
        <v>81</v>
      </c>
      <c r="BV143" t="s" s="0">
        <v>81</v>
      </c>
      <c r="BW143" t="s" s="0">
        <v>81</v>
      </c>
      <c r="BX143" t="s" s="0">
        <v>121</v>
      </c>
    </row>
    <row r="144">
      <c r="A144" t="s" s="0">
        <v>77</v>
      </c>
      <c r="B144" t="s" s="0">
        <v>77</v>
      </c>
      <c r="C144" t="s" s="0">
        <v>77</v>
      </c>
      <c r="D144" t="s" s="0">
        <v>77</v>
      </c>
      <c r="E144" t="s" s="0">
        <v>3496</v>
      </c>
      <c r="F144" t="s" s="0">
        <v>3497</v>
      </c>
      <c r="G144" t="s" s="0">
        <v>3498</v>
      </c>
      <c r="H144" t="s" s="0">
        <v>81</v>
      </c>
      <c r="I144" t="s" s="0">
        <v>82</v>
      </c>
      <c r="J144" t="s" s="0">
        <v>3499</v>
      </c>
      <c r="K144" t="s" s="0">
        <v>3500</v>
      </c>
      <c r="L144" t="s" s="0">
        <v>81</v>
      </c>
      <c r="M144" t="s" s="0">
        <v>81</v>
      </c>
      <c r="N144" t="s" s="0">
        <v>81</v>
      </c>
      <c r="O144" t="s" s="0">
        <v>3501</v>
      </c>
      <c r="P144" t="s" s="0">
        <v>3502</v>
      </c>
      <c r="Q144" t="s" s="0">
        <v>87</v>
      </c>
      <c r="R144" t="s" s="0">
        <v>81</v>
      </c>
      <c r="S144" t="s" s="0">
        <v>81</v>
      </c>
      <c r="T144" t="s" s="0">
        <v>81</v>
      </c>
      <c r="U144" t="s" s="0">
        <v>81</v>
      </c>
      <c r="V144" t="s" s="0">
        <v>3503</v>
      </c>
      <c r="W144" t="s" s="0">
        <v>739</v>
      </c>
      <c r="X144" t="s" s="0">
        <v>81</v>
      </c>
      <c r="Y144" t="s" s="0">
        <v>81</v>
      </c>
      <c r="Z144" t="s" s="0">
        <v>90</v>
      </c>
      <c r="AA144" t="s" s="0">
        <v>91</v>
      </c>
      <c r="AB144" t="s" s="0">
        <v>81</v>
      </c>
      <c r="AC144" t="s" s="0">
        <v>81</v>
      </c>
      <c r="AD144" t="s" s="0">
        <v>81</v>
      </c>
      <c r="AE144" t="s" s="0">
        <v>81</v>
      </c>
      <c r="AF144" t="s" s="0">
        <v>81</v>
      </c>
      <c r="AG144" t="s" s="0">
        <v>3504</v>
      </c>
      <c r="AH144" t="s" s="0">
        <v>3505</v>
      </c>
      <c r="AI144" t="s" s="0">
        <v>3506</v>
      </c>
      <c r="AJ144" t="s" s="0">
        <v>3507</v>
      </c>
      <c r="AK144" t="s" s="0">
        <v>81</v>
      </c>
      <c r="AL144" t="s" s="0">
        <v>1846</v>
      </c>
      <c r="AM144" t="s" s="0">
        <v>97</v>
      </c>
      <c r="AN144" t="s" s="0">
        <v>97</v>
      </c>
      <c r="AO144" t="s" s="0">
        <v>200</v>
      </c>
      <c r="AP144" t="s" s="0">
        <v>200</v>
      </c>
      <c r="AQ144" t="s" s="0">
        <v>170</v>
      </c>
      <c r="AR144" t="s" s="0">
        <v>171</v>
      </c>
      <c r="AS144" t="s" s="0">
        <v>172</v>
      </c>
      <c r="AT144" t="s" s="0">
        <v>743</v>
      </c>
      <c r="AU144" t="s" s="0">
        <v>744</v>
      </c>
      <c r="AV144" t="s" s="0">
        <v>81</v>
      </c>
      <c r="AW144" t="s" s="0">
        <v>739</v>
      </c>
      <c r="AX144" t="s" s="0">
        <v>745</v>
      </c>
      <c r="AY144" t="s" s="0">
        <v>3508</v>
      </c>
      <c r="AZ144" t="s" s="0">
        <v>106</v>
      </c>
      <c r="BA144" t="s" s="0">
        <v>693</v>
      </c>
      <c r="BB144" t="s" s="0">
        <v>108</v>
      </c>
      <c r="BC144" t="s" s="0">
        <v>81</v>
      </c>
      <c r="BD144" t="s" s="0">
        <v>81</v>
      </c>
      <c r="BE144" t="s" s="0">
        <v>81</v>
      </c>
      <c r="BF144" t="s" s="0">
        <v>81</v>
      </c>
      <c r="BG144" t="s" s="0">
        <v>81</v>
      </c>
      <c r="BH144" t="s" s="0">
        <v>81</v>
      </c>
      <c r="BI144" t="s" s="0">
        <v>3509</v>
      </c>
      <c r="BJ144" t="s" s="0">
        <v>3510</v>
      </c>
      <c r="BK144" t="s" s="285">
        <f>HYPERLINK("http://dx.doi.org/10.3390/medicina62010125","http://dx.doi.org/10.3390/medicina62010125")</f>
        <v>3511</v>
      </c>
      <c r="BL144" t="s" s="0">
        <v>81</v>
      </c>
      <c r="BM144" t="s" s="0">
        <v>81</v>
      </c>
      <c r="BN144" t="s" s="0">
        <v>137</v>
      </c>
      <c r="BO144" t="s" s="0">
        <v>182</v>
      </c>
      <c r="BP144" t="s" s="0">
        <v>115</v>
      </c>
      <c r="BQ144" t="s" s="0">
        <v>3512</v>
      </c>
      <c r="BR144" t="s" s="0">
        <v>3513</v>
      </c>
      <c r="BS144" t="s" s="0">
        <v>3514</v>
      </c>
      <c r="BT144" t="s" s="286">
        <f>HYPERLINK("https://www.webofscience.com/wos/woscc/full-record/WOS:001670921200001","View Record in Web of Science")</f>
        <v>119</v>
      </c>
      <c r="BU144" t="s" s="0">
        <v>120</v>
      </c>
      <c r="BV144" t="s" s="0">
        <v>81</v>
      </c>
      <c r="BW144" t="s" s="0">
        <v>81</v>
      </c>
      <c r="BX144" t="s" s="0">
        <v>121</v>
      </c>
    </row>
    <row r="145">
      <c r="A145" t="s" s="0">
        <v>77</v>
      </c>
      <c r="B145" t="s" s="0">
        <v>77</v>
      </c>
      <c r="C145" t="s" s="0">
        <v>77</v>
      </c>
      <c r="D145" t="s" s="0">
        <v>77</v>
      </c>
      <c r="E145" t="s" s="0">
        <v>3515</v>
      </c>
      <c r="F145" t="s" s="0">
        <v>3516</v>
      </c>
      <c r="G145" t="s" s="0">
        <v>3517</v>
      </c>
      <c r="H145" t="s" s="0">
        <v>81</v>
      </c>
      <c r="I145" t="s" s="0">
        <v>82</v>
      </c>
      <c r="J145" t="s" s="0">
        <v>3518</v>
      </c>
      <c r="K145" t="s" s="0">
        <v>3519</v>
      </c>
      <c r="L145" t="s" s="0">
        <v>81</v>
      </c>
      <c r="M145" t="s" s="0">
        <v>81</v>
      </c>
      <c r="N145" t="s" s="0">
        <v>81</v>
      </c>
      <c r="O145" t="s" s="0">
        <v>3520</v>
      </c>
      <c r="P145" t="s" s="0">
        <v>3521</v>
      </c>
      <c r="Q145" t="s" s="0">
        <v>87</v>
      </c>
      <c r="R145" t="s" s="0">
        <v>81</v>
      </c>
      <c r="S145" t="s" s="0">
        <v>81</v>
      </c>
      <c r="T145" t="s" s="0">
        <v>81</v>
      </c>
      <c r="U145" t="s" s="0">
        <v>81</v>
      </c>
      <c r="V145" t="s" s="0">
        <v>3522</v>
      </c>
      <c r="W145" t="s" s="0">
        <v>2303</v>
      </c>
      <c r="X145" t="s" s="0">
        <v>81</v>
      </c>
      <c r="Y145" t="s" s="0">
        <v>81</v>
      </c>
      <c r="Z145" t="s" s="0">
        <v>90</v>
      </c>
      <c r="AA145" t="s" s="0">
        <v>91</v>
      </c>
      <c r="AB145" t="s" s="0">
        <v>81</v>
      </c>
      <c r="AC145" t="s" s="0">
        <v>81</v>
      </c>
      <c r="AD145" t="s" s="0">
        <v>81</v>
      </c>
      <c r="AE145" t="s" s="0">
        <v>81</v>
      </c>
      <c r="AF145" t="s" s="0">
        <v>81</v>
      </c>
      <c r="AG145" t="s" s="0">
        <v>3523</v>
      </c>
      <c r="AH145" t="s" s="0">
        <v>3524</v>
      </c>
      <c r="AI145" t="s" s="0">
        <v>81</v>
      </c>
      <c r="AJ145" t="s" s="0">
        <v>81</v>
      </c>
      <c r="AK145" t="s" s="0">
        <v>81</v>
      </c>
      <c r="AL145" t="s" s="0">
        <v>436</v>
      </c>
      <c r="AM145" t="s" s="0">
        <v>77</v>
      </c>
      <c r="AN145" t="s" s="0">
        <v>77</v>
      </c>
      <c r="AO145" t="s" s="0">
        <v>108</v>
      </c>
      <c r="AP145" t="s" s="0">
        <v>108</v>
      </c>
      <c r="AQ145" t="s" s="0">
        <v>313</v>
      </c>
      <c r="AR145" t="s" s="0">
        <v>314</v>
      </c>
      <c r="AS145" t="s" s="0">
        <v>315</v>
      </c>
      <c r="AT145" t="s" s="0">
        <v>2305</v>
      </c>
      <c r="AU145" t="s" s="0">
        <v>81</v>
      </c>
      <c r="AV145" t="s" s="0">
        <v>81</v>
      </c>
      <c r="AW145" t="s" s="0">
        <v>2306</v>
      </c>
      <c r="AX145" t="s" s="0">
        <v>2307</v>
      </c>
      <c r="AY145" t="s" s="0">
        <v>865</v>
      </c>
      <c r="AZ145" t="s" s="0">
        <v>106</v>
      </c>
      <c r="BA145" t="s" s="0">
        <v>181</v>
      </c>
      <c r="BB145" t="s" s="0">
        <v>81</v>
      </c>
      <c r="BC145" t="s" s="0">
        <v>81</v>
      </c>
      <c r="BD145" t="s" s="0">
        <v>81</v>
      </c>
      <c r="BE145" t="s" s="0">
        <v>81</v>
      </c>
      <c r="BF145" t="s" s="0">
        <v>81</v>
      </c>
      <c r="BG145" t="s" s="0">
        <v>81</v>
      </c>
      <c r="BH145" t="s" s="0">
        <v>81</v>
      </c>
      <c r="BI145" t="s" s="0">
        <v>3525</v>
      </c>
      <c r="BJ145" t="s" s="0">
        <v>3526</v>
      </c>
      <c r="BK145" t="s" s="287">
        <f>HYPERLINK("http://dx.doi.org/10.3389/fped.2026.1852254","http://dx.doi.org/10.3389/fped.2026.1852254")</f>
        <v>3527</v>
      </c>
      <c r="BL145" t="s" s="0">
        <v>81</v>
      </c>
      <c r="BM145" t="s" s="0">
        <v>266</v>
      </c>
      <c r="BN145" t="s" s="0">
        <v>360</v>
      </c>
      <c r="BO145" t="s" s="0">
        <v>2311</v>
      </c>
      <c r="BP145" t="s" s="0">
        <v>2311</v>
      </c>
      <c r="BQ145" t="s" s="0">
        <v>3528</v>
      </c>
      <c r="BR145" t="s" s="0">
        <v>3529</v>
      </c>
      <c r="BS145" t="s" s="0">
        <v>3530</v>
      </c>
      <c r="BT145" t="s" s="288">
        <f>HYPERLINK("https://www.webofscience.com/wos/woscc/full-record/WOS:001809700200001","View Record in Web of Science")</f>
        <v>119</v>
      </c>
      <c r="BU145" t="s" s="0">
        <v>120</v>
      </c>
      <c r="BV145" t="s" s="0">
        <v>81</v>
      </c>
      <c r="BW145" t="s" s="0">
        <v>81</v>
      </c>
      <c r="BX145" t="s" s="0">
        <v>121</v>
      </c>
    </row>
    <row r="146">
      <c r="A146" t="s" s="0">
        <v>77</v>
      </c>
      <c r="B146" t="s" s="0">
        <v>77</v>
      </c>
      <c r="C146" t="s" s="0">
        <v>77</v>
      </c>
      <c r="D146" t="s" s="0">
        <v>77</v>
      </c>
      <c r="E146" t="s" s="0">
        <v>3531</v>
      </c>
      <c r="F146" t="s" s="0">
        <v>3532</v>
      </c>
      <c r="G146" t="s" s="0">
        <v>3533</v>
      </c>
      <c r="H146" t="s" s="0">
        <v>81</v>
      </c>
      <c r="I146" t="s" s="0">
        <v>82</v>
      </c>
      <c r="J146" t="s" s="0">
        <v>3534</v>
      </c>
      <c r="K146" t="s" s="0">
        <v>2931</v>
      </c>
      <c r="L146" t="s" s="0">
        <v>81</v>
      </c>
      <c r="M146" t="s" s="0">
        <v>81</v>
      </c>
      <c r="N146" t="s" s="0">
        <v>81</v>
      </c>
      <c r="O146" t="s" s="0">
        <v>3535</v>
      </c>
      <c r="P146" t="s" s="0">
        <v>3536</v>
      </c>
      <c r="Q146" t="s" s="0">
        <v>87</v>
      </c>
      <c r="R146" t="s" s="0">
        <v>81</v>
      </c>
      <c r="S146" t="s" s="0">
        <v>81</v>
      </c>
      <c r="T146" t="s" s="0">
        <v>81</v>
      </c>
      <c r="U146" t="s" s="0">
        <v>81</v>
      </c>
      <c r="V146" t="s" s="0">
        <v>3537</v>
      </c>
      <c r="W146" t="s" s="0">
        <v>2935</v>
      </c>
      <c r="X146" t="s" s="0">
        <v>81</v>
      </c>
      <c r="Y146" t="s" s="0">
        <v>81</v>
      </c>
      <c r="Z146" t="s" s="0">
        <v>90</v>
      </c>
      <c r="AA146" t="s" s="0">
        <v>91</v>
      </c>
      <c r="AB146" t="s" s="0">
        <v>81</v>
      </c>
      <c r="AC146" t="s" s="0">
        <v>81</v>
      </c>
      <c r="AD146" t="s" s="0">
        <v>81</v>
      </c>
      <c r="AE146" t="s" s="0">
        <v>81</v>
      </c>
      <c r="AF146" t="s" s="0">
        <v>81</v>
      </c>
      <c r="AG146" t="s" s="0">
        <v>3538</v>
      </c>
      <c r="AH146" t="s" s="0">
        <v>3539</v>
      </c>
      <c r="AI146" t="s" s="0">
        <v>3540</v>
      </c>
      <c r="AJ146" t="s" s="0">
        <v>3541</v>
      </c>
      <c r="AK146" t="s" s="0">
        <v>81</v>
      </c>
      <c r="AL146" t="s" s="0">
        <v>1353</v>
      </c>
      <c r="AM146" t="s" s="0">
        <v>77</v>
      </c>
      <c r="AN146" t="s" s="0">
        <v>77</v>
      </c>
      <c r="AO146" t="s" s="0">
        <v>97</v>
      </c>
      <c r="AP146" t="s" s="0">
        <v>97</v>
      </c>
      <c r="AQ146" t="s" s="0">
        <v>1231</v>
      </c>
      <c r="AR146" t="s" s="0">
        <v>1232</v>
      </c>
      <c r="AS146" t="s" s="0">
        <v>1233</v>
      </c>
      <c r="AT146" t="s" s="0">
        <v>2938</v>
      </c>
      <c r="AU146" t="s" s="0">
        <v>2939</v>
      </c>
      <c r="AV146" t="s" s="0">
        <v>81</v>
      </c>
      <c r="AW146" t="s" s="0">
        <v>2940</v>
      </c>
      <c r="AX146" t="s" s="0">
        <v>2941</v>
      </c>
      <c r="AY146" t="s" s="0">
        <v>112</v>
      </c>
      <c r="AZ146" t="s" s="0">
        <v>106</v>
      </c>
      <c r="BA146" t="s" s="0">
        <v>2701</v>
      </c>
      <c r="BB146" t="s" s="0">
        <v>199</v>
      </c>
      <c r="BC146" t="s" s="0">
        <v>81</v>
      </c>
      <c r="BD146" t="s" s="0">
        <v>81</v>
      </c>
      <c r="BE146" t="s" s="0">
        <v>81</v>
      </c>
      <c r="BF146" t="s" s="0">
        <v>81</v>
      </c>
      <c r="BG146" t="s" s="0">
        <v>3542</v>
      </c>
      <c r="BH146" t="s" s="0">
        <v>3543</v>
      </c>
      <c r="BI146" t="s" s="0">
        <v>81</v>
      </c>
      <c r="BJ146" t="s" s="0">
        <v>3544</v>
      </c>
      <c r="BK146" t="s" s="289">
        <f>HYPERLINK("http://dx.doi.org/10.1111/ans.70412","http://dx.doi.org/10.1111/ans.70412")</f>
        <v>3545</v>
      </c>
      <c r="BL146" t="s" s="0">
        <v>81</v>
      </c>
      <c r="BM146" t="s" s="0">
        <v>1162</v>
      </c>
      <c r="BN146" t="s" s="0">
        <v>354</v>
      </c>
      <c r="BO146" t="s" s="0">
        <v>298</v>
      </c>
      <c r="BP146" t="s" s="0">
        <v>298</v>
      </c>
      <c r="BQ146" t="s" s="0">
        <v>3546</v>
      </c>
      <c r="BR146" t="s" s="0">
        <v>3547</v>
      </c>
      <c r="BS146" t="s" s="0">
        <v>3548</v>
      </c>
      <c r="BT146" t="s" s="290">
        <f>HYPERLINK("https://www.webofscience.com/wos/woscc/full-record/WOS:001627481800001","View Record in Web of Science")</f>
        <v>119</v>
      </c>
      <c r="BU146" t="s" s="0">
        <v>2482</v>
      </c>
      <c r="BV146" t="s" s="0">
        <v>81</v>
      </c>
      <c r="BW146" t="s" s="0">
        <v>81</v>
      </c>
      <c r="BX146" t="s" s="0">
        <v>121</v>
      </c>
    </row>
    <row r="147">
      <c r="A147" t="s" s="0">
        <v>77</v>
      </c>
      <c r="B147" t="s" s="0">
        <v>77</v>
      </c>
      <c r="C147" t="s" s="0">
        <v>77</v>
      </c>
      <c r="D147" t="s" s="0">
        <v>77</v>
      </c>
      <c r="E147" t="s" s="0">
        <v>3549</v>
      </c>
      <c r="F147" t="s" s="0">
        <v>3550</v>
      </c>
      <c r="G147" t="s" s="0">
        <v>3551</v>
      </c>
      <c r="H147" t="s" s="0">
        <v>81</v>
      </c>
      <c r="I147" t="s" s="0">
        <v>82</v>
      </c>
      <c r="J147" t="s" s="0">
        <v>3552</v>
      </c>
      <c r="K147" t="s" s="0">
        <v>3553</v>
      </c>
      <c r="L147" t="s" s="0">
        <v>81</v>
      </c>
      <c r="M147" t="s" s="0">
        <v>81</v>
      </c>
      <c r="N147" t="s" s="0">
        <v>81</v>
      </c>
      <c r="O147" t="s" s="0">
        <v>3554</v>
      </c>
      <c r="P147" t="s" s="0">
        <v>3555</v>
      </c>
      <c r="Q147" t="s" s="0">
        <v>87</v>
      </c>
      <c r="R147" t="s" s="0">
        <v>81</v>
      </c>
      <c r="S147" t="s" s="0">
        <v>81</v>
      </c>
      <c r="T147" t="s" s="0">
        <v>81</v>
      </c>
      <c r="U147" t="s" s="0">
        <v>81</v>
      </c>
      <c r="V147" t="s" s="0">
        <v>3556</v>
      </c>
      <c r="W147" t="s" s="0">
        <v>739</v>
      </c>
      <c r="X147" t="s" s="0">
        <v>81</v>
      </c>
      <c r="Y147" t="s" s="0">
        <v>81</v>
      </c>
      <c r="Z147" t="s" s="0">
        <v>90</v>
      </c>
      <c r="AA147" t="s" s="0">
        <v>91</v>
      </c>
      <c r="AB147" t="s" s="0">
        <v>81</v>
      </c>
      <c r="AC147" t="s" s="0">
        <v>81</v>
      </c>
      <c r="AD147" t="s" s="0">
        <v>81</v>
      </c>
      <c r="AE147" t="s" s="0">
        <v>81</v>
      </c>
      <c r="AF147" t="s" s="0">
        <v>81</v>
      </c>
      <c r="AG147" t="s" s="0">
        <v>3557</v>
      </c>
      <c r="AH147" t="s" s="0">
        <v>3558</v>
      </c>
      <c r="AI147" t="s" s="0">
        <v>3559</v>
      </c>
      <c r="AJ147" t="s" s="0">
        <v>3560</v>
      </c>
      <c r="AK147" t="s" s="0">
        <v>81</v>
      </c>
      <c r="AL147" t="s" s="0">
        <v>376</v>
      </c>
      <c r="AM147" t="s" s="0">
        <v>122</v>
      </c>
      <c r="AN147" t="s" s="0">
        <v>122</v>
      </c>
      <c r="AO147" t="s" s="0">
        <v>200</v>
      </c>
      <c r="AP147" t="s" s="0">
        <v>289</v>
      </c>
      <c r="AQ147" t="s" s="0">
        <v>170</v>
      </c>
      <c r="AR147" t="s" s="0">
        <v>171</v>
      </c>
      <c r="AS147" t="s" s="0">
        <v>172</v>
      </c>
      <c r="AT147" t="s" s="0">
        <v>743</v>
      </c>
      <c r="AU147" t="s" s="0">
        <v>744</v>
      </c>
      <c r="AV147" t="s" s="0">
        <v>81</v>
      </c>
      <c r="AW147" t="s" s="0">
        <v>739</v>
      </c>
      <c r="AX147" t="s" s="0">
        <v>745</v>
      </c>
      <c r="AY147" t="s" s="0">
        <v>3561</v>
      </c>
      <c r="AZ147" t="s" s="0">
        <v>205</v>
      </c>
      <c r="BA147" t="s" s="0">
        <v>403</v>
      </c>
      <c r="BB147" t="s" s="0">
        <v>677</v>
      </c>
      <c r="BC147" t="s" s="0">
        <v>81</v>
      </c>
      <c r="BD147" t="s" s="0">
        <v>81</v>
      </c>
      <c r="BE147" t="s" s="0">
        <v>81</v>
      </c>
      <c r="BF147" t="s" s="0">
        <v>81</v>
      </c>
      <c r="BG147" t="s" s="0">
        <v>81</v>
      </c>
      <c r="BH147" t="s" s="0">
        <v>81</v>
      </c>
      <c r="BI147" t="s" s="0">
        <v>3562</v>
      </c>
      <c r="BJ147" t="s" s="0">
        <v>3563</v>
      </c>
      <c r="BK147" t="s" s="291">
        <f>HYPERLINK("http://dx.doi.org/10.3390/medicina61122082","http://dx.doi.org/10.3390/medicina61122082")</f>
        <v>3564</v>
      </c>
      <c r="BL147" t="s" s="0">
        <v>81</v>
      </c>
      <c r="BM147" t="s" s="0">
        <v>81</v>
      </c>
      <c r="BN147" t="s" s="0">
        <v>154</v>
      </c>
      <c r="BO147" t="s" s="0">
        <v>182</v>
      </c>
      <c r="BP147" t="s" s="0">
        <v>115</v>
      </c>
      <c r="BQ147" t="s" s="0">
        <v>3565</v>
      </c>
      <c r="BR147" t="s" s="0">
        <v>3566</v>
      </c>
      <c r="BS147" t="s" s="0">
        <v>3567</v>
      </c>
      <c r="BT147" t="s" s="292">
        <f>HYPERLINK("https://www.webofscience.com/wos/woscc/full-record/WOS:001647066600001","View Record in Web of Science")</f>
        <v>119</v>
      </c>
      <c r="BU147" t="s" s="0">
        <v>120</v>
      </c>
      <c r="BV147" t="s" s="0">
        <v>81</v>
      </c>
      <c r="BW147" t="s" s="0">
        <v>81</v>
      </c>
      <c r="BX147" t="s" s="0">
        <v>121</v>
      </c>
    </row>
    <row r="148">
      <c r="A148" t="s" s="0">
        <v>77</v>
      </c>
      <c r="B148" t="s" s="0">
        <v>77</v>
      </c>
      <c r="C148" t="s" s="0">
        <v>108</v>
      </c>
      <c r="D148" t="s" s="0">
        <v>77</v>
      </c>
      <c r="E148" t="s" s="0">
        <v>3568</v>
      </c>
      <c r="F148" t="s" s="0">
        <v>3569</v>
      </c>
      <c r="G148" t="s" s="0">
        <v>3570</v>
      </c>
      <c r="H148" t="s" s="0">
        <v>81</v>
      </c>
      <c r="I148" t="s" s="0">
        <v>276</v>
      </c>
      <c r="J148" t="s" s="0">
        <v>3571</v>
      </c>
      <c r="K148" t="s" s="0">
        <v>3572</v>
      </c>
      <c r="L148" t="s" s="0">
        <v>81</v>
      </c>
      <c r="M148" t="s" s="0">
        <v>81</v>
      </c>
      <c r="N148" t="s" s="0">
        <v>81</v>
      </c>
      <c r="O148" t="s" s="0">
        <v>3573</v>
      </c>
      <c r="P148" t="s" s="0">
        <v>3574</v>
      </c>
      <c r="Q148" t="s" s="0">
        <v>87</v>
      </c>
      <c r="R148" t="s" s="0">
        <v>81</v>
      </c>
      <c r="S148" t="s" s="0">
        <v>81</v>
      </c>
      <c r="T148" t="s" s="0">
        <v>81</v>
      </c>
      <c r="U148" t="s" s="0">
        <v>81</v>
      </c>
      <c r="V148" t="s" s="0">
        <v>3575</v>
      </c>
      <c r="W148" t="s" s="0">
        <v>3576</v>
      </c>
      <c r="X148" t="s" s="0">
        <v>81</v>
      </c>
      <c r="Y148" t="s" s="0">
        <v>81</v>
      </c>
      <c r="Z148" t="s" s="0">
        <v>90</v>
      </c>
      <c r="AA148" t="s" s="0">
        <v>91</v>
      </c>
      <c r="AB148" t="s" s="0">
        <v>81</v>
      </c>
      <c r="AC148" t="s" s="0">
        <v>81</v>
      </c>
      <c r="AD148" t="s" s="0">
        <v>81</v>
      </c>
      <c r="AE148" t="s" s="0">
        <v>81</v>
      </c>
      <c r="AF148" t="s" s="0">
        <v>81</v>
      </c>
      <c r="AG148" t="s" s="0">
        <v>3577</v>
      </c>
      <c r="AH148" t="s" s="0">
        <v>3578</v>
      </c>
      <c r="AI148" t="s" s="0">
        <v>3579</v>
      </c>
      <c r="AJ148" t="s" s="0">
        <v>81</v>
      </c>
      <c r="AK148" t="s" s="0">
        <v>81</v>
      </c>
      <c r="AL148" t="s" s="0">
        <v>169</v>
      </c>
      <c r="AM148" t="s" s="0">
        <v>97</v>
      </c>
      <c r="AN148" t="s" s="0">
        <v>97</v>
      </c>
      <c r="AO148" t="s" s="0">
        <v>108</v>
      </c>
      <c r="AP148" t="s" s="0">
        <v>97</v>
      </c>
      <c r="AQ148" t="s" s="0">
        <v>313</v>
      </c>
      <c r="AR148" t="s" s="0">
        <v>314</v>
      </c>
      <c r="AS148" t="s" s="0">
        <v>315</v>
      </c>
      <c r="AT148" t="s" s="0">
        <v>81</v>
      </c>
      <c r="AU148" t="s" s="0">
        <v>3580</v>
      </c>
      <c r="AV148" t="s" s="0">
        <v>81</v>
      </c>
      <c r="AW148" t="s" s="0">
        <v>3581</v>
      </c>
      <c r="AX148" t="s" s="0">
        <v>3582</v>
      </c>
      <c r="AY148" t="s" s="0">
        <v>3583</v>
      </c>
      <c r="AZ148" t="s" s="0">
        <v>205</v>
      </c>
      <c r="BA148" t="s" s="0">
        <v>354</v>
      </c>
      <c r="BB148" t="s" s="0">
        <v>81</v>
      </c>
      <c r="BC148" t="s" s="0">
        <v>81</v>
      </c>
      <c r="BD148" t="s" s="0">
        <v>81</v>
      </c>
      <c r="BE148" t="s" s="0">
        <v>81</v>
      </c>
      <c r="BF148" t="s" s="0">
        <v>81</v>
      </c>
      <c r="BG148" t="s" s="0">
        <v>81</v>
      </c>
      <c r="BH148" t="s" s="0">
        <v>81</v>
      </c>
      <c r="BI148" t="s" s="0">
        <v>3584</v>
      </c>
      <c r="BJ148" t="s" s="0">
        <v>3585</v>
      </c>
      <c r="BK148" t="s" s="293">
        <f>HYPERLINK("http://dx.doi.org/10.3389/fdata.2025.1605018","http://dx.doi.org/10.3389/fdata.2025.1605018")</f>
        <v>3586</v>
      </c>
      <c r="BL148" t="s" s="0">
        <v>81</v>
      </c>
      <c r="BM148" t="s" s="0">
        <v>81</v>
      </c>
      <c r="BN148" t="s" s="0">
        <v>677</v>
      </c>
      <c r="BO148" t="s" s="0">
        <v>3587</v>
      </c>
      <c r="BP148" t="s" s="0">
        <v>3588</v>
      </c>
      <c r="BQ148" t="s" s="0">
        <v>3589</v>
      </c>
      <c r="BR148" t="s" s="0">
        <v>3590</v>
      </c>
      <c r="BS148" t="s" s="0">
        <v>3591</v>
      </c>
      <c r="BT148" t="s" s="294">
        <f>HYPERLINK("https://www.webofscience.com/wos/woscc/full-record/WOS:001556008700001","View Record in Web of Science")</f>
        <v>119</v>
      </c>
      <c r="BU148" t="s" s="0">
        <v>120</v>
      </c>
      <c r="BV148" t="s" s="0">
        <v>81</v>
      </c>
      <c r="BW148" t="s" s="0">
        <v>81</v>
      </c>
      <c r="BX148" t="s" s="0">
        <v>121</v>
      </c>
    </row>
    <row r="149">
      <c r="A149" t="s" s="0">
        <v>77</v>
      </c>
      <c r="B149" t="s" s="0">
        <v>77</v>
      </c>
      <c r="C149" t="s" s="0">
        <v>77</v>
      </c>
      <c r="D149" t="s" s="0">
        <v>77</v>
      </c>
      <c r="E149" t="s" s="0">
        <v>3592</v>
      </c>
      <c r="F149" t="s" s="0">
        <v>3593</v>
      </c>
      <c r="G149" t="s" s="0">
        <v>3594</v>
      </c>
      <c r="H149" t="s" s="0">
        <v>81</v>
      </c>
      <c r="I149" t="s" s="0">
        <v>82</v>
      </c>
      <c r="J149" t="s" s="0">
        <v>3595</v>
      </c>
      <c r="K149" t="s" s="0">
        <v>3596</v>
      </c>
      <c r="L149" t="s" s="0">
        <v>81</v>
      </c>
      <c r="M149" t="s" s="0">
        <v>81</v>
      </c>
      <c r="N149" t="s" s="0">
        <v>81</v>
      </c>
      <c r="O149" t="s" s="0">
        <v>3597</v>
      </c>
      <c r="P149" t="s" s="0">
        <v>3598</v>
      </c>
      <c r="Q149" t="s" s="0">
        <v>87</v>
      </c>
      <c r="R149" t="s" s="0">
        <v>81</v>
      </c>
      <c r="S149" t="s" s="0">
        <v>81</v>
      </c>
      <c r="T149" t="s" s="0">
        <v>81</v>
      </c>
      <c r="U149" t="s" s="0">
        <v>81</v>
      </c>
      <c r="V149" t="s" s="0">
        <v>3599</v>
      </c>
      <c r="W149" t="s" s="0">
        <v>3600</v>
      </c>
      <c r="X149" t="s" s="0">
        <v>81</v>
      </c>
      <c r="Y149" t="s" s="0">
        <v>81</v>
      </c>
      <c r="Z149" t="s" s="0">
        <v>90</v>
      </c>
      <c r="AA149" t="s" s="0">
        <v>509</v>
      </c>
      <c r="AB149" t="s" s="0">
        <v>81</v>
      </c>
      <c r="AC149" t="s" s="0">
        <v>81</v>
      </c>
      <c r="AD149" t="s" s="0">
        <v>81</v>
      </c>
      <c r="AE149" t="s" s="0">
        <v>81</v>
      </c>
      <c r="AF149" t="s" s="0">
        <v>81</v>
      </c>
      <c r="AG149" t="s" s="0">
        <v>3601</v>
      </c>
      <c r="AH149" t="s" s="0">
        <v>81</v>
      </c>
      <c r="AI149" t="s" s="0">
        <v>81</v>
      </c>
      <c r="AJ149" t="s" s="0">
        <v>81</v>
      </c>
      <c r="AK149" t="s" s="0">
        <v>81</v>
      </c>
      <c r="AL149" t="s" s="0">
        <v>2592</v>
      </c>
      <c r="AM149" t="s" s="0">
        <v>77</v>
      </c>
      <c r="AN149" t="s" s="0">
        <v>77</v>
      </c>
      <c r="AO149" t="s" s="0">
        <v>77</v>
      </c>
      <c r="AP149" t="s" s="0">
        <v>77</v>
      </c>
      <c r="AQ149" t="s" s="0">
        <v>3602</v>
      </c>
      <c r="AR149" t="s" s="0">
        <v>3603</v>
      </c>
      <c r="AS149" t="s" s="0">
        <v>3604</v>
      </c>
      <c r="AT149" t="s" s="0">
        <v>3605</v>
      </c>
      <c r="AU149" t="s" s="0">
        <v>3606</v>
      </c>
      <c r="AV149" t="s" s="0">
        <v>81</v>
      </c>
      <c r="AW149" t="s" s="0">
        <v>3607</v>
      </c>
      <c r="AX149" t="s" s="0">
        <v>3608</v>
      </c>
      <c r="AY149" t="s" s="0">
        <v>81</v>
      </c>
      <c r="AZ149" t="s" s="0">
        <v>106</v>
      </c>
      <c r="BA149" t="s" s="0">
        <v>81</v>
      </c>
      <c r="BB149" t="s" s="0">
        <v>81</v>
      </c>
      <c r="BC149" t="s" s="0">
        <v>81</v>
      </c>
      <c r="BD149" t="s" s="0">
        <v>81</v>
      </c>
      <c r="BE149" t="s" s="0">
        <v>81</v>
      </c>
      <c r="BF149" t="s" s="0">
        <v>81</v>
      </c>
      <c r="BG149" t="s" s="0">
        <v>81</v>
      </c>
      <c r="BH149" t="s" s="0">
        <v>81</v>
      </c>
      <c r="BI149" t="s" s="0">
        <v>81</v>
      </c>
      <c r="BJ149" t="s" s="0">
        <v>3609</v>
      </c>
      <c r="BK149" t="s" s="295">
        <f>HYPERLINK("http://dx.doi.org/10.2174/0113895575460046260717064840","http://dx.doi.org/10.2174/0113895575460046260717064840")</f>
        <v>3610</v>
      </c>
      <c r="BL149" t="s" s="0">
        <v>81</v>
      </c>
      <c r="BM149" t="s" s="0">
        <v>1109</v>
      </c>
      <c r="BN149" t="s" s="0">
        <v>136</v>
      </c>
      <c r="BO149" t="s" s="0">
        <v>3611</v>
      </c>
      <c r="BP149" t="s" s="0">
        <v>471</v>
      </c>
      <c r="BQ149" t="s" s="0">
        <v>3612</v>
      </c>
      <c r="BR149" t="s" s="0">
        <v>3613</v>
      </c>
      <c r="BS149" t="s" s="0">
        <v>3614</v>
      </c>
      <c r="BT149" t="s" s="296">
        <f>HYPERLINK("https://www.webofscience.com/wos/woscc/full-record/WOS:001852807700001","View Record in Web of Science")</f>
        <v>119</v>
      </c>
      <c r="BU149" t="s" s="0">
        <v>81</v>
      </c>
      <c r="BV149" t="s" s="0">
        <v>81</v>
      </c>
      <c r="BW149" t="s" s="0">
        <v>81</v>
      </c>
      <c r="BX149" t="s" s="0">
        <v>121</v>
      </c>
    </row>
    <row r="150">
      <c r="A150" t="s" s="0">
        <v>77</v>
      </c>
      <c r="B150" t="s" s="0">
        <v>77</v>
      </c>
      <c r="C150" t="s" s="0">
        <v>77</v>
      </c>
      <c r="D150" t="s" s="0">
        <v>77</v>
      </c>
      <c r="E150" t="s" s="0">
        <v>3615</v>
      </c>
      <c r="F150" t="s" s="0">
        <v>3616</v>
      </c>
      <c r="G150" t="s" s="0">
        <v>3617</v>
      </c>
      <c r="H150" t="s" s="0">
        <v>81</v>
      </c>
      <c r="I150" t="s" s="0">
        <v>82</v>
      </c>
      <c r="J150" t="s" s="0">
        <v>3618</v>
      </c>
      <c r="K150" t="s" s="0">
        <v>3619</v>
      </c>
      <c r="L150" t="s" s="0">
        <v>81</v>
      </c>
      <c r="M150" t="s" s="0">
        <v>81</v>
      </c>
      <c r="N150" t="s" s="0">
        <v>81</v>
      </c>
      <c r="O150" t="s" s="0">
        <v>3620</v>
      </c>
      <c r="P150" t="s" s="0">
        <v>3621</v>
      </c>
      <c r="Q150" t="s" s="0">
        <v>87</v>
      </c>
      <c r="R150" t="s" s="0">
        <v>81</v>
      </c>
      <c r="S150" t="s" s="0">
        <v>81</v>
      </c>
      <c r="T150" t="s" s="0">
        <v>81</v>
      </c>
      <c r="U150" t="s" s="0">
        <v>81</v>
      </c>
      <c r="V150" t="s" s="0">
        <v>3622</v>
      </c>
      <c r="W150" t="s" s="0">
        <v>2144</v>
      </c>
      <c r="X150" t="s" s="0">
        <v>81</v>
      </c>
      <c r="Y150" t="s" s="0">
        <v>81</v>
      </c>
      <c r="Z150" t="s" s="0">
        <v>90</v>
      </c>
      <c r="AA150" t="s" s="0">
        <v>91</v>
      </c>
      <c r="AB150" t="s" s="0">
        <v>81</v>
      </c>
      <c r="AC150" t="s" s="0">
        <v>81</v>
      </c>
      <c r="AD150" t="s" s="0">
        <v>81</v>
      </c>
      <c r="AE150" t="s" s="0">
        <v>81</v>
      </c>
      <c r="AF150" t="s" s="0">
        <v>81</v>
      </c>
      <c r="AG150" t="s" s="0">
        <v>3623</v>
      </c>
      <c r="AH150" t="s" s="0">
        <v>3624</v>
      </c>
      <c r="AI150" t="s" s="0">
        <v>3625</v>
      </c>
      <c r="AJ150" t="s" s="0">
        <v>3626</v>
      </c>
      <c r="AK150" t="s" s="0">
        <v>81</v>
      </c>
      <c r="AL150" t="s" s="0">
        <v>1353</v>
      </c>
      <c r="AM150" t="s" s="0">
        <v>77</v>
      </c>
      <c r="AN150" t="s" s="0">
        <v>77</v>
      </c>
      <c r="AO150" t="s" s="0">
        <v>199</v>
      </c>
      <c r="AP150" t="s" s="0">
        <v>122</v>
      </c>
      <c r="AQ150" t="s" s="0">
        <v>257</v>
      </c>
      <c r="AR150" t="s" s="0">
        <v>140</v>
      </c>
      <c r="AS150" t="s" s="0">
        <v>258</v>
      </c>
      <c r="AT150" t="s" s="0">
        <v>2148</v>
      </c>
      <c r="AU150" t="s" s="0">
        <v>2149</v>
      </c>
      <c r="AV150" t="s" s="0">
        <v>81</v>
      </c>
      <c r="AW150" t="s" s="0">
        <v>2144</v>
      </c>
      <c r="AX150" t="s" s="0">
        <v>2150</v>
      </c>
      <c r="AY150" t="s" s="0">
        <v>1162</v>
      </c>
      <c r="AZ150" t="s" s="0">
        <v>205</v>
      </c>
      <c r="BA150" t="s" s="0">
        <v>1432</v>
      </c>
      <c r="BB150" t="s" s="0">
        <v>677</v>
      </c>
      <c r="BC150" t="s" s="0">
        <v>81</v>
      </c>
      <c r="BD150" t="s" s="0">
        <v>81</v>
      </c>
      <c r="BE150" t="s" s="0">
        <v>81</v>
      </c>
      <c r="BF150" t="s" s="0">
        <v>81</v>
      </c>
      <c r="BG150" t="s" s="0">
        <v>3627</v>
      </c>
      <c r="BH150" t="s" s="0">
        <v>3628</v>
      </c>
      <c r="BI150" t="s" s="0">
        <v>81</v>
      </c>
      <c r="BJ150" t="s" s="0">
        <v>3629</v>
      </c>
      <c r="BK150" t="s" s="297">
        <f>HYPERLINK("http://dx.doi.org/10.1007/s00234-025-03839-z","http://dx.doi.org/10.1007/s00234-025-03839-z")</f>
        <v>3630</v>
      </c>
      <c r="BL150" t="s" s="0">
        <v>81</v>
      </c>
      <c r="BM150" t="s" s="0">
        <v>435</v>
      </c>
      <c r="BN150" t="s" s="0">
        <v>154</v>
      </c>
      <c r="BO150" t="s" s="0">
        <v>2155</v>
      </c>
      <c r="BP150" t="s" s="0">
        <v>2156</v>
      </c>
      <c r="BQ150" t="s" s="0">
        <v>3631</v>
      </c>
      <c r="BR150" t="s" s="0">
        <v>3632</v>
      </c>
      <c r="BS150" t="s" s="0">
        <v>3633</v>
      </c>
      <c r="BT150" t="s" s="298">
        <f>HYPERLINK("https://www.webofscience.com/wos/woscc/full-record/WOS:001614564900001","View Record in Web of Science")</f>
        <v>119</v>
      </c>
      <c r="BU150" t="s" s="0">
        <v>81</v>
      </c>
      <c r="BV150" t="s" s="0">
        <v>81</v>
      </c>
      <c r="BW150" t="s" s="0">
        <v>81</v>
      </c>
      <c r="BX150" t="s" s="0">
        <v>121</v>
      </c>
    </row>
    <row r="151">
      <c r="A151" t="s" s="0">
        <v>77</v>
      </c>
      <c r="B151" t="s" s="0">
        <v>77</v>
      </c>
      <c r="C151" t="s" s="0">
        <v>77</v>
      </c>
      <c r="D151" t="s" s="0">
        <v>77</v>
      </c>
      <c r="E151" t="s" s="0">
        <v>3634</v>
      </c>
      <c r="F151" t="s" s="0">
        <v>3635</v>
      </c>
      <c r="G151" t="s" s="0">
        <v>3636</v>
      </c>
      <c r="H151" t="s" s="0">
        <v>81</v>
      </c>
      <c r="I151" t="s" s="0">
        <v>82</v>
      </c>
      <c r="J151" t="s" s="0">
        <v>3637</v>
      </c>
      <c r="K151" t="s" s="0">
        <v>3638</v>
      </c>
      <c r="L151" t="s" s="0">
        <v>81</v>
      </c>
      <c r="M151" t="s" s="0">
        <v>81</v>
      </c>
      <c r="N151" t="s" s="0">
        <v>81</v>
      </c>
      <c r="O151" t="s" s="0">
        <v>3639</v>
      </c>
      <c r="P151" t="s" s="0">
        <v>3640</v>
      </c>
      <c r="Q151" t="s" s="0">
        <v>87</v>
      </c>
      <c r="R151" t="s" s="0">
        <v>81</v>
      </c>
      <c r="S151" t="s" s="0">
        <v>81</v>
      </c>
      <c r="T151" t="s" s="0">
        <v>81</v>
      </c>
      <c r="U151" t="s" s="0">
        <v>81</v>
      </c>
      <c r="V151" t="s" s="0">
        <v>3641</v>
      </c>
      <c r="W151" t="s" s="0">
        <v>3642</v>
      </c>
      <c r="X151" t="s" s="0">
        <v>81</v>
      </c>
      <c r="Y151" t="s" s="0">
        <v>81</v>
      </c>
      <c r="Z151" t="s" s="0">
        <v>90</v>
      </c>
      <c r="AA151" t="s" s="0">
        <v>91</v>
      </c>
      <c r="AB151" t="s" s="0">
        <v>81</v>
      </c>
      <c r="AC151" t="s" s="0">
        <v>81</v>
      </c>
      <c r="AD151" t="s" s="0">
        <v>81</v>
      </c>
      <c r="AE151" t="s" s="0">
        <v>81</v>
      </c>
      <c r="AF151" t="s" s="0">
        <v>81</v>
      </c>
      <c r="AG151" t="s" s="0">
        <v>3643</v>
      </c>
      <c r="AH151" t="s" s="0">
        <v>3644</v>
      </c>
      <c r="AI151" t="s" s="0">
        <v>81</v>
      </c>
      <c r="AJ151" t="s" s="0">
        <v>81</v>
      </c>
      <c r="AK151" t="s" s="0">
        <v>81</v>
      </c>
      <c r="AL151" t="s" s="0">
        <v>1562</v>
      </c>
      <c r="AM151" t="s" s="0">
        <v>77</v>
      </c>
      <c r="AN151" t="s" s="0">
        <v>77</v>
      </c>
      <c r="AO151" t="s" s="0">
        <v>77</v>
      </c>
      <c r="AP151" t="s" s="0">
        <v>77</v>
      </c>
      <c r="AQ151" t="s" s="0">
        <v>883</v>
      </c>
      <c r="AR151" t="s" s="0">
        <v>665</v>
      </c>
      <c r="AS151" t="s" s="0">
        <v>884</v>
      </c>
      <c r="AT151" t="s" s="0">
        <v>3645</v>
      </c>
      <c r="AU151" t="s" s="0">
        <v>3646</v>
      </c>
      <c r="AV151" t="s" s="0">
        <v>81</v>
      </c>
      <c r="AW151" t="s" s="0">
        <v>3647</v>
      </c>
      <c r="AX151" t="s" s="0">
        <v>3648</v>
      </c>
      <c r="AY151" t="s" s="0">
        <v>671</v>
      </c>
      <c r="AZ151" t="s" s="0">
        <v>106</v>
      </c>
      <c r="BA151" t="s" s="0">
        <v>148</v>
      </c>
      <c r="BB151" t="s" s="0">
        <v>122</v>
      </c>
      <c r="BC151" t="s" s="0">
        <v>81</v>
      </c>
      <c r="BD151" t="s" s="0">
        <v>81</v>
      </c>
      <c r="BE151" t="s" s="0">
        <v>81</v>
      </c>
      <c r="BF151" t="s" s="0">
        <v>81</v>
      </c>
      <c r="BG151" t="s" s="0">
        <v>3649</v>
      </c>
      <c r="BH151" t="s" s="0">
        <v>3650</v>
      </c>
      <c r="BI151" t="s" s="0">
        <v>81</v>
      </c>
      <c r="BJ151" t="s" s="0">
        <v>3651</v>
      </c>
      <c r="BK151" t="s" s="299">
        <f>HYPERLINK("http://dx.doi.org/10.1097/CCO.0000000000001255","http://dx.doi.org/10.1097/CCO.0000000000001255")</f>
        <v>3652</v>
      </c>
      <c r="BL151" t="s" s="0">
        <v>81</v>
      </c>
      <c r="BM151" t="s" s="0">
        <v>81</v>
      </c>
      <c r="BN151" t="s" s="0">
        <v>154</v>
      </c>
      <c r="BO151" t="s" s="0">
        <v>568</v>
      </c>
      <c r="BP151" t="s" s="0">
        <v>568</v>
      </c>
      <c r="BQ151" t="s" s="0">
        <v>3653</v>
      </c>
      <c r="BR151" t="s" s="0">
        <v>3654</v>
      </c>
      <c r="BS151" t="s" s="0">
        <v>3655</v>
      </c>
      <c r="BT151" t="s" s="300">
        <f>HYPERLINK("https://www.webofscience.com/wos/woscc/full-record/WOS:001844274700008","View Record in Web of Science")</f>
        <v>119</v>
      </c>
      <c r="BU151" t="s" s="0">
        <v>81</v>
      </c>
      <c r="BV151" t="s" s="0">
        <v>81</v>
      </c>
      <c r="BW151" t="s" s="0">
        <v>81</v>
      </c>
      <c r="BX151" t="s" s="0">
        <v>121</v>
      </c>
    </row>
    <row r="152">
      <c r="A152" t="s" s="0">
        <v>77</v>
      </c>
      <c r="B152" t="s" s="0">
        <v>77</v>
      </c>
      <c r="C152" t="s" s="0">
        <v>77</v>
      </c>
      <c r="D152" t="s" s="0">
        <v>77</v>
      </c>
      <c r="E152" t="s" s="0">
        <v>3656</v>
      </c>
      <c r="F152" t="s" s="0">
        <v>3657</v>
      </c>
      <c r="G152" t="s" s="0">
        <v>3658</v>
      </c>
      <c r="H152" t="s" s="0">
        <v>81</v>
      </c>
      <c r="I152" t="s" s="0">
        <v>82</v>
      </c>
      <c r="J152" t="s" s="0">
        <v>3659</v>
      </c>
      <c r="K152" t="s" s="0">
        <v>3660</v>
      </c>
      <c r="L152" t="s" s="0">
        <v>3661</v>
      </c>
      <c r="M152" t="s" s="0">
        <v>3662</v>
      </c>
      <c r="N152" t="s" s="0">
        <v>3663</v>
      </c>
      <c r="O152" t="s" s="0">
        <v>3664</v>
      </c>
      <c r="P152" t="s" s="0">
        <v>3665</v>
      </c>
      <c r="Q152" t="s" s="0">
        <v>87</v>
      </c>
      <c r="R152" t="s" s="0">
        <v>81</v>
      </c>
      <c r="S152" t="s" s="0">
        <v>81</v>
      </c>
      <c r="T152" t="s" s="0">
        <v>81</v>
      </c>
      <c r="U152" t="s" s="0">
        <v>81</v>
      </c>
      <c r="V152" t="s" s="0">
        <v>3666</v>
      </c>
      <c r="W152" t="s" s="0">
        <v>557</v>
      </c>
      <c r="X152" t="s" s="0">
        <v>81</v>
      </c>
      <c r="Y152" t="s" s="0">
        <v>81</v>
      </c>
      <c r="Z152" t="s" s="0">
        <v>90</v>
      </c>
      <c r="AA152" t="s" s="0">
        <v>91</v>
      </c>
      <c r="AB152" t="s" s="0">
        <v>81</v>
      </c>
      <c r="AC152" t="s" s="0">
        <v>81</v>
      </c>
      <c r="AD152" t="s" s="0">
        <v>81</v>
      </c>
      <c r="AE152" t="s" s="0">
        <v>81</v>
      </c>
      <c r="AF152" t="s" s="0">
        <v>81</v>
      </c>
      <c r="AG152" t="s" s="0">
        <v>3667</v>
      </c>
      <c r="AH152" t="s" s="0">
        <v>3668</v>
      </c>
      <c r="AI152" t="s" s="0">
        <v>81</v>
      </c>
      <c r="AJ152" t="s" s="0">
        <v>81</v>
      </c>
      <c r="AK152" t="s" s="0">
        <v>81</v>
      </c>
      <c r="AL152" t="s" s="0">
        <v>375</v>
      </c>
      <c r="AM152" t="s" s="0">
        <v>77</v>
      </c>
      <c r="AN152" t="s" s="0">
        <v>77</v>
      </c>
      <c r="AO152" t="s" s="0">
        <v>77</v>
      </c>
      <c r="AP152" t="s" s="0">
        <v>77</v>
      </c>
      <c r="AQ152" t="s" s="0">
        <v>313</v>
      </c>
      <c r="AR152" t="s" s="0">
        <v>314</v>
      </c>
      <c r="AS152" t="s" s="0">
        <v>315</v>
      </c>
      <c r="AT152" t="s" s="0">
        <v>561</v>
      </c>
      <c r="AU152" t="s" s="0">
        <v>81</v>
      </c>
      <c r="AV152" t="s" s="0">
        <v>81</v>
      </c>
      <c r="AW152" t="s" s="0">
        <v>562</v>
      </c>
      <c r="AX152" t="s" s="0">
        <v>563</v>
      </c>
      <c r="AY152" t="s" s="0">
        <v>3669</v>
      </c>
      <c r="AZ152" t="s" s="0">
        <v>106</v>
      </c>
      <c r="BA152" t="s" s="0">
        <v>493</v>
      </c>
      <c r="BB152" t="s" s="0">
        <v>81</v>
      </c>
      <c r="BC152" t="s" s="0">
        <v>81</v>
      </c>
      <c r="BD152" t="s" s="0">
        <v>81</v>
      </c>
      <c r="BE152" t="s" s="0">
        <v>81</v>
      </c>
      <c r="BF152" t="s" s="0">
        <v>81</v>
      </c>
      <c r="BG152" t="s" s="0">
        <v>81</v>
      </c>
      <c r="BH152" t="s" s="0">
        <v>81</v>
      </c>
      <c r="BI152" t="s" s="0">
        <v>3670</v>
      </c>
      <c r="BJ152" t="s" s="0">
        <v>3671</v>
      </c>
      <c r="BK152" t="s" s="301">
        <f>HYPERLINK("http://dx.doi.org/10.3389/fonc.2026.1822689","http://dx.doi.org/10.3389/fonc.2026.1822689")</f>
        <v>3672</v>
      </c>
      <c r="BL152" t="s" s="0">
        <v>81</v>
      </c>
      <c r="BM152" t="s" s="0">
        <v>81</v>
      </c>
      <c r="BN152" t="s" s="0">
        <v>154</v>
      </c>
      <c r="BO152" t="s" s="0">
        <v>568</v>
      </c>
      <c r="BP152" t="s" s="0">
        <v>568</v>
      </c>
      <c r="BQ152" t="s" s="0">
        <v>3673</v>
      </c>
      <c r="BR152" t="s" s="0">
        <v>3674</v>
      </c>
      <c r="BS152" t="s" s="0">
        <v>3675</v>
      </c>
      <c r="BT152" t="s" s="302">
        <f>HYPERLINK("https://www.webofscience.com/wos/woscc/full-record/WOS:001790820900001","View Record in Web of Science")</f>
        <v>119</v>
      </c>
      <c r="BU152" t="s" s="0">
        <v>120</v>
      </c>
      <c r="BV152" t="s" s="0">
        <v>81</v>
      </c>
      <c r="BW152" t="s" s="0">
        <v>81</v>
      </c>
      <c r="BX152" t="s" s="0">
        <v>121</v>
      </c>
    </row>
    <row r="153">
      <c r="A153" t="s" s="0">
        <v>288</v>
      </c>
      <c r="B153" t="s" s="0">
        <v>77</v>
      </c>
      <c r="C153" t="s" s="0">
        <v>385</v>
      </c>
      <c r="D153" t="s" s="0">
        <v>77</v>
      </c>
      <c r="E153" t="s" s="0">
        <v>3676</v>
      </c>
      <c r="F153" t="s" s="0">
        <v>3677</v>
      </c>
      <c r="G153" t="s" s="0">
        <v>3678</v>
      </c>
      <c r="H153" t="s" s="0">
        <v>81</v>
      </c>
      <c r="I153" t="s" s="0">
        <v>82</v>
      </c>
      <c r="J153" t="s" s="0">
        <v>3679</v>
      </c>
      <c r="K153" t="s" s="0">
        <v>3680</v>
      </c>
      <c r="L153" t="s" s="0">
        <v>81</v>
      </c>
      <c r="M153" t="s" s="0">
        <v>81</v>
      </c>
      <c r="N153" t="s" s="0">
        <v>81</v>
      </c>
      <c r="O153" t="s" s="0">
        <v>3681</v>
      </c>
      <c r="P153" t="s" s="0">
        <v>3682</v>
      </c>
      <c r="Q153" t="s" s="0">
        <v>87</v>
      </c>
      <c r="R153" t="s" s="0">
        <v>81</v>
      </c>
      <c r="S153" t="s" s="0">
        <v>81</v>
      </c>
      <c r="T153" t="s" s="0">
        <v>81</v>
      </c>
      <c r="U153" t="s" s="0">
        <v>81</v>
      </c>
      <c r="V153" t="s" s="0">
        <v>3683</v>
      </c>
      <c r="W153" t="s" s="0">
        <v>3684</v>
      </c>
      <c r="X153" t="s" s="0">
        <v>81</v>
      </c>
      <c r="Y153" t="s" s="0">
        <v>81</v>
      </c>
      <c r="Z153" t="s" s="0">
        <v>90</v>
      </c>
      <c r="AA153" t="s" s="0">
        <v>91</v>
      </c>
      <c r="AB153" t="s" s="0">
        <v>81</v>
      </c>
      <c r="AC153" t="s" s="0">
        <v>81</v>
      </c>
      <c r="AD153" t="s" s="0">
        <v>81</v>
      </c>
      <c r="AE153" t="s" s="0">
        <v>81</v>
      </c>
      <c r="AF153" t="s" s="0">
        <v>81</v>
      </c>
      <c r="AG153" t="s" s="0">
        <v>3685</v>
      </c>
      <c r="AH153" t="s" s="0">
        <v>3686</v>
      </c>
      <c r="AI153" t="s" s="0">
        <v>3687</v>
      </c>
      <c r="AJ153" t="s" s="0">
        <v>3688</v>
      </c>
      <c r="AK153" t="s" s="0">
        <v>81</v>
      </c>
      <c r="AL153" t="s" s="0">
        <v>3689</v>
      </c>
      <c r="AM153" t="s" s="0">
        <v>1441</v>
      </c>
      <c r="AN153" t="s" s="0">
        <v>3690</v>
      </c>
      <c r="AO153" t="s" s="0">
        <v>77</v>
      </c>
      <c r="AP153" t="s" s="0">
        <v>820</v>
      </c>
      <c r="AQ153" t="s" s="0">
        <v>3691</v>
      </c>
      <c r="AR153" t="s" s="0">
        <v>3692</v>
      </c>
      <c r="AS153" t="s" s="0">
        <v>3693</v>
      </c>
      <c r="AT153" t="s" s="0">
        <v>3694</v>
      </c>
      <c r="AU153" t="s" s="0">
        <v>3695</v>
      </c>
      <c r="AV153" t="s" s="0">
        <v>81</v>
      </c>
      <c r="AW153" t="s" s="0">
        <v>3696</v>
      </c>
      <c r="AX153" t="s" s="0">
        <v>3697</v>
      </c>
      <c r="AY153" t="s" s="0">
        <v>3698</v>
      </c>
      <c r="AZ153" t="s" s="0">
        <v>3699</v>
      </c>
      <c r="BA153" t="s" s="0">
        <v>267</v>
      </c>
      <c r="BB153" t="s" s="0">
        <v>181</v>
      </c>
      <c r="BC153" t="s" s="0">
        <v>81</v>
      </c>
      <c r="BD153" t="s" s="0">
        <v>81</v>
      </c>
      <c r="BE153" t="s" s="0">
        <v>81</v>
      </c>
      <c r="BF153" t="s" s="0">
        <v>81</v>
      </c>
      <c r="BG153" t="s" s="0">
        <v>3700</v>
      </c>
      <c r="BH153" t="s" s="0">
        <v>3701</v>
      </c>
      <c r="BI153" t="s" s="0">
        <v>81</v>
      </c>
      <c r="BJ153" t="s" s="0">
        <v>3702</v>
      </c>
      <c r="BK153" t="s" s="303">
        <f>HYPERLINK("http://dx.doi.org/10.3748/wjg.v25.i14.1666","http://dx.doi.org/10.3748/wjg.v25.i14.1666")</f>
        <v>3703</v>
      </c>
      <c r="BL153" t="s" s="0">
        <v>81</v>
      </c>
      <c r="BM153" t="s" s="0">
        <v>81</v>
      </c>
      <c r="BN153" t="s" s="0">
        <v>466</v>
      </c>
      <c r="BO153" t="s" s="0">
        <v>1496</v>
      </c>
      <c r="BP153" t="s" s="0">
        <v>1496</v>
      </c>
      <c r="BQ153" t="s" s="0">
        <v>3704</v>
      </c>
      <c r="BR153" t="s" s="0">
        <v>3705</v>
      </c>
      <c r="BS153" t="s" s="0">
        <v>3706</v>
      </c>
      <c r="BT153" t="s" s="304">
        <f>HYPERLINK("https://www.webofscience.com/wos/woscc/full-record/WOS:000464379700003","View Record in Web of Science")</f>
        <v>119</v>
      </c>
      <c r="BU153" t="s" s="0">
        <v>852</v>
      </c>
      <c r="BV153" t="s" s="0">
        <v>81</v>
      </c>
      <c r="BW153" t="s" s="0">
        <v>81</v>
      </c>
      <c r="BX153" t="s" s="0">
        <v>121</v>
      </c>
    </row>
    <row r="154">
      <c r="A154" t="s" s="0">
        <v>77</v>
      </c>
      <c r="B154" t="s" s="0">
        <v>77</v>
      </c>
      <c r="C154" t="s" s="0">
        <v>108</v>
      </c>
      <c r="D154" t="s" s="0">
        <v>77</v>
      </c>
      <c r="E154" t="s" s="0">
        <v>3707</v>
      </c>
      <c r="F154" t="s" s="0">
        <v>3708</v>
      </c>
      <c r="G154" t="s" s="0">
        <v>3709</v>
      </c>
      <c r="H154" t="s" s="0">
        <v>81</v>
      </c>
      <c r="I154" t="s" s="0">
        <v>82</v>
      </c>
      <c r="J154" t="s" s="0">
        <v>3710</v>
      </c>
      <c r="K154" t="s" s="0">
        <v>3711</v>
      </c>
      <c r="L154" t="s" s="0">
        <v>3712</v>
      </c>
      <c r="M154" t="s" s="0">
        <v>3713</v>
      </c>
      <c r="N154" t="s" s="0">
        <v>3714</v>
      </c>
      <c r="O154" t="s" s="0">
        <v>3715</v>
      </c>
      <c r="P154" t="s" s="0">
        <v>81</v>
      </c>
      <c r="Q154" t="s" s="0">
        <v>87</v>
      </c>
      <c r="R154" t="s" s="0">
        <v>81</v>
      </c>
      <c r="S154" t="s" s="0">
        <v>81</v>
      </c>
      <c r="T154" t="s" s="0">
        <v>81</v>
      </c>
      <c r="U154" t="s" s="0">
        <v>81</v>
      </c>
      <c r="V154" t="s" s="0">
        <v>3716</v>
      </c>
      <c r="W154" t="s" s="0">
        <v>3717</v>
      </c>
      <c r="X154" t="s" s="0">
        <v>81</v>
      </c>
      <c r="Y154" t="s" s="0">
        <v>81</v>
      </c>
      <c r="Z154" t="s" s="0">
        <v>90</v>
      </c>
      <c r="AA154" t="s" s="0">
        <v>91</v>
      </c>
      <c r="AB154" t="s" s="0">
        <v>81</v>
      </c>
      <c r="AC154" t="s" s="0">
        <v>81</v>
      </c>
      <c r="AD154" t="s" s="0">
        <v>81</v>
      </c>
      <c r="AE154" t="s" s="0">
        <v>81</v>
      </c>
      <c r="AF154" t="s" s="0">
        <v>81</v>
      </c>
      <c r="AG154" t="s" s="0">
        <v>3718</v>
      </c>
      <c r="AH154" t="s" s="0">
        <v>3719</v>
      </c>
      <c r="AI154" t="s" s="0">
        <v>81</v>
      </c>
      <c r="AJ154" t="s" s="0">
        <v>3720</v>
      </c>
      <c r="AK154" t="s" s="0">
        <v>81</v>
      </c>
      <c r="AL154" t="s" s="0">
        <v>770</v>
      </c>
      <c r="AM154" t="s" s="0">
        <v>108</v>
      </c>
      <c r="AN154" t="s" s="0">
        <v>108</v>
      </c>
      <c r="AO154" t="s" s="0">
        <v>108</v>
      </c>
      <c r="AP154" t="s" s="0">
        <v>108</v>
      </c>
      <c r="AQ154" t="s" s="0">
        <v>98</v>
      </c>
      <c r="AR154" t="s" s="0">
        <v>99</v>
      </c>
      <c r="AS154" t="s" s="0">
        <v>100</v>
      </c>
      <c r="AT154" t="s" s="0">
        <v>3721</v>
      </c>
      <c r="AU154" t="s" s="0">
        <v>3722</v>
      </c>
      <c r="AV154" t="s" s="0">
        <v>81</v>
      </c>
      <c r="AW154" t="s" s="0">
        <v>3723</v>
      </c>
      <c r="AX154" t="s" s="0">
        <v>3724</v>
      </c>
      <c r="AY154" t="s" s="0">
        <v>3725</v>
      </c>
      <c r="AZ154" t="s" s="0">
        <v>205</v>
      </c>
      <c r="BA154" t="s" s="0">
        <v>638</v>
      </c>
      <c r="BB154" t="s" s="0">
        <v>108</v>
      </c>
      <c r="BC154" t="s" s="0">
        <v>81</v>
      </c>
      <c r="BD154" t="s" s="0">
        <v>81</v>
      </c>
      <c r="BE154" t="s" s="0">
        <v>81</v>
      </c>
      <c r="BF154" t="s" s="0">
        <v>81</v>
      </c>
      <c r="BG154" t="s" s="0">
        <v>81</v>
      </c>
      <c r="BH154" t="s" s="0">
        <v>81</v>
      </c>
      <c r="BI154" t="s" s="0">
        <v>957</v>
      </c>
      <c r="BJ154" t="s" s="0">
        <v>3726</v>
      </c>
      <c r="BK154" t="s" s="305">
        <f>HYPERLINK("http://dx.doi.org/10.1186/s40001-025-03588-y","http://dx.doi.org/10.1186/s40001-025-03588-y")</f>
        <v>3727</v>
      </c>
      <c r="BL154" t="s" s="0">
        <v>81</v>
      </c>
      <c r="BM154" t="s" s="0">
        <v>81</v>
      </c>
      <c r="BN154" t="s" s="0">
        <v>385</v>
      </c>
      <c r="BO154" t="s" s="0">
        <v>1807</v>
      </c>
      <c r="BP154" t="s" s="0">
        <v>1808</v>
      </c>
      <c r="BQ154" t="s" s="0">
        <v>3728</v>
      </c>
      <c r="BR154" t="s" s="0">
        <v>3729</v>
      </c>
      <c r="BS154" t="s" s="0">
        <v>3730</v>
      </c>
      <c r="BT154" t="s" s="306">
        <f>HYPERLINK("https://www.webofscience.com/wos/woscc/full-record/WOS:001655628500004","View Record in Web of Science")</f>
        <v>119</v>
      </c>
      <c r="BU154" t="s" s="0">
        <v>120</v>
      </c>
      <c r="BV154" t="s" s="0">
        <v>81</v>
      </c>
      <c r="BW154" t="s" s="0">
        <v>81</v>
      </c>
      <c r="BX154" t="s" s="0">
        <v>121</v>
      </c>
    </row>
    <row r="155">
      <c r="A155" t="s" s="0">
        <v>77</v>
      </c>
      <c r="B155" t="s" s="0">
        <v>77</v>
      </c>
      <c r="C155" t="s" s="0">
        <v>122</v>
      </c>
      <c r="D155" t="s" s="0">
        <v>77</v>
      </c>
      <c r="E155" t="s" s="0">
        <v>3731</v>
      </c>
      <c r="F155" t="s" s="0">
        <v>3732</v>
      </c>
      <c r="G155" t="s" s="0">
        <v>3733</v>
      </c>
      <c r="H155" t="s" s="0">
        <v>81</v>
      </c>
      <c r="I155" t="s" s="0">
        <v>82</v>
      </c>
      <c r="J155" t="s" s="0">
        <v>3734</v>
      </c>
      <c r="K155" t="s" s="0">
        <v>3735</v>
      </c>
      <c r="L155" t="s" s="0">
        <v>81</v>
      </c>
      <c r="M155" t="s" s="0">
        <v>81</v>
      </c>
      <c r="N155" t="s" s="0">
        <v>81</v>
      </c>
      <c r="O155" t="s" s="0">
        <v>3736</v>
      </c>
      <c r="P155" t="s" s="0">
        <v>3737</v>
      </c>
      <c r="Q155" t="s" s="0">
        <v>87</v>
      </c>
      <c r="R155" t="s" s="0">
        <v>81</v>
      </c>
      <c r="S155" t="s" s="0">
        <v>81</v>
      </c>
      <c r="T155" t="s" s="0">
        <v>81</v>
      </c>
      <c r="U155" t="s" s="0">
        <v>81</v>
      </c>
      <c r="V155" t="s" s="0">
        <v>3738</v>
      </c>
      <c r="W155" t="s" s="0">
        <v>3739</v>
      </c>
      <c r="X155" t="s" s="0">
        <v>81</v>
      </c>
      <c r="Y155" t="s" s="0">
        <v>81</v>
      </c>
      <c r="Z155" t="s" s="0">
        <v>90</v>
      </c>
      <c r="AA155" t="s" s="0">
        <v>91</v>
      </c>
      <c r="AB155" t="s" s="0">
        <v>81</v>
      </c>
      <c r="AC155" t="s" s="0">
        <v>81</v>
      </c>
      <c r="AD155" t="s" s="0">
        <v>81</v>
      </c>
      <c r="AE155" t="s" s="0">
        <v>81</v>
      </c>
      <c r="AF155" t="s" s="0">
        <v>81</v>
      </c>
      <c r="AG155" t="s" s="0">
        <v>3740</v>
      </c>
      <c r="AH155" t="s" s="0">
        <v>3741</v>
      </c>
      <c r="AI155" t="s" s="0">
        <v>3742</v>
      </c>
      <c r="AJ155" t="s" s="0">
        <v>3743</v>
      </c>
      <c r="AK155" t="s" s="0">
        <v>81</v>
      </c>
      <c r="AL155" t="s" s="0">
        <v>3744</v>
      </c>
      <c r="AM155" t="s" s="0">
        <v>297</v>
      </c>
      <c r="AN155" t="s" s="0">
        <v>297</v>
      </c>
      <c r="AO155" t="s" s="0">
        <v>122</v>
      </c>
      <c r="AP155" t="s" s="0">
        <v>385</v>
      </c>
      <c r="AQ155" t="s" s="0">
        <v>3745</v>
      </c>
      <c r="AR155" t="s" s="0">
        <v>3746</v>
      </c>
      <c r="AS155" t="s" s="0">
        <v>3747</v>
      </c>
      <c r="AT155" t="s" s="0">
        <v>3748</v>
      </c>
      <c r="AU155" t="s" s="0">
        <v>3749</v>
      </c>
      <c r="AV155" t="s" s="0">
        <v>81</v>
      </c>
      <c r="AW155" t="s" s="0">
        <v>3750</v>
      </c>
      <c r="AX155" t="s" s="0">
        <v>3751</v>
      </c>
      <c r="AY155" t="s" s="0">
        <v>3752</v>
      </c>
      <c r="AZ155" t="s" s="0">
        <v>2060</v>
      </c>
      <c r="BA155" t="s" s="0">
        <v>148</v>
      </c>
      <c r="BB155" t="s" s="0">
        <v>354</v>
      </c>
      <c r="BC155" t="s" s="0">
        <v>2336</v>
      </c>
      <c r="BD155" t="s" s="0">
        <v>81</v>
      </c>
      <c r="BE155" t="s" s="0">
        <v>81</v>
      </c>
      <c r="BF155" t="s" s="0">
        <v>81</v>
      </c>
      <c r="BG155" t="s" s="0">
        <v>3753</v>
      </c>
      <c r="BH155" t="s" s="0">
        <v>3754</v>
      </c>
      <c r="BI155" t="s" s="0">
        <v>81</v>
      </c>
      <c r="BJ155" t="s" s="0">
        <v>3755</v>
      </c>
      <c r="BK155" t="s" s="307">
        <f>HYPERLINK("http://dx.doi.org/10.1089/end.2023.0717","http://dx.doi.org/10.1089/end.2023.0717")</f>
        <v>3756</v>
      </c>
      <c r="BL155" t="s" s="0">
        <v>81</v>
      </c>
      <c r="BM155" t="s" s="0">
        <v>3757</v>
      </c>
      <c r="BN155" t="s" s="0">
        <v>493</v>
      </c>
      <c r="BO155" t="s" s="0">
        <v>1853</v>
      </c>
      <c r="BP155" t="s" s="0">
        <v>1853</v>
      </c>
      <c r="BQ155" t="s" s="0">
        <v>3758</v>
      </c>
      <c r="BR155" t="s" s="0">
        <v>3759</v>
      </c>
      <c r="BS155" t="s" s="0">
        <v>3760</v>
      </c>
      <c r="BT155" t="s" s="308">
        <f>HYPERLINK("https://www.webofscience.com/wos/woscc/full-record/WOS:001235063000003","View Record in Web of Science")</f>
        <v>119</v>
      </c>
      <c r="BU155" t="s" s="0">
        <v>81</v>
      </c>
      <c r="BV155" t="s" s="0">
        <v>81</v>
      </c>
      <c r="BW155" t="s" s="0">
        <v>81</v>
      </c>
      <c r="BX155" t="s" s="0">
        <v>121</v>
      </c>
    </row>
    <row r="156">
      <c r="A156" t="s" s="0">
        <v>77</v>
      </c>
      <c r="B156" t="s" s="0">
        <v>77</v>
      </c>
      <c r="C156" t="s" s="0">
        <v>77</v>
      </c>
      <c r="D156" t="s" s="0">
        <v>77</v>
      </c>
      <c r="E156" t="s" s="0">
        <v>3761</v>
      </c>
      <c r="F156" t="s" s="0">
        <v>3762</v>
      </c>
      <c r="G156" t="s" s="0">
        <v>3763</v>
      </c>
      <c r="H156" t="s" s="0">
        <v>81</v>
      </c>
      <c r="I156" t="s" s="0">
        <v>82</v>
      </c>
      <c r="J156" t="s" s="0">
        <v>3764</v>
      </c>
      <c r="K156" t="s" s="0">
        <v>3765</v>
      </c>
      <c r="L156" t="s" s="0">
        <v>81</v>
      </c>
      <c r="M156" t="s" s="0">
        <v>81</v>
      </c>
      <c r="N156" t="s" s="0">
        <v>81</v>
      </c>
      <c r="O156" t="s" s="0">
        <v>3766</v>
      </c>
      <c r="P156" t="s" s="0">
        <v>3767</v>
      </c>
      <c r="Q156" t="s" s="0">
        <v>87</v>
      </c>
      <c r="R156" t="s" s="0">
        <v>81</v>
      </c>
      <c r="S156" t="s" s="0">
        <v>81</v>
      </c>
      <c r="T156" t="s" s="0">
        <v>81</v>
      </c>
      <c r="U156" t="s" s="0">
        <v>81</v>
      </c>
      <c r="V156" t="s" s="0">
        <v>3768</v>
      </c>
      <c r="W156" t="s" s="0">
        <v>167</v>
      </c>
      <c r="X156" t="s" s="0">
        <v>81</v>
      </c>
      <c r="Y156" t="s" s="0">
        <v>81</v>
      </c>
      <c r="Z156" t="s" s="0">
        <v>90</v>
      </c>
      <c r="AA156" t="s" s="0">
        <v>91</v>
      </c>
      <c r="AB156" t="s" s="0">
        <v>81</v>
      </c>
      <c r="AC156" t="s" s="0">
        <v>81</v>
      </c>
      <c r="AD156" t="s" s="0">
        <v>81</v>
      </c>
      <c r="AE156" t="s" s="0">
        <v>81</v>
      </c>
      <c r="AF156" t="s" s="0">
        <v>81</v>
      </c>
      <c r="AG156" t="s" s="0">
        <v>3769</v>
      </c>
      <c r="AH156" t="s" s="0">
        <v>3770</v>
      </c>
      <c r="AI156" t="s" s="0">
        <v>81</v>
      </c>
      <c r="AJ156" t="s" s="0">
        <v>81</v>
      </c>
      <c r="AK156" t="s" s="0">
        <v>81</v>
      </c>
      <c r="AL156" t="s" s="0">
        <v>534</v>
      </c>
      <c r="AM156" t="s" s="0">
        <v>77</v>
      </c>
      <c r="AN156" t="s" s="0">
        <v>77</v>
      </c>
      <c r="AO156" t="s" s="0">
        <v>77</v>
      </c>
      <c r="AP156" t="s" s="0">
        <v>77</v>
      </c>
      <c r="AQ156" t="s" s="0">
        <v>170</v>
      </c>
      <c r="AR156" t="s" s="0">
        <v>171</v>
      </c>
      <c r="AS156" t="s" s="0">
        <v>172</v>
      </c>
      <c r="AT156" t="s" s="0">
        <v>81</v>
      </c>
      <c r="AU156" t="s" s="0">
        <v>173</v>
      </c>
      <c r="AV156" t="s" s="0">
        <v>81</v>
      </c>
      <c r="AW156" t="s" s="0">
        <v>174</v>
      </c>
      <c r="AX156" t="s" s="0">
        <v>175</v>
      </c>
      <c r="AY156" t="s" s="0">
        <v>319</v>
      </c>
      <c r="AZ156" t="s" s="0">
        <v>106</v>
      </c>
      <c r="BA156" t="s" s="0">
        <v>177</v>
      </c>
      <c r="BB156" t="s" s="0">
        <v>177</v>
      </c>
      <c r="BC156" t="s" s="0">
        <v>81</v>
      </c>
      <c r="BD156" t="s" s="0">
        <v>81</v>
      </c>
      <c r="BE156" t="s" s="0">
        <v>81</v>
      </c>
      <c r="BF156" t="s" s="0">
        <v>81</v>
      </c>
      <c r="BG156" t="s" s="0">
        <v>81</v>
      </c>
      <c r="BH156" t="s" s="0">
        <v>81</v>
      </c>
      <c r="BI156" t="s" s="0">
        <v>3771</v>
      </c>
      <c r="BJ156" t="s" s="0">
        <v>3772</v>
      </c>
      <c r="BK156" t="s" s="309">
        <f>HYPERLINK("http://dx.doi.org/10.3390/jcm15155976","http://dx.doi.org/10.3390/jcm15155976")</f>
        <v>3773</v>
      </c>
      <c r="BL156" t="s" s="0">
        <v>81</v>
      </c>
      <c r="BM156" t="s" s="0">
        <v>81</v>
      </c>
      <c r="BN156" t="s" s="0">
        <v>293</v>
      </c>
      <c r="BO156" t="s" s="0">
        <v>182</v>
      </c>
      <c r="BP156" t="s" s="0">
        <v>115</v>
      </c>
      <c r="BQ156" t="s" s="0">
        <v>3774</v>
      </c>
      <c r="BR156" t="s" s="0">
        <v>81</v>
      </c>
      <c r="BS156" t="s" s="0">
        <v>3775</v>
      </c>
      <c r="BT156" t="s" s="310">
        <f>HYPERLINK("https://www.webofscience.com/wos/woscc/full-record/WOS:001846970500001","View Record in Web of Science")</f>
        <v>119</v>
      </c>
      <c r="BU156" t="s" s="0">
        <v>272</v>
      </c>
      <c r="BV156" t="s" s="0">
        <v>81</v>
      </c>
      <c r="BW156" t="s" s="0">
        <v>81</v>
      </c>
      <c r="BX156" t="s" s="0">
        <v>121</v>
      </c>
    </row>
    <row r="157">
      <c r="A157" t="s" s="0">
        <v>77</v>
      </c>
      <c r="B157" t="s" s="0">
        <v>77</v>
      </c>
      <c r="C157" t="s" s="0">
        <v>108</v>
      </c>
      <c r="D157" t="s" s="0">
        <v>77</v>
      </c>
      <c r="E157" t="s" s="0">
        <v>3776</v>
      </c>
      <c r="F157" t="s" s="0">
        <v>3777</v>
      </c>
      <c r="G157" t="s" s="0">
        <v>3778</v>
      </c>
      <c r="H157" t="s" s="0">
        <v>81</v>
      </c>
      <c r="I157" t="s" s="0">
        <v>1195</v>
      </c>
      <c r="J157" t="s" s="0">
        <v>3779</v>
      </c>
      <c r="K157" t="s" s="0">
        <v>3780</v>
      </c>
      <c r="L157" t="s" s="0">
        <v>3781</v>
      </c>
      <c r="M157" t="s" s="0">
        <v>3782</v>
      </c>
      <c r="N157" t="s" s="0">
        <v>3783</v>
      </c>
      <c r="O157" t="s" s="0">
        <v>3784</v>
      </c>
      <c r="P157" t="s" s="0">
        <v>3785</v>
      </c>
      <c r="Q157" t="s" s="0">
        <v>87</v>
      </c>
      <c r="R157" t="s" s="0">
        <v>81</v>
      </c>
      <c r="S157" t="s" s="0">
        <v>81</v>
      </c>
      <c r="T157" t="s" s="0">
        <v>81</v>
      </c>
      <c r="U157" t="s" s="0">
        <v>81</v>
      </c>
      <c r="V157" t="s" s="0">
        <v>3786</v>
      </c>
      <c r="W157" t="s" s="0">
        <v>1201</v>
      </c>
      <c r="X157" t="s" s="0">
        <v>81</v>
      </c>
      <c r="Y157" t="s" s="0">
        <v>81</v>
      </c>
      <c r="Z157" t="s" s="0">
        <v>90</v>
      </c>
      <c r="AA157" t="s" s="0">
        <v>91</v>
      </c>
      <c r="AB157" t="s" s="0">
        <v>81</v>
      </c>
      <c r="AC157" t="s" s="0">
        <v>81</v>
      </c>
      <c r="AD157" t="s" s="0">
        <v>81</v>
      </c>
      <c r="AE157" t="s" s="0">
        <v>81</v>
      </c>
      <c r="AF157" t="s" s="0">
        <v>81</v>
      </c>
      <c r="AG157" t="s" s="0">
        <v>3787</v>
      </c>
      <c r="AH157" t="s" s="0">
        <v>3788</v>
      </c>
      <c r="AI157" t="s" s="0">
        <v>3789</v>
      </c>
      <c r="AJ157" t="s" s="0">
        <v>3790</v>
      </c>
      <c r="AK157" t="s" s="0">
        <v>81</v>
      </c>
      <c r="AL157" t="s" s="0">
        <v>461</v>
      </c>
      <c r="AM157" t="s" s="0">
        <v>122</v>
      </c>
      <c r="AN157" t="s" s="0">
        <v>289</v>
      </c>
      <c r="AO157" t="s" s="0">
        <v>297</v>
      </c>
      <c r="AP157" t="s" s="0">
        <v>113</v>
      </c>
      <c r="AQ157" t="s" s="0">
        <v>997</v>
      </c>
      <c r="AR157" t="s" s="0">
        <v>99</v>
      </c>
      <c r="AS157" t="s" s="0">
        <v>998</v>
      </c>
      <c r="AT157" t="s" s="0">
        <v>1204</v>
      </c>
      <c r="AU157" t="s" s="0">
        <v>81</v>
      </c>
      <c r="AV157" t="s" s="0">
        <v>81</v>
      </c>
      <c r="AW157" t="s" s="0">
        <v>1205</v>
      </c>
      <c r="AX157" t="s" s="0">
        <v>1206</v>
      </c>
      <c r="AY157" t="s" s="0">
        <v>205</v>
      </c>
      <c r="AZ157" t="s" s="0">
        <v>205</v>
      </c>
      <c r="BA157" t="s" s="0">
        <v>404</v>
      </c>
      <c r="BB157" t="s" s="0">
        <v>81</v>
      </c>
      <c r="BC157" t="s" s="0">
        <v>81</v>
      </c>
      <c r="BD157" t="s" s="0">
        <v>81</v>
      </c>
      <c r="BE157" t="s" s="0">
        <v>81</v>
      </c>
      <c r="BF157" t="s" s="0">
        <v>81</v>
      </c>
      <c r="BG157" t="s" s="0">
        <v>81</v>
      </c>
      <c r="BH157" t="s" s="0">
        <v>81</v>
      </c>
      <c r="BI157" t="s" s="0">
        <v>81</v>
      </c>
      <c r="BJ157" t="s" s="0">
        <v>3791</v>
      </c>
      <c r="BK157" t="s" s="311">
        <f>HYPERLINK("http://dx.doi.org/10.1177/20552076251388145","http://dx.doi.org/10.1177/20552076251388145")</f>
        <v>3792</v>
      </c>
      <c r="BL157" t="s" s="0">
        <v>81</v>
      </c>
      <c r="BM157" t="s" s="0">
        <v>81</v>
      </c>
      <c r="BN157" t="s" s="0">
        <v>137</v>
      </c>
      <c r="BO157" t="s" s="0">
        <v>1210</v>
      </c>
      <c r="BP157" t="s" s="0">
        <v>1211</v>
      </c>
      <c r="BQ157" t="s" s="0">
        <v>3793</v>
      </c>
      <c r="BR157" t="s" s="0">
        <v>3794</v>
      </c>
      <c r="BS157" t="s" s="0">
        <v>3795</v>
      </c>
      <c r="BT157" t="s" s="312">
        <f>HYPERLINK("https://www.webofscience.com/wos/woscc/full-record/WOS:001597023600001","View Record in Web of Science")</f>
        <v>119</v>
      </c>
      <c r="BU157" t="s" s="0">
        <v>120</v>
      </c>
      <c r="BV157" t="s" s="0">
        <v>81</v>
      </c>
      <c r="BW157" t="s" s="0">
        <v>81</v>
      </c>
      <c r="BX157" t="s" s="0">
        <v>121</v>
      </c>
    </row>
    <row r="158">
      <c r="A158" t="s" s="0">
        <v>77</v>
      </c>
      <c r="B158" t="s" s="0">
        <v>77</v>
      </c>
      <c r="C158" t="s" s="0">
        <v>77</v>
      </c>
      <c r="D158" t="s" s="0">
        <v>77</v>
      </c>
      <c r="E158" t="s" s="0">
        <v>3796</v>
      </c>
      <c r="F158" t="s" s="0">
        <v>3797</v>
      </c>
      <c r="G158" t="s" s="0">
        <v>3798</v>
      </c>
      <c r="H158" t="s" s="0">
        <v>81</v>
      </c>
      <c r="I158" t="s" s="0">
        <v>82</v>
      </c>
      <c r="J158" t="s" s="0">
        <v>3799</v>
      </c>
      <c r="K158" t="s" s="0">
        <v>3800</v>
      </c>
      <c r="L158" t="s" s="0">
        <v>3801</v>
      </c>
      <c r="M158" t="s" s="0">
        <v>3802</v>
      </c>
      <c r="N158" t="s" s="0">
        <v>3803</v>
      </c>
      <c r="O158" t="s" s="0">
        <v>3804</v>
      </c>
      <c r="P158" t="s" s="0">
        <v>3805</v>
      </c>
      <c r="Q158" t="s" s="0">
        <v>87</v>
      </c>
      <c r="R158" t="s" s="0">
        <v>81</v>
      </c>
      <c r="S158" t="s" s="0">
        <v>81</v>
      </c>
      <c r="T158" t="s" s="0">
        <v>81</v>
      </c>
      <c r="U158" t="s" s="0">
        <v>81</v>
      </c>
      <c r="V158" t="s" s="0">
        <v>3806</v>
      </c>
      <c r="W158" t="s" s="0">
        <v>3807</v>
      </c>
      <c r="X158" t="s" s="0">
        <v>81</v>
      </c>
      <c r="Y158" t="s" s="0">
        <v>81</v>
      </c>
      <c r="Z158" t="s" s="0">
        <v>90</v>
      </c>
      <c r="AA158" t="s" s="0">
        <v>91</v>
      </c>
      <c r="AB158" t="s" s="0">
        <v>81</v>
      </c>
      <c r="AC158" t="s" s="0">
        <v>81</v>
      </c>
      <c r="AD158" t="s" s="0">
        <v>81</v>
      </c>
      <c r="AE158" t="s" s="0">
        <v>81</v>
      </c>
      <c r="AF158" t="s" s="0">
        <v>81</v>
      </c>
      <c r="AG158" t="s" s="0">
        <v>3808</v>
      </c>
      <c r="AH158" t="s" s="0">
        <v>3809</v>
      </c>
      <c r="AI158" t="s" s="0">
        <v>81</v>
      </c>
      <c r="AJ158" t="s" s="0">
        <v>81</v>
      </c>
      <c r="AK158" t="s" s="0">
        <v>81</v>
      </c>
      <c r="AL158" t="s" s="0">
        <v>560</v>
      </c>
      <c r="AM158" t="s" s="0">
        <v>77</v>
      </c>
      <c r="AN158" t="s" s="0">
        <v>77</v>
      </c>
      <c r="AO158" t="s" s="0">
        <v>108</v>
      </c>
      <c r="AP158" t="s" s="0">
        <v>108</v>
      </c>
      <c r="AQ158" t="s" s="0">
        <v>2961</v>
      </c>
      <c r="AR158" t="s" s="0">
        <v>2962</v>
      </c>
      <c r="AS158" t="s" s="0">
        <v>2963</v>
      </c>
      <c r="AT158" t="s" s="0">
        <v>3810</v>
      </c>
      <c r="AU158" t="s" s="0">
        <v>3811</v>
      </c>
      <c r="AV158" t="s" s="0">
        <v>81</v>
      </c>
      <c r="AW158" t="s" s="0">
        <v>3812</v>
      </c>
      <c r="AX158" t="s" s="0">
        <v>3813</v>
      </c>
      <c r="AY158" t="s" s="0">
        <v>266</v>
      </c>
      <c r="AZ158" t="s" s="0">
        <v>106</v>
      </c>
      <c r="BA158" t="s" s="0">
        <v>3814</v>
      </c>
      <c r="BB158" t="s" s="0">
        <v>81</v>
      </c>
      <c r="BC158" t="s" s="0">
        <v>81</v>
      </c>
      <c r="BD158" t="s" s="0">
        <v>81</v>
      </c>
      <c r="BE158" t="s" s="0">
        <v>81</v>
      </c>
      <c r="BF158" t="s" s="0">
        <v>81</v>
      </c>
      <c r="BG158" t="s" s="0">
        <v>81</v>
      </c>
      <c r="BH158" t="s" s="0">
        <v>81</v>
      </c>
      <c r="BI158" t="s" s="0">
        <v>3815</v>
      </c>
      <c r="BJ158" t="s" s="0">
        <v>3816</v>
      </c>
      <c r="BK158" t="s" s="313">
        <f>HYPERLINK("http://dx.doi.org/10.1016/j.compmedimag.2026.102783","http://dx.doi.org/10.1016/j.compmedimag.2026.102783")</f>
        <v>3817</v>
      </c>
      <c r="BL158" t="s" s="0">
        <v>81</v>
      </c>
      <c r="BM158" t="s" s="0">
        <v>81</v>
      </c>
      <c r="BN158" t="s" s="0">
        <v>177</v>
      </c>
      <c r="BO158" t="s" s="0">
        <v>3818</v>
      </c>
      <c r="BP158" t="s" s="0">
        <v>3819</v>
      </c>
      <c r="BQ158" t="s" s="0">
        <v>3820</v>
      </c>
      <c r="BR158" t="s" s="0">
        <v>3821</v>
      </c>
      <c r="BS158" t="s" s="0">
        <v>3822</v>
      </c>
      <c r="BT158" t="s" s="314">
        <f>HYPERLINK("https://www.webofscience.com/wos/woscc/full-record/WOS:001788644500001","View Record in Web of Science")</f>
        <v>119</v>
      </c>
      <c r="BU158" t="s" s="0">
        <v>852</v>
      </c>
      <c r="BV158" t="s" s="0">
        <v>81</v>
      </c>
      <c r="BW158" t="s" s="0">
        <v>81</v>
      </c>
      <c r="BX158" t="s" s="0">
        <v>121</v>
      </c>
    </row>
    <row r="159">
      <c r="A159" t="s" s="0">
        <v>77</v>
      </c>
      <c r="B159" t="s" s="0">
        <v>77</v>
      </c>
      <c r="C159" t="s" s="0">
        <v>77</v>
      </c>
      <c r="D159" t="s" s="0">
        <v>77</v>
      </c>
      <c r="E159" t="s" s="0">
        <v>3823</v>
      </c>
      <c r="F159" t="s" s="0">
        <v>3824</v>
      </c>
      <c r="G159" t="s" s="0">
        <v>3825</v>
      </c>
      <c r="H159" t="s" s="0">
        <v>81</v>
      </c>
      <c r="I159" t="s" s="0">
        <v>82</v>
      </c>
      <c r="J159" t="s" s="0">
        <v>3826</v>
      </c>
      <c r="K159" t="s" s="0">
        <v>3827</v>
      </c>
      <c r="L159" t="s" s="0">
        <v>3828</v>
      </c>
      <c r="M159" t="s" s="0">
        <v>3828</v>
      </c>
      <c r="N159" t="s" s="0">
        <v>3829</v>
      </c>
      <c r="O159" t="s" s="0">
        <v>3830</v>
      </c>
      <c r="P159" t="s" s="0">
        <v>3831</v>
      </c>
      <c r="Q159" t="s" s="0">
        <v>87</v>
      </c>
      <c r="R159" t="s" s="0">
        <v>81</v>
      </c>
      <c r="S159" t="s" s="0">
        <v>81</v>
      </c>
      <c r="T159" t="s" s="0">
        <v>81</v>
      </c>
      <c r="U159" t="s" s="0">
        <v>81</v>
      </c>
      <c r="V159" t="s" s="0">
        <v>3832</v>
      </c>
      <c r="W159" t="s" s="0">
        <v>1178</v>
      </c>
      <c r="X159" t="s" s="0">
        <v>81</v>
      </c>
      <c r="Y159" t="s" s="0">
        <v>81</v>
      </c>
      <c r="Z159" t="s" s="0">
        <v>90</v>
      </c>
      <c r="AA159" t="s" s="0">
        <v>91</v>
      </c>
      <c r="AB159" t="s" s="0">
        <v>81</v>
      </c>
      <c r="AC159" t="s" s="0">
        <v>81</v>
      </c>
      <c r="AD159" t="s" s="0">
        <v>81</v>
      </c>
      <c r="AE159" t="s" s="0">
        <v>81</v>
      </c>
      <c r="AF159" t="s" s="0">
        <v>81</v>
      </c>
      <c r="AG159" t="s" s="0">
        <v>3833</v>
      </c>
      <c r="AH159" t="s" s="0">
        <v>3834</v>
      </c>
      <c r="AI159" t="s" s="0">
        <v>3835</v>
      </c>
      <c r="AJ159" t="s" s="0">
        <v>81</v>
      </c>
      <c r="AK159" t="s" s="0">
        <v>81</v>
      </c>
      <c r="AL159" t="s" s="0">
        <v>1353</v>
      </c>
      <c r="AM159" t="s" s="0">
        <v>77</v>
      </c>
      <c r="AN159" t="s" s="0">
        <v>108</v>
      </c>
      <c r="AO159" t="s" s="0">
        <v>108</v>
      </c>
      <c r="AP159" t="s" s="0">
        <v>108</v>
      </c>
      <c r="AQ159" t="s" s="0">
        <v>170</v>
      </c>
      <c r="AR159" t="s" s="0">
        <v>171</v>
      </c>
      <c r="AS159" t="s" s="0">
        <v>172</v>
      </c>
      <c r="AT159" t="s" s="0">
        <v>81</v>
      </c>
      <c r="AU159" t="s" s="0">
        <v>1183</v>
      </c>
      <c r="AV159" t="s" s="0">
        <v>81</v>
      </c>
      <c r="AW159" t="s" s="0">
        <v>1178</v>
      </c>
      <c r="AX159" t="s" s="0">
        <v>1184</v>
      </c>
      <c r="AY159" t="s" s="0">
        <v>3836</v>
      </c>
      <c r="AZ159" t="s" s="0">
        <v>106</v>
      </c>
      <c r="BA159" t="s" s="0">
        <v>466</v>
      </c>
      <c r="BB159" t="s" s="0">
        <v>288</v>
      </c>
      <c r="BC159" t="s" s="0">
        <v>81</v>
      </c>
      <c r="BD159" t="s" s="0">
        <v>81</v>
      </c>
      <c r="BE159" t="s" s="0">
        <v>81</v>
      </c>
      <c r="BF159" t="s" s="0">
        <v>81</v>
      </c>
      <c r="BG159" t="s" s="0">
        <v>81</v>
      </c>
      <c r="BH159" t="s" s="0">
        <v>81</v>
      </c>
      <c r="BI159" t="s" s="0">
        <v>3837</v>
      </c>
      <c r="BJ159" t="s" s="0">
        <v>3838</v>
      </c>
      <c r="BK159" t="s" s="315">
        <f>HYPERLINK("http://dx.doi.org/10.3390/cancers18060973","http://dx.doi.org/10.3390/cancers18060973")</f>
        <v>3839</v>
      </c>
      <c r="BL159" t="s" s="0">
        <v>81</v>
      </c>
      <c r="BM159" t="s" s="0">
        <v>81</v>
      </c>
      <c r="BN159" t="s" s="0">
        <v>493</v>
      </c>
      <c r="BO159" t="s" s="0">
        <v>568</v>
      </c>
      <c r="BP159" t="s" s="0">
        <v>568</v>
      </c>
      <c r="BQ159" t="s" s="0">
        <v>3840</v>
      </c>
      <c r="BR159" t="s" s="0">
        <v>3841</v>
      </c>
      <c r="BS159" t="s" s="0">
        <v>3842</v>
      </c>
      <c r="BT159" t="s" s="316">
        <f>HYPERLINK("https://www.webofscience.com/wos/woscc/full-record/WOS:001725220800001","View Record in Web of Science")</f>
        <v>119</v>
      </c>
      <c r="BU159" t="s" s="0">
        <v>120</v>
      </c>
      <c r="BV159" t="s" s="0">
        <v>81</v>
      </c>
      <c r="BW159" t="s" s="0">
        <v>81</v>
      </c>
      <c r="BX159" t="s" s="0">
        <v>121</v>
      </c>
    </row>
    <row r="160">
      <c r="A160" t="s" s="0">
        <v>77</v>
      </c>
      <c r="B160" t="s" s="0">
        <v>77</v>
      </c>
      <c r="C160" t="s" s="0">
        <v>77</v>
      </c>
      <c r="D160" t="s" s="0">
        <v>77</v>
      </c>
      <c r="E160" t="s" s="0">
        <v>3843</v>
      </c>
      <c r="F160" t="s" s="0">
        <v>3844</v>
      </c>
      <c r="G160" t="s" s="0">
        <v>3845</v>
      </c>
      <c r="H160" t="s" s="0">
        <v>81</v>
      </c>
      <c r="I160" t="s" s="0">
        <v>82</v>
      </c>
      <c r="J160" t="s" s="0">
        <v>3846</v>
      </c>
      <c r="K160" t="s" s="0">
        <v>3847</v>
      </c>
      <c r="L160" t="s" s="0">
        <v>81</v>
      </c>
      <c r="M160" t="s" s="0">
        <v>81</v>
      </c>
      <c r="N160" t="s" s="0">
        <v>81</v>
      </c>
      <c r="O160" t="s" s="0">
        <v>3848</v>
      </c>
      <c r="P160" t="s" s="0">
        <v>3849</v>
      </c>
      <c r="Q160" t="s" s="0">
        <v>87</v>
      </c>
      <c r="R160" t="s" s="0">
        <v>81</v>
      </c>
      <c r="S160" t="s" s="0">
        <v>81</v>
      </c>
      <c r="T160" t="s" s="0">
        <v>81</v>
      </c>
      <c r="U160" t="s" s="0">
        <v>81</v>
      </c>
      <c r="V160" t="s" s="0">
        <v>3850</v>
      </c>
      <c r="W160" t="s" s="0">
        <v>3851</v>
      </c>
      <c r="X160" t="s" s="0">
        <v>81</v>
      </c>
      <c r="Y160" t="s" s="0">
        <v>81</v>
      </c>
      <c r="Z160" t="s" s="0">
        <v>90</v>
      </c>
      <c r="AA160" t="s" s="0">
        <v>509</v>
      </c>
      <c r="AB160" t="s" s="0">
        <v>81</v>
      </c>
      <c r="AC160" t="s" s="0">
        <v>81</v>
      </c>
      <c r="AD160" t="s" s="0">
        <v>81</v>
      </c>
      <c r="AE160" t="s" s="0">
        <v>81</v>
      </c>
      <c r="AF160" t="s" s="0">
        <v>81</v>
      </c>
      <c r="AG160" t="s" s="0">
        <v>3852</v>
      </c>
      <c r="AH160" t="s" s="0">
        <v>3853</v>
      </c>
      <c r="AI160" t="s" s="0">
        <v>81</v>
      </c>
      <c r="AJ160" t="s" s="0">
        <v>81</v>
      </c>
      <c r="AK160" t="s" s="0">
        <v>81</v>
      </c>
      <c r="AL160" t="s" s="0">
        <v>1359</v>
      </c>
      <c r="AM160" t="s" s="0">
        <v>77</v>
      </c>
      <c r="AN160" t="s" s="0">
        <v>77</v>
      </c>
      <c r="AO160" t="s" s="0">
        <v>77</v>
      </c>
      <c r="AP160" t="s" s="0">
        <v>77</v>
      </c>
      <c r="AQ160" t="s" s="0">
        <v>2329</v>
      </c>
      <c r="AR160" t="s" s="0">
        <v>2330</v>
      </c>
      <c r="AS160" t="s" s="0">
        <v>2331</v>
      </c>
      <c r="AT160" t="s" s="0">
        <v>3854</v>
      </c>
      <c r="AU160" t="s" s="0">
        <v>3855</v>
      </c>
      <c r="AV160" t="s" s="0">
        <v>81</v>
      </c>
      <c r="AW160" t="s" s="0">
        <v>3856</v>
      </c>
      <c r="AX160" t="s" s="0">
        <v>3857</v>
      </c>
      <c r="AY160" t="s" s="0">
        <v>81</v>
      </c>
      <c r="AZ160" t="s" s="0">
        <v>106</v>
      </c>
      <c r="BA160" t="s" s="0">
        <v>81</v>
      </c>
      <c r="BB160" t="s" s="0">
        <v>81</v>
      </c>
      <c r="BC160" t="s" s="0">
        <v>81</v>
      </c>
      <c r="BD160" t="s" s="0">
        <v>81</v>
      </c>
      <c r="BE160" t="s" s="0">
        <v>81</v>
      </c>
      <c r="BF160" t="s" s="0">
        <v>81</v>
      </c>
      <c r="BG160" t="s" s="0">
        <v>81</v>
      </c>
      <c r="BH160" t="s" s="0">
        <v>81</v>
      </c>
      <c r="BI160" t="s" s="0">
        <v>81</v>
      </c>
      <c r="BJ160" t="s" s="0">
        <v>3858</v>
      </c>
      <c r="BK160" t="s" s="317">
        <f>HYPERLINK("http://dx.doi.org/10.1007/s10396-026-01664-2","http://dx.doi.org/10.1007/s10396-026-01664-2")</f>
        <v>3859</v>
      </c>
      <c r="BL160" t="s" s="0">
        <v>81</v>
      </c>
      <c r="BM160" t="s" s="0">
        <v>1048</v>
      </c>
      <c r="BN160" t="s" s="0">
        <v>360</v>
      </c>
      <c r="BO160" t="s" s="0">
        <v>441</v>
      </c>
      <c r="BP160" t="s" s="0">
        <v>441</v>
      </c>
      <c r="BQ160" t="s" s="0">
        <v>3860</v>
      </c>
      <c r="BR160" t="s" s="0">
        <v>3861</v>
      </c>
      <c r="BS160" t="s" s="0">
        <v>3862</v>
      </c>
      <c r="BT160" t="s" s="318">
        <f>HYPERLINK("https://www.webofscience.com/wos/woscc/full-record/WOS:001849761500001","View Record in Web of Science")</f>
        <v>119</v>
      </c>
      <c r="BU160" t="s" s="0">
        <v>81</v>
      </c>
      <c r="BV160" t="s" s="0">
        <v>81</v>
      </c>
      <c r="BW160" t="s" s="0">
        <v>81</v>
      </c>
      <c r="BX160" t="s" s="0">
        <v>121</v>
      </c>
    </row>
    <row r="161">
      <c r="A161" t="s" s="0">
        <v>77</v>
      </c>
      <c r="B161" t="s" s="0">
        <v>77</v>
      </c>
      <c r="C161" t="s" s="0">
        <v>77</v>
      </c>
      <c r="D161" t="s" s="0">
        <v>77</v>
      </c>
      <c r="E161" t="s" s="0">
        <v>3863</v>
      </c>
      <c r="F161" t="s" s="0">
        <v>3864</v>
      </c>
      <c r="G161" t="s" s="0">
        <v>3865</v>
      </c>
      <c r="H161" t="s" s="0">
        <v>81</v>
      </c>
      <c r="I161" t="s" s="0">
        <v>1195</v>
      </c>
      <c r="J161" t="s" s="0">
        <v>3866</v>
      </c>
      <c r="K161" t="s" s="0">
        <v>3867</v>
      </c>
      <c r="L161" t="s" s="0">
        <v>3868</v>
      </c>
      <c r="M161" t="s" s="0">
        <v>3869</v>
      </c>
      <c r="N161" t="s" s="0">
        <v>3870</v>
      </c>
      <c r="O161" t="s" s="0">
        <v>3871</v>
      </c>
      <c r="P161" t="s" s="0">
        <v>3872</v>
      </c>
      <c r="Q161" t="s" s="0">
        <v>87</v>
      </c>
      <c r="R161" t="s" s="0">
        <v>81</v>
      </c>
      <c r="S161" t="s" s="0">
        <v>81</v>
      </c>
      <c r="T161" t="s" s="0">
        <v>81</v>
      </c>
      <c r="U161" t="s" s="0">
        <v>81</v>
      </c>
      <c r="V161" t="s" s="0">
        <v>3873</v>
      </c>
      <c r="W161" t="s" s="0">
        <v>3874</v>
      </c>
      <c r="X161" t="s" s="0">
        <v>81</v>
      </c>
      <c r="Y161" t="s" s="0">
        <v>81</v>
      </c>
      <c r="Z161" t="s" s="0">
        <v>90</v>
      </c>
      <c r="AA161" t="s" s="0">
        <v>91</v>
      </c>
      <c r="AB161" t="s" s="0">
        <v>81</v>
      </c>
      <c r="AC161" t="s" s="0">
        <v>81</v>
      </c>
      <c r="AD161" t="s" s="0">
        <v>81</v>
      </c>
      <c r="AE161" t="s" s="0">
        <v>81</v>
      </c>
      <c r="AF161" t="s" s="0">
        <v>81</v>
      </c>
      <c r="AG161" t="s" s="0">
        <v>3875</v>
      </c>
      <c r="AH161" t="s" s="0">
        <v>81</v>
      </c>
      <c r="AI161" t="s" s="0">
        <v>3876</v>
      </c>
      <c r="AJ161" t="s" s="0">
        <v>3877</v>
      </c>
      <c r="AK161" t="s" s="0">
        <v>81</v>
      </c>
      <c r="AL161" t="s" s="0">
        <v>1846</v>
      </c>
      <c r="AM161" t="s" s="0">
        <v>77</v>
      </c>
      <c r="AN161" t="s" s="0">
        <v>77</v>
      </c>
      <c r="AO161" t="s" s="0">
        <v>137</v>
      </c>
      <c r="AP161" t="s" s="0">
        <v>137</v>
      </c>
      <c r="AQ161" t="s" s="0">
        <v>170</v>
      </c>
      <c r="AR161" t="s" s="0">
        <v>171</v>
      </c>
      <c r="AS161" t="s" s="0">
        <v>172</v>
      </c>
      <c r="AT161" t="s" s="0">
        <v>81</v>
      </c>
      <c r="AU161" t="s" s="0">
        <v>3878</v>
      </c>
      <c r="AV161" t="s" s="0">
        <v>81</v>
      </c>
      <c r="AW161" t="s" s="0">
        <v>3879</v>
      </c>
      <c r="AX161" t="s" s="0">
        <v>3880</v>
      </c>
      <c r="AY161" t="s" s="0">
        <v>3881</v>
      </c>
      <c r="AZ161" t="s" s="0">
        <v>106</v>
      </c>
      <c r="BA161" t="s" s="0">
        <v>181</v>
      </c>
      <c r="BB161" t="s" s="0">
        <v>122</v>
      </c>
      <c r="BC161" t="s" s="0">
        <v>81</v>
      </c>
      <c r="BD161" t="s" s="0">
        <v>81</v>
      </c>
      <c r="BE161" t="s" s="0">
        <v>81</v>
      </c>
      <c r="BF161" t="s" s="0">
        <v>81</v>
      </c>
      <c r="BG161" t="s" s="0">
        <v>81</v>
      </c>
      <c r="BH161" t="s" s="0">
        <v>81</v>
      </c>
      <c r="BI161" t="s" s="0">
        <v>3882</v>
      </c>
      <c r="BJ161" t="s" s="0">
        <v>3883</v>
      </c>
      <c r="BK161" t="s" s="319">
        <f>HYPERLINK("http://dx.doi.org/10.3390/healthcare14050572","http://dx.doi.org/10.3390/healthcare14050572")</f>
        <v>3884</v>
      </c>
      <c r="BL161" t="s" s="0">
        <v>81</v>
      </c>
      <c r="BM161" t="s" s="0">
        <v>81</v>
      </c>
      <c r="BN161" t="s" s="0">
        <v>177</v>
      </c>
      <c r="BO161" t="s" s="0">
        <v>3885</v>
      </c>
      <c r="BP161" t="s" s="0">
        <v>3886</v>
      </c>
      <c r="BQ161" t="s" s="0">
        <v>3887</v>
      </c>
      <c r="BR161" t="s" s="0">
        <v>3888</v>
      </c>
      <c r="BS161" t="s" s="0">
        <v>3889</v>
      </c>
      <c r="BT161" t="s" s="320">
        <f>HYPERLINK("https://www.webofscience.com/wos/woscc/full-record/WOS:001713565600001","View Record in Web of Science")</f>
        <v>119</v>
      </c>
      <c r="BU161" t="s" s="0">
        <v>120</v>
      </c>
      <c r="BV161" t="s" s="0">
        <v>81</v>
      </c>
      <c r="BW161" t="s" s="0">
        <v>81</v>
      </c>
      <c r="BX161" t="s" s="0">
        <v>121</v>
      </c>
    </row>
    <row r="162">
      <c r="A162" t="s" s="0">
        <v>77</v>
      </c>
      <c r="B162" t="s" s="0">
        <v>77</v>
      </c>
      <c r="C162" t="s" s="0">
        <v>77</v>
      </c>
      <c r="D162" t="s" s="0">
        <v>77</v>
      </c>
      <c r="E162" t="s" s="0">
        <v>3890</v>
      </c>
      <c r="F162" t="s" s="0">
        <v>3891</v>
      </c>
      <c r="G162" t="s" s="0">
        <v>3892</v>
      </c>
      <c r="H162" t="s" s="0">
        <v>81</v>
      </c>
      <c r="I162" t="s" s="0">
        <v>82</v>
      </c>
      <c r="J162" t="s" s="0">
        <v>3893</v>
      </c>
      <c r="K162" t="s" s="0">
        <v>3894</v>
      </c>
      <c r="L162" t="s" s="0">
        <v>81</v>
      </c>
      <c r="M162" t="s" s="0">
        <v>81</v>
      </c>
      <c r="N162" t="s" s="0">
        <v>81</v>
      </c>
      <c r="O162" t="s" s="0">
        <v>3895</v>
      </c>
      <c r="P162" t="s" s="0">
        <v>3896</v>
      </c>
      <c r="Q162" t="s" s="0">
        <v>87</v>
      </c>
      <c r="R162" t="s" s="0">
        <v>81</v>
      </c>
      <c r="S162" t="s" s="0">
        <v>81</v>
      </c>
      <c r="T162" t="s" s="0">
        <v>81</v>
      </c>
      <c r="U162" t="s" s="0">
        <v>81</v>
      </c>
      <c r="V162" t="s" s="0">
        <v>3897</v>
      </c>
      <c r="W162" t="s" s="0">
        <v>3898</v>
      </c>
      <c r="X162" t="s" s="0">
        <v>81</v>
      </c>
      <c r="Y162" t="s" s="0">
        <v>81</v>
      </c>
      <c r="Z162" t="s" s="0">
        <v>90</v>
      </c>
      <c r="AA162" t="s" s="0">
        <v>91</v>
      </c>
      <c r="AB162" t="s" s="0">
        <v>81</v>
      </c>
      <c r="AC162" t="s" s="0">
        <v>81</v>
      </c>
      <c r="AD162" t="s" s="0">
        <v>81</v>
      </c>
      <c r="AE162" t="s" s="0">
        <v>81</v>
      </c>
      <c r="AF162" t="s" s="0">
        <v>81</v>
      </c>
      <c r="AG162" t="s" s="0">
        <v>3899</v>
      </c>
      <c r="AH162" t="s" s="0">
        <v>3900</v>
      </c>
      <c r="AI162" t="s" s="0">
        <v>81</v>
      </c>
      <c r="AJ162" t="s" s="0">
        <v>81</v>
      </c>
      <c r="AK162" t="s" s="0">
        <v>81</v>
      </c>
      <c r="AL162" t="s" s="0">
        <v>560</v>
      </c>
      <c r="AM162" t="s" s="0">
        <v>77</v>
      </c>
      <c r="AN162" t="s" s="0">
        <v>77</v>
      </c>
      <c r="AO162" t="s" s="0">
        <v>77</v>
      </c>
      <c r="AP162" t="s" s="0">
        <v>77</v>
      </c>
      <c r="AQ162" t="s" s="0">
        <v>3901</v>
      </c>
      <c r="AR162" t="s" s="0">
        <v>3902</v>
      </c>
      <c r="AS162" t="s" s="0">
        <v>3903</v>
      </c>
      <c r="AT162" t="s" s="0">
        <v>3904</v>
      </c>
      <c r="AU162" t="s" s="0">
        <v>3905</v>
      </c>
      <c r="AV162" t="s" s="0">
        <v>81</v>
      </c>
      <c r="AW162" t="s" s="0">
        <v>3906</v>
      </c>
      <c r="AX162" t="s" s="0">
        <v>3907</v>
      </c>
      <c r="AY162" t="s" s="0">
        <v>1109</v>
      </c>
      <c r="AZ162" t="s" s="0">
        <v>106</v>
      </c>
      <c r="BA162" t="s" s="0">
        <v>672</v>
      </c>
      <c r="BB162" t="s" s="0">
        <v>200</v>
      </c>
      <c r="BC162" t="s" s="0">
        <v>81</v>
      </c>
      <c r="BD162" t="s" s="0">
        <v>81</v>
      </c>
      <c r="BE162" t="s" s="0">
        <v>81</v>
      </c>
      <c r="BF162" t="s" s="0">
        <v>81</v>
      </c>
      <c r="BG162" t="s" s="0">
        <v>436</v>
      </c>
      <c r="BH162" t="s" s="0">
        <v>225</v>
      </c>
      <c r="BI162" t="s" s="0">
        <v>81</v>
      </c>
      <c r="BJ162" t="s" s="0">
        <v>3908</v>
      </c>
      <c r="BK162" t="s" s="321">
        <f>HYPERLINK("http://dx.doi.org/10.22514/jofph.2026.049","http://dx.doi.org/10.22514/jofph.2026.049")</f>
        <v>3909</v>
      </c>
      <c r="BL162" t="s" s="0">
        <v>81</v>
      </c>
      <c r="BM162" t="s" s="0">
        <v>81</v>
      </c>
      <c r="BN162" t="s" s="0">
        <v>385</v>
      </c>
      <c r="BO162" t="s" s="0">
        <v>1267</v>
      </c>
      <c r="BP162" t="s" s="0">
        <v>1267</v>
      </c>
      <c r="BQ162" t="s" s="0">
        <v>3910</v>
      </c>
      <c r="BR162" t="s" s="0">
        <v>3911</v>
      </c>
      <c r="BS162" t="s" s="0">
        <v>3912</v>
      </c>
      <c r="BT162" t="s" s="322">
        <f>HYPERLINK("https://www.webofscience.com/wos/woscc/full-record/WOS:001842615400004","View Record in Web of Science")</f>
        <v>119</v>
      </c>
      <c r="BU162" t="s" s="0">
        <v>3284</v>
      </c>
      <c r="BV162" t="s" s="0">
        <v>81</v>
      </c>
      <c r="BW162" t="s" s="0">
        <v>81</v>
      </c>
      <c r="BX162" t="s" s="0">
        <v>121</v>
      </c>
    </row>
    <row r="163">
      <c r="A163" t="s" s="0">
        <v>108</v>
      </c>
      <c r="B163" t="s" s="0">
        <v>77</v>
      </c>
      <c r="C163" t="s" s="0">
        <v>77</v>
      </c>
      <c r="D163" t="s" s="0">
        <v>77</v>
      </c>
      <c r="E163" t="s" s="0">
        <v>3913</v>
      </c>
      <c r="F163" t="s" s="0">
        <v>3914</v>
      </c>
      <c r="G163" t="s" s="0">
        <v>3915</v>
      </c>
      <c r="H163" t="s" s="0">
        <v>81</v>
      </c>
      <c r="I163" t="s" s="0">
        <v>82</v>
      </c>
      <c r="J163" t="s" s="0">
        <v>3916</v>
      </c>
      <c r="K163" t="s" s="0">
        <v>3917</v>
      </c>
      <c r="L163" t="s" s="0">
        <v>81</v>
      </c>
      <c r="M163" t="s" s="0">
        <v>81</v>
      </c>
      <c r="N163" t="s" s="0">
        <v>81</v>
      </c>
      <c r="O163" t="s" s="0">
        <v>3918</v>
      </c>
      <c r="P163" t="s" s="0">
        <v>3919</v>
      </c>
      <c r="Q163" t="s" s="0">
        <v>87</v>
      </c>
      <c r="R163" t="s" s="0">
        <v>81</v>
      </c>
      <c r="S163" t="s" s="0">
        <v>81</v>
      </c>
      <c r="T163" t="s" s="0">
        <v>81</v>
      </c>
      <c r="U163" t="s" s="0">
        <v>81</v>
      </c>
      <c r="V163" t="s" s="0">
        <v>3920</v>
      </c>
      <c r="W163" t="s" s="0">
        <v>3921</v>
      </c>
      <c r="X163" t="s" s="0">
        <v>81</v>
      </c>
      <c r="Y163" t="s" s="0">
        <v>81</v>
      </c>
      <c r="Z163" t="s" s="0">
        <v>90</v>
      </c>
      <c r="AA163" t="s" s="0">
        <v>91</v>
      </c>
      <c r="AB163" t="s" s="0">
        <v>81</v>
      </c>
      <c r="AC163" t="s" s="0">
        <v>81</v>
      </c>
      <c r="AD163" t="s" s="0">
        <v>81</v>
      </c>
      <c r="AE163" t="s" s="0">
        <v>81</v>
      </c>
      <c r="AF163" t="s" s="0">
        <v>81</v>
      </c>
      <c r="AG163" t="s" s="0">
        <v>3922</v>
      </c>
      <c r="AH163" t="s" s="0">
        <v>81</v>
      </c>
      <c r="AI163" t="s" s="0">
        <v>81</v>
      </c>
      <c r="AJ163" t="s" s="0">
        <v>3923</v>
      </c>
      <c r="AK163" t="s" s="0">
        <v>81</v>
      </c>
      <c r="AL163" t="s" s="0">
        <v>138</v>
      </c>
      <c r="AM163" t="s" s="0">
        <v>289</v>
      </c>
      <c r="AN163" t="s" s="0">
        <v>360</v>
      </c>
      <c r="AO163" t="s" s="0">
        <v>97</v>
      </c>
      <c r="AP163" t="s" s="0">
        <v>154</v>
      </c>
      <c r="AQ163" t="s" s="0">
        <v>257</v>
      </c>
      <c r="AR163" t="s" s="0">
        <v>140</v>
      </c>
      <c r="AS163" t="s" s="0">
        <v>258</v>
      </c>
      <c r="AT163" t="s" s="0">
        <v>3924</v>
      </c>
      <c r="AU163" t="s" s="0">
        <v>3925</v>
      </c>
      <c r="AV163" t="s" s="0">
        <v>81</v>
      </c>
      <c r="AW163" t="s" s="0">
        <v>3926</v>
      </c>
      <c r="AX163" t="s" s="0">
        <v>3927</v>
      </c>
      <c r="AY163" t="s" s="0">
        <v>3928</v>
      </c>
      <c r="AZ163" t="s" s="0">
        <v>205</v>
      </c>
      <c r="BA163" t="s" s="0">
        <v>267</v>
      </c>
      <c r="BB163" t="s" s="0">
        <v>108</v>
      </c>
      <c r="BC163" t="s" s="0">
        <v>81</v>
      </c>
      <c r="BD163" t="s" s="0">
        <v>81</v>
      </c>
      <c r="BE163" t="s" s="0">
        <v>81</v>
      </c>
      <c r="BF163" t="s" s="0">
        <v>81</v>
      </c>
      <c r="BG163" t="s" s="0">
        <v>81</v>
      </c>
      <c r="BH163" t="s" s="0">
        <v>81</v>
      </c>
      <c r="BI163" t="s" s="0">
        <v>169</v>
      </c>
      <c r="BJ163" t="s" s="0">
        <v>3929</v>
      </c>
      <c r="BK163" t="s" s="323">
        <f>HYPERLINK("http://dx.doi.org/10.1007/s11910-025-01422-w","http://dx.doi.org/10.1007/s11910-025-01422-w")</f>
        <v>3930</v>
      </c>
      <c r="BL163" t="s" s="0">
        <v>81</v>
      </c>
      <c r="BM163" t="s" s="0">
        <v>81</v>
      </c>
      <c r="BN163" t="s" s="0">
        <v>154</v>
      </c>
      <c r="BO163" t="s" s="0">
        <v>3931</v>
      </c>
      <c r="BP163" t="s" s="0">
        <v>3932</v>
      </c>
      <c r="BQ163" t="s" s="0">
        <v>3933</v>
      </c>
      <c r="BR163" t="s" s="0">
        <v>3934</v>
      </c>
      <c r="BS163" t="s" s="0">
        <v>3935</v>
      </c>
      <c r="BT163" t="s" s="324">
        <f>HYPERLINK("https://www.webofscience.com/wos/woscc/full-record/WOS:001485410500001","View Record in Web of Science")</f>
        <v>119</v>
      </c>
      <c r="BU163" t="s" s="0">
        <v>81</v>
      </c>
      <c r="BV163" t="s" s="0">
        <v>81</v>
      </c>
      <c r="BW163" t="s" s="0">
        <v>81</v>
      </c>
      <c r="BX163" t="s" s="0">
        <v>121</v>
      </c>
    </row>
    <row r="164">
      <c r="A164" t="s" s="0">
        <v>77</v>
      </c>
      <c r="B164" t="s" s="0">
        <v>77</v>
      </c>
      <c r="C164" t="s" s="0">
        <v>77</v>
      </c>
      <c r="D164" t="s" s="0">
        <v>77</v>
      </c>
      <c r="E164" t="s" s="0">
        <v>3936</v>
      </c>
      <c r="F164" t="s" s="0">
        <v>3937</v>
      </c>
      <c r="G164" t="s" s="0">
        <v>3938</v>
      </c>
      <c r="H164" t="s" s="0">
        <v>81</v>
      </c>
      <c r="I164" t="s" s="0">
        <v>82</v>
      </c>
      <c r="J164" t="s" s="0">
        <v>3939</v>
      </c>
      <c r="K164" t="s" s="0">
        <v>3940</v>
      </c>
      <c r="L164" t="s" s="0">
        <v>3941</v>
      </c>
      <c r="M164" t="s" s="0">
        <v>3942</v>
      </c>
      <c r="N164" t="s" s="0">
        <v>3943</v>
      </c>
      <c r="O164" t="s" s="0">
        <v>3944</v>
      </c>
      <c r="P164" t="s" s="0">
        <v>3945</v>
      </c>
      <c r="Q164" t="s" s="0">
        <v>87</v>
      </c>
      <c r="R164" t="s" s="0">
        <v>81</v>
      </c>
      <c r="S164" t="s" s="0">
        <v>81</v>
      </c>
      <c r="T164" t="s" s="0">
        <v>81</v>
      </c>
      <c r="U164" t="s" s="0">
        <v>81</v>
      </c>
      <c r="V164" t="s" s="0">
        <v>3946</v>
      </c>
      <c r="W164" t="s" s="0">
        <v>3947</v>
      </c>
      <c r="X164" t="s" s="0">
        <v>81</v>
      </c>
      <c r="Y164" t="s" s="0">
        <v>81</v>
      </c>
      <c r="Z164" t="s" s="0">
        <v>90</v>
      </c>
      <c r="AA164" t="s" s="0">
        <v>91</v>
      </c>
      <c r="AB164" t="s" s="0">
        <v>81</v>
      </c>
      <c r="AC164" t="s" s="0">
        <v>81</v>
      </c>
      <c r="AD164" t="s" s="0">
        <v>81</v>
      </c>
      <c r="AE164" t="s" s="0">
        <v>81</v>
      </c>
      <c r="AF164" t="s" s="0">
        <v>81</v>
      </c>
      <c r="AG164" t="s" s="0">
        <v>3948</v>
      </c>
      <c r="AH164" t="s" s="0">
        <v>81</v>
      </c>
      <c r="AI164" t="s" s="0">
        <v>81</v>
      </c>
      <c r="AJ164" t="s" s="0">
        <v>81</v>
      </c>
      <c r="AK164" t="s" s="0">
        <v>81</v>
      </c>
      <c r="AL164" t="s" s="0">
        <v>461</v>
      </c>
      <c r="AM164" t="s" s="0">
        <v>77</v>
      </c>
      <c r="AN164" t="s" s="0">
        <v>77</v>
      </c>
      <c r="AO164" t="s" s="0">
        <v>77</v>
      </c>
      <c r="AP164" t="s" s="0">
        <v>77</v>
      </c>
      <c r="AQ164" t="s" s="0">
        <v>611</v>
      </c>
      <c r="AR164" t="s" s="0">
        <v>612</v>
      </c>
      <c r="AS164" t="s" s="0">
        <v>613</v>
      </c>
      <c r="AT164" t="s" s="0">
        <v>3949</v>
      </c>
      <c r="AU164" t="s" s="0">
        <v>3950</v>
      </c>
      <c r="AV164" t="s" s="0">
        <v>81</v>
      </c>
      <c r="AW164" t="s" s="0">
        <v>3951</v>
      </c>
      <c r="AX164" t="s" s="0">
        <v>3952</v>
      </c>
      <c r="AY164" t="s" s="0">
        <v>1048</v>
      </c>
      <c r="AZ164" t="s" s="0">
        <v>106</v>
      </c>
      <c r="BA164" t="s" s="0">
        <v>1099</v>
      </c>
      <c r="BB164" t="s" s="0">
        <v>81</v>
      </c>
      <c r="BC164" t="s" s="0">
        <v>81</v>
      </c>
      <c r="BD164" t="s" s="0">
        <v>81</v>
      </c>
      <c r="BE164" t="s" s="0">
        <v>81</v>
      </c>
      <c r="BF164" t="s" s="0">
        <v>81</v>
      </c>
      <c r="BG164" t="s" s="0">
        <v>81</v>
      </c>
      <c r="BH164" t="s" s="0">
        <v>81</v>
      </c>
      <c r="BI164" t="s" s="0">
        <v>3953</v>
      </c>
      <c r="BJ164" t="s" s="0">
        <v>3954</v>
      </c>
      <c r="BK164" t="s" s="325">
        <f>HYPERLINK("http://dx.doi.org/10.1016/j.pdpdt.2026.105546","http://dx.doi.org/10.1016/j.pdpdt.2026.105546")</f>
        <v>3955</v>
      </c>
      <c r="BL164" t="s" s="0">
        <v>81</v>
      </c>
      <c r="BM164" t="s" s="0">
        <v>81</v>
      </c>
      <c r="BN164" t="s" s="0">
        <v>177</v>
      </c>
      <c r="BO164" t="s" s="0">
        <v>568</v>
      </c>
      <c r="BP164" t="s" s="0">
        <v>568</v>
      </c>
      <c r="BQ164" t="s" s="0">
        <v>3956</v>
      </c>
      <c r="BR164" t="s" s="0">
        <v>3957</v>
      </c>
      <c r="BS164" t="s" s="0">
        <v>3958</v>
      </c>
      <c r="BT164" t="s" s="326">
        <f>HYPERLINK("https://www.webofscience.com/wos/woscc/full-record/WOS:001809668900001","View Record in Web of Science")</f>
        <v>119</v>
      </c>
      <c r="BU164" t="s" s="0">
        <v>272</v>
      </c>
      <c r="BV164" t="s" s="0">
        <v>81</v>
      </c>
      <c r="BW164" t="s" s="0">
        <v>81</v>
      </c>
      <c r="BX164" t="s" s="0">
        <v>121</v>
      </c>
    </row>
    <row r="165">
      <c r="A165" t="s" s="0">
        <v>77</v>
      </c>
      <c r="B165" t="s" s="0">
        <v>77</v>
      </c>
      <c r="C165" t="s" s="0">
        <v>108</v>
      </c>
      <c r="D165" t="s" s="0">
        <v>77</v>
      </c>
      <c r="E165" t="s" s="0">
        <v>3959</v>
      </c>
      <c r="F165" t="s" s="0">
        <v>3960</v>
      </c>
      <c r="G165" t="s" s="0">
        <v>3961</v>
      </c>
      <c r="H165" t="s" s="0">
        <v>81</v>
      </c>
      <c r="I165" t="s" s="0">
        <v>82</v>
      </c>
      <c r="J165" t="s" s="0">
        <v>3962</v>
      </c>
      <c r="K165" t="s" s="0">
        <v>3963</v>
      </c>
      <c r="L165" t="s" s="0">
        <v>81</v>
      </c>
      <c r="M165" t="s" s="0">
        <v>81</v>
      </c>
      <c r="N165" t="s" s="0">
        <v>81</v>
      </c>
      <c r="O165" t="s" s="0">
        <v>3964</v>
      </c>
      <c r="P165" t="s" s="0">
        <v>3965</v>
      </c>
      <c r="Q165" t="s" s="0">
        <v>87</v>
      </c>
      <c r="R165" t="s" s="0">
        <v>81</v>
      </c>
      <c r="S165" t="s" s="0">
        <v>81</v>
      </c>
      <c r="T165" t="s" s="0">
        <v>81</v>
      </c>
      <c r="U165" t="s" s="0">
        <v>81</v>
      </c>
      <c r="V165" t="s" s="0">
        <v>3966</v>
      </c>
      <c r="W165" t="s" s="0">
        <v>1178</v>
      </c>
      <c r="X165" t="s" s="0">
        <v>81</v>
      </c>
      <c r="Y165" t="s" s="0">
        <v>81</v>
      </c>
      <c r="Z165" t="s" s="0">
        <v>90</v>
      </c>
      <c r="AA165" t="s" s="0">
        <v>91</v>
      </c>
      <c r="AB165" t="s" s="0">
        <v>81</v>
      </c>
      <c r="AC165" t="s" s="0">
        <v>81</v>
      </c>
      <c r="AD165" t="s" s="0">
        <v>81</v>
      </c>
      <c r="AE165" t="s" s="0">
        <v>81</v>
      </c>
      <c r="AF165" t="s" s="0">
        <v>81</v>
      </c>
      <c r="AG165" t="s" s="0">
        <v>3967</v>
      </c>
      <c r="AH165" t="s" s="0">
        <v>3968</v>
      </c>
      <c r="AI165" t="s" s="0">
        <v>3969</v>
      </c>
      <c r="AJ165" t="s" s="0">
        <v>3970</v>
      </c>
      <c r="AK165" t="s" s="0">
        <v>81</v>
      </c>
      <c r="AL165" t="s" s="0">
        <v>2570</v>
      </c>
      <c r="AM165" t="s" s="0">
        <v>354</v>
      </c>
      <c r="AN165" t="s" s="0">
        <v>354</v>
      </c>
      <c r="AO165" t="s" s="0">
        <v>199</v>
      </c>
      <c r="AP165" t="s" s="0">
        <v>297</v>
      </c>
      <c r="AQ165" t="s" s="0">
        <v>170</v>
      </c>
      <c r="AR165" t="s" s="0">
        <v>171</v>
      </c>
      <c r="AS165" t="s" s="0">
        <v>172</v>
      </c>
      <c r="AT165" t="s" s="0">
        <v>81</v>
      </c>
      <c r="AU165" t="s" s="0">
        <v>1183</v>
      </c>
      <c r="AV165" t="s" s="0">
        <v>81</v>
      </c>
      <c r="AW165" t="s" s="0">
        <v>1178</v>
      </c>
      <c r="AX165" t="s" s="0">
        <v>1184</v>
      </c>
      <c r="AY165" t="s" s="0">
        <v>3971</v>
      </c>
      <c r="AZ165" t="s" s="0">
        <v>205</v>
      </c>
      <c r="BA165" t="s" s="0">
        <v>136</v>
      </c>
      <c r="BB165" t="s" s="0">
        <v>136</v>
      </c>
      <c r="BC165" t="s" s="0">
        <v>81</v>
      </c>
      <c r="BD165" t="s" s="0">
        <v>81</v>
      </c>
      <c r="BE165" t="s" s="0">
        <v>81</v>
      </c>
      <c r="BF165" t="s" s="0">
        <v>81</v>
      </c>
      <c r="BG165" t="s" s="0">
        <v>81</v>
      </c>
      <c r="BH165" t="s" s="0">
        <v>81</v>
      </c>
      <c r="BI165" t="s" s="0">
        <v>3972</v>
      </c>
      <c r="BJ165" t="s" s="0">
        <v>3973</v>
      </c>
      <c r="BK165" t="s" s="327">
        <f>HYPERLINK("http://dx.doi.org/10.3390/cancers17172835","http://dx.doi.org/10.3390/cancers17172835")</f>
        <v>3974</v>
      </c>
      <c r="BL165" t="s" s="0">
        <v>81</v>
      </c>
      <c r="BM165" t="s" s="0">
        <v>81</v>
      </c>
      <c r="BN165" t="s" s="0">
        <v>323</v>
      </c>
      <c r="BO165" t="s" s="0">
        <v>568</v>
      </c>
      <c r="BP165" t="s" s="0">
        <v>568</v>
      </c>
      <c r="BQ165" t="s" s="0">
        <v>3975</v>
      </c>
      <c r="BR165" t="s" s="0">
        <v>3976</v>
      </c>
      <c r="BS165" t="s" s="0">
        <v>3977</v>
      </c>
      <c r="BT165" t="s" s="328">
        <f>HYPERLINK("https://www.webofscience.com/wos/woscc/full-record/WOS:001569647200001","View Record in Web of Science")</f>
        <v>119</v>
      </c>
      <c r="BU165" t="s" s="0">
        <v>120</v>
      </c>
      <c r="BV165" t="s" s="0">
        <v>81</v>
      </c>
      <c r="BW165" t="s" s="0">
        <v>81</v>
      </c>
      <c r="BX165" t="s" s="0">
        <v>121</v>
      </c>
    </row>
    <row r="166">
      <c r="A166" t="s" s="0">
        <v>108</v>
      </c>
      <c r="B166" t="s" s="0">
        <v>77</v>
      </c>
      <c r="C166" t="s" s="0">
        <v>77</v>
      </c>
      <c r="D166" t="s" s="0">
        <v>77</v>
      </c>
      <c r="E166" t="s" s="0">
        <v>3978</v>
      </c>
      <c r="F166" t="s" s="0">
        <v>3979</v>
      </c>
      <c r="G166" t="s" s="0">
        <v>3980</v>
      </c>
      <c r="H166" t="s" s="0">
        <v>81</v>
      </c>
      <c r="I166" t="s" s="0">
        <v>82</v>
      </c>
      <c r="J166" t="s" s="0">
        <v>3981</v>
      </c>
      <c r="K166" t="s" s="0">
        <v>3982</v>
      </c>
      <c r="L166" t="s" s="0">
        <v>81</v>
      </c>
      <c r="M166" t="s" s="0">
        <v>81</v>
      </c>
      <c r="N166" t="s" s="0">
        <v>81</v>
      </c>
      <c r="O166" t="s" s="0">
        <v>3983</v>
      </c>
      <c r="P166" t="s" s="0">
        <v>2672</v>
      </c>
      <c r="Q166" t="s" s="0">
        <v>87</v>
      </c>
      <c r="R166" t="s" s="0">
        <v>81</v>
      </c>
      <c r="S166" t="s" s="0">
        <v>81</v>
      </c>
      <c r="T166" t="s" s="0">
        <v>81</v>
      </c>
      <c r="U166" t="s" s="0">
        <v>81</v>
      </c>
      <c r="V166" t="s" s="0">
        <v>3984</v>
      </c>
      <c r="W166" t="s" s="0">
        <v>3985</v>
      </c>
      <c r="X166" t="s" s="0">
        <v>81</v>
      </c>
      <c r="Y166" t="s" s="0">
        <v>81</v>
      </c>
      <c r="Z166" t="s" s="0">
        <v>90</v>
      </c>
      <c r="AA166" t="s" s="0">
        <v>91</v>
      </c>
      <c r="AB166" t="s" s="0">
        <v>81</v>
      </c>
      <c r="AC166" t="s" s="0">
        <v>81</v>
      </c>
      <c r="AD166" t="s" s="0">
        <v>81</v>
      </c>
      <c r="AE166" t="s" s="0">
        <v>81</v>
      </c>
      <c r="AF166" t="s" s="0">
        <v>81</v>
      </c>
      <c r="AG166" t="s" s="0">
        <v>3986</v>
      </c>
      <c r="AH166" t="s" s="0">
        <v>3987</v>
      </c>
      <c r="AI166" t="s" s="0">
        <v>3988</v>
      </c>
      <c r="AJ166" t="s" s="0">
        <v>3989</v>
      </c>
      <c r="AK166" t="s" s="0">
        <v>81</v>
      </c>
      <c r="AL166" t="s" s="0">
        <v>800</v>
      </c>
      <c r="AM166" t="s" s="0">
        <v>200</v>
      </c>
      <c r="AN166" t="s" s="0">
        <v>122</v>
      </c>
      <c r="AO166" t="s" s="0">
        <v>97</v>
      </c>
      <c r="AP166" t="s" s="0">
        <v>289</v>
      </c>
      <c r="AQ166" t="s" s="0">
        <v>664</v>
      </c>
      <c r="AR166" t="s" s="0">
        <v>665</v>
      </c>
      <c r="AS166" t="s" s="0">
        <v>666</v>
      </c>
      <c r="AT166" t="s" s="0">
        <v>3990</v>
      </c>
      <c r="AU166" t="s" s="0">
        <v>3991</v>
      </c>
      <c r="AV166" t="s" s="0">
        <v>81</v>
      </c>
      <c r="AW166" t="s" s="0">
        <v>3992</v>
      </c>
      <c r="AX166" t="s" s="0">
        <v>3993</v>
      </c>
      <c r="AY166" t="s" s="0">
        <v>3994</v>
      </c>
      <c r="AZ166" t="s" s="0">
        <v>2060</v>
      </c>
      <c r="BA166" t="s" s="0">
        <v>3995</v>
      </c>
      <c r="BB166" t="s" s="0">
        <v>81</v>
      </c>
      <c r="BC166" t="s" s="0">
        <v>81</v>
      </c>
      <c r="BD166" t="s" s="0">
        <v>81</v>
      </c>
      <c r="BE166" t="s" s="0">
        <v>81</v>
      </c>
      <c r="BF166" t="s" s="0">
        <v>81</v>
      </c>
      <c r="BG166" t="s" s="0">
        <v>81</v>
      </c>
      <c r="BH166" t="s" s="0">
        <v>81</v>
      </c>
      <c r="BI166" t="s" s="0">
        <v>3996</v>
      </c>
      <c r="BJ166" t="s" s="0">
        <v>3997</v>
      </c>
      <c r="BK166" t="s" s="329">
        <f>HYPERLINK("http://dx.doi.org/10.1016/j.jcrc.2024.154889","http://dx.doi.org/10.1016/j.jcrc.2024.154889")</f>
        <v>3998</v>
      </c>
      <c r="BL166" t="s" s="0">
        <v>81</v>
      </c>
      <c r="BM166" t="s" s="0">
        <v>3999</v>
      </c>
      <c r="BN166" t="s" s="0">
        <v>493</v>
      </c>
      <c r="BO166" t="s" s="0">
        <v>114</v>
      </c>
      <c r="BP166" t="s" s="0">
        <v>115</v>
      </c>
      <c r="BQ166" t="s" s="0">
        <v>4000</v>
      </c>
      <c r="BR166" t="s" s="0">
        <v>4001</v>
      </c>
      <c r="BS166" t="s" s="0">
        <v>4002</v>
      </c>
      <c r="BT166" t="s" s="330">
        <f>HYPERLINK("https://www.webofscience.com/wos/woscc/full-record/WOS:001281117900001","View Record in Web of Science")</f>
        <v>119</v>
      </c>
      <c r="BU166" t="s" s="0">
        <v>81</v>
      </c>
      <c r="BV166" t="s" s="0">
        <v>81</v>
      </c>
      <c r="BW166" t="s" s="0">
        <v>81</v>
      </c>
      <c r="BX166" t="s" s="0">
        <v>121</v>
      </c>
    </row>
    <row r="167">
      <c r="A167" t="s" s="0">
        <v>77</v>
      </c>
      <c r="B167" t="s" s="0">
        <v>77</v>
      </c>
      <c r="C167" t="s" s="0">
        <v>77</v>
      </c>
      <c r="D167" t="s" s="0">
        <v>77</v>
      </c>
      <c r="E167" t="s" s="0">
        <v>4003</v>
      </c>
      <c r="F167" t="s" s="0">
        <v>4004</v>
      </c>
      <c r="G167" t="s" s="0">
        <v>4005</v>
      </c>
      <c r="H167" t="s" s="0">
        <v>81</v>
      </c>
      <c r="I167" t="s" s="0">
        <v>276</v>
      </c>
      <c r="J167" t="s" s="0">
        <v>4006</v>
      </c>
      <c r="K167" t="s" s="0">
        <v>4007</v>
      </c>
      <c r="L167" t="s" s="0">
        <v>81</v>
      </c>
      <c r="M167" t="s" s="0">
        <v>81</v>
      </c>
      <c r="N167" t="s" s="0">
        <v>81</v>
      </c>
      <c r="O167" t="s" s="0">
        <v>4008</v>
      </c>
      <c r="P167" t="s" s="0">
        <v>4009</v>
      </c>
      <c r="Q167" t="s" s="0">
        <v>87</v>
      </c>
      <c r="R167" t="s" s="0">
        <v>81</v>
      </c>
      <c r="S167" t="s" s="0">
        <v>81</v>
      </c>
      <c r="T167" t="s" s="0">
        <v>81</v>
      </c>
      <c r="U167" t="s" s="0">
        <v>81</v>
      </c>
      <c r="V167" t="s" s="0">
        <v>4010</v>
      </c>
      <c r="W167" t="s" s="0">
        <v>4011</v>
      </c>
      <c r="X167" t="s" s="0">
        <v>81</v>
      </c>
      <c r="Y167" t="s" s="0">
        <v>81</v>
      </c>
      <c r="Z167" t="s" s="0">
        <v>90</v>
      </c>
      <c r="AA167" t="s" s="0">
        <v>91</v>
      </c>
      <c r="AB167" t="s" s="0">
        <v>81</v>
      </c>
      <c r="AC167" t="s" s="0">
        <v>81</v>
      </c>
      <c r="AD167" t="s" s="0">
        <v>81</v>
      </c>
      <c r="AE167" t="s" s="0">
        <v>81</v>
      </c>
      <c r="AF167" t="s" s="0">
        <v>81</v>
      </c>
      <c r="AG167" t="s" s="0">
        <v>4012</v>
      </c>
      <c r="AH167" t="s" s="0">
        <v>4013</v>
      </c>
      <c r="AI167" t="s" s="0">
        <v>81</v>
      </c>
      <c r="AJ167" t="s" s="0">
        <v>81</v>
      </c>
      <c r="AK167" t="s" s="0">
        <v>81</v>
      </c>
      <c r="AL167" t="s" s="0">
        <v>714</v>
      </c>
      <c r="AM167" t="s" s="0">
        <v>77</v>
      </c>
      <c r="AN167" t="s" s="0">
        <v>77</v>
      </c>
      <c r="AO167" t="s" s="0">
        <v>77</v>
      </c>
      <c r="AP167" t="s" s="0">
        <v>77</v>
      </c>
      <c r="AQ167" t="s" s="0">
        <v>257</v>
      </c>
      <c r="AR167" t="s" s="0">
        <v>140</v>
      </c>
      <c r="AS167" t="s" s="0">
        <v>258</v>
      </c>
      <c r="AT167" t="s" s="0">
        <v>4014</v>
      </c>
      <c r="AU167" t="s" s="0">
        <v>81</v>
      </c>
      <c r="AV167" t="s" s="0">
        <v>81</v>
      </c>
      <c r="AW167" t="s" s="0">
        <v>4015</v>
      </c>
      <c r="AX167" t="s" s="0">
        <v>4016</v>
      </c>
      <c r="AY167" t="s" s="0">
        <v>4017</v>
      </c>
      <c r="AZ167" t="s" s="0">
        <v>106</v>
      </c>
      <c r="BA167" t="s" s="0">
        <v>181</v>
      </c>
      <c r="BB167" t="s" s="0">
        <v>108</v>
      </c>
      <c r="BC167" t="s" s="0">
        <v>81</v>
      </c>
      <c r="BD167" t="s" s="0">
        <v>81</v>
      </c>
      <c r="BE167" t="s" s="0">
        <v>81</v>
      </c>
      <c r="BF167" t="s" s="0">
        <v>81</v>
      </c>
      <c r="BG167" t="s" s="0">
        <v>81</v>
      </c>
      <c r="BH167" t="s" s="0">
        <v>81</v>
      </c>
      <c r="BI167" t="s" s="0">
        <v>957</v>
      </c>
      <c r="BJ167" t="s" s="0">
        <v>4018</v>
      </c>
      <c r="BK167" t="s" s="331">
        <f>HYPERLINK("http://dx.doi.org/10.1007/s40138-026-00363-z","http://dx.doi.org/10.1007/s40138-026-00363-z")</f>
        <v>4019</v>
      </c>
      <c r="BL167" t="s" s="0">
        <v>81</v>
      </c>
      <c r="BM167" t="s" s="0">
        <v>81</v>
      </c>
      <c r="BN167" t="s" s="0">
        <v>404</v>
      </c>
      <c r="BO167" t="s" s="0">
        <v>2455</v>
      </c>
      <c r="BP167" t="s" s="0">
        <v>2455</v>
      </c>
      <c r="BQ167" t="s" s="0">
        <v>4020</v>
      </c>
      <c r="BR167" t="s" s="0">
        <v>81</v>
      </c>
      <c r="BS167" t="s" s="0">
        <v>4021</v>
      </c>
      <c r="BT167" t="s" s="332">
        <f>HYPERLINK("https://www.webofscience.com/wos/woscc/full-record/WOS:001849789500001","View Record in Web of Science")</f>
        <v>119</v>
      </c>
      <c r="BU167" t="s" s="0">
        <v>81</v>
      </c>
      <c r="BV167" t="s" s="0">
        <v>81</v>
      </c>
      <c r="BW167" t="s" s="0">
        <v>81</v>
      </c>
      <c r="BX167" t="s" s="0">
        <v>121</v>
      </c>
    </row>
    <row r="168">
      <c r="A168" t="s" s="0">
        <v>77</v>
      </c>
      <c r="B168" t="s" s="0">
        <v>77</v>
      </c>
      <c r="C168" t="s" s="0">
        <v>77</v>
      </c>
      <c r="D168" t="s" s="0">
        <v>77</v>
      </c>
      <c r="E168" t="s" s="0">
        <v>4022</v>
      </c>
      <c r="F168" t="s" s="0">
        <v>4023</v>
      </c>
      <c r="G168" t="s" s="0">
        <v>4024</v>
      </c>
      <c r="H168" t="s" s="0">
        <v>81</v>
      </c>
      <c r="I168" t="s" s="0">
        <v>1195</v>
      </c>
      <c r="J168" t="s" s="0">
        <v>4025</v>
      </c>
      <c r="K168" t="s" s="0">
        <v>4026</v>
      </c>
      <c r="L168" t="s" s="0">
        <v>81</v>
      </c>
      <c r="M168" t="s" s="0">
        <v>81</v>
      </c>
      <c r="N168" t="s" s="0">
        <v>858</v>
      </c>
      <c r="O168" t="s" s="0">
        <v>4027</v>
      </c>
      <c r="P168" t="s" s="0">
        <v>4028</v>
      </c>
      <c r="Q168" t="s" s="0">
        <v>87</v>
      </c>
      <c r="R168" t="s" s="0">
        <v>81</v>
      </c>
      <c r="S168" t="s" s="0">
        <v>81</v>
      </c>
      <c r="T168" t="s" s="0">
        <v>81</v>
      </c>
      <c r="U168" t="s" s="0">
        <v>81</v>
      </c>
      <c r="V168" t="s" s="0">
        <v>4029</v>
      </c>
      <c r="W168" t="s" s="0">
        <v>3874</v>
      </c>
      <c r="X168" t="s" s="0">
        <v>81</v>
      </c>
      <c r="Y168" t="s" s="0">
        <v>81</v>
      </c>
      <c r="Z168" t="s" s="0">
        <v>90</v>
      </c>
      <c r="AA168" t="s" s="0">
        <v>91</v>
      </c>
      <c r="AB168" t="s" s="0">
        <v>81</v>
      </c>
      <c r="AC168" t="s" s="0">
        <v>81</v>
      </c>
      <c r="AD168" t="s" s="0">
        <v>81</v>
      </c>
      <c r="AE168" t="s" s="0">
        <v>81</v>
      </c>
      <c r="AF168" t="s" s="0">
        <v>81</v>
      </c>
      <c r="AG168" t="s" s="0">
        <v>4030</v>
      </c>
      <c r="AH168" t="s" s="0">
        <v>4031</v>
      </c>
      <c r="AI168" t="s" s="0">
        <v>4032</v>
      </c>
      <c r="AJ168" t="s" s="0">
        <v>81</v>
      </c>
      <c r="AK168" t="s" s="0">
        <v>81</v>
      </c>
      <c r="AL168" t="s" s="0">
        <v>541</v>
      </c>
      <c r="AM168" t="s" s="0">
        <v>77</v>
      </c>
      <c r="AN168" t="s" s="0">
        <v>77</v>
      </c>
      <c r="AO168" t="s" s="0">
        <v>77</v>
      </c>
      <c r="AP168" t="s" s="0">
        <v>77</v>
      </c>
      <c r="AQ168" t="s" s="0">
        <v>170</v>
      </c>
      <c r="AR168" t="s" s="0">
        <v>171</v>
      </c>
      <c r="AS168" t="s" s="0">
        <v>172</v>
      </c>
      <c r="AT168" t="s" s="0">
        <v>81</v>
      </c>
      <c r="AU168" t="s" s="0">
        <v>3878</v>
      </c>
      <c r="AV168" t="s" s="0">
        <v>81</v>
      </c>
      <c r="AW168" t="s" s="0">
        <v>3879</v>
      </c>
      <c r="AX168" t="s" s="0">
        <v>3880</v>
      </c>
      <c r="AY168" t="s" s="0">
        <v>1109</v>
      </c>
      <c r="AZ168" t="s" s="0">
        <v>106</v>
      </c>
      <c r="BA168" t="s" s="0">
        <v>181</v>
      </c>
      <c r="BB168" t="s" s="0">
        <v>154</v>
      </c>
      <c r="BC168" t="s" s="0">
        <v>81</v>
      </c>
      <c r="BD168" t="s" s="0">
        <v>81</v>
      </c>
      <c r="BE168" t="s" s="0">
        <v>81</v>
      </c>
      <c r="BF168" t="s" s="0">
        <v>81</v>
      </c>
      <c r="BG168" t="s" s="0">
        <v>81</v>
      </c>
      <c r="BH168" t="s" s="0">
        <v>81</v>
      </c>
      <c r="BI168" t="s" s="0">
        <v>4033</v>
      </c>
      <c r="BJ168" t="s" s="0">
        <v>4034</v>
      </c>
      <c r="BK168" t="s" s="333">
        <f>HYPERLINK("http://dx.doi.org/10.3390/healthcare14131952","http://dx.doi.org/10.3390/healthcare14131952")</f>
        <v>4035</v>
      </c>
      <c r="BL168" t="s" s="0">
        <v>81</v>
      </c>
      <c r="BM168" t="s" s="0">
        <v>81</v>
      </c>
      <c r="BN168" t="s" s="0">
        <v>3744</v>
      </c>
      <c r="BO168" t="s" s="0">
        <v>3885</v>
      </c>
      <c r="BP168" t="s" s="0">
        <v>3886</v>
      </c>
      <c r="BQ168" t="s" s="0">
        <v>4036</v>
      </c>
      <c r="BR168" t="s" s="0">
        <v>4037</v>
      </c>
      <c r="BS168" t="s" s="0">
        <v>4038</v>
      </c>
      <c r="BT168" t="s" s="334">
        <f>HYPERLINK("https://www.webofscience.com/wos/woscc/full-record/WOS:001817672200001","View Record in Web of Science")</f>
        <v>119</v>
      </c>
      <c r="BU168" t="s" s="0">
        <v>120</v>
      </c>
      <c r="BV168" t="s" s="0">
        <v>81</v>
      </c>
      <c r="BW168" t="s" s="0">
        <v>81</v>
      </c>
      <c r="BX168" t="s" s="0">
        <v>121</v>
      </c>
    </row>
    <row r="169">
      <c r="A169" t="s" s="0">
        <v>77</v>
      </c>
      <c r="B169" t="s" s="0">
        <v>77</v>
      </c>
      <c r="C169" t="s" s="0">
        <v>77</v>
      </c>
      <c r="D169" t="s" s="0">
        <v>77</v>
      </c>
      <c r="E169" t="s" s="0">
        <v>4039</v>
      </c>
      <c r="F169" t="s" s="0">
        <v>4040</v>
      </c>
      <c r="G169" t="s" s="0">
        <v>4041</v>
      </c>
      <c r="H169" t="s" s="0">
        <v>81</v>
      </c>
      <c r="I169" t="s" s="0">
        <v>82</v>
      </c>
      <c r="J169" t="s" s="0">
        <v>4042</v>
      </c>
      <c r="K169" t="s" s="0">
        <v>4043</v>
      </c>
      <c r="L169" t="s" s="0">
        <v>81</v>
      </c>
      <c r="M169" t="s" s="0">
        <v>81</v>
      </c>
      <c r="N169" t="s" s="0">
        <v>81</v>
      </c>
      <c r="O169" t="s" s="0">
        <v>4044</v>
      </c>
      <c r="P169" t="s" s="0">
        <v>4045</v>
      </c>
      <c r="Q169" t="s" s="0">
        <v>87</v>
      </c>
      <c r="R169" t="s" s="0">
        <v>81</v>
      </c>
      <c r="S169" t="s" s="0">
        <v>81</v>
      </c>
      <c r="T169" t="s" s="0">
        <v>81</v>
      </c>
      <c r="U169" t="s" s="0">
        <v>81</v>
      </c>
      <c r="V169" t="s" s="0">
        <v>4046</v>
      </c>
      <c r="W169" t="s" s="0">
        <v>508</v>
      </c>
      <c r="X169" t="s" s="0">
        <v>81</v>
      </c>
      <c r="Y169" t="s" s="0">
        <v>81</v>
      </c>
      <c r="Z169" t="s" s="0">
        <v>90</v>
      </c>
      <c r="AA169" t="s" s="0">
        <v>509</v>
      </c>
      <c r="AB169" t="s" s="0">
        <v>81</v>
      </c>
      <c r="AC169" t="s" s="0">
        <v>81</v>
      </c>
      <c r="AD169" t="s" s="0">
        <v>81</v>
      </c>
      <c r="AE169" t="s" s="0">
        <v>81</v>
      </c>
      <c r="AF169" t="s" s="0">
        <v>81</v>
      </c>
      <c r="AG169" t="s" s="0">
        <v>4047</v>
      </c>
      <c r="AH169" t="s" s="0">
        <v>4048</v>
      </c>
      <c r="AI169" t="s" s="0">
        <v>81</v>
      </c>
      <c r="AJ169" t="s" s="0">
        <v>81</v>
      </c>
      <c r="AK169" t="s" s="0">
        <v>81</v>
      </c>
      <c r="AL169" t="s" s="0">
        <v>882</v>
      </c>
      <c r="AM169" t="s" s="0">
        <v>77</v>
      </c>
      <c r="AN169" t="s" s="0">
        <v>77</v>
      </c>
      <c r="AO169" t="s" s="0">
        <v>77</v>
      </c>
      <c r="AP169" t="s" s="0">
        <v>77</v>
      </c>
      <c r="AQ169" t="s" s="0">
        <v>257</v>
      </c>
      <c r="AR169" t="s" s="0">
        <v>140</v>
      </c>
      <c r="AS169" t="s" s="0">
        <v>258</v>
      </c>
      <c r="AT169" t="s" s="0">
        <v>514</v>
      </c>
      <c r="AU169" t="s" s="0">
        <v>515</v>
      </c>
      <c r="AV169" t="s" s="0">
        <v>81</v>
      </c>
      <c r="AW169" t="s" s="0">
        <v>516</v>
      </c>
      <c r="AX169" t="s" s="0">
        <v>517</v>
      </c>
      <c r="AY169" t="s" s="0">
        <v>81</v>
      </c>
      <c r="AZ169" t="s" s="0">
        <v>106</v>
      </c>
      <c r="BA169" t="s" s="0">
        <v>81</v>
      </c>
      <c r="BB169" t="s" s="0">
        <v>81</v>
      </c>
      <c r="BC169" t="s" s="0">
        <v>81</v>
      </c>
      <c r="BD169" t="s" s="0">
        <v>81</v>
      </c>
      <c r="BE169" t="s" s="0">
        <v>81</v>
      </c>
      <c r="BF169" t="s" s="0">
        <v>81</v>
      </c>
      <c r="BG169" t="s" s="0">
        <v>81</v>
      </c>
      <c r="BH169" t="s" s="0">
        <v>81</v>
      </c>
      <c r="BI169" t="s" s="0">
        <v>81</v>
      </c>
      <c r="BJ169" t="s" s="0">
        <v>4049</v>
      </c>
      <c r="BK169" t="s" s="335">
        <f>HYPERLINK("http://dx.doi.org/10.1007/s00261-026-05627-6","http://dx.doi.org/10.1007/s00261-026-05627-6")</f>
        <v>4050</v>
      </c>
      <c r="BL169" t="s" s="0">
        <v>81</v>
      </c>
      <c r="BM169" t="s" s="0">
        <v>266</v>
      </c>
      <c r="BN169" t="s" s="0">
        <v>267</v>
      </c>
      <c r="BO169" t="s" s="0">
        <v>441</v>
      </c>
      <c r="BP169" t="s" s="0">
        <v>441</v>
      </c>
      <c r="BQ169" t="s" s="0">
        <v>4051</v>
      </c>
      <c r="BR169" t="s" s="0">
        <v>4052</v>
      </c>
      <c r="BS169" t="s" s="0">
        <v>4053</v>
      </c>
      <c r="BT169" t="s" s="336">
        <f>HYPERLINK("https://www.webofscience.com/wos/woscc/full-record/WOS:001807528300001","View Record in Web of Science")</f>
        <v>119</v>
      </c>
      <c r="BU169" t="s" s="0">
        <v>81</v>
      </c>
      <c r="BV169" t="s" s="0">
        <v>81</v>
      </c>
      <c r="BW169" t="s" s="0">
        <v>81</v>
      </c>
      <c r="BX169" t="s" s="0">
        <v>121</v>
      </c>
    </row>
    <row r="170">
      <c r="A170" t="s" s="0">
        <v>77</v>
      </c>
      <c r="B170" t="s" s="0">
        <v>77</v>
      </c>
      <c r="C170" t="s" s="0">
        <v>108</v>
      </c>
      <c r="D170" t="s" s="0">
        <v>77</v>
      </c>
      <c r="E170" t="s" s="0">
        <v>4054</v>
      </c>
      <c r="F170" t="s" s="0">
        <v>4055</v>
      </c>
      <c r="G170" t="s" s="0">
        <v>4056</v>
      </c>
      <c r="H170" t="s" s="0">
        <v>81</v>
      </c>
      <c r="I170" t="s" s="0">
        <v>82</v>
      </c>
      <c r="J170" t="s" s="0">
        <v>4057</v>
      </c>
      <c r="K170" t="s" s="0">
        <v>4058</v>
      </c>
      <c r="L170" t="s" s="0">
        <v>4059</v>
      </c>
      <c r="M170" t="s" s="0">
        <v>4060</v>
      </c>
      <c r="N170" t="s" s="0">
        <v>4061</v>
      </c>
      <c r="O170" t="s" s="0">
        <v>4062</v>
      </c>
      <c r="P170" t="s" s="0">
        <v>4063</v>
      </c>
      <c r="Q170" t="s" s="0">
        <v>87</v>
      </c>
      <c r="R170" t="s" s="0">
        <v>81</v>
      </c>
      <c r="S170" t="s" s="0">
        <v>81</v>
      </c>
      <c r="T170" t="s" s="0">
        <v>81</v>
      </c>
      <c r="U170" t="s" s="0">
        <v>81</v>
      </c>
      <c r="V170" t="s" s="0">
        <v>4064</v>
      </c>
      <c r="W170" t="s" s="0">
        <v>1178</v>
      </c>
      <c r="X170" t="s" s="0">
        <v>81</v>
      </c>
      <c r="Y170" t="s" s="0">
        <v>81</v>
      </c>
      <c r="Z170" t="s" s="0">
        <v>90</v>
      </c>
      <c r="AA170" t="s" s="0">
        <v>91</v>
      </c>
      <c r="AB170" t="s" s="0">
        <v>81</v>
      </c>
      <c r="AC170" t="s" s="0">
        <v>81</v>
      </c>
      <c r="AD170" t="s" s="0">
        <v>81</v>
      </c>
      <c r="AE170" t="s" s="0">
        <v>81</v>
      </c>
      <c r="AF170" t="s" s="0">
        <v>81</v>
      </c>
      <c r="AG170" t="s" s="0">
        <v>4065</v>
      </c>
      <c r="AH170" t="s" s="0">
        <v>81</v>
      </c>
      <c r="AI170" t="s" s="0">
        <v>4066</v>
      </c>
      <c r="AJ170" t="s" s="0">
        <v>4067</v>
      </c>
      <c r="AK170" t="s" s="0">
        <v>81</v>
      </c>
      <c r="AL170" t="s" s="0">
        <v>663</v>
      </c>
      <c r="AM170" t="s" s="0">
        <v>199</v>
      </c>
      <c r="AN170" t="s" s="0">
        <v>122</v>
      </c>
      <c r="AO170" t="s" s="0">
        <v>199</v>
      </c>
      <c r="AP170" t="s" s="0">
        <v>200</v>
      </c>
      <c r="AQ170" t="s" s="0">
        <v>170</v>
      </c>
      <c r="AR170" t="s" s="0">
        <v>171</v>
      </c>
      <c r="AS170" t="s" s="0">
        <v>172</v>
      </c>
      <c r="AT170" t="s" s="0">
        <v>81</v>
      </c>
      <c r="AU170" t="s" s="0">
        <v>1183</v>
      </c>
      <c r="AV170" t="s" s="0">
        <v>81</v>
      </c>
      <c r="AW170" t="s" s="0">
        <v>1178</v>
      </c>
      <c r="AX170" t="s" s="0">
        <v>1184</v>
      </c>
      <c r="AY170" t="s" s="0">
        <v>4068</v>
      </c>
      <c r="AZ170" t="s" s="0">
        <v>205</v>
      </c>
      <c r="BA170" t="s" s="0">
        <v>136</v>
      </c>
      <c r="BB170" t="s" s="0">
        <v>113</v>
      </c>
      <c r="BC170" t="s" s="0">
        <v>81</v>
      </c>
      <c r="BD170" t="s" s="0">
        <v>81</v>
      </c>
      <c r="BE170" t="s" s="0">
        <v>81</v>
      </c>
      <c r="BF170" t="s" s="0">
        <v>81</v>
      </c>
      <c r="BG170" t="s" s="0">
        <v>81</v>
      </c>
      <c r="BH170" t="s" s="0">
        <v>81</v>
      </c>
      <c r="BI170" t="s" s="0">
        <v>4069</v>
      </c>
      <c r="BJ170" t="s" s="0">
        <v>4070</v>
      </c>
      <c r="BK170" t="s" s="337">
        <f>HYPERLINK("http://dx.doi.org/10.3390/cancers17213525","http://dx.doi.org/10.3390/cancers17213525")</f>
        <v>4071</v>
      </c>
      <c r="BL170" t="s" s="0">
        <v>81</v>
      </c>
      <c r="BM170" t="s" s="0">
        <v>81</v>
      </c>
      <c r="BN170" t="s" s="0">
        <v>154</v>
      </c>
      <c r="BO170" t="s" s="0">
        <v>568</v>
      </c>
      <c r="BP170" t="s" s="0">
        <v>568</v>
      </c>
      <c r="BQ170" t="s" s="0">
        <v>4072</v>
      </c>
      <c r="BR170" t="s" s="0">
        <v>4073</v>
      </c>
      <c r="BS170" t="s" s="0">
        <v>4074</v>
      </c>
      <c r="BT170" t="s" s="338">
        <f>HYPERLINK("https://www.webofscience.com/wos/woscc/full-record/WOS:001612416800001","View Record in Web of Science")</f>
        <v>119</v>
      </c>
      <c r="BU170" t="s" s="0">
        <v>120</v>
      </c>
      <c r="BV170" t="s" s="0">
        <v>81</v>
      </c>
      <c r="BW170" t="s" s="0">
        <v>81</v>
      </c>
      <c r="BX170" t="s" s="0">
        <v>121</v>
      </c>
    </row>
    <row r="171">
      <c r="A171" t="s" s="0">
        <v>77</v>
      </c>
      <c r="B171" t="s" s="0">
        <v>77</v>
      </c>
      <c r="C171" t="s" s="0">
        <v>97</v>
      </c>
      <c r="D171" t="s" s="0">
        <v>77</v>
      </c>
      <c r="E171" t="s" s="0">
        <v>4075</v>
      </c>
      <c r="F171" t="s" s="0">
        <v>4076</v>
      </c>
      <c r="G171" t="s" s="0">
        <v>4077</v>
      </c>
      <c r="H171" t="s" s="0">
        <v>81</v>
      </c>
      <c r="I171" t="s" s="0">
        <v>276</v>
      </c>
      <c r="J171" t="s" s="0">
        <v>4078</v>
      </c>
      <c r="K171" t="s" s="0">
        <v>4079</v>
      </c>
      <c r="L171" t="s" s="0">
        <v>81</v>
      </c>
      <c r="M171" t="s" s="0">
        <v>81</v>
      </c>
      <c r="N171" t="s" s="0">
        <v>81</v>
      </c>
      <c r="O171" t="s" s="0">
        <v>4080</v>
      </c>
      <c r="P171" t="s" s="0">
        <v>4081</v>
      </c>
      <c r="Q171" t="s" s="0">
        <v>87</v>
      </c>
      <c r="R171" t="s" s="0">
        <v>81</v>
      </c>
      <c r="S171" t="s" s="0">
        <v>81</v>
      </c>
      <c r="T171" t="s" s="0">
        <v>81</v>
      </c>
      <c r="U171" t="s" s="0">
        <v>81</v>
      </c>
      <c r="V171" t="s" s="0">
        <v>4082</v>
      </c>
      <c r="W171" t="s" s="0">
        <v>4083</v>
      </c>
      <c r="X171" t="s" s="0">
        <v>81</v>
      </c>
      <c r="Y171" t="s" s="0">
        <v>81</v>
      </c>
      <c r="Z171" t="s" s="0">
        <v>90</v>
      </c>
      <c r="AA171" t="s" s="0">
        <v>91</v>
      </c>
      <c r="AB171" t="s" s="0">
        <v>81</v>
      </c>
      <c r="AC171" t="s" s="0">
        <v>81</v>
      </c>
      <c r="AD171" t="s" s="0">
        <v>81</v>
      </c>
      <c r="AE171" t="s" s="0">
        <v>81</v>
      </c>
      <c r="AF171" t="s" s="0">
        <v>81</v>
      </c>
      <c r="AG171" t="s" s="0">
        <v>4084</v>
      </c>
      <c r="AH171" t="s" s="0">
        <v>4085</v>
      </c>
      <c r="AI171" t="s" s="0">
        <v>4086</v>
      </c>
      <c r="AJ171" t="s" s="0">
        <v>81</v>
      </c>
      <c r="AK171" t="s" s="0">
        <v>81</v>
      </c>
      <c r="AL171" t="s" s="0">
        <v>2473</v>
      </c>
      <c r="AM171" t="s" s="0">
        <v>97</v>
      </c>
      <c r="AN171" t="s" s="0">
        <v>200</v>
      </c>
      <c r="AO171" t="s" s="0">
        <v>108</v>
      </c>
      <c r="AP171" t="s" s="0">
        <v>108</v>
      </c>
      <c r="AQ171" t="s" s="0">
        <v>611</v>
      </c>
      <c r="AR171" t="s" s="0">
        <v>612</v>
      </c>
      <c r="AS171" t="s" s="0">
        <v>613</v>
      </c>
      <c r="AT171" t="s" s="0">
        <v>81</v>
      </c>
      <c r="AU171" t="s" s="0">
        <v>4087</v>
      </c>
      <c r="AV171" t="s" s="0">
        <v>81</v>
      </c>
      <c r="AW171" t="s" s="0">
        <v>4083</v>
      </c>
      <c r="AX171" t="s" s="0">
        <v>4088</v>
      </c>
      <c r="AY171" t="s" s="0">
        <v>1162</v>
      </c>
      <c r="AZ171" t="s" s="0">
        <v>205</v>
      </c>
      <c r="BA171" t="s" s="0">
        <v>200</v>
      </c>
      <c r="BB171" t="s" s="0">
        <v>200</v>
      </c>
      <c r="BC171" t="s" s="0">
        <v>81</v>
      </c>
      <c r="BD171" t="s" s="0">
        <v>81</v>
      </c>
      <c r="BE171" t="s" s="0">
        <v>81</v>
      </c>
      <c r="BF171" t="s" s="0">
        <v>81</v>
      </c>
      <c r="BG171" t="s" s="0">
        <v>81</v>
      </c>
      <c r="BH171" t="s" s="0">
        <v>81</v>
      </c>
      <c r="BI171" t="s" s="0">
        <v>4089</v>
      </c>
      <c r="BJ171" t="s" s="0">
        <v>4090</v>
      </c>
      <c r="BK171" t="s" s="339">
        <f>HYPERLINK("http://dx.doi.org/10.1016/j.iliver.2025.100205","http://dx.doi.org/10.1016/j.iliver.2025.100205")</f>
        <v>4091</v>
      </c>
      <c r="BL171" t="s" s="0">
        <v>81</v>
      </c>
      <c r="BM171" t="s" s="0">
        <v>81</v>
      </c>
      <c r="BN171" t="s" s="0">
        <v>154</v>
      </c>
      <c r="BO171" t="s" s="0">
        <v>1496</v>
      </c>
      <c r="BP171" t="s" s="0">
        <v>1496</v>
      </c>
      <c r="BQ171" t="s" s="0">
        <v>4092</v>
      </c>
      <c r="BR171" t="s" s="0">
        <v>4093</v>
      </c>
      <c r="BS171" t="s" s="0">
        <v>4094</v>
      </c>
      <c r="BT171" t="s" s="340">
        <f>HYPERLINK("https://www.webofscience.com/wos/woscc/full-record/WOS:001716529100010","View Record in Web of Science")</f>
        <v>119</v>
      </c>
      <c r="BU171" t="s" s="0">
        <v>120</v>
      </c>
      <c r="BV171" t="s" s="0">
        <v>81</v>
      </c>
      <c r="BW171" t="s" s="0">
        <v>81</v>
      </c>
      <c r="BX171" t="s" s="0">
        <v>121</v>
      </c>
    </row>
    <row r="172">
      <c r="A172" t="s" s="0">
        <v>77</v>
      </c>
      <c r="B172" t="s" s="0">
        <v>77</v>
      </c>
      <c r="C172" t="s" s="0">
        <v>108</v>
      </c>
      <c r="D172" t="s" s="0">
        <v>77</v>
      </c>
      <c r="E172" t="s" s="0">
        <v>4095</v>
      </c>
      <c r="F172" t="s" s="0">
        <v>4096</v>
      </c>
      <c r="G172" t="s" s="0">
        <v>4097</v>
      </c>
      <c r="H172" t="s" s="0">
        <v>81</v>
      </c>
      <c r="I172" t="s" s="0">
        <v>1195</v>
      </c>
      <c r="J172" t="s" s="0">
        <v>4098</v>
      </c>
      <c r="K172" t="s" s="0">
        <v>4099</v>
      </c>
      <c r="L172" t="s" s="0">
        <v>81</v>
      </c>
      <c r="M172" t="s" s="0">
        <v>81</v>
      </c>
      <c r="N172" t="s" s="0">
        <v>81</v>
      </c>
      <c r="O172" t="s" s="0">
        <v>4100</v>
      </c>
      <c r="P172" t="s" s="0">
        <v>4101</v>
      </c>
      <c r="Q172" t="s" s="0">
        <v>87</v>
      </c>
      <c r="R172" t="s" s="0">
        <v>81</v>
      </c>
      <c r="S172" t="s" s="0">
        <v>81</v>
      </c>
      <c r="T172" t="s" s="0">
        <v>81</v>
      </c>
      <c r="U172" t="s" s="0">
        <v>81</v>
      </c>
      <c r="V172" t="s" s="0">
        <v>4102</v>
      </c>
      <c r="W172" t="s" s="0">
        <v>4103</v>
      </c>
      <c r="X172" t="s" s="0">
        <v>81</v>
      </c>
      <c r="Y172" t="s" s="0">
        <v>81</v>
      </c>
      <c r="Z172" t="s" s="0">
        <v>90</v>
      </c>
      <c r="AA172" t="s" s="0">
        <v>91</v>
      </c>
      <c r="AB172" t="s" s="0">
        <v>81</v>
      </c>
      <c r="AC172" t="s" s="0">
        <v>81</v>
      </c>
      <c r="AD172" t="s" s="0">
        <v>81</v>
      </c>
      <c r="AE172" t="s" s="0">
        <v>81</v>
      </c>
      <c r="AF172" t="s" s="0">
        <v>81</v>
      </c>
      <c r="AG172" t="s" s="0">
        <v>4104</v>
      </c>
      <c r="AH172" t="s" s="0">
        <v>4105</v>
      </c>
      <c r="AI172" t="s" s="0">
        <v>4106</v>
      </c>
      <c r="AJ172" t="s" s="0">
        <v>81</v>
      </c>
      <c r="AK172" t="s" s="0">
        <v>81</v>
      </c>
      <c r="AL172" t="s" s="0">
        <v>234</v>
      </c>
      <c r="AM172" t="s" s="0">
        <v>200</v>
      </c>
      <c r="AN172" t="s" s="0">
        <v>200</v>
      </c>
      <c r="AO172" t="s" s="0">
        <v>289</v>
      </c>
      <c r="AP172" t="s" s="0">
        <v>360</v>
      </c>
      <c r="AQ172" t="s" s="0">
        <v>257</v>
      </c>
      <c r="AR172" t="s" s="0">
        <v>140</v>
      </c>
      <c r="AS172" t="s" s="0">
        <v>258</v>
      </c>
      <c r="AT172" t="s" s="0">
        <v>4107</v>
      </c>
      <c r="AU172" t="s" s="0">
        <v>4108</v>
      </c>
      <c r="AV172" t="s" s="0">
        <v>81</v>
      </c>
      <c r="AW172" t="s" s="0">
        <v>4109</v>
      </c>
      <c r="AX172" t="s" s="0">
        <v>4110</v>
      </c>
      <c r="AY172" t="s" s="0">
        <v>4111</v>
      </c>
      <c r="AZ172" t="s" s="0">
        <v>205</v>
      </c>
      <c r="BA172" t="s" s="0">
        <v>957</v>
      </c>
      <c r="BB172" t="s" s="0">
        <v>108</v>
      </c>
      <c r="BC172" t="s" s="0">
        <v>81</v>
      </c>
      <c r="BD172" t="s" s="0">
        <v>81</v>
      </c>
      <c r="BE172" t="s" s="0">
        <v>81</v>
      </c>
      <c r="BF172" t="s" s="0">
        <v>81</v>
      </c>
      <c r="BG172" t="s" s="0">
        <v>81</v>
      </c>
      <c r="BH172" t="s" s="0">
        <v>81</v>
      </c>
      <c r="BI172" t="s" s="0">
        <v>289</v>
      </c>
      <c r="BJ172" t="s" s="0">
        <v>4112</v>
      </c>
      <c r="BK172" t="s" s="341">
        <f>HYPERLINK("http://dx.doi.org/10.1007/s11920-025-01656-y","http://dx.doi.org/10.1007/s11920-025-01656-y")</f>
        <v>4113</v>
      </c>
      <c r="BL172" t="s" s="0">
        <v>81</v>
      </c>
      <c r="BM172" t="s" s="0">
        <v>81</v>
      </c>
      <c r="BN172" t="s" s="0">
        <v>181</v>
      </c>
      <c r="BO172" t="s" s="0">
        <v>4114</v>
      </c>
      <c r="BP172" t="s" s="0">
        <v>4114</v>
      </c>
      <c r="BQ172" t="s" s="0">
        <v>4115</v>
      </c>
      <c r="BR172" t="s" s="0">
        <v>4116</v>
      </c>
      <c r="BS172" t="s" s="0">
        <v>4117</v>
      </c>
      <c r="BT172" t="s" s="342">
        <f>HYPERLINK("https://www.webofscience.com/wos/woscc/full-record/WOS:001649377800001","View Record in Web of Science")</f>
        <v>119</v>
      </c>
      <c r="BU172" t="s" s="0">
        <v>81</v>
      </c>
      <c r="BV172" t="s" s="0">
        <v>81</v>
      </c>
      <c r="BW172" t="s" s="0">
        <v>81</v>
      </c>
      <c r="BX172" t="s" s="0">
        <v>121</v>
      </c>
    </row>
    <row r="173">
      <c r="A173" t="s" s="0">
        <v>77</v>
      </c>
      <c r="B173" t="s" s="0">
        <v>77</v>
      </c>
      <c r="C173" t="s" s="0">
        <v>77</v>
      </c>
      <c r="D173" t="s" s="0">
        <v>77</v>
      </c>
      <c r="E173" t="s" s="0">
        <v>4118</v>
      </c>
      <c r="F173" t="s" s="0">
        <v>4119</v>
      </c>
      <c r="G173" t="s" s="0">
        <v>4120</v>
      </c>
      <c r="H173" t="s" s="0">
        <v>81</v>
      </c>
      <c r="I173" t="s" s="0">
        <v>82</v>
      </c>
      <c r="J173" t="s" s="0">
        <v>4121</v>
      </c>
      <c r="K173" t="s" s="0">
        <v>4122</v>
      </c>
      <c r="L173" t="s" s="0">
        <v>4123</v>
      </c>
      <c r="M173" t="s" s="0">
        <v>4124</v>
      </c>
      <c r="N173" t="s" s="0">
        <v>4125</v>
      </c>
      <c r="O173" t="s" s="0">
        <v>4126</v>
      </c>
      <c r="P173" t="s" s="0">
        <v>4127</v>
      </c>
      <c r="Q173" t="s" s="0">
        <v>87</v>
      </c>
      <c r="R173" t="s" s="0">
        <v>81</v>
      </c>
      <c r="S173" t="s" s="0">
        <v>81</v>
      </c>
      <c r="T173" t="s" s="0">
        <v>81</v>
      </c>
      <c r="U173" t="s" s="0">
        <v>81</v>
      </c>
      <c r="V173" t="s" s="0">
        <v>4128</v>
      </c>
      <c r="W173" t="s" s="0">
        <v>4129</v>
      </c>
      <c r="X173" t="s" s="0">
        <v>81</v>
      </c>
      <c r="Y173" t="s" s="0">
        <v>81</v>
      </c>
      <c r="Z173" t="s" s="0">
        <v>90</v>
      </c>
      <c r="AA173" t="s" s="0">
        <v>91</v>
      </c>
      <c r="AB173" t="s" s="0">
        <v>81</v>
      </c>
      <c r="AC173" t="s" s="0">
        <v>81</v>
      </c>
      <c r="AD173" t="s" s="0">
        <v>81</v>
      </c>
      <c r="AE173" t="s" s="0">
        <v>81</v>
      </c>
      <c r="AF173" t="s" s="0">
        <v>81</v>
      </c>
      <c r="AG173" t="s" s="0">
        <v>4130</v>
      </c>
      <c r="AH173" t="s" s="0">
        <v>4131</v>
      </c>
      <c r="AI173" t="s" s="0">
        <v>81</v>
      </c>
      <c r="AJ173" t="s" s="0">
        <v>81</v>
      </c>
      <c r="AK173" t="s" s="0">
        <v>81</v>
      </c>
      <c r="AL173" t="s" s="0">
        <v>4132</v>
      </c>
      <c r="AM173" t="s" s="0">
        <v>77</v>
      </c>
      <c r="AN173" t="s" s="0">
        <v>77</v>
      </c>
      <c r="AO173" t="s" s="0">
        <v>77</v>
      </c>
      <c r="AP173" t="s" s="0">
        <v>77</v>
      </c>
      <c r="AQ173" t="s" s="0">
        <v>2421</v>
      </c>
      <c r="AR173" t="s" s="0">
        <v>2422</v>
      </c>
      <c r="AS173" t="s" s="0">
        <v>2423</v>
      </c>
      <c r="AT173" t="s" s="0">
        <v>81</v>
      </c>
      <c r="AU173" t="s" s="0">
        <v>4133</v>
      </c>
      <c r="AV173" t="s" s="0">
        <v>81</v>
      </c>
      <c r="AW173" t="s" s="0">
        <v>4134</v>
      </c>
      <c r="AX173" t="s" s="0">
        <v>4135</v>
      </c>
      <c r="AY173" t="s" s="0">
        <v>106</v>
      </c>
      <c r="AZ173" t="s" s="0">
        <v>106</v>
      </c>
      <c r="BA173" t="s" s="0">
        <v>293</v>
      </c>
      <c r="BB173" t="s" s="0">
        <v>81</v>
      </c>
      <c r="BC173" t="s" s="0">
        <v>81</v>
      </c>
      <c r="BD173" t="s" s="0">
        <v>81</v>
      </c>
      <c r="BE173" t="s" s="0">
        <v>81</v>
      </c>
      <c r="BF173" t="s" s="0">
        <v>81</v>
      </c>
      <c r="BG173" t="s" s="0">
        <v>81</v>
      </c>
      <c r="BH173" t="s" s="0">
        <v>81</v>
      </c>
      <c r="BI173" t="s" s="0">
        <v>4136</v>
      </c>
      <c r="BJ173" t="s" s="0">
        <v>4137</v>
      </c>
      <c r="BK173" t="s" s="343">
        <f>HYPERLINK("http://dx.doi.org/10.2147/IJGM.S593911","http://dx.doi.org/10.2147/IJGM.S593911")</f>
        <v>4138</v>
      </c>
      <c r="BL173" t="s" s="0">
        <v>81</v>
      </c>
      <c r="BM173" t="s" s="0">
        <v>81</v>
      </c>
      <c r="BN173" t="s" s="0">
        <v>466</v>
      </c>
      <c r="BO173" t="s" s="0">
        <v>182</v>
      </c>
      <c r="BP173" t="s" s="0">
        <v>115</v>
      </c>
      <c r="BQ173" t="s" s="0">
        <v>4139</v>
      </c>
      <c r="BR173" t="s" s="0">
        <v>4140</v>
      </c>
      <c r="BS173" t="s" s="0">
        <v>4141</v>
      </c>
      <c r="BT173" t="s" s="344">
        <f>HYPERLINK("https://www.webofscience.com/wos/woscc/full-record/WOS:001763853100001","View Record in Web of Science")</f>
        <v>119</v>
      </c>
      <c r="BU173" t="s" s="0">
        <v>753</v>
      </c>
      <c r="BV173" t="s" s="0">
        <v>81</v>
      </c>
      <c r="BW173" t="s" s="0">
        <v>81</v>
      </c>
      <c r="BX173" t="s" s="0">
        <v>121</v>
      </c>
    </row>
    <row r="174">
      <c r="A174" t="s" s="0">
        <v>77</v>
      </c>
      <c r="B174" t="s" s="0">
        <v>77</v>
      </c>
      <c r="C174" t="s" s="0">
        <v>77</v>
      </c>
      <c r="D174" t="s" s="0">
        <v>77</v>
      </c>
      <c r="E174" t="s" s="0">
        <v>4142</v>
      </c>
      <c r="F174" t="s" s="0">
        <v>4143</v>
      </c>
      <c r="G174" t="s" s="0">
        <v>4144</v>
      </c>
      <c r="H174" t="s" s="0">
        <v>81</v>
      </c>
      <c r="I174" t="s" s="0">
        <v>82</v>
      </c>
      <c r="J174" t="s" s="0">
        <v>4145</v>
      </c>
      <c r="K174" t="s" s="0">
        <v>4146</v>
      </c>
      <c r="L174" t="s" s="0">
        <v>81</v>
      </c>
      <c r="M174" t="s" s="0">
        <v>81</v>
      </c>
      <c r="N174" t="s" s="0">
        <v>81</v>
      </c>
      <c r="O174" t="s" s="0">
        <v>4147</v>
      </c>
      <c r="P174" t="s" s="0">
        <v>4148</v>
      </c>
      <c r="Q174" t="s" s="0">
        <v>87</v>
      </c>
      <c r="R174" t="s" s="0">
        <v>81</v>
      </c>
      <c r="S174" t="s" s="0">
        <v>81</v>
      </c>
      <c r="T174" t="s" s="0">
        <v>81</v>
      </c>
      <c r="U174" t="s" s="0">
        <v>81</v>
      </c>
      <c r="V174" t="s" s="0">
        <v>4149</v>
      </c>
      <c r="W174" t="s" s="0">
        <v>508</v>
      </c>
      <c r="X174" t="s" s="0">
        <v>81</v>
      </c>
      <c r="Y174" t="s" s="0">
        <v>81</v>
      </c>
      <c r="Z174" t="s" s="0">
        <v>90</v>
      </c>
      <c r="AA174" t="s" s="0">
        <v>509</v>
      </c>
      <c r="AB174" t="s" s="0">
        <v>81</v>
      </c>
      <c r="AC174" t="s" s="0">
        <v>81</v>
      </c>
      <c r="AD174" t="s" s="0">
        <v>81</v>
      </c>
      <c r="AE174" t="s" s="0">
        <v>81</v>
      </c>
      <c r="AF174" t="s" s="0">
        <v>81</v>
      </c>
      <c r="AG174" t="s" s="0">
        <v>4150</v>
      </c>
      <c r="AH174" t="s" s="0">
        <v>4151</v>
      </c>
      <c r="AI174" t="s" s="0">
        <v>4152</v>
      </c>
      <c r="AJ174" t="s" s="0">
        <v>81</v>
      </c>
      <c r="AK174" t="s" s="0">
        <v>81</v>
      </c>
      <c r="AL174" t="s" s="0">
        <v>107</v>
      </c>
      <c r="AM174" t="s" s="0">
        <v>77</v>
      </c>
      <c r="AN174" t="s" s="0">
        <v>108</v>
      </c>
      <c r="AO174" t="s" s="0">
        <v>108</v>
      </c>
      <c r="AP174" t="s" s="0">
        <v>108</v>
      </c>
      <c r="AQ174" t="s" s="0">
        <v>257</v>
      </c>
      <c r="AR174" t="s" s="0">
        <v>140</v>
      </c>
      <c r="AS174" t="s" s="0">
        <v>258</v>
      </c>
      <c r="AT174" t="s" s="0">
        <v>514</v>
      </c>
      <c r="AU174" t="s" s="0">
        <v>515</v>
      </c>
      <c r="AV174" t="s" s="0">
        <v>81</v>
      </c>
      <c r="AW174" t="s" s="0">
        <v>516</v>
      </c>
      <c r="AX174" t="s" s="0">
        <v>517</v>
      </c>
      <c r="AY174" t="s" s="0">
        <v>81</v>
      </c>
      <c r="AZ174" t="s" s="0">
        <v>106</v>
      </c>
      <c r="BA174" t="s" s="0">
        <v>81</v>
      </c>
      <c r="BB174" t="s" s="0">
        <v>81</v>
      </c>
      <c r="BC174" t="s" s="0">
        <v>81</v>
      </c>
      <c r="BD174" t="s" s="0">
        <v>81</v>
      </c>
      <c r="BE174" t="s" s="0">
        <v>81</v>
      </c>
      <c r="BF174" t="s" s="0">
        <v>81</v>
      </c>
      <c r="BG174" t="s" s="0">
        <v>81</v>
      </c>
      <c r="BH174" t="s" s="0">
        <v>81</v>
      </c>
      <c r="BI174" t="s" s="0">
        <v>81</v>
      </c>
      <c r="BJ174" t="s" s="0">
        <v>4153</v>
      </c>
      <c r="BK174" t="s" s="345">
        <f>HYPERLINK("http://dx.doi.org/10.1007/s00261-026-05648-1","http://dx.doi.org/10.1007/s00261-026-05648-1")</f>
        <v>4154</v>
      </c>
      <c r="BL174" t="s" s="0">
        <v>81</v>
      </c>
      <c r="BM174" t="s" s="0">
        <v>266</v>
      </c>
      <c r="BN174" t="s" s="0">
        <v>293</v>
      </c>
      <c r="BO174" t="s" s="0">
        <v>441</v>
      </c>
      <c r="BP174" t="s" s="0">
        <v>441</v>
      </c>
      <c r="BQ174" t="s" s="0">
        <v>4155</v>
      </c>
      <c r="BR174" t="s" s="0">
        <v>4156</v>
      </c>
      <c r="BS174" t="s" s="0">
        <v>4157</v>
      </c>
      <c r="BT174" t="s" s="346">
        <f>HYPERLINK("https://www.webofscience.com/wos/woscc/full-record/WOS:001807021800001","View Record in Web of Science")</f>
        <v>119</v>
      </c>
      <c r="BU174" t="s" s="0">
        <v>81</v>
      </c>
      <c r="BV174" t="s" s="0">
        <v>81</v>
      </c>
      <c r="BW174" t="s" s="0">
        <v>81</v>
      </c>
      <c r="BX174" t="s" s="0">
        <v>121</v>
      </c>
    </row>
    <row r="175">
      <c r="A175" t="s" s="0">
        <v>77</v>
      </c>
      <c r="B175" t="s" s="0">
        <v>77</v>
      </c>
      <c r="C175" t="s" s="0">
        <v>77</v>
      </c>
      <c r="D175" t="s" s="0">
        <v>77</v>
      </c>
      <c r="E175" t="s" s="0">
        <v>4158</v>
      </c>
      <c r="F175" t="s" s="0">
        <v>4159</v>
      </c>
      <c r="G175" t="s" s="0">
        <v>4160</v>
      </c>
      <c r="H175" t="s" s="0">
        <v>81</v>
      </c>
      <c r="I175" t="s" s="0">
        <v>82</v>
      </c>
      <c r="J175" t="s" s="0">
        <v>4161</v>
      </c>
      <c r="K175" t="s" s="0">
        <v>4162</v>
      </c>
      <c r="L175" t="s" s="0">
        <v>4163</v>
      </c>
      <c r="M175" t="s" s="0">
        <v>4164</v>
      </c>
      <c r="N175" t="s" s="0">
        <v>4165</v>
      </c>
      <c r="O175" t="s" s="0">
        <v>4166</v>
      </c>
      <c r="P175" t="s" s="0">
        <v>4167</v>
      </c>
      <c r="Q175" t="s" s="0">
        <v>87</v>
      </c>
      <c r="R175" t="s" s="0">
        <v>81</v>
      </c>
      <c r="S175" t="s" s="0">
        <v>81</v>
      </c>
      <c r="T175" t="s" s="0">
        <v>81</v>
      </c>
      <c r="U175" t="s" s="0">
        <v>81</v>
      </c>
      <c r="V175" t="s" s="0">
        <v>4168</v>
      </c>
      <c r="W175" t="s" s="0">
        <v>486</v>
      </c>
      <c r="X175" t="s" s="0">
        <v>81</v>
      </c>
      <c r="Y175" t="s" s="0">
        <v>81</v>
      </c>
      <c r="Z175" t="s" s="0">
        <v>90</v>
      </c>
      <c r="AA175" t="s" s="0">
        <v>91</v>
      </c>
      <c r="AB175" t="s" s="0">
        <v>81</v>
      </c>
      <c r="AC175" t="s" s="0">
        <v>81</v>
      </c>
      <c r="AD175" t="s" s="0">
        <v>81</v>
      </c>
      <c r="AE175" t="s" s="0">
        <v>81</v>
      </c>
      <c r="AF175" t="s" s="0">
        <v>81</v>
      </c>
      <c r="AG175" t="s" s="0">
        <v>4169</v>
      </c>
      <c r="AH175" t="s" s="0">
        <v>4170</v>
      </c>
      <c r="AI175" t="s" s="0">
        <v>81</v>
      </c>
      <c r="AJ175" t="s" s="0">
        <v>4171</v>
      </c>
      <c r="AK175" t="s" s="0">
        <v>81</v>
      </c>
      <c r="AL175" t="s" s="0">
        <v>376</v>
      </c>
      <c r="AM175" t="s" s="0">
        <v>108</v>
      </c>
      <c r="AN175" t="s" s="0">
        <v>108</v>
      </c>
      <c r="AO175" t="s" s="0">
        <v>97</v>
      </c>
      <c r="AP175" t="s" s="0">
        <v>97</v>
      </c>
      <c r="AQ175" t="s" s="0">
        <v>170</v>
      </c>
      <c r="AR175" t="s" s="0">
        <v>171</v>
      </c>
      <c r="AS175" t="s" s="0">
        <v>172</v>
      </c>
      <c r="AT175" t="s" s="0">
        <v>81</v>
      </c>
      <c r="AU175" t="s" s="0">
        <v>490</v>
      </c>
      <c r="AV175" t="s" s="0">
        <v>81</v>
      </c>
      <c r="AW175" t="s" s="0">
        <v>486</v>
      </c>
      <c r="AX175" t="s" s="0">
        <v>491</v>
      </c>
      <c r="AY175" t="s" s="0">
        <v>4172</v>
      </c>
      <c r="AZ175" t="s" s="0">
        <v>106</v>
      </c>
      <c r="BA175" t="s" s="0">
        <v>493</v>
      </c>
      <c r="BB175" t="s" s="0">
        <v>122</v>
      </c>
      <c r="BC175" t="s" s="0">
        <v>81</v>
      </c>
      <c r="BD175" t="s" s="0">
        <v>81</v>
      </c>
      <c r="BE175" t="s" s="0">
        <v>81</v>
      </c>
      <c r="BF175" t="s" s="0">
        <v>81</v>
      </c>
      <c r="BG175" t="s" s="0">
        <v>81</v>
      </c>
      <c r="BH175" t="s" s="0">
        <v>81</v>
      </c>
      <c r="BI175" t="s" s="0">
        <v>4173</v>
      </c>
      <c r="BJ175" t="s" s="0">
        <v>4174</v>
      </c>
      <c r="BK175" t="s" s="347">
        <f>HYPERLINK("http://dx.doi.org/10.3390/diagnostics16050774","http://dx.doi.org/10.3390/diagnostics16050774")</f>
        <v>4175</v>
      </c>
      <c r="BL175" t="s" s="0">
        <v>81</v>
      </c>
      <c r="BM175" t="s" s="0">
        <v>81</v>
      </c>
      <c r="BN175" t="s" s="0">
        <v>113</v>
      </c>
      <c r="BO175" t="s" s="0">
        <v>182</v>
      </c>
      <c r="BP175" t="s" s="0">
        <v>115</v>
      </c>
      <c r="BQ175" t="s" s="0">
        <v>4176</v>
      </c>
      <c r="BR175" t="s" s="0">
        <v>4177</v>
      </c>
      <c r="BS175" t="s" s="0">
        <v>4178</v>
      </c>
      <c r="BT175" t="s" s="348">
        <f>HYPERLINK("https://www.webofscience.com/wos/woscc/full-record/WOS:001713908800001","View Record in Web of Science")</f>
        <v>119</v>
      </c>
      <c r="BU175" t="s" s="0">
        <v>120</v>
      </c>
      <c r="BV175" t="s" s="0">
        <v>81</v>
      </c>
      <c r="BW175" t="s" s="0">
        <v>81</v>
      </c>
      <c r="BX175" t="s" s="0">
        <v>121</v>
      </c>
    </row>
    <row r="176">
      <c r="A176" t="s" s="0">
        <v>77</v>
      </c>
      <c r="B176" t="s" s="0">
        <v>77</v>
      </c>
      <c r="C176" t="s" s="0">
        <v>77</v>
      </c>
      <c r="D176" t="s" s="0">
        <v>77</v>
      </c>
      <c r="E176" t="s" s="0">
        <v>4179</v>
      </c>
      <c r="F176" t="s" s="0">
        <v>4180</v>
      </c>
      <c r="G176" t="s" s="0">
        <v>4181</v>
      </c>
      <c r="H176" t="s" s="0">
        <v>81</v>
      </c>
      <c r="I176" t="s" s="0">
        <v>276</v>
      </c>
      <c r="J176" t="s" s="0">
        <v>2276</v>
      </c>
      <c r="K176" t="s" s="0">
        <v>2277</v>
      </c>
      <c r="L176" t="s" s="0">
        <v>81</v>
      </c>
      <c r="M176" t="s" s="0">
        <v>81</v>
      </c>
      <c r="N176" t="s" s="0">
        <v>81</v>
      </c>
      <c r="O176" t="s" s="0">
        <v>4182</v>
      </c>
      <c r="P176" t="s" s="0">
        <v>4183</v>
      </c>
      <c r="Q176" t="s" s="0">
        <v>87</v>
      </c>
      <c r="R176" t="s" s="0">
        <v>81</v>
      </c>
      <c r="S176" t="s" s="0">
        <v>81</v>
      </c>
      <c r="T176" t="s" s="0">
        <v>81</v>
      </c>
      <c r="U176" t="s" s="0">
        <v>81</v>
      </c>
      <c r="V176" t="s" s="0">
        <v>4184</v>
      </c>
      <c r="W176" t="s" s="0">
        <v>4185</v>
      </c>
      <c r="X176" t="s" s="0">
        <v>81</v>
      </c>
      <c r="Y176" t="s" s="0">
        <v>81</v>
      </c>
      <c r="Z176" t="s" s="0">
        <v>90</v>
      </c>
      <c r="AA176" t="s" s="0">
        <v>91</v>
      </c>
      <c r="AB176" t="s" s="0">
        <v>81</v>
      </c>
      <c r="AC176" t="s" s="0">
        <v>81</v>
      </c>
      <c r="AD176" t="s" s="0">
        <v>81</v>
      </c>
      <c r="AE176" t="s" s="0">
        <v>81</v>
      </c>
      <c r="AF176" t="s" s="0">
        <v>81</v>
      </c>
      <c r="AG176" t="s" s="0">
        <v>4186</v>
      </c>
      <c r="AH176" t="s" s="0">
        <v>81</v>
      </c>
      <c r="AI176" t="s" s="0">
        <v>4187</v>
      </c>
      <c r="AJ176" t="s" s="0">
        <v>81</v>
      </c>
      <c r="AK176" t="s" s="0">
        <v>81</v>
      </c>
      <c r="AL176" t="s" s="0">
        <v>347</v>
      </c>
      <c r="AM176" t="s" s="0">
        <v>77</v>
      </c>
      <c r="AN176" t="s" s="0">
        <v>77</v>
      </c>
      <c r="AO176" t="s" s="0">
        <v>77</v>
      </c>
      <c r="AP176" t="s" s="0">
        <v>77</v>
      </c>
      <c r="AQ176" t="s" s="0">
        <v>4188</v>
      </c>
      <c r="AR176" t="s" s="0">
        <v>4189</v>
      </c>
      <c r="AS176" t="s" s="0">
        <v>4190</v>
      </c>
      <c r="AT176" t="s" s="0">
        <v>4191</v>
      </c>
      <c r="AU176" t="s" s="0">
        <v>4192</v>
      </c>
      <c r="AV176" t="s" s="0">
        <v>81</v>
      </c>
      <c r="AW176" t="s" s="0">
        <v>4185</v>
      </c>
      <c r="AX176" t="s" s="0">
        <v>4193</v>
      </c>
      <c r="AY176" t="s" s="0">
        <v>266</v>
      </c>
      <c r="AZ176" t="s" s="0">
        <v>106</v>
      </c>
      <c r="BA176" t="s" s="0">
        <v>1846</v>
      </c>
      <c r="BB176" t="s" s="0">
        <v>97</v>
      </c>
      <c r="BC176" t="s" s="0">
        <v>81</v>
      </c>
      <c r="BD176" t="s" s="0">
        <v>81</v>
      </c>
      <c r="BE176" t="s" s="0">
        <v>81</v>
      </c>
      <c r="BF176" t="s" s="0">
        <v>81</v>
      </c>
      <c r="BG176" t="s" s="0">
        <v>81</v>
      </c>
      <c r="BH176" t="s" s="0">
        <v>81</v>
      </c>
      <c r="BI176" t="s" s="0">
        <v>81</v>
      </c>
      <c r="BJ176" t="s" s="0">
        <v>4194</v>
      </c>
      <c r="BK176" t="s" s="349">
        <f>HYPERLINK("http://dx.doi.org/10.18332/pne/225712","http://dx.doi.org/10.18332/pne/225712")</f>
        <v>4195</v>
      </c>
      <c r="BL176" t="s" s="0">
        <v>81</v>
      </c>
      <c r="BM176" t="s" s="0">
        <v>266</v>
      </c>
      <c r="BN176" t="s" s="0">
        <v>354</v>
      </c>
      <c r="BO176" t="s" s="0">
        <v>2644</v>
      </c>
      <c r="BP176" t="s" s="0">
        <v>2644</v>
      </c>
      <c r="BQ176" t="s" s="0">
        <v>4196</v>
      </c>
      <c r="BR176" t="s" s="0">
        <v>81</v>
      </c>
      <c r="BS176" t="s" s="0">
        <v>4197</v>
      </c>
      <c r="BT176" t="s" s="350">
        <f>HYPERLINK("https://www.webofscience.com/wos/woscc/full-record/WOS:001835509500001","View Record in Web of Science")</f>
        <v>119</v>
      </c>
      <c r="BU176" t="s" s="0">
        <v>852</v>
      </c>
      <c r="BV176" t="s" s="0">
        <v>81</v>
      </c>
      <c r="BW176" t="s" s="0">
        <v>81</v>
      </c>
      <c r="BX176" t="s" s="0">
        <v>121</v>
      </c>
    </row>
    <row r="177">
      <c r="A177" t="s" s="0">
        <v>77</v>
      </c>
      <c r="B177" t="s" s="0">
        <v>77</v>
      </c>
      <c r="C177" t="s" s="0">
        <v>200</v>
      </c>
      <c r="D177" t="s" s="0">
        <v>77</v>
      </c>
      <c r="E177" t="s" s="0">
        <v>4198</v>
      </c>
      <c r="F177" t="s" s="0">
        <v>4199</v>
      </c>
      <c r="G177" t="s" s="0">
        <v>4200</v>
      </c>
      <c r="H177" t="s" s="0">
        <v>81</v>
      </c>
      <c r="I177" t="s" s="0">
        <v>82</v>
      </c>
      <c r="J177" t="s" s="0">
        <v>4201</v>
      </c>
      <c r="K177" t="s" s="0">
        <v>4202</v>
      </c>
      <c r="L177" t="s" s="0">
        <v>4203</v>
      </c>
      <c r="M177" t="s" s="0">
        <v>4203</v>
      </c>
      <c r="N177" t="s" s="0">
        <v>4204</v>
      </c>
      <c r="O177" t="s" s="0">
        <v>4205</v>
      </c>
      <c r="P177" t="s" s="0">
        <v>4206</v>
      </c>
      <c r="Q177" t="s" s="0">
        <v>87</v>
      </c>
      <c r="R177" t="s" s="0">
        <v>81</v>
      </c>
      <c r="S177" t="s" s="0">
        <v>81</v>
      </c>
      <c r="T177" t="s" s="0">
        <v>81</v>
      </c>
      <c r="U177" t="s" s="0">
        <v>81</v>
      </c>
      <c r="V177" t="s" s="0">
        <v>4207</v>
      </c>
      <c r="W177" t="s" s="0">
        <v>4208</v>
      </c>
      <c r="X177" t="s" s="0">
        <v>81</v>
      </c>
      <c r="Y177" t="s" s="0">
        <v>81</v>
      </c>
      <c r="Z177" t="s" s="0">
        <v>90</v>
      </c>
      <c r="AA177" t="s" s="0">
        <v>91</v>
      </c>
      <c r="AB177" t="s" s="0">
        <v>81</v>
      </c>
      <c r="AC177" t="s" s="0">
        <v>81</v>
      </c>
      <c r="AD177" t="s" s="0">
        <v>81</v>
      </c>
      <c r="AE177" t="s" s="0">
        <v>81</v>
      </c>
      <c r="AF177" t="s" s="0">
        <v>81</v>
      </c>
      <c r="AG177" t="s" s="0">
        <v>4209</v>
      </c>
      <c r="AH177" t="s" s="0">
        <v>4210</v>
      </c>
      <c r="AI177" t="s" s="0">
        <v>4211</v>
      </c>
      <c r="AJ177" t="s" s="0">
        <v>4212</v>
      </c>
      <c r="AK177" t="s" s="0">
        <v>81</v>
      </c>
      <c r="AL177" t="s" s="0">
        <v>234</v>
      </c>
      <c r="AM177" t="s" s="0">
        <v>177</v>
      </c>
      <c r="AN177" t="s" s="0">
        <v>466</v>
      </c>
      <c r="AO177" t="s" s="0">
        <v>97</v>
      </c>
      <c r="AP177" t="s" s="0">
        <v>113</v>
      </c>
      <c r="AQ177" t="s" s="0">
        <v>2961</v>
      </c>
      <c r="AR177" t="s" s="0">
        <v>2962</v>
      </c>
      <c r="AS177" t="s" s="0">
        <v>2963</v>
      </c>
      <c r="AT177" t="s" s="0">
        <v>4213</v>
      </c>
      <c r="AU177" t="s" s="0">
        <v>4214</v>
      </c>
      <c r="AV177" t="s" s="0">
        <v>81</v>
      </c>
      <c r="AW177" t="s" s="0">
        <v>4215</v>
      </c>
      <c r="AX177" t="s" s="0">
        <v>4216</v>
      </c>
      <c r="AY177" t="s" s="0">
        <v>4217</v>
      </c>
      <c r="AZ177" t="s" s="0">
        <v>2060</v>
      </c>
      <c r="BA177" t="s" s="0">
        <v>4218</v>
      </c>
      <c r="BB177" t="s" s="0">
        <v>81</v>
      </c>
      <c r="BC177" t="s" s="0">
        <v>81</v>
      </c>
      <c r="BD177" t="s" s="0">
        <v>81</v>
      </c>
      <c r="BE177" t="s" s="0">
        <v>81</v>
      </c>
      <c r="BF177" t="s" s="0">
        <v>81</v>
      </c>
      <c r="BG177" t="s" s="0">
        <v>81</v>
      </c>
      <c r="BH177" t="s" s="0">
        <v>81</v>
      </c>
      <c r="BI177" t="s" s="0">
        <v>4219</v>
      </c>
      <c r="BJ177" t="s" s="0">
        <v>4220</v>
      </c>
      <c r="BK177" t="s" s="351">
        <f>HYPERLINK("http://dx.doi.org/10.1016/j.compbiomed.2024.108093","http://dx.doi.org/10.1016/j.compbiomed.2024.108093")</f>
        <v>4221</v>
      </c>
      <c r="BL177" t="s" s="0">
        <v>81</v>
      </c>
      <c r="BM177" t="s" s="0">
        <v>3190</v>
      </c>
      <c r="BN177" t="s" s="0">
        <v>677</v>
      </c>
      <c r="BO177" t="s" s="0">
        <v>4222</v>
      </c>
      <c r="BP177" t="s" s="0">
        <v>4223</v>
      </c>
      <c r="BQ177" t="s" s="0">
        <v>4224</v>
      </c>
      <c r="BR177" t="s" s="0">
        <v>4225</v>
      </c>
      <c r="BS177" t="s" s="0">
        <v>4226</v>
      </c>
      <c r="BT177" t="s" s="352">
        <f>HYPERLINK("https://www.webofscience.com/wos/woscc/full-record/WOS:001181616000001","View Record in Web of Science")</f>
        <v>119</v>
      </c>
      <c r="BU177" t="s" s="0">
        <v>81</v>
      </c>
      <c r="BV177" t="s" s="0">
        <v>81</v>
      </c>
      <c r="BW177" t="s" s="0">
        <v>81</v>
      </c>
      <c r="BX177" t="s" s="0">
        <v>121</v>
      </c>
    </row>
    <row r="178">
      <c r="A178" t="s" s="0">
        <v>77</v>
      </c>
      <c r="B178" t="s" s="0">
        <v>77</v>
      </c>
      <c r="C178" t="s" s="0">
        <v>77</v>
      </c>
      <c r="D178" t="s" s="0">
        <v>77</v>
      </c>
      <c r="E178" t="s" s="0">
        <v>4227</v>
      </c>
      <c r="F178" t="s" s="0">
        <v>4228</v>
      </c>
      <c r="G178" t="s" s="0">
        <v>4229</v>
      </c>
      <c r="H178" t="s" s="0">
        <v>81</v>
      </c>
      <c r="I178" t="s" s="0">
        <v>82</v>
      </c>
      <c r="J178" t="s" s="0">
        <v>4230</v>
      </c>
      <c r="K178" t="s" s="0">
        <v>4231</v>
      </c>
      <c r="L178" t="s" s="0">
        <v>4232</v>
      </c>
      <c r="M178" t="s" s="0">
        <v>4233</v>
      </c>
      <c r="N178" t="s" s="0">
        <v>4234</v>
      </c>
      <c r="O178" t="s" s="0">
        <v>4235</v>
      </c>
      <c r="P178" t="s" s="0">
        <v>4236</v>
      </c>
      <c r="Q178" t="s" s="0">
        <v>87</v>
      </c>
      <c r="R178" t="s" s="0">
        <v>81</v>
      </c>
      <c r="S178" t="s" s="0">
        <v>81</v>
      </c>
      <c r="T178" t="s" s="0">
        <v>81</v>
      </c>
      <c r="U178" t="s" s="0">
        <v>81</v>
      </c>
      <c r="V178" t="s" s="0">
        <v>4237</v>
      </c>
      <c r="W178" t="s" s="0">
        <v>4238</v>
      </c>
      <c r="X178" t="s" s="0">
        <v>81</v>
      </c>
      <c r="Y178" t="s" s="0">
        <v>81</v>
      </c>
      <c r="Z178" t="s" s="0">
        <v>90</v>
      </c>
      <c r="AA178" t="s" s="0">
        <v>91</v>
      </c>
      <c r="AB178" t="s" s="0">
        <v>81</v>
      </c>
      <c r="AC178" t="s" s="0">
        <v>81</v>
      </c>
      <c r="AD178" t="s" s="0">
        <v>81</v>
      </c>
      <c r="AE178" t="s" s="0">
        <v>81</v>
      </c>
      <c r="AF178" t="s" s="0">
        <v>81</v>
      </c>
      <c r="AG178" t="s" s="0">
        <v>4239</v>
      </c>
      <c r="AH178" t="s" s="0">
        <v>4240</v>
      </c>
      <c r="AI178" t="s" s="0">
        <v>4241</v>
      </c>
      <c r="AJ178" t="s" s="0">
        <v>4242</v>
      </c>
      <c r="AK178" t="s" s="0">
        <v>81</v>
      </c>
      <c r="AL178" t="s" s="0">
        <v>3995</v>
      </c>
      <c r="AM178" t="s" s="0">
        <v>288</v>
      </c>
      <c r="AN178" t="s" s="0">
        <v>288</v>
      </c>
      <c r="AO178" t="s" s="0">
        <v>97</v>
      </c>
      <c r="AP178" t="s" s="0">
        <v>199</v>
      </c>
      <c r="AQ178" t="s" s="0">
        <v>313</v>
      </c>
      <c r="AR178" t="s" s="0">
        <v>314</v>
      </c>
      <c r="AS178" t="s" s="0">
        <v>315</v>
      </c>
      <c r="AT178" t="s" s="0">
        <v>4243</v>
      </c>
      <c r="AU178" t="s" s="0">
        <v>81</v>
      </c>
      <c r="AV178" t="s" s="0">
        <v>81</v>
      </c>
      <c r="AW178" t="s" s="0">
        <v>4244</v>
      </c>
      <c r="AX178" t="s" s="0">
        <v>4245</v>
      </c>
      <c r="AY178" t="s" s="0">
        <v>4246</v>
      </c>
      <c r="AZ178" t="s" s="0">
        <v>205</v>
      </c>
      <c r="BA178" t="s" s="0">
        <v>677</v>
      </c>
      <c r="BB178" t="s" s="0">
        <v>81</v>
      </c>
      <c r="BC178" t="s" s="0">
        <v>81</v>
      </c>
      <c r="BD178" t="s" s="0">
        <v>81</v>
      </c>
      <c r="BE178" t="s" s="0">
        <v>81</v>
      </c>
      <c r="BF178" t="s" s="0">
        <v>81</v>
      </c>
      <c r="BG178" t="s" s="0">
        <v>81</v>
      </c>
      <c r="BH178" t="s" s="0">
        <v>81</v>
      </c>
      <c r="BI178" t="s" s="0">
        <v>4247</v>
      </c>
      <c r="BJ178" t="s" s="0">
        <v>4248</v>
      </c>
      <c r="BK178" t="s" s="353">
        <f>HYPERLINK("http://dx.doi.org/10.3389/fsurg.2025.1640588","http://dx.doi.org/10.3389/fsurg.2025.1640588")</f>
        <v>4249</v>
      </c>
      <c r="BL178" t="s" s="0">
        <v>81</v>
      </c>
      <c r="BM178" t="s" s="0">
        <v>81</v>
      </c>
      <c r="BN178" t="s" s="0">
        <v>493</v>
      </c>
      <c r="BO178" t="s" s="0">
        <v>298</v>
      </c>
      <c r="BP178" t="s" s="0">
        <v>298</v>
      </c>
      <c r="BQ178" t="s" s="0">
        <v>4250</v>
      </c>
      <c r="BR178" t="s" s="0">
        <v>4251</v>
      </c>
      <c r="BS178" t="s" s="0">
        <v>4252</v>
      </c>
      <c r="BT178" t="s" s="354">
        <f>HYPERLINK("https://www.webofscience.com/wos/woscc/full-record/WOS:001553102500001","View Record in Web of Science")</f>
        <v>119</v>
      </c>
      <c r="BU178" t="s" s="0">
        <v>120</v>
      </c>
      <c r="BV178" t="s" s="0">
        <v>81</v>
      </c>
      <c r="BW178" t="s" s="0">
        <v>81</v>
      </c>
      <c r="BX178" t="s" s="0">
        <v>121</v>
      </c>
    </row>
    <row r="179">
      <c r="A179" t="s" s="0">
        <v>77</v>
      </c>
      <c r="B179" t="s" s="0">
        <v>77</v>
      </c>
      <c r="C179" t="s" s="0">
        <v>77</v>
      </c>
      <c r="D179" t="s" s="0">
        <v>77</v>
      </c>
      <c r="E179" t="s" s="0">
        <v>4253</v>
      </c>
      <c r="F179" t="s" s="0">
        <v>4254</v>
      </c>
      <c r="G179" t="s" s="0">
        <v>4255</v>
      </c>
      <c r="H179" t="s" s="0">
        <v>81</v>
      </c>
      <c r="I179" t="s" s="0">
        <v>276</v>
      </c>
      <c r="J179" t="s" s="0">
        <v>4256</v>
      </c>
      <c r="K179" t="s" s="0">
        <v>4257</v>
      </c>
      <c r="L179" t="s" s="0">
        <v>81</v>
      </c>
      <c r="M179" t="s" s="0">
        <v>81</v>
      </c>
      <c r="N179" t="s" s="0">
        <v>81</v>
      </c>
      <c r="O179" t="s" s="0">
        <v>4258</v>
      </c>
      <c r="P179" t="s" s="0">
        <v>4259</v>
      </c>
      <c r="Q179" t="s" s="0">
        <v>87</v>
      </c>
      <c r="R179" t="s" s="0">
        <v>81</v>
      </c>
      <c r="S179" t="s" s="0">
        <v>81</v>
      </c>
      <c r="T179" t="s" s="0">
        <v>81</v>
      </c>
      <c r="U179" t="s" s="0">
        <v>81</v>
      </c>
      <c r="V179" t="s" s="0">
        <v>4260</v>
      </c>
      <c r="W179" t="s" s="0">
        <v>4261</v>
      </c>
      <c r="X179" t="s" s="0">
        <v>81</v>
      </c>
      <c r="Y179" t="s" s="0">
        <v>81</v>
      </c>
      <c r="Z179" t="s" s="0">
        <v>90</v>
      </c>
      <c r="AA179" t="s" s="0">
        <v>91</v>
      </c>
      <c r="AB179" t="s" s="0">
        <v>81</v>
      </c>
      <c r="AC179" t="s" s="0">
        <v>81</v>
      </c>
      <c r="AD179" t="s" s="0">
        <v>81</v>
      </c>
      <c r="AE179" t="s" s="0">
        <v>81</v>
      </c>
      <c r="AF179" t="s" s="0">
        <v>81</v>
      </c>
      <c r="AG179" t="s" s="0">
        <v>4262</v>
      </c>
      <c r="AH179" t="s" s="0">
        <v>81</v>
      </c>
      <c r="AI179" t="s" s="0">
        <v>4263</v>
      </c>
      <c r="AJ179" t="s" s="0">
        <v>81</v>
      </c>
      <c r="AK179" t="s" s="0">
        <v>81</v>
      </c>
      <c r="AL179" t="s" s="0">
        <v>820</v>
      </c>
      <c r="AM179" t="s" s="0">
        <v>77</v>
      </c>
      <c r="AN179" t="s" s="0">
        <v>77</v>
      </c>
      <c r="AO179" t="s" s="0">
        <v>77</v>
      </c>
      <c r="AP179" t="s" s="0">
        <v>77</v>
      </c>
      <c r="AQ179" t="s" s="0">
        <v>226</v>
      </c>
      <c r="AR179" t="s" s="0">
        <v>227</v>
      </c>
      <c r="AS179" t="s" s="0">
        <v>228</v>
      </c>
      <c r="AT179" t="s" s="0">
        <v>81</v>
      </c>
      <c r="AU179" t="s" s="0">
        <v>4264</v>
      </c>
      <c r="AV179" t="s" s="0">
        <v>81</v>
      </c>
      <c r="AW179" t="s" s="0">
        <v>4265</v>
      </c>
      <c r="AX179" t="s" s="0">
        <v>4266</v>
      </c>
      <c r="AY179" t="s" s="0">
        <v>4267</v>
      </c>
      <c r="AZ179" t="s" s="0">
        <v>106</v>
      </c>
      <c r="BA179" t="s" s="0">
        <v>288</v>
      </c>
      <c r="BB179" t="s" s="0">
        <v>81</v>
      </c>
      <c r="BC179" t="s" s="0">
        <v>81</v>
      </c>
      <c r="BD179" t="s" s="0">
        <v>81</v>
      </c>
      <c r="BE179" t="s" s="0">
        <v>81</v>
      </c>
      <c r="BF179" t="s" s="0">
        <v>81</v>
      </c>
      <c r="BG179" t="s" s="0">
        <v>81</v>
      </c>
      <c r="BH179" t="s" s="0">
        <v>81</v>
      </c>
      <c r="BI179" t="s" s="0">
        <v>137</v>
      </c>
      <c r="BJ179" t="s" s="0">
        <v>4268</v>
      </c>
      <c r="BK179" t="s" s="355">
        <f>HYPERLINK("http://dx.doi.org/10.21037/asj-2025-1-93","http://dx.doi.org/10.21037/asj-2025-1-93")</f>
        <v>4269</v>
      </c>
      <c r="BL179" t="s" s="0">
        <v>81</v>
      </c>
      <c r="BM179" t="s" s="0">
        <v>81</v>
      </c>
      <c r="BN179" t="s" s="0">
        <v>177</v>
      </c>
      <c r="BO179" t="s" s="0">
        <v>298</v>
      </c>
      <c r="BP179" t="s" s="0">
        <v>298</v>
      </c>
      <c r="BQ179" t="s" s="0">
        <v>4270</v>
      </c>
      <c r="BR179" t="s" s="0">
        <v>81</v>
      </c>
      <c r="BS179" t="s" s="0">
        <v>4271</v>
      </c>
      <c r="BT179" t="s" s="356">
        <f>HYPERLINK("https://www.webofscience.com/wos/woscc/full-record/WOS:001824466900004","View Record in Web of Science")</f>
        <v>119</v>
      </c>
      <c r="BU179" t="s" s="0">
        <v>852</v>
      </c>
      <c r="BV179" t="s" s="0">
        <v>81</v>
      </c>
      <c r="BW179" t="s" s="0">
        <v>81</v>
      </c>
      <c r="BX179" t="s" s="0">
        <v>121</v>
      </c>
    </row>
    <row r="180">
      <c r="A180" t="s" s="0">
        <v>77</v>
      </c>
      <c r="B180" t="s" s="0">
        <v>77</v>
      </c>
      <c r="C180" t="s" s="0">
        <v>77</v>
      </c>
      <c r="D180" t="s" s="0">
        <v>77</v>
      </c>
      <c r="E180" t="s" s="0">
        <v>4272</v>
      </c>
      <c r="F180" t="s" s="0">
        <v>4273</v>
      </c>
      <c r="G180" t="s" s="0">
        <v>4274</v>
      </c>
      <c r="H180" t="s" s="0">
        <v>81</v>
      </c>
      <c r="I180" t="s" s="0">
        <v>82</v>
      </c>
      <c r="J180" t="s" s="0">
        <v>4275</v>
      </c>
      <c r="K180" t="s" s="0">
        <v>4276</v>
      </c>
      <c r="L180" t="s" s="0">
        <v>81</v>
      </c>
      <c r="M180" t="s" s="0">
        <v>81</v>
      </c>
      <c r="N180" t="s" s="0">
        <v>81</v>
      </c>
      <c r="O180" t="s" s="0">
        <v>4277</v>
      </c>
      <c r="P180" t="s" s="0">
        <v>4278</v>
      </c>
      <c r="Q180" t="s" s="0">
        <v>87</v>
      </c>
      <c r="R180" t="s" s="0">
        <v>81</v>
      </c>
      <c r="S180" t="s" s="0">
        <v>81</v>
      </c>
      <c r="T180" t="s" s="0">
        <v>81</v>
      </c>
      <c r="U180" t="s" s="0">
        <v>81</v>
      </c>
      <c r="V180" t="s" s="0">
        <v>4279</v>
      </c>
      <c r="W180" t="s" s="0">
        <v>1536</v>
      </c>
      <c r="X180" t="s" s="0">
        <v>81</v>
      </c>
      <c r="Y180" t="s" s="0">
        <v>81</v>
      </c>
      <c r="Z180" t="s" s="0">
        <v>90</v>
      </c>
      <c r="AA180" t="s" s="0">
        <v>91</v>
      </c>
      <c r="AB180" t="s" s="0">
        <v>81</v>
      </c>
      <c r="AC180" t="s" s="0">
        <v>81</v>
      </c>
      <c r="AD180" t="s" s="0">
        <v>81</v>
      </c>
      <c r="AE180" t="s" s="0">
        <v>81</v>
      </c>
      <c r="AF180" t="s" s="0">
        <v>81</v>
      </c>
      <c r="AG180" t="s" s="0">
        <v>4280</v>
      </c>
      <c r="AH180" t="s" s="0">
        <v>4281</v>
      </c>
      <c r="AI180" t="s" s="0">
        <v>81</v>
      </c>
      <c r="AJ180" t="s" s="0">
        <v>81</v>
      </c>
      <c r="AK180" t="s" s="0">
        <v>81</v>
      </c>
      <c r="AL180" t="s" s="0">
        <v>3744</v>
      </c>
      <c r="AM180" t="s" s="0">
        <v>77</v>
      </c>
      <c r="AN180" t="s" s="0">
        <v>77</v>
      </c>
      <c r="AO180" t="s" s="0">
        <v>77</v>
      </c>
      <c r="AP180" t="s" s="0">
        <v>77</v>
      </c>
      <c r="AQ180" t="s" s="0">
        <v>170</v>
      </c>
      <c r="AR180" t="s" s="0">
        <v>171</v>
      </c>
      <c r="AS180" t="s" s="0">
        <v>172</v>
      </c>
      <c r="AT180" t="s" s="0">
        <v>81</v>
      </c>
      <c r="AU180" t="s" s="0">
        <v>1540</v>
      </c>
      <c r="AV180" t="s" s="0">
        <v>81</v>
      </c>
      <c r="AW180" t="s" s="0">
        <v>1541</v>
      </c>
      <c r="AX180" t="s" s="0">
        <v>1542</v>
      </c>
      <c r="AY180" t="s" s="0">
        <v>2384</v>
      </c>
      <c r="AZ180" t="s" s="0">
        <v>106</v>
      </c>
      <c r="BA180" t="s" s="0">
        <v>493</v>
      </c>
      <c r="BB180" t="s" s="0">
        <v>177</v>
      </c>
      <c r="BC180" t="s" s="0">
        <v>81</v>
      </c>
      <c r="BD180" t="s" s="0">
        <v>81</v>
      </c>
      <c r="BE180" t="s" s="0">
        <v>81</v>
      </c>
      <c r="BF180" t="s" s="0">
        <v>81</v>
      </c>
      <c r="BG180" t="s" s="0">
        <v>81</v>
      </c>
      <c r="BH180" t="s" s="0">
        <v>81</v>
      </c>
      <c r="BI180" t="s" s="0">
        <v>4282</v>
      </c>
      <c r="BJ180" t="s" s="0">
        <v>4283</v>
      </c>
      <c r="BK180" t="s" s="357">
        <f>HYPERLINK("http://dx.doi.org/10.3390/app16157797","http://dx.doi.org/10.3390/app16157797")</f>
        <v>4284</v>
      </c>
      <c r="BL180" t="s" s="0">
        <v>81</v>
      </c>
      <c r="BM180" t="s" s="0">
        <v>81</v>
      </c>
      <c r="BN180" t="s" s="0">
        <v>267</v>
      </c>
      <c r="BO180" t="s" s="0">
        <v>1547</v>
      </c>
      <c r="BP180" t="s" s="0">
        <v>1548</v>
      </c>
      <c r="BQ180" t="s" s="0">
        <v>4285</v>
      </c>
      <c r="BR180" t="s" s="0">
        <v>81</v>
      </c>
      <c r="BS180" t="s" s="0">
        <v>4286</v>
      </c>
      <c r="BT180" t="s" s="358">
        <f>HYPERLINK("https://www.webofscience.com/wos/woscc/full-record/WOS:001846592200001","View Record in Web of Science")</f>
        <v>119</v>
      </c>
      <c r="BU180" t="s" s="0">
        <v>272</v>
      </c>
      <c r="BV180" t="s" s="0">
        <v>81</v>
      </c>
      <c r="BW180" t="s" s="0">
        <v>81</v>
      </c>
      <c r="BX180" t="s" s="0">
        <v>121</v>
      </c>
    </row>
    <row r="181">
      <c r="A181" t="s" s="0">
        <v>77</v>
      </c>
      <c r="B181" t="s" s="0">
        <v>77</v>
      </c>
      <c r="C181" t="s" s="0">
        <v>77</v>
      </c>
      <c r="D181" t="s" s="0">
        <v>77</v>
      </c>
      <c r="E181" t="s" s="0">
        <v>4287</v>
      </c>
      <c r="F181" t="s" s="0">
        <v>4288</v>
      </c>
      <c r="G181" t="s" s="0">
        <v>4289</v>
      </c>
      <c r="H181" t="s" s="0">
        <v>81</v>
      </c>
      <c r="I181" t="s" s="0">
        <v>276</v>
      </c>
      <c r="J181" t="s" s="0">
        <v>4290</v>
      </c>
      <c r="K181" t="s" s="0">
        <v>4291</v>
      </c>
      <c r="L181" t="s" s="0">
        <v>81</v>
      </c>
      <c r="M181" t="s" s="0">
        <v>81</v>
      </c>
      <c r="N181" t="s" s="0">
        <v>81</v>
      </c>
      <c r="O181" t="s" s="0">
        <v>4292</v>
      </c>
      <c r="P181" t="s" s="0">
        <v>4293</v>
      </c>
      <c r="Q181" t="s" s="0">
        <v>87</v>
      </c>
      <c r="R181" t="s" s="0">
        <v>81</v>
      </c>
      <c r="S181" t="s" s="0">
        <v>81</v>
      </c>
      <c r="T181" t="s" s="0">
        <v>81</v>
      </c>
      <c r="U181" t="s" s="0">
        <v>81</v>
      </c>
      <c r="V181" t="s" s="0">
        <v>4294</v>
      </c>
      <c r="W181" t="s" s="0">
        <v>4295</v>
      </c>
      <c r="X181" t="s" s="0">
        <v>81</v>
      </c>
      <c r="Y181" t="s" s="0">
        <v>81</v>
      </c>
      <c r="Z181" t="s" s="0">
        <v>90</v>
      </c>
      <c r="AA181" t="s" s="0">
        <v>91</v>
      </c>
      <c r="AB181" t="s" s="0">
        <v>81</v>
      </c>
      <c r="AC181" t="s" s="0">
        <v>81</v>
      </c>
      <c r="AD181" t="s" s="0">
        <v>81</v>
      </c>
      <c r="AE181" t="s" s="0">
        <v>81</v>
      </c>
      <c r="AF181" t="s" s="0">
        <v>81</v>
      </c>
      <c r="AG181" t="s" s="0">
        <v>4296</v>
      </c>
      <c r="AH181" t="s" s="0">
        <v>81</v>
      </c>
      <c r="AI181" t="s" s="0">
        <v>4297</v>
      </c>
      <c r="AJ181" t="s" s="0">
        <v>4298</v>
      </c>
      <c r="AK181" t="s" s="0">
        <v>81</v>
      </c>
      <c r="AL181" t="s" s="0">
        <v>113</v>
      </c>
      <c r="AM181" t="s" s="0">
        <v>77</v>
      </c>
      <c r="AN181" t="s" s="0">
        <v>77</v>
      </c>
      <c r="AO181" t="s" s="0">
        <v>77</v>
      </c>
      <c r="AP181" t="s" s="0">
        <v>77</v>
      </c>
      <c r="AQ181" t="s" s="0">
        <v>257</v>
      </c>
      <c r="AR181" t="s" s="0">
        <v>140</v>
      </c>
      <c r="AS181" t="s" s="0">
        <v>258</v>
      </c>
      <c r="AT181" t="s" s="0">
        <v>4299</v>
      </c>
      <c r="AU181" t="s" s="0">
        <v>4300</v>
      </c>
      <c r="AV181" t="s" s="0">
        <v>81</v>
      </c>
      <c r="AW181" t="s" s="0">
        <v>4301</v>
      </c>
      <c r="AX181" t="s" s="0">
        <v>4302</v>
      </c>
      <c r="AY181" t="s" s="0">
        <v>4303</v>
      </c>
      <c r="AZ181" t="s" s="0">
        <v>106</v>
      </c>
      <c r="BA181" t="s" s="0">
        <v>4304</v>
      </c>
      <c r="BB181" t="s" s="0">
        <v>108</v>
      </c>
      <c r="BC181" t="s" s="0">
        <v>81</v>
      </c>
      <c r="BD181" t="s" s="0">
        <v>81</v>
      </c>
      <c r="BE181" t="s" s="0">
        <v>81</v>
      </c>
      <c r="BF181" t="s" s="0">
        <v>81</v>
      </c>
      <c r="BG181" t="s" s="0">
        <v>81</v>
      </c>
      <c r="BH181" t="s" s="0">
        <v>81</v>
      </c>
      <c r="BI181" t="s" s="0">
        <v>4305</v>
      </c>
      <c r="BJ181" t="s" s="0">
        <v>4306</v>
      </c>
      <c r="BK181" t="s" s="359">
        <f>HYPERLINK("http://dx.doi.org/10.1186/s43044-026-00756-1","http://dx.doi.org/10.1186/s43044-026-00756-1")</f>
        <v>4307</v>
      </c>
      <c r="BL181" t="s" s="0">
        <v>81</v>
      </c>
      <c r="BM181" t="s" s="0">
        <v>266</v>
      </c>
      <c r="BN181" t="s" s="0">
        <v>677</v>
      </c>
      <c r="BO181" t="s" s="0">
        <v>155</v>
      </c>
      <c r="BP181" t="s" s="0">
        <v>156</v>
      </c>
      <c r="BQ181" t="s" s="0">
        <v>4308</v>
      </c>
      <c r="BR181" t="s" s="0">
        <v>4309</v>
      </c>
      <c r="BS181" t="s" s="0">
        <v>4310</v>
      </c>
      <c r="BT181" t="s" s="360">
        <f>HYPERLINK("https://www.webofscience.com/wos/woscc/full-record/WOS:001790917900001","View Record in Web of Science")</f>
        <v>119</v>
      </c>
      <c r="BU181" t="s" s="0">
        <v>120</v>
      </c>
      <c r="BV181" t="s" s="0">
        <v>81</v>
      </c>
      <c r="BW181" t="s" s="0">
        <v>81</v>
      </c>
      <c r="BX181" t="s" s="0">
        <v>121</v>
      </c>
    </row>
    <row r="182">
      <c r="A182" t="s" s="0">
        <v>108</v>
      </c>
      <c r="B182" t="s" s="0">
        <v>77</v>
      </c>
      <c r="C182" t="s" s="0">
        <v>108</v>
      </c>
      <c r="D182" t="s" s="0">
        <v>77</v>
      </c>
      <c r="E182" t="s" s="0">
        <v>4311</v>
      </c>
      <c r="F182" t="s" s="0">
        <v>4312</v>
      </c>
      <c r="G182" t="s" s="0">
        <v>4313</v>
      </c>
      <c r="H182" t="s" s="0">
        <v>81</v>
      </c>
      <c r="I182" t="s" s="0">
        <v>82</v>
      </c>
      <c r="J182" t="s" s="0">
        <v>4314</v>
      </c>
      <c r="K182" t="s" s="0">
        <v>4315</v>
      </c>
      <c r="L182" t="s" s="0">
        <v>81</v>
      </c>
      <c r="M182" t="s" s="0">
        <v>81</v>
      </c>
      <c r="N182" t="s" s="0">
        <v>81</v>
      </c>
      <c r="O182" t="s" s="0">
        <v>4316</v>
      </c>
      <c r="P182" t="s" s="0">
        <v>4317</v>
      </c>
      <c r="Q182" t="s" s="0">
        <v>87</v>
      </c>
      <c r="R182" t="s" s="0">
        <v>81</v>
      </c>
      <c r="S182" t="s" s="0">
        <v>81</v>
      </c>
      <c r="T182" t="s" s="0">
        <v>81</v>
      </c>
      <c r="U182" t="s" s="0">
        <v>81</v>
      </c>
      <c r="V182" t="s" s="0">
        <v>4318</v>
      </c>
      <c r="W182" t="s" s="0">
        <v>4319</v>
      </c>
      <c r="X182" t="s" s="0">
        <v>81</v>
      </c>
      <c r="Y182" t="s" s="0">
        <v>81</v>
      </c>
      <c r="Z182" t="s" s="0">
        <v>90</v>
      </c>
      <c r="AA182" t="s" s="0">
        <v>91</v>
      </c>
      <c r="AB182" t="s" s="0">
        <v>81</v>
      </c>
      <c r="AC182" t="s" s="0">
        <v>81</v>
      </c>
      <c r="AD182" t="s" s="0">
        <v>81</v>
      </c>
      <c r="AE182" t="s" s="0">
        <v>81</v>
      </c>
      <c r="AF182" t="s" s="0">
        <v>81</v>
      </c>
      <c r="AG182" t="s" s="0">
        <v>4320</v>
      </c>
      <c r="AH182" t="s" s="0">
        <v>4321</v>
      </c>
      <c r="AI182" t="s" s="0">
        <v>4322</v>
      </c>
      <c r="AJ182" t="s" s="0">
        <v>4323</v>
      </c>
      <c r="AK182" t="s" s="0">
        <v>81</v>
      </c>
      <c r="AL182" t="s" s="0">
        <v>1105</v>
      </c>
      <c r="AM182" t="s" s="0">
        <v>297</v>
      </c>
      <c r="AN182" t="s" s="0">
        <v>404</v>
      </c>
      <c r="AO182" t="s" s="0">
        <v>108</v>
      </c>
      <c r="AP182" t="s" s="0">
        <v>293</v>
      </c>
      <c r="AQ182" t="s" s="0">
        <v>4324</v>
      </c>
      <c r="AR182" t="s" s="0">
        <v>4325</v>
      </c>
      <c r="AS182" t="s" s="0">
        <v>4326</v>
      </c>
      <c r="AT182" t="s" s="0">
        <v>4327</v>
      </c>
      <c r="AU182" t="s" s="0">
        <v>4328</v>
      </c>
      <c r="AV182" t="s" s="0">
        <v>81</v>
      </c>
      <c r="AW182" t="s" s="0">
        <v>4329</v>
      </c>
      <c r="AX182" t="s" s="0">
        <v>4330</v>
      </c>
      <c r="AY182" t="s" s="0">
        <v>4331</v>
      </c>
      <c r="AZ182" t="s" s="0">
        <v>4331</v>
      </c>
      <c r="BA182" t="s" s="0">
        <v>1830</v>
      </c>
      <c r="BB182" t="s" s="0">
        <v>200</v>
      </c>
      <c r="BC182" t="s" s="0">
        <v>81</v>
      </c>
      <c r="BD182" t="s" s="0">
        <v>81</v>
      </c>
      <c r="BE182" t="s" s="0">
        <v>81</v>
      </c>
      <c r="BF182" t="s" s="0">
        <v>81</v>
      </c>
      <c r="BG182" t="s" s="0">
        <v>4332</v>
      </c>
      <c r="BH182" t="s" s="0">
        <v>4333</v>
      </c>
      <c r="BI182" t="s" s="0">
        <v>81</v>
      </c>
      <c r="BJ182" t="s" s="0">
        <v>4334</v>
      </c>
      <c r="BK182" t="s" s="361">
        <f>HYPERLINK("http://dx.doi.org/10.11152/mu-2583","http://dx.doi.org/10.11152/mu-2583")</f>
        <v>4335</v>
      </c>
      <c r="BL182" t="s" s="0">
        <v>81</v>
      </c>
      <c r="BM182" t="s" s="0">
        <v>81</v>
      </c>
      <c r="BN182" t="s" s="0">
        <v>289</v>
      </c>
      <c r="BO182" t="s" s="0">
        <v>4336</v>
      </c>
      <c r="BP182" t="s" s="0">
        <v>4336</v>
      </c>
      <c r="BQ182" t="s" s="0">
        <v>4337</v>
      </c>
      <c r="BR182" t="s" s="0">
        <v>4338</v>
      </c>
      <c r="BS182" t="s" s="0">
        <v>4339</v>
      </c>
      <c r="BT182" t="s" s="362">
        <f>HYPERLINK("https://www.webofscience.com/wos/woscc/full-record/WOS:000591995000012","View Record in Web of Science")</f>
        <v>119</v>
      </c>
      <c r="BU182" t="s" s="0">
        <v>81</v>
      </c>
      <c r="BV182" t="s" s="0">
        <v>81</v>
      </c>
      <c r="BW182" t="s" s="0">
        <v>81</v>
      </c>
      <c r="BX182" t="s" s="0">
        <v>121</v>
      </c>
    </row>
    <row r="183">
      <c r="A183" t="s" s="0">
        <v>77</v>
      </c>
      <c r="B183" t="s" s="0">
        <v>77</v>
      </c>
      <c r="C183" t="s" s="0">
        <v>77</v>
      </c>
      <c r="D183" t="s" s="0">
        <v>77</v>
      </c>
      <c r="E183" t="s" s="0">
        <v>4340</v>
      </c>
      <c r="F183" t="s" s="0">
        <v>4341</v>
      </c>
      <c r="G183" t="s" s="0">
        <v>4342</v>
      </c>
      <c r="H183" t="s" s="0">
        <v>81</v>
      </c>
      <c r="I183" t="s" s="0">
        <v>82</v>
      </c>
      <c r="J183" t="s" s="0">
        <v>4343</v>
      </c>
      <c r="K183" t="s" s="0">
        <v>4344</v>
      </c>
      <c r="L183" t="s" s="0">
        <v>4345</v>
      </c>
      <c r="M183" t="s" s="0">
        <v>4346</v>
      </c>
      <c r="N183" t="s" s="0">
        <v>4347</v>
      </c>
      <c r="O183" t="s" s="0">
        <v>4348</v>
      </c>
      <c r="P183" t="s" s="0">
        <v>4349</v>
      </c>
      <c r="Q183" t="s" s="0">
        <v>87</v>
      </c>
      <c r="R183" t="s" s="0">
        <v>81</v>
      </c>
      <c r="S183" t="s" s="0">
        <v>81</v>
      </c>
      <c r="T183" t="s" s="0">
        <v>81</v>
      </c>
      <c r="U183" t="s" s="0">
        <v>81</v>
      </c>
      <c r="V183" t="s" s="0">
        <v>4350</v>
      </c>
      <c r="W183" t="s" s="0">
        <v>2075</v>
      </c>
      <c r="X183" t="s" s="0">
        <v>81</v>
      </c>
      <c r="Y183" t="s" s="0">
        <v>81</v>
      </c>
      <c r="Z183" t="s" s="0">
        <v>90</v>
      </c>
      <c r="AA183" t="s" s="0">
        <v>91</v>
      </c>
      <c r="AB183" t="s" s="0">
        <v>81</v>
      </c>
      <c r="AC183" t="s" s="0">
        <v>81</v>
      </c>
      <c r="AD183" t="s" s="0">
        <v>81</v>
      </c>
      <c r="AE183" t="s" s="0">
        <v>81</v>
      </c>
      <c r="AF183" t="s" s="0">
        <v>81</v>
      </c>
      <c r="AG183" t="s" s="0">
        <v>4351</v>
      </c>
      <c r="AH183" t="s" s="0">
        <v>4352</v>
      </c>
      <c r="AI183" t="s" s="0">
        <v>81</v>
      </c>
      <c r="AJ183" t="s" s="0">
        <v>4353</v>
      </c>
      <c r="AK183" t="s" s="0">
        <v>81</v>
      </c>
      <c r="AL183" t="s" s="0">
        <v>1353</v>
      </c>
      <c r="AM183" t="s" s="0">
        <v>122</v>
      </c>
      <c r="AN183" t="s" s="0">
        <v>288</v>
      </c>
      <c r="AO183" t="s" s="0">
        <v>181</v>
      </c>
      <c r="AP183" t="s" s="0">
        <v>177</v>
      </c>
      <c r="AQ183" t="s" s="0">
        <v>2079</v>
      </c>
      <c r="AR183" t="s" s="0">
        <v>2080</v>
      </c>
      <c r="AS183" t="s" s="0">
        <v>2081</v>
      </c>
      <c r="AT183" t="s" s="0">
        <v>2082</v>
      </c>
      <c r="AU183" t="s" s="0">
        <v>2083</v>
      </c>
      <c r="AV183" t="s" s="0">
        <v>81</v>
      </c>
      <c r="AW183" t="s" s="0">
        <v>2084</v>
      </c>
      <c r="AX183" t="s" s="0">
        <v>2085</v>
      </c>
      <c r="AY183" t="s" s="0">
        <v>4354</v>
      </c>
      <c r="AZ183" t="s" s="0">
        <v>106</v>
      </c>
      <c r="BA183" t="s" s="0">
        <v>957</v>
      </c>
      <c r="BB183" t="s" s="0">
        <v>81</v>
      </c>
      <c r="BC183" t="s" s="0">
        <v>81</v>
      </c>
      <c r="BD183" t="s" s="0">
        <v>81</v>
      </c>
      <c r="BE183" t="s" s="0">
        <v>81</v>
      </c>
      <c r="BF183" t="s" s="0">
        <v>81</v>
      </c>
      <c r="BG183" t="s" s="0">
        <v>81</v>
      </c>
      <c r="BH183" t="s" s="0">
        <v>81</v>
      </c>
      <c r="BI183" t="s" s="0">
        <v>4355</v>
      </c>
      <c r="BJ183" t="s" s="0">
        <v>4356</v>
      </c>
      <c r="BK183" t="s" s="363">
        <f>HYPERLINK("http://dx.doi.org/10.2196/78714","http://dx.doi.org/10.2196/78714")</f>
        <v>4357</v>
      </c>
      <c r="BL183" t="s" s="0">
        <v>81</v>
      </c>
      <c r="BM183" t="s" s="0">
        <v>81</v>
      </c>
      <c r="BN183" t="s" s="0">
        <v>323</v>
      </c>
      <c r="BO183" t="s" s="0">
        <v>1133</v>
      </c>
      <c r="BP183" t="s" s="0">
        <v>1133</v>
      </c>
      <c r="BQ183" t="s" s="0">
        <v>4358</v>
      </c>
      <c r="BR183" t="s" s="0">
        <v>4359</v>
      </c>
      <c r="BS183" t="s" s="0">
        <v>4360</v>
      </c>
      <c r="BT183" t="s" s="364">
        <f>HYPERLINK("https://www.webofscience.com/wos/woscc/full-record/WOS:001672564000001","View Record in Web of Science")</f>
        <v>119</v>
      </c>
      <c r="BU183" t="s" s="0">
        <v>120</v>
      </c>
      <c r="BV183" t="s" s="0">
        <v>81</v>
      </c>
      <c r="BW183" t="s" s="0">
        <v>81</v>
      </c>
      <c r="BX183" t="s" s="0">
        <v>121</v>
      </c>
    </row>
    <row r="184">
      <c r="A184" t="s" s="0">
        <v>77</v>
      </c>
      <c r="B184" t="s" s="0">
        <v>77</v>
      </c>
      <c r="C184" t="s" s="0">
        <v>77</v>
      </c>
      <c r="D184" t="s" s="0">
        <v>77</v>
      </c>
      <c r="E184" t="s" s="0">
        <v>4361</v>
      </c>
      <c r="F184" t="s" s="0">
        <v>4362</v>
      </c>
      <c r="G184" t="s" s="0">
        <v>4363</v>
      </c>
      <c r="H184" t="s" s="0">
        <v>81</v>
      </c>
      <c r="I184" t="s" s="0">
        <v>276</v>
      </c>
      <c r="J184" t="s" s="0">
        <v>4364</v>
      </c>
      <c r="K184" t="s" s="0">
        <v>4365</v>
      </c>
      <c r="L184" t="s" s="0">
        <v>81</v>
      </c>
      <c r="M184" t="s" s="0">
        <v>81</v>
      </c>
      <c r="N184" t="s" s="0">
        <v>81</v>
      </c>
      <c r="O184" t="s" s="0">
        <v>4366</v>
      </c>
      <c r="P184" t="s" s="0">
        <v>4367</v>
      </c>
      <c r="Q184" t="s" s="0">
        <v>87</v>
      </c>
      <c r="R184" t="s" s="0">
        <v>81</v>
      </c>
      <c r="S184" t="s" s="0">
        <v>81</v>
      </c>
      <c r="T184" t="s" s="0">
        <v>81</v>
      </c>
      <c r="U184" t="s" s="0">
        <v>81</v>
      </c>
      <c r="V184" t="s" s="0">
        <v>4368</v>
      </c>
      <c r="W184" t="s" s="0">
        <v>1402</v>
      </c>
      <c r="X184" t="s" s="0">
        <v>81</v>
      </c>
      <c r="Y184" t="s" s="0">
        <v>81</v>
      </c>
      <c r="Z184" t="s" s="0">
        <v>90</v>
      </c>
      <c r="AA184" t="s" s="0">
        <v>91</v>
      </c>
      <c r="AB184" t="s" s="0">
        <v>81</v>
      </c>
      <c r="AC184" t="s" s="0">
        <v>81</v>
      </c>
      <c r="AD184" t="s" s="0">
        <v>81</v>
      </c>
      <c r="AE184" t="s" s="0">
        <v>81</v>
      </c>
      <c r="AF184" t="s" s="0">
        <v>81</v>
      </c>
      <c r="AG184" t="s" s="0">
        <v>4369</v>
      </c>
      <c r="AH184" t="s" s="0">
        <v>4370</v>
      </c>
      <c r="AI184" t="s" s="0">
        <v>4371</v>
      </c>
      <c r="AJ184" t="s" s="0">
        <v>4372</v>
      </c>
      <c r="AK184" t="s" s="0">
        <v>81</v>
      </c>
      <c r="AL184" t="s" s="0">
        <v>4373</v>
      </c>
      <c r="AM184" t="s" s="0">
        <v>77</v>
      </c>
      <c r="AN184" t="s" s="0">
        <v>77</v>
      </c>
      <c r="AO184" t="s" s="0">
        <v>108</v>
      </c>
      <c r="AP184" t="s" s="0">
        <v>97</v>
      </c>
      <c r="AQ184" t="s" s="0">
        <v>170</v>
      </c>
      <c r="AR184" t="s" s="0">
        <v>171</v>
      </c>
      <c r="AS184" t="s" s="0">
        <v>172</v>
      </c>
      <c r="AT184" t="s" s="0">
        <v>81</v>
      </c>
      <c r="AU184" t="s" s="0">
        <v>1407</v>
      </c>
      <c r="AV184" t="s" s="0">
        <v>81</v>
      </c>
      <c r="AW184" t="s" s="0">
        <v>1402</v>
      </c>
      <c r="AX184" t="s" s="0">
        <v>1408</v>
      </c>
      <c r="AY184" t="s" s="0">
        <v>3508</v>
      </c>
      <c r="AZ184" t="s" s="0">
        <v>106</v>
      </c>
      <c r="BA184" t="s" s="0">
        <v>293</v>
      </c>
      <c r="BB184" t="s" s="0">
        <v>108</v>
      </c>
      <c r="BC184" t="s" s="0">
        <v>81</v>
      </c>
      <c r="BD184" t="s" s="0">
        <v>81</v>
      </c>
      <c r="BE184" t="s" s="0">
        <v>81</v>
      </c>
      <c r="BF184" t="s" s="0">
        <v>81</v>
      </c>
      <c r="BG184" t="s" s="0">
        <v>81</v>
      </c>
      <c r="BH184" t="s" s="0">
        <v>81</v>
      </c>
      <c r="BI184" t="s" s="0">
        <v>610</v>
      </c>
      <c r="BJ184" t="s" s="0">
        <v>4374</v>
      </c>
      <c r="BK184" t="s" s="365">
        <f>HYPERLINK("http://dx.doi.org/10.3390/a19010054","http://dx.doi.org/10.3390/a19010054")</f>
        <v>4375</v>
      </c>
      <c r="BL184" t="s" s="0">
        <v>81</v>
      </c>
      <c r="BM184" t="s" s="0">
        <v>81</v>
      </c>
      <c r="BN184" t="s" s="0">
        <v>541</v>
      </c>
      <c r="BO184" t="s" s="0">
        <v>1413</v>
      </c>
      <c r="BP184" t="s" s="0">
        <v>959</v>
      </c>
      <c r="BQ184" t="s" s="0">
        <v>4376</v>
      </c>
      <c r="BR184" t="s" s="0">
        <v>81</v>
      </c>
      <c r="BS184" t="s" s="0">
        <v>4377</v>
      </c>
      <c r="BT184" t="s" s="366">
        <f>HYPERLINK("https://www.webofscience.com/wos/woscc/full-record/WOS:001671881200001","View Record in Web of Science")</f>
        <v>119</v>
      </c>
      <c r="BU184" t="s" s="0">
        <v>120</v>
      </c>
      <c r="BV184" t="s" s="0">
        <v>81</v>
      </c>
      <c r="BW184" t="s" s="0">
        <v>81</v>
      </c>
      <c r="BX184" t="s" s="0">
        <v>121</v>
      </c>
    </row>
    <row r="185">
      <c r="A185" t="s" s="0">
        <v>77</v>
      </c>
      <c r="B185" t="s" s="0">
        <v>77</v>
      </c>
      <c r="C185" t="s" s="0">
        <v>108</v>
      </c>
      <c r="D185" t="s" s="0">
        <v>77</v>
      </c>
      <c r="E185" t="s" s="0">
        <v>4378</v>
      </c>
      <c r="F185" t="s" s="0">
        <v>4379</v>
      </c>
      <c r="G185" t="s" s="0">
        <v>4380</v>
      </c>
      <c r="H185" t="s" s="0">
        <v>81</v>
      </c>
      <c r="I185" t="s" s="0">
        <v>276</v>
      </c>
      <c r="J185" t="s" s="0">
        <v>4381</v>
      </c>
      <c r="K185" t="s" s="0">
        <v>4382</v>
      </c>
      <c r="L185" t="s" s="0">
        <v>81</v>
      </c>
      <c r="M185" t="s" s="0">
        <v>81</v>
      </c>
      <c r="N185" t="s" s="0">
        <v>81</v>
      </c>
      <c r="O185" t="s" s="0">
        <v>4383</v>
      </c>
      <c r="P185" t="s" s="0">
        <v>4384</v>
      </c>
      <c r="Q185" t="s" s="0">
        <v>87</v>
      </c>
      <c r="R185" t="s" s="0">
        <v>81</v>
      </c>
      <c r="S185" t="s" s="0">
        <v>81</v>
      </c>
      <c r="T185" t="s" s="0">
        <v>81</v>
      </c>
      <c r="U185" t="s" s="0">
        <v>81</v>
      </c>
      <c r="V185" t="s" s="0">
        <v>4385</v>
      </c>
      <c r="W185" t="s" s="0">
        <v>4386</v>
      </c>
      <c r="X185" t="s" s="0">
        <v>81</v>
      </c>
      <c r="Y185" t="s" s="0">
        <v>81</v>
      </c>
      <c r="Z185" t="s" s="0">
        <v>90</v>
      </c>
      <c r="AA185" t="s" s="0">
        <v>91</v>
      </c>
      <c r="AB185" t="s" s="0">
        <v>81</v>
      </c>
      <c r="AC185" t="s" s="0">
        <v>81</v>
      </c>
      <c r="AD185" t="s" s="0">
        <v>81</v>
      </c>
      <c r="AE185" t="s" s="0">
        <v>81</v>
      </c>
      <c r="AF185" t="s" s="0">
        <v>81</v>
      </c>
      <c r="AG185" t="s" s="0">
        <v>4387</v>
      </c>
      <c r="AH185" t="s" s="0">
        <v>4388</v>
      </c>
      <c r="AI185" t="s" s="0">
        <v>81</v>
      </c>
      <c r="AJ185" t="s" s="0">
        <v>81</v>
      </c>
      <c r="AK185" t="s" s="0">
        <v>81</v>
      </c>
      <c r="AL185" t="s" s="0">
        <v>3744</v>
      </c>
      <c r="AM185" t="s" s="0">
        <v>354</v>
      </c>
      <c r="AN185" t="s" s="0">
        <v>360</v>
      </c>
      <c r="AO185" t="s" s="0">
        <v>108</v>
      </c>
      <c r="AP185" t="s" s="0">
        <v>288</v>
      </c>
      <c r="AQ185" t="s" s="0">
        <v>883</v>
      </c>
      <c r="AR185" t="s" s="0">
        <v>665</v>
      </c>
      <c r="AS185" t="s" s="0">
        <v>884</v>
      </c>
      <c r="AT185" t="s" s="0">
        <v>4389</v>
      </c>
      <c r="AU185" t="s" s="0">
        <v>4390</v>
      </c>
      <c r="AV185" t="s" s="0">
        <v>81</v>
      </c>
      <c r="AW185" t="s" s="0">
        <v>4391</v>
      </c>
      <c r="AX185" t="s" s="0">
        <v>4392</v>
      </c>
      <c r="AY185" t="s" s="0">
        <v>4393</v>
      </c>
      <c r="AZ185" t="s" s="0">
        <v>205</v>
      </c>
      <c r="BA185" t="s" s="0">
        <v>347</v>
      </c>
      <c r="BB185" t="s" s="0">
        <v>108</v>
      </c>
      <c r="BC185" t="s" s="0">
        <v>81</v>
      </c>
      <c r="BD185" t="s" s="0">
        <v>81</v>
      </c>
      <c r="BE185" t="s" s="0">
        <v>81</v>
      </c>
      <c r="BF185" t="s" s="0">
        <v>81</v>
      </c>
      <c r="BG185" t="s" s="0">
        <v>97</v>
      </c>
      <c r="BH185" t="s" s="0">
        <v>297</v>
      </c>
      <c r="BI185" t="s" s="0">
        <v>81</v>
      </c>
      <c r="BJ185" t="s" s="0">
        <v>4394</v>
      </c>
      <c r="BK185" t="s" s="367">
        <f>HYPERLINK("http://dx.doi.org/10.1097/us9.0000000000000057","http://dx.doi.org/10.1097/us9.0000000000000057")</f>
        <v>4395</v>
      </c>
      <c r="BL185" t="s" s="0">
        <v>81</v>
      </c>
      <c r="BM185" t="s" s="0">
        <v>81</v>
      </c>
      <c r="BN185" t="s" s="0">
        <v>360</v>
      </c>
      <c r="BO185" t="s" s="0">
        <v>1853</v>
      </c>
      <c r="BP185" t="s" s="0">
        <v>1853</v>
      </c>
      <c r="BQ185" t="s" s="0">
        <v>4396</v>
      </c>
      <c r="BR185" t="s" s="0">
        <v>81</v>
      </c>
      <c r="BS185" t="s" s="0">
        <v>4397</v>
      </c>
      <c r="BT185" t="s" s="368">
        <f>HYPERLINK("https://www.webofscience.com/wos/woscc/full-record/WOS:001455405900007","View Record in Web of Science")</f>
        <v>119</v>
      </c>
      <c r="BU185" t="s" s="0">
        <v>120</v>
      </c>
      <c r="BV185" t="s" s="0">
        <v>81</v>
      </c>
      <c r="BW185" t="s" s="0">
        <v>81</v>
      </c>
      <c r="BX185" t="s" s="0">
        <v>121</v>
      </c>
    </row>
    <row r="186">
      <c r="A186" t="s" s="0">
        <v>77</v>
      </c>
      <c r="B186" t="s" s="0">
        <v>77</v>
      </c>
      <c r="C186" t="s" s="0">
        <v>77</v>
      </c>
      <c r="D186" t="s" s="0">
        <v>77</v>
      </c>
      <c r="E186" t="s" s="0">
        <v>4398</v>
      </c>
      <c r="F186" t="s" s="0">
        <v>4399</v>
      </c>
      <c r="G186" t="s" s="0">
        <v>4400</v>
      </c>
      <c r="H186" t="s" s="0">
        <v>81</v>
      </c>
      <c r="I186" t="s" s="0">
        <v>82</v>
      </c>
      <c r="J186" t="s" s="0">
        <v>4401</v>
      </c>
      <c r="K186" t="s" s="0">
        <v>4402</v>
      </c>
      <c r="L186" t="s" s="0">
        <v>81</v>
      </c>
      <c r="M186" t="s" s="0">
        <v>81</v>
      </c>
      <c r="N186" t="s" s="0">
        <v>81</v>
      </c>
      <c r="O186" t="s" s="0">
        <v>4403</v>
      </c>
      <c r="P186" t="s" s="0">
        <v>4404</v>
      </c>
      <c r="Q186" t="s" s="0">
        <v>87</v>
      </c>
      <c r="R186" t="s" s="0">
        <v>81</v>
      </c>
      <c r="S186" t="s" s="0">
        <v>81</v>
      </c>
      <c r="T186" t="s" s="0">
        <v>81</v>
      </c>
      <c r="U186" t="s" s="0">
        <v>81</v>
      </c>
      <c r="V186" t="s" s="0">
        <v>4405</v>
      </c>
      <c r="W186" t="s" s="0">
        <v>4406</v>
      </c>
      <c r="X186" t="s" s="0">
        <v>81</v>
      </c>
      <c r="Y186" t="s" s="0">
        <v>81</v>
      </c>
      <c r="Z186" t="s" s="0">
        <v>90</v>
      </c>
      <c r="AA186" t="s" s="0">
        <v>91</v>
      </c>
      <c r="AB186" t="s" s="0">
        <v>81</v>
      </c>
      <c r="AC186" t="s" s="0">
        <v>81</v>
      </c>
      <c r="AD186" t="s" s="0">
        <v>81</v>
      </c>
      <c r="AE186" t="s" s="0">
        <v>81</v>
      </c>
      <c r="AF186" t="s" s="0">
        <v>81</v>
      </c>
      <c r="AG186" t="s" s="0">
        <v>4407</v>
      </c>
      <c r="AH186" t="s" s="0">
        <v>4408</v>
      </c>
      <c r="AI186" t="s" s="0">
        <v>4409</v>
      </c>
      <c r="AJ186" t="s" s="0">
        <v>4410</v>
      </c>
      <c r="AK186" t="s" s="0">
        <v>81</v>
      </c>
      <c r="AL186" t="s" s="0">
        <v>148</v>
      </c>
      <c r="AM186" t="s" s="0">
        <v>97</v>
      </c>
      <c r="AN186" t="s" s="0">
        <v>97</v>
      </c>
      <c r="AO186" t="s" s="0">
        <v>122</v>
      </c>
      <c r="AP186" t="s" s="0">
        <v>677</v>
      </c>
      <c r="AQ186" t="s" s="0">
        <v>257</v>
      </c>
      <c r="AR186" t="s" s="0">
        <v>140</v>
      </c>
      <c r="AS186" t="s" s="0">
        <v>258</v>
      </c>
      <c r="AT186" t="s" s="0">
        <v>4411</v>
      </c>
      <c r="AU186" t="s" s="0">
        <v>4412</v>
      </c>
      <c r="AV186" t="s" s="0">
        <v>81</v>
      </c>
      <c r="AW186" t="s" s="0">
        <v>4413</v>
      </c>
      <c r="AX186" t="s" s="0">
        <v>4414</v>
      </c>
      <c r="AY186" t="s" s="0">
        <v>346</v>
      </c>
      <c r="AZ186" t="s" s="0">
        <v>106</v>
      </c>
      <c r="BA186" t="s" s="0">
        <v>1105</v>
      </c>
      <c r="BB186" t="s" s="0">
        <v>97</v>
      </c>
      <c r="BC186" t="s" s="0">
        <v>81</v>
      </c>
      <c r="BD186" t="s" s="0">
        <v>81</v>
      </c>
      <c r="BE186" t="s" s="0">
        <v>81</v>
      </c>
      <c r="BF186" t="s" s="0">
        <v>81</v>
      </c>
      <c r="BG186" t="s" s="0">
        <v>4415</v>
      </c>
      <c r="BH186" t="s" s="0">
        <v>494</v>
      </c>
      <c r="BI186" t="s" s="0">
        <v>81</v>
      </c>
      <c r="BJ186" t="s" s="0">
        <v>4416</v>
      </c>
      <c r="BK186" t="s" s="369">
        <f>HYPERLINK("http://dx.doi.org/10.1007/s11282-025-00876-5","http://dx.doi.org/10.1007/s11282-025-00876-5")</f>
        <v>4417</v>
      </c>
      <c r="BL186" t="s" s="0">
        <v>81</v>
      </c>
      <c r="BM186" t="s" s="0">
        <v>435</v>
      </c>
      <c r="BN186" t="s" s="0">
        <v>404</v>
      </c>
      <c r="BO186" t="s" s="0">
        <v>1267</v>
      </c>
      <c r="BP186" t="s" s="0">
        <v>1267</v>
      </c>
      <c r="BQ186" t="s" s="0">
        <v>4418</v>
      </c>
      <c r="BR186" t="s" s="0">
        <v>4419</v>
      </c>
      <c r="BS186" t="s" s="0">
        <v>4420</v>
      </c>
      <c r="BT186" t="s" s="370">
        <f>HYPERLINK("https://www.webofscience.com/wos/woscc/full-record/WOS:001607270000001","View Record in Web of Science")</f>
        <v>119</v>
      </c>
      <c r="BU186" t="s" s="0">
        <v>81</v>
      </c>
      <c r="BV186" t="s" s="0">
        <v>81</v>
      </c>
      <c r="BW186" t="s" s="0">
        <v>81</v>
      </c>
      <c r="BX186" t="s" s="0">
        <v>121</v>
      </c>
    </row>
    <row r="187">
      <c r="A187" t="s" s="0">
        <v>77</v>
      </c>
      <c r="B187" t="s" s="0">
        <v>77</v>
      </c>
      <c r="C187" t="s" s="0">
        <v>77</v>
      </c>
      <c r="D187" t="s" s="0">
        <v>77</v>
      </c>
      <c r="E187" t="s" s="0">
        <v>4421</v>
      </c>
      <c r="F187" t="s" s="0">
        <v>4422</v>
      </c>
      <c r="G187" t="s" s="0">
        <v>4423</v>
      </c>
      <c r="H187" t="s" s="0">
        <v>81</v>
      </c>
      <c r="I187" t="s" s="0">
        <v>82</v>
      </c>
      <c r="J187" t="s" s="0">
        <v>4424</v>
      </c>
      <c r="K187" t="s" s="0">
        <v>4425</v>
      </c>
      <c r="L187" t="s" s="0">
        <v>4426</v>
      </c>
      <c r="M187" t="s" s="0">
        <v>4427</v>
      </c>
      <c r="N187" t="s" s="0">
        <v>4428</v>
      </c>
      <c r="O187" t="s" s="0">
        <v>4429</v>
      </c>
      <c r="P187" t="s" s="0">
        <v>4430</v>
      </c>
      <c r="Q187" t="s" s="0">
        <v>87</v>
      </c>
      <c r="R187" t="s" s="0">
        <v>81</v>
      </c>
      <c r="S187" t="s" s="0">
        <v>81</v>
      </c>
      <c r="T187" t="s" s="0">
        <v>81</v>
      </c>
      <c r="U187" t="s" s="0">
        <v>81</v>
      </c>
      <c r="V187" t="s" s="0">
        <v>4431</v>
      </c>
      <c r="W187" t="s" s="0">
        <v>167</v>
      </c>
      <c r="X187" t="s" s="0">
        <v>81</v>
      </c>
      <c r="Y187" t="s" s="0">
        <v>81</v>
      </c>
      <c r="Z187" t="s" s="0">
        <v>90</v>
      </c>
      <c r="AA187" t="s" s="0">
        <v>91</v>
      </c>
      <c r="AB187" t="s" s="0">
        <v>81</v>
      </c>
      <c r="AC187" t="s" s="0">
        <v>81</v>
      </c>
      <c r="AD187" t="s" s="0">
        <v>81</v>
      </c>
      <c r="AE187" t="s" s="0">
        <v>81</v>
      </c>
      <c r="AF187" t="s" s="0">
        <v>81</v>
      </c>
      <c r="AG187" t="s" s="0">
        <v>4432</v>
      </c>
      <c r="AH187" t="s" s="0">
        <v>81</v>
      </c>
      <c r="AI187" t="s" s="0">
        <v>4433</v>
      </c>
      <c r="AJ187" t="s" s="0">
        <v>81</v>
      </c>
      <c r="AK187" t="s" s="0">
        <v>81</v>
      </c>
      <c r="AL187" t="s" s="0">
        <v>1846</v>
      </c>
      <c r="AM187" t="s" s="0">
        <v>77</v>
      </c>
      <c r="AN187" t="s" s="0">
        <v>77</v>
      </c>
      <c r="AO187" t="s" s="0">
        <v>108</v>
      </c>
      <c r="AP187" t="s" s="0">
        <v>108</v>
      </c>
      <c r="AQ187" t="s" s="0">
        <v>170</v>
      </c>
      <c r="AR187" t="s" s="0">
        <v>171</v>
      </c>
      <c r="AS187" t="s" s="0">
        <v>172</v>
      </c>
      <c r="AT187" t="s" s="0">
        <v>81</v>
      </c>
      <c r="AU187" t="s" s="0">
        <v>173</v>
      </c>
      <c r="AV187" t="s" s="0">
        <v>81</v>
      </c>
      <c r="AW187" t="s" s="0">
        <v>174</v>
      </c>
      <c r="AX187" t="s" s="0">
        <v>175</v>
      </c>
      <c r="AY187" t="s" s="0">
        <v>4434</v>
      </c>
      <c r="AZ187" t="s" s="0">
        <v>106</v>
      </c>
      <c r="BA187" t="s" s="0">
        <v>177</v>
      </c>
      <c r="BB187" t="s" s="0">
        <v>181</v>
      </c>
      <c r="BC187" t="s" s="0">
        <v>81</v>
      </c>
      <c r="BD187" t="s" s="0">
        <v>81</v>
      </c>
      <c r="BE187" t="s" s="0">
        <v>81</v>
      </c>
      <c r="BF187" t="s" s="0">
        <v>81</v>
      </c>
      <c r="BG187" t="s" s="0">
        <v>81</v>
      </c>
      <c r="BH187" t="s" s="0">
        <v>81</v>
      </c>
      <c r="BI187" t="s" s="0">
        <v>4435</v>
      </c>
      <c r="BJ187" t="s" s="0">
        <v>4436</v>
      </c>
      <c r="BK187" t="s" s="371">
        <f>HYPERLINK("http://dx.doi.org/10.3390/jcm15145623","http://dx.doi.org/10.3390/jcm15145623")</f>
        <v>4437</v>
      </c>
      <c r="BL187" t="s" s="0">
        <v>81</v>
      </c>
      <c r="BM187" t="s" s="0">
        <v>81</v>
      </c>
      <c r="BN187" t="s" s="0">
        <v>466</v>
      </c>
      <c r="BO187" t="s" s="0">
        <v>182</v>
      </c>
      <c r="BP187" t="s" s="0">
        <v>115</v>
      </c>
      <c r="BQ187" t="s" s="0">
        <v>4438</v>
      </c>
      <c r="BR187" t="s" s="0">
        <v>4439</v>
      </c>
      <c r="BS187" t="s" s="0">
        <v>4440</v>
      </c>
      <c r="BT187" t="s" s="372">
        <f>HYPERLINK("https://www.webofscience.com/wos/woscc/full-record/WOS:001832207400001","View Record in Web of Science")</f>
        <v>119</v>
      </c>
      <c r="BU187" t="s" s="0">
        <v>120</v>
      </c>
      <c r="BV187" t="s" s="0">
        <v>81</v>
      </c>
      <c r="BW187" t="s" s="0">
        <v>81</v>
      </c>
      <c r="BX187" t="s" s="0">
        <v>121</v>
      </c>
    </row>
    <row r="188">
      <c r="A188" t="s" s="0">
        <v>77</v>
      </c>
      <c r="B188" t="s" s="0">
        <v>77</v>
      </c>
      <c r="C188" t="s" s="0">
        <v>77</v>
      </c>
      <c r="D188" t="s" s="0">
        <v>77</v>
      </c>
      <c r="E188" t="s" s="0">
        <v>4441</v>
      </c>
      <c r="F188" t="s" s="0">
        <v>4442</v>
      </c>
      <c r="G188" t="s" s="0">
        <v>4443</v>
      </c>
      <c r="H188" t="s" s="0">
        <v>81</v>
      </c>
      <c r="I188" t="s" s="0">
        <v>82</v>
      </c>
      <c r="J188" t="s" s="0">
        <v>4444</v>
      </c>
      <c r="K188" t="s" s="0">
        <v>4445</v>
      </c>
      <c r="L188" t="s" s="0">
        <v>81</v>
      </c>
      <c r="M188" t="s" s="0">
        <v>81</v>
      </c>
      <c r="N188" t="s" s="0">
        <v>858</v>
      </c>
      <c r="O188" t="s" s="0">
        <v>4446</v>
      </c>
      <c r="P188" t="s" s="0">
        <v>4447</v>
      </c>
      <c r="Q188" t="s" s="0">
        <v>87</v>
      </c>
      <c r="R188" t="s" s="0">
        <v>81</v>
      </c>
      <c r="S188" t="s" s="0">
        <v>81</v>
      </c>
      <c r="T188" t="s" s="0">
        <v>81</v>
      </c>
      <c r="U188" t="s" s="0">
        <v>81</v>
      </c>
      <c r="V188" t="s" s="0">
        <v>4448</v>
      </c>
      <c r="W188" t="s" s="0">
        <v>167</v>
      </c>
      <c r="X188" t="s" s="0">
        <v>81</v>
      </c>
      <c r="Y188" t="s" s="0">
        <v>81</v>
      </c>
      <c r="Z188" t="s" s="0">
        <v>90</v>
      </c>
      <c r="AA188" t="s" s="0">
        <v>91</v>
      </c>
      <c r="AB188" t="s" s="0">
        <v>81</v>
      </c>
      <c r="AC188" t="s" s="0">
        <v>81</v>
      </c>
      <c r="AD188" t="s" s="0">
        <v>81</v>
      </c>
      <c r="AE188" t="s" s="0">
        <v>81</v>
      </c>
      <c r="AF188" t="s" s="0">
        <v>81</v>
      </c>
      <c r="AG188" t="s" s="0">
        <v>4449</v>
      </c>
      <c r="AH188" t="s" s="0">
        <v>4450</v>
      </c>
      <c r="AI188" t="s" s="0">
        <v>4451</v>
      </c>
      <c r="AJ188" t="s" s="0">
        <v>81</v>
      </c>
      <c r="AK188" t="s" s="0">
        <v>81</v>
      </c>
      <c r="AL188" t="s" s="0">
        <v>256</v>
      </c>
      <c r="AM188" t="s" s="0">
        <v>77</v>
      </c>
      <c r="AN188" t="s" s="0">
        <v>77</v>
      </c>
      <c r="AO188" t="s" s="0">
        <v>108</v>
      </c>
      <c r="AP188" t="s" s="0">
        <v>108</v>
      </c>
      <c r="AQ188" t="s" s="0">
        <v>170</v>
      </c>
      <c r="AR188" t="s" s="0">
        <v>171</v>
      </c>
      <c r="AS188" t="s" s="0">
        <v>172</v>
      </c>
      <c r="AT188" t="s" s="0">
        <v>81</v>
      </c>
      <c r="AU188" t="s" s="0">
        <v>173</v>
      </c>
      <c r="AV188" t="s" s="0">
        <v>81</v>
      </c>
      <c r="AW188" t="s" s="0">
        <v>174</v>
      </c>
      <c r="AX188" t="s" s="0">
        <v>175</v>
      </c>
      <c r="AY188" t="s" s="0">
        <v>1335</v>
      </c>
      <c r="AZ188" t="s" s="0">
        <v>106</v>
      </c>
      <c r="BA188" t="s" s="0">
        <v>177</v>
      </c>
      <c r="BB188" t="s" s="0">
        <v>677</v>
      </c>
      <c r="BC188" t="s" s="0">
        <v>81</v>
      </c>
      <c r="BD188" t="s" s="0">
        <v>81</v>
      </c>
      <c r="BE188" t="s" s="0">
        <v>81</v>
      </c>
      <c r="BF188" t="s" s="0">
        <v>81</v>
      </c>
      <c r="BG188" t="s" s="0">
        <v>81</v>
      </c>
      <c r="BH188" t="s" s="0">
        <v>81</v>
      </c>
      <c r="BI188" t="s" s="0">
        <v>4452</v>
      </c>
      <c r="BJ188" t="s" s="0">
        <v>4453</v>
      </c>
      <c r="BK188" t="s" s="373">
        <f>HYPERLINK("http://dx.doi.org/10.3390/jcm15124447","http://dx.doi.org/10.3390/jcm15124447")</f>
        <v>4454</v>
      </c>
      <c r="BL188" t="s" s="0">
        <v>81</v>
      </c>
      <c r="BM188" t="s" s="0">
        <v>266</v>
      </c>
      <c r="BN188" t="s" s="0">
        <v>1830</v>
      </c>
      <c r="BO188" t="s" s="0">
        <v>182</v>
      </c>
      <c r="BP188" t="s" s="0">
        <v>115</v>
      </c>
      <c r="BQ188" t="s" s="0">
        <v>4455</v>
      </c>
      <c r="BR188" t="s" s="0">
        <v>4456</v>
      </c>
      <c r="BS188" t="s" s="0">
        <v>4457</v>
      </c>
      <c r="BT188" t="s" s="374">
        <f>HYPERLINK("https://www.webofscience.com/wos/woscc/full-record/WOS:001802625000001","View Record in Web of Science")</f>
        <v>119</v>
      </c>
      <c r="BU188" t="s" s="0">
        <v>120</v>
      </c>
      <c r="BV188" t="s" s="0">
        <v>81</v>
      </c>
      <c r="BW188" t="s" s="0">
        <v>81</v>
      </c>
      <c r="BX188" t="s" s="0">
        <v>121</v>
      </c>
    </row>
    <row r="189">
      <c r="A189" t="s" s="0">
        <v>77</v>
      </c>
      <c r="B189" t="s" s="0">
        <v>77</v>
      </c>
      <c r="C189" t="s" s="0">
        <v>77</v>
      </c>
      <c r="D189" t="s" s="0">
        <v>77</v>
      </c>
      <c r="E189" t="s" s="0">
        <v>4458</v>
      </c>
      <c r="F189" t="s" s="0">
        <v>4459</v>
      </c>
      <c r="G189" t="s" s="0">
        <v>4460</v>
      </c>
      <c r="H189" t="s" s="0">
        <v>81</v>
      </c>
      <c r="I189" t="s" s="0">
        <v>82</v>
      </c>
      <c r="J189" t="s" s="0">
        <v>4461</v>
      </c>
      <c r="K189" t="s" s="0">
        <v>4462</v>
      </c>
      <c r="L189" t="s" s="0">
        <v>81</v>
      </c>
      <c r="M189" t="s" s="0">
        <v>81</v>
      </c>
      <c r="N189" t="s" s="0">
        <v>81</v>
      </c>
      <c r="O189" t="s" s="0">
        <v>4463</v>
      </c>
      <c r="P189" t="s" s="0">
        <v>4464</v>
      </c>
      <c r="Q189" t="s" s="0">
        <v>87</v>
      </c>
      <c r="R189" t="s" s="0">
        <v>81</v>
      </c>
      <c r="S189" t="s" s="0">
        <v>81</v>
      </c>
      <c r="T189" t="s" s="0">
        <v>81</v>
      </c>
      <c r="U189" t="s" s="0">
        <v>81</v>
      </c>
      <c r="V189" t="s" s="0">
        <v>4465</v>
      </c>
      <c r="W189" t="s" s="0">
        <v>486</v>
      </c>
      <c r="X189" t="s" s="0">
        <v>81</v>
      </c>
      <c r="Y189" t="s" s="0">
        <v>81</v>
      </c>
      <c r="Z189" t="s" s="0">
        <v>90</v>
      </c>
      <c r="AA189" t="s" s="0">
        <v>91</v>
      </c>
      <c r="AB189" t="s" s="0">
        <v>81</v>
      </c>
      <c r="AC189" t="s" s="0">
        <v>81</v>
      </c>
      <c r="AD189" t="s" s="0">
        <v>81</v>
      </c>
      <c r="AE189" t="s" s="0">
        <v>81</v>
      </c>
      <c r="AF189" t="s" s="0">
        <v>81</v>
      </c>
      <c r="AG189" t="s" s="0">
        <v>4466</v>
      </c>
      <c r="AH189" t="s" s="0">
        <v>81</v>
      </c>
      <c r="AI189" t="s" s="0">
        <v>81</v>
      </c>
      <c r="AJ189" t="s" s="0">
        <v>81</v>
      </c>
      <c r="AK189" t="s" s="0">
        <v>81</v>
      </c>
      <c r="AL189" t="s" s="0">
        <v>560</v>
      </c>
      <c r="AM189" t="s" s="0">
        <v>77</v>
      </c>
      <c r="AN189" t="s" s="0">
        <v>77</v>
      </c>
      <c r="AO189" t="s" s="0">
        <v>77</v>
      </c>
      <c r="AP189" t="s" s="0">
        <v>77</v>
      </c>
      <c r="AQ189" t="s" s="0">
        <v>170</v>
      </c>
      <c r="AR189" t="s" s="0">
        <v>171</v>
      </c>
      <c r="AS189" t="s" s="0">
        <v>172</v>
      </c>
      <c r="AT189" t="s" s="0">
        <v>81</v>
      </c>
      <c r="AU189" t="s" s="0">
        <v>490</v>
      </c>
      <c r="AV189" t="s" s="0">
        <v>81</v>
      </c>
      <c r="AW189" t="s" s="0">
        <v>486</v>
      </c>
      <c r="AX189" t="s" s="0">
        <v>491</v>
      </c>
      <c r="AY189" t="s" s="0">
        <v>4467</v>
      </c>
      <c r="AZ189" t="s" s="0">
        <v>106</v>
      </c>
      <c r="BA189" t="s" s="0">
        <v>493</v>
      </c>
      <c r="BB189" t="s" s="0">
        <v>177</v>
      </c>
      <c r="BC189" t="s" s="0">
        <v>81</v>
      </c>
      <c r="BD189" t="s" s="0">
        <v>81</v>
      </c>
      <c r="BE189" t="s" s="0">
        <v>81</v>
      </c>
      <c r="BF189" t="s" s="0">
        <v>81</v>
      </c>
      <c r="BG189" t="s" s="0">
        <v>81</v>
      </c>
      <c r="BH189" t="s" s="0">
        <v>81</v>
      </c>
      <c r="BI189" t="s" s="0">
        <v>4468</v>
      </c>
      <c r="BJ189" t="s" s="0">
        <v>4469</v>
      </c>
      <c r="BK189" t="s" s="375">
        <f>HYPERLINK("http://dx.doi.org/10.3390/diagnostics16152354","http://dx.doi.org/10.3390/diagnostics16152354")</f>
        <v>4470</v>
      </c>
      <c r="BL189" t="s" s="0">
        <v>81</v>
      </c>
      <c r="BM189" t="s" s="0">
        <v>81</v>
      </c>
      <c r="BN189" t="s" s="0">
        <v>267</v>
      </c>
      <c r="BO189" t="s" s="0">
        <v>182</v>
      </c>
      <c r="BP189" t="s" s="0">
        <v>115</v>
      </c>
      <c r="BQ189" t="s" s="0">
        <v>4471</v>
      </c>
      <c r="BR189" t="s" s="0">
        <v>81</v>
      </c>
      <c r="BS189" t="s" s="0">
        <v>4472</v>
      </c>
      <c r="BT189" t="s" s="376">
        <f>HYPERLINK("https://www.webofscience.com/wos/woscc/full-record/WOS:001847251700001","View Record in Web of Science")</f>
        <v>119</v>
      </c>
      <c r="BU189" t="s" s="0">
        <v>272</v>
      </c>
      <c r="BV189" t="s" s="0">
        <v>81</v>
      </c>
      <c r="BW189" t="s" s="0">
        <v>81</v>
      </c>
      <c r="BX189" t="s" s="0">
        <v>121</v>
      </c>
    </row>
    <row r="190">
      <c r="A190" t="s" s="0">
        <v>77</v>
      </c>
      <c r="B190" t="s" s="0">
        <v>77</v>
      </c>
      <c r="C190" t="s" s="0">
        <v>77</v>
      </c>
      <c r="D190" t="s" s="0">
        <v>77</v>
      </c>
      <c r="E190" t="s" s="0">
        <v>4473</v>
      </c>
      <c r="F190" t="s" s="0">
        <v>4474</v>
      </c>
      <c r="G190" t="s" s="0">
        <v>4475</v>
      </c>
      <c r="H190" t="s" s="0">
        <v>81</v>
      </c>
      <c r="I190" t="s" s="0">
        <v>82</v>
      </c>
      <c r="J190" t="s" s="0">
        <v>4476</v>
      </c>
      <c r="K190" t="s" s="0">
        <v>4477</v>
      </c>
      <c r="L190" t="s" s="0">
        <v>81</v>
      </c>
      <c r="M190" t="s" s="0">
        <v>81</v>
      </c>
      <c r="N190" t="s" s="0">
        <v>858</v>
      </c>
      <c r="O190" t="s" s="0">
        <v>4478</v>
      </c>
      <c r="P190" t="s" s="0">
        <v>4479</v>
      </c>
      <c r="Q190" t="s" s="0">
        <v>87</v>
      </c>
      <c r="R190" t="s" s="0">
        <v>81</v>
      </c>
      <c r="S190" t="s" s="0">
        <v>81</v>
      </c>
      <c r="T190" t="s" s="0">
        <v>81</v>
      </c>
      <c r="U190" t="s" s="0">
        <v>81</v>
      </c>
      <c r="V190" t="s" s="0">
        <v>4480</v>
      </c>
      <c r="W190" t="s" s="0">
        <v>1178</v>
      </c>
      <c r="X190" t="s" s="0">
        <v>81</v>
      </c>
      <c r="Y190" t="s" s="0">
        <v>81</v>
      </c>
      <c r="Z190" t="s" s="0">
        <v>90</v>
      </c>
      <c r="AA190" t="s" s="0">
        <v>91</v>
      </c>
      <c r="AB190" t="s" s="0">
        <v>81</v>
      </c>
      <c r="AC190" t="s" s="0">
        <v>81</v>
      </c>
      <c r="AD190" t="s" s="0">
        <v>81</v>
      </c>
      <c r="AE190" t="s" s="0">
        <v>81</v>
      </c>
      <c r="AF190" t="s" s="0">
        <v>81</v>
      </c>
      <c r="AG190" t="s" s="0">
        <v>4481</v>
      </c>
      <c r="AH190" t="s" s="0">
        <v>4482</v>
      </c>
      <c r="AI190" t="s" s="0">
        <v>81</v>
      </c>
      <c r="AJ190" t="s" s="0">
        <v>81</v>
      </c>
      <c r="AK190" t="s" s="0">
        <v>81</v>
      </c>
      <c r="AL190" t="s" s="0">
        <v>770</v>
      </c>
      <c r="AM190" t="s" s="0">
        <v>77</v>
      </c>
      <c r="AN190" t="s" s="0">
        <v>77</v>
      </c>
      <c r="AO190" t="s" s="0">
        <v>77</v>
      </c>
      <c r="AP190" t="s" s="0">
        <v>77</v>
      </c>
      <c r="AQ190" t="s" s="0">
        <v>170</v>
      </c>
      <c r="AR190" t="s" s="0">
        <v>171</v>
      </c>
      <c r="AS190" t="s" s="0">
        <v>172</v>
      </c>
      <c r="AT190" t="s" s="0">
        <v>81</v>
      </c>
      <c r="AU190" t="s" s="0">
        <v>1183</v>
      </c>
      <c r="AV190" t="s" s="0">
        <v>81</v>
      </c>
      <c r="AW190" t="s" s="0">
        <v>1178</v>
      </c>
      <c r="AX190" t="s" s="0">
        <v>1184</v>
      </c>
      <c r="AY190" t="s" s="0">
        <v>1022</v>
      </c>
      <c r="AZ190" t="s" s="0">
        <v>106</v>
      </c>
      <c r="BA190" t="s" s="0">
        <v>466</v>
      </c>
      <c r="BB190" t="s" s="0">
        <v>181</v>
      </c>
      <c r="BC190" t="s" s="0">
        <v>81</v>
      </c>
      <c r="BD190" t="s" s="0">
        <v>81</v>
      </c>
      <c r="BE190" t="s" s="0">
        <v>81</v>
      </c>
      <c r="BF190" t="s" s="0">
        <v>81</v>
      </c>
      <c r="BG190" t="s" s="0">
        <v>81</v>
      </c>
      <c r="BH190" t="s" s="0">
        <v>81</v>
      </c>
      <c r="BI190" t="s" s="0">
        <v>4483</v>
      </c>
      <c r="BJ190" t="s" s="0">
        <v>4484</v>
      </c>
      <c r="BK190" t="s" s="377">
        <f>HYPERLINK("http://dx.doi.org/10.3390/cancers18142261","http://dx.doi.org/10.3390/cancers18142261")</f>
        <v>4485</v>
      </c>
      <c r="BL190" t="s" s="0">
        <v>81</v>
      </c>
      <c r="BM190" t="s" s="0">
        <v>81</v>
      </c>
      <c r="BN190" t="s" s="0">
        <v>493</v>
      </c>
      <c r="BO190" t="s" s="0">
        <v>568</v>
      </c>
      <c r="BP190" t="s" s="0">
        <v>568</v>
      </c>
      <c r="BQ190" t="s" s="0">
        <v>4486</v>
      </c>
      <c r="BR190" t="s" s="0">
        <v>4487</v>
      </c>
      <c r="BS190" t="s" s="0">
        <v>4488</v>
      </c>
      <c r="BT190" t="s" s="378">
        <f>HYPERLINK("https://www.webofscience.com/wos/woscc/full-record/WOS:001831601200001","View Record in Web of Science")</f>
        <v>119</v>
      </c>
      <c r="BU190" t="s" s="0">
        <v>120</v>
      </c>
      <c r="BV190" t="s" s="0">
        <v>81</v>
      </c>
      <c r="BW190" t="s" s="0">
        <v>81</v>
      </c>
      <c r="BX190" t="s" s="0">
        <v>121</v>
      </c>
    </row>
    <row r="191">
      <c r="A191" t="s" s="0">
        <v>77</v>
      </c>
      <c r="B191" t="s" s="0">
        <v>77</v>
      </c>
      <c r="C191" t="s" s="0">
        <v>77</v>
      </c>
      <c r="D191" t="s" s="0">
        <v>77</v>
      </c>
      <c r="E191" t="s" s="0">
        <v>4489</v>
      </c>
      <c r="F191" t="s" s="0">
        <v>4490</v>
      </c>
      <c r="G191" t="s" s="0">
        <v>4491</v>
      </c>
      <c r="H191" t="s" s="0">
        <v>81</v>
      </c>
      <c r="I191" t="s" s="0">
        <v>82</v>
      </c>
      <c r="J191" t="s" s="0">
        <v>4492</v>
      </c>
      <c r="K191" t="s" s="0">
        <v>4493</v>
      </c>
      <c r="L191" t="s" s="0">
        <v>81</v>
      </c>
      <c r="M191" t="s" s="0">
        <v>81</v>
      </c>
      <c r="N191" t="s" s="0">
        <v>81</v>
      </c>
      <c r="O191" t="s" s="0">
        <v>4494</v>
      </c>
      <c r="P191" t="s" s="0">
        <v>4495</v>
      </c>
      <c r="Q191" t="s" s="0">
        <v>87</v>
      </c>
      <c r="R191" t="s" s="0">
        <v>81</v>
      </c>
      <c r="S191" t="s" s="0">
        <v>81</v>
      </c>
      <c r="T191" t="s" s="0">
        <v>81</v>
      </c>
      <c r="U191" t="s" s="0">
        <v>81</v>
      </c>
      <c r="V191" t="s" s="0">
        <v>4496</v>
      </c>
      <c r="W191" t="s" s="0">
        <v>508</v>
      </c>
      <c r="X191" t="s" s="0">
        <v>81</v>
      </c>
      <c r="Y191" t="s" s="0">
        <v>81</v>
      </c>
      <c r="Z191" t="s" s="0">
        <v>90</v>
      </c>
      <c r="AA191" t="s" s="0">
        <v>91</v>
      </c>
      <c r="AB191" t="s" s="0">
        <v>81</v>
      </c>
      <c r="AC191" t="s" s="0">
        <v>81</v>
      </c>
      <c r="AD191" t="s" s="0">
        <v>81</v>
      </c>
      <c r="AE191" t="s" s="0">
        <v>81</v>
      </c>
      <c r="AF191" t="s" s="0">
        <v>81</v>
      </c>
      <c r="AG191" t="s" s="0">
        <v>4497</v>
      </c>
      <c r="AH191" t="s" s="0">
        <v>4498</v>
      </c>
      <c r="AI191" t="s" s="0">
        <v>4499</v>
      </c>
      <c r="AJ191" t="s" s="0">
        <v>81</v>
      </c>
      <c r="AK191" t="s" s="0">
        <v>81</v>
      </c>
      <c r="AL191" t="s" s="0">
        <v>376</v>
      </c>
      <c r="AM191" t="s" s="0">
        <v>77</v>
      </c>
      <c r="AN191" t="s" s="0">
        <v>77</v>
      </c>
      <c r="AO191" t="s" s="0">
        <v>108</v>
      </c>
      <c r="AP191" t="s" s="0">
        <v>97</v>
      </c>
      <c r="AQ191" t="s" s="0">
        <v>257</v>
      </c>
      <c r="AR191" t="s" s="0">
        <v>140</v>
      </c>
      <c r="AS191" t="s" s="0">
        <v>258</v>
      </c>
      <c r="AT191" t="s" s="0">
        <v>514</v>
      </c>
      <c r="AU191" t="s" s="0">
        <v>515</v>
      </c>
      <c r="AV191" t="s" s="0">
        <v>81</v>
      </c>
      <c r="AW191" t="s" s="0">
        <v>516</v>
      </c>
      <c r="AX191" t="s" s="0">
        <v>517</v>
      </c>
      <c r="AY191" t="s" s="0">
        <v>1362</v>
      </c>
      <c r="AZ191" t="s" s="0">
        <v>106</v>
      </c>
      <c r="BA191" t="s" s="0">
        <v>225</v>
      </c>
      <c r="BB191" t="s" s="0">
        <v>97</v>
      </c>
      <c r="BC191" t="s" s="0">
        <v>81</v>
      </c>
      <c r="BD191" t="s" s="0">
        <v>81</v>
      </c>
      <c r="BE191" t="s" s="0">
        <v>81</v>
      </c>
      <c r="BF191" t="s" s="0">
        <v>81</v>
      </c>
      <c r="BG191" t="s" s="0">
        <v>4500</v>
      </c>
      <c r="BH191" t="s" s="0">
        <v>4501</v>
      </c>
      <c r="BI191" t="s" s="0">
        <v>81</v>
      </c>
      <c r="BJ191" t="s" s="0">
        <v>4502</v>
      </c>
      <c r="BK191" t="s" s="379">
        <f>HYPERLINK("http://dx.doi.org/10.1007/s00261-025-05089-2","http://dx.doi.org/10.1007/s00261-025-05089-2")</f>
        <v>4503</v>
      </c>
      <c r="BL191" t="s" s="0">
        <v>81</v>
      </c>
      <c r="BM191" t="s" s="0">
        <v>617</v>
      </c>
      <c r="BN191" t="s" s="0">
        <v>181</v>
      </c>
      <c r="BO191" t="s" s="0">
        <v>441</v>
      </c>
      <c r="BP191" t="s" s="0">
        <v>441</v>
      </c>
      <c r="BQ191" t="s" s="0">
        <v>4504</v>
      </c>
      <c r="BR191" t="s" s="0">
        <v>4505</v>
      </c>
      <c r="BS191" t="s" s="0">
        <v>4506</v>
      </c>
      <c r="BT191" t="s" s="380">
        <f>HYPERLINK("https://www.webofscience.com/wos/woscc/full-record/WOS:001521656800001","View Record in Web of Science")</f>
        <v>119</v>
      </c>
      <c r="BU191" t="s" s="0">
        <v>81</v>
      </c>
      <c r="BV191" t="s" s="0">
        <v>81</v>
      </c>
      <c r="BW191" t="s" s="0">
        <v>81</v>
      </c>
      <c r="BX191" t="s" s="0">
        <v>121</v>
      </c>
    </row>
    <row r="192">
      <c r="A192" t="s" s="0">
        <v>77</v>
      </c>
      <c r="B192" t="s" s="0">
        <v>77</v>
      </c>
      <c r="C192" t="s" s="0">
        <v>77</v>
      </c>
      <c r="D192" t="s" s="0">
        <v>77</v>
      </c>
      <c r="E192" t="s" s="0">
        <v>4507</v>
      </c>
      <c r="F192" t="s" s="0">
        <v>4508</v>
      </c>
      <c r="G192" t="s" s="0">
        <v>4509</v>
      </c>
      <c r="H192" t="s" s="0">
        <v>81</v>
      </c>
      <c r="I192" t="s" s="0">
        <v>82</v>
      </c>
      <c r="J192" t="s" s="0">
        <v>4510</v>
      </c>
      <c r="K192" t="s" s="0">
        <v>4511</v>
      </c>
      <c r="L192" t="s" s="0">
        <v>81</v>
      </c>
      <c r="M192" t="s" s="0">
        <v>81</v>
      </c>
      <c r="N192" t="s" s="0">
        <v>81</v>
      </c>
      <c r="O192" t="s" s="0">
        <v>4512</v>
      </c>
      <c r="P192" t="s" s="0">
        <v>4513</v>
      </c>
      <c r="Q192" t="s" s="0">
        <v>87</v>
      </c>
      <c r="R192" t="s" s="0">
        <v>81</v>
      </c>
      <c r="S192" t="s" s="0">
        <v>81</v>
      </c>
      <c r="T192" t="s" s="0">
        <v>81</v>
      </c>
      <c r="U192" t="s" s="0">
        <v>81</v>
      </c>
      <c r="V192" t="s" s="0">
        <v>4514</v>
      </c>
      <c r="W192" t="s" s="0">
        <v>4515</v>
      </c>
      <c r="X192" t="s" s="0">
        <v>81</v>
      </c>
      <c r="Y192" t="s" s="0">
        <v>81</v>
      </c>
      <c r="Z192" t="s" s="0">
        <v>90</v>
      </c>
      <c r="AA192" t="s" s="0">
        <v>91</v>
      </c>
      <c r="AB192" t="s" s="0">
        <v>81</v>
      </c>
      <c r="AC192" t="s" s="0">
        <v>81</v>
      </c>
      <c r="AD192" t="s" s="0">
        <v>81</v>
      </c>
      <c r="AE192" t="s" s="0">
        <v>81</v>
      </c>
      <c r="AF192" t="s" s="0">
        <v>81</v>
      </c>
      <c r="AG192" t="s" s="0">
        <v>4516</v>
      </c>
      <c r="AH192" t="s" s="0">
        <v>4517</v>
      </c>
      <c r="AI192" t="s" s="0">
        <v>81</v>
      </c>
      <c r="AJ192" t="s" s="0">
        <v>81</v>
      </c>
      <c r="AK192" t="s" s="0">
        <v>81</v>
      </c>
      <c r="AL192" t="s" s="0">
        <v>347</v>
      </c>
      <c r="AM192" t="s" s="0">
        <v>108</v>
      </c>
      <c r="AN192" t="s" s="0">
        <v>108</v>
      </c>
      <c r="AO192" t="s" s="0">
        <v>77</v>
      </c>
      <c r="AP192" t="s" s="0">
        <v>108</v>
      </c>
      <c r="AQ192" t="s" s="0">
        <v>257</v>
      </c>
      <c r="AR192" t="s" s="0">
        <v>140</v>
      </c>
      <c r="AS192" t="s" s="0">
        <v>258</v>
      </c>
      <c r="AT192" t="s" s="0">
        <v>4518</v>
      </c>
      <c r="AU192" t="s" s="0">
        <v>4519</v>
      </c>
      <c r="AV192" t="s" s="0">
        <v>81</v>
      </c>
      <c r="AW192" t="s" s="0">
        <v>4520</v>
      </c>
      <c r="AX192" t="s" s="0">
        <v>4521</v>
      </c>
      <c r="AY192" t="s" s="0">
        <v>4522</v>
      </c>
      <c r="AZ192" t="s" s="0">
        <v>205</v>
      </c>
      <c r="BA192" t="s" s="0">
        <v>198</v>
      </c>
      <c r="BB192" t="s" s="0">
        <v>108</v>
      </c>
      <c r="BC192" t="s" s="0">
        <v>81</v>
      </c>
      <c r="BD192" t="s" s="0">
        <v>81</v>
      </c>
      <c r="BE192" t="s" s="0">
        <v>81</v>
      </c>
      <c r="BF192" t="s" s="0">
        <v>81</v>
      </c>
      <c r="BG192" t="s" s="0">
        <v>81</v>
      </c>
      <c r="BH192" t="s" s="0">
        <v>81</v>
      </c>
      <c r="BI192" t="s" s="0">
        <v>1432</v>
      </c>
      <c r="BJ192" t="s" s="0">
        <v>4523</v>
      </c>
      <c r="BK192" t="s" s="381">
        <f>HYPERLINK("http://dx.doi.org/10.1007/s10143-025-03947-7","http://dx.doi.org/10.1007/s10143-025-03947-7")</f>
        <v>4524</v>
      </c>
      <c r="BL192" t="s" s="0">
        <v>81</v>
      </c>
      <c r="BM192" t="s" s="0">
        <v>81</v>
      </c>
      <c r="BN192" t="s" s="0">
        <v>181</v>
      </c>
      <c r="BO192" t="s" s="0">
        <v>545</v>
      </c>
      <c r="BP192" t="s" s="0">
        <v>546</v>
      </c>
      <c r="BQ192" t="s" s="0">
        <v>4525</v>
      </c>
      <c r="BR192" t="s" s="0">
        <v>4526</v>
      </c>
      <c r="BS192" t="s" s="0">
        <v>4527</v>
      </c>
      <c r="BT192" t="s" s="382">
        <f>HYPERLINK("https://www.webofscience.com/wos/woscc/full-record/WOS:001637366200002","View Record in Web of Science")</f>
        <v>119</v>
      </c>
      <c r="BU192" t="s" s="0">
        <v>81</v>
      </c>
      <c r="BV192" t="s" s="0">
        <v>81</v>
      </c>
      <c r="BW192" t="s" s="0">
        <v>81</v>
      </c>
      <c r="BX192" t="s" s="0">
        <v>121</v>
      </c>
    </row>
    <row r="193">
      <c r="A193" t="s" s="0">
        <v>77</v>
      </c>
      <c r="B193" t="s" s="0">
        <v>77</v>
      </c>
      <c r="C193" t="s" s="0">
        <v>77</v>
      </c>
      <c r="D193" t="s" s="0">
        <v>77</v>
      </c>
      <c r="E193" t="s" s="0">
        <v>4528</v>
      </c>
      <c r="F193" t="s" s="0">
        <v>4529</v>
      </c>
      <c r="G193" t="s" s="0">
        <v>4530</v>
      </c>
      <c r="H193" t="s" s="0">
        <v>81</v>
      </c>
      <c r="I193" t="s" s="0">
        <v>276</v>
      </c>
      <c r="J193" t="s" s="0">
        <v>4531</v>
      </c>
      <c r="K193" t="s" s="0">
        <v>4532</v>
      </c>
      <c r="L193" t="s" s="0">
        <v>4533</v>
      </c>
      <c r="M193" t="s" s="0">
        <v>4533</v>
      </c>
      <c r="N193" t="s" s="0">
        <v>4534</v>
      </c>
      <c r="O193" t="s" s="0">
        <v>4535</v>
      </c>
      <c r="P193" t="s" s="0">
        <v>4536</v>
      </c>
      <c r="Q193" t="s" s="0">
        <v>87</v>
      </c>
      <c r="R193" t="s" s="0">
        <v>81</v>
      </c>
      <c r="S193" t="s" s="0">
        <v>81</v>
      </c>
      <c r="T193" t="s" s="0">
        <v>81</v>
      </c>
      <c r="U193" t="s" s="0">
        <v>81</v>
      </c>
      <c r="V193" t="s" s="0">
        <v>4537</v>
      </c>
      <c r="W193" t="s" s="0">
        <v>4538</v>
      </c>
      <c r="X193" t="s" s="0">
        <v>81</v>
      </c>
      <c r="Y193" t="s" s="0">
        <v>81</v>
      </c>
      <c r="Z193" t="s" s="0">
        <v>90</v>
      </c>
      <c r="AA193" t="s" s="0">
        <v>91</v>
      </c>
      <c r="AB193" t="s" s="0">
        <v>81</v>
      </c>
      <c r="AC193" t="s" s="0">
        <v>81</v>
      </c>
      <c r="AD193" t="s" s="0">
        <v>81</v>
      </c>
      <c r="AE193" t="s" s="0">
        <v>81</v>
      </c>
      <c r="AF193" t="s" s="0">
        <v>81</v>
      </c>
      <c r="AG193" t="s" s="0">
        <v>4539</v>
      </c>
      <c r="AH193" t="s" s="0">
        <v>4540</v>
      </c>
      <c r="AI193" t="s" s="0">
        <v>4541</v>
      </c>
      <c r="AJ193" t="s" s="0">
        <v>4542</v>
      </c>
      <c r="AK193" t="s" s="0">
        <v>81</v>
      </c>
      <c r="AL193" t="s" s="0">
        <v>256</v>
      </c>
      <c r="AM193" t="s" s="0">
        <v>108</v>
      </c>
      <c r="AN193" t="s" s="0">
        <v>108</v>
      </c>
      <c r="AO193" t="s" s="0">
        <v>77</v>
      </c>
      <c r="AP193" t="s" s="0">
        <v>77</v>
      </c>
      <c r="AQ193" t="s" s="0">
        <v>1231</v>
      </c>
      <c r="AR193" t="s" s="0">
        <v>1232</v>
      </c>
      <c r="AS193" t="s" s="0">
        <v>1233</v>
      </c>
      <c r="AT193" t="s" s="0">
        <v>4543</v>
      </c>
      <c r="AU193" t="s" s="0">
        <v>4544</v>
      </c>
      <c r="AV193" t="s" s="0">
        <v>81</v>
      </c>
      <c r="AW193" t="s" s="0">
        <v>4545</v>
      </c>
      <c r="AX193" t="s" s="0">
        <v>4546</v>
      </c>
      <c r="AY193" t="s" s="0">
        <v>1362</v>
      </c>
      <c r="AZ193" t="s" s="0">
        <v>106</v>
      </c>
      <c r="BA193" t="s" s="0">
        <v>429</v>
      </c>
      <c r="BB193" t="s" s="0">
        <v>108</v>
      </c>
      <c r="BC193" t="s" s="0">
        <v>81</v>
      </c>
      <c r="BD193" t="s" s="0">
        <v>81</v>
      </c>
      <c r="BE193" t="s" s="0">
        <v>81</v>
      </c>
      <c r="BF193" t="s" s="0">
        <v>81</v>
      </c>
      <c r="BG193" t="s" s="0">
        <v>493</v>
      </c>
      <c r="BH193" t="s" s="0">
        <v>1353</v>
      </c>
      <c r="BI193" t="s" s="0">
        <v>81</v>
      </c>
      <c r="BJ193" t="s" s="0">
        <v>4547</v>
      </c>
      <c r="BK193" t="s" s="383">
        <f>HYPERLINK("http://dx.doi.org/10.1002/jppr.70054","http://dx.doi.org/10.1002/jppr.70054")</f>
        <v>4548</v>
      </c>
      <c r="BL193" t="s" s="0">
        <v>81</v>
      </c>
      <c r="BM193" t="s" s="0">
        <v>1162</v>
      </c>
      <c r="BN193" t="s" s="0">
        <v>638</v>
      </c>
      <c r="BO193" t="s" s="0">
        <v>471</v>
      </c>
      <c r="BP193" t="s" s="0">
        <v>471</v>
      </c>
      <c r="BQ193" t="s" s="0">
        <v>4549</v>
      </c>
      <c r="BR193" t="s" s="0">
        <v>81</v>
      </c>
      <c r="BS193" t="s" s="0">
        <v>4550</v>
      </c>
      <c r="BT193" t="s" s="384">
        <f>HYPERLINK("https://www.webofscience.com/wos/woscc/full-record/WOS:001648226000001","View Record in Web of Science")</f>
        <v>119</v>
      </c>
      <c r="BU193" t="s" s="0">
        <v>852</v>
      </c>
      <c r="BV193" t="s" s="0">
        <v>81</v>
      </c>
      <c r="BW193" t="s" s="0">
        <v>81</v>
      </c>
      <c r="BX193" t="s" s="0">
        <v>121</v>
      </c>
    </row>
    <row r="194">
      <c r="A194" t="s" s="0">
        <v>77</v>
      </c>
      <c r="B194" t="s" s="0">
        <v>77</v>
      </c>
      <c r="C194" t="s" s="0">
        <v>77</v>
      </c>
      <c r="D194" t="s" s="0">
        <v>77</v>
      </c>
      <c r="E194" t="s" s="0">
        <v>4551</v>
      </c>
      <c r="F194" t="s" s="0">
        <v>4552</v>
      </c>
      <c r="G194" t="s" s="0">
        <v>4553</v>
      </c>
      <c r="H194" t="s" s="0">
        <v>81</v>
      </c>
      <c r="I194" t="s" s="0">
        <v>82</v>
      </c>
      <c r="J194" t="s" s="0">
        <v>4554</v>
      </c>
      <c r="K194" t="s" s="0">
        <v>4555</v>
      </c>
      <c r="L194" t="s" s="0">
        <v>81</v>
      </c>
      <c r="M194" t="s" s="0">
        <v>81</v>
      </c>
      <c r="N194" t="s" s="0">
        <v>81</v>
      </c>
      <c r="O194" t="s" s="0">
        <v>4556</v>
      </c>
      <c r="P194" t="s" s="0">
        <v>4557</v>
      </c>
      <c r="Q194" t="s" s="0">
        <v>87</v>
      </c>
      <c r="R194" t="s" s="0">
        <v>81</v>
      </c>
      <c r="S194" t="s" s="0">
        <v>81</v>
      </c>
      <c r="T194" t="s" s="0">
        <v>81</v>
      </c>
      <c r="U194" t="s" s="0">
        <v>81</v>
      </c>
      <c r="V194" t="s" s="0">
        <v>4558</v>
      </c>
      <c r="W194" t="s" s="0">
        <v>167</v>
      </c>
      <c r="X194" t="s" s="0">
        <v>81</v>
      </c>
      <c r="Y194" t="s" s="0">
        <v>81</v>
      </c>
      <c r="Z194" t="s" s="0">
        <v>90</v>
      </c>
      <c r="AA194" t="s" s="0">
        <v>91</v>
      </c>
      <c r="AB194" t="s" s="0">
        <v>81</v>
      </c>
      <c r="AC194" t="s" s="0">
        <v>81</v>
      </c>
      <c r="AD194" t="s" s="0">
        <v>81</v>
      </c>
      <c r="AE194" t="s" s="0">
        <v>81</v>
      </c>
      <c r="AF194" t="s" s="0">
        <v>81</v>
      </c>
      <c r="AG194" t="s" s="0">
        <v>4559</v>
      </c>
      <c r="AH194" t="s" s="0">
        <v>4560</v>
      </c>
      <c r="AI194" t="s" s="0">
        <v>4561</v>
      </c>
      <c r="AJ194" t="s" s="0">
        <v>81</v>
      </c>
      <c r="AK194" t="s" s="0">
        <v>81</v>
      </c>
      <c r="AL194" t="s" s="0">
        <v>2592</v>
      </c>
      <c r="AM194" t="s" s="0">
        <v>199</v>
      </c>
      <c r="AN194" t="s" s="0">
        <v>199</v>
      </c>
      <c r="AO194" t="s" s="0">
        <v>199</v>
      </c>
      <c r="AP194" t="s" s="0">
        <v>288</v>
      </c>
      <c r="AQ194" t="s" s="0">
        <v>170</v>
      </c>
      <c r="AR194" t="s" s="0">
        <v>171</v>
      </c>
      <c r="AS194" t="s" s="0">
        <v>172</v>
      </c>
      <c r="AT194" t="s" s="0">
        <v>81</v>
      </c>
      <c r="AU194" t="s" s="0">
        <v>173</v>
      </c>
      <c r="AV194" t="s" s="0">
        <v>81</v>
      </c>
      <c r="AW194" t="s" s="0">
        <v>174</v>
      </c>
      <c r="AX194" t="s" s="0">
        <v>175</v>
      </c>
      <c r="AY194" t="s" s="0">
        <v>4562</v>
      </c>
      <c r="AZ194" t="s" s="0">
        <v>205</v>
      </c>
      <c r="BA194" t="s" s="0">
        <v>181</v>
      </c>
      <c r="BB194" t="s" s="0">
        <v>113</v>
      </c>
      <c r="BC194" t="s" s="0">
        <v>81</v>
      </c>
      <c r="BD194" t="s" s="0">
        <v>81</v>
      </c>
      <c r="BE194" t="s" s="0">
        <v>81</v>
      </c>
      <c r="BF194" t="s" s="0">
        <v>81</v>
      </c>
      <c r="BG194" t="s" s="0">
        <v>81</v>
      </c>
      <c r="BH194" t="s" s="0">
        <v>81</v>
      </c>
      <c r="BI194" t="s" s="0">
        <v>4563</v>
      </c>
      <c r="BJ194" t="s" s="0">
        <v>4564</v>
      </c>
      <c r="BK194" t="s" s="385">
        <f>HYPERLINK("http://dx.doi.org/10.3390/jcm14217519","http://dx.doi.org/10.3390/jcm14217519")</f>
        <v>4565</v>
      </c>
      <c r="BL194" t="s" s="0">
        <v>81</v>
      </c>
      <c r="BM194" t="s" s="0">
        <v>81</v>
      </c>
      <c r="BN194" t="s" s="0">
        <v>466</v>
      </c>
      <c r="BO194" t="s" s="0">
        <v>182</v>
      </c>
      <c r="BP194" t="s" s="0">
        <v>115</v>
      </c>
      <c r="BQ194" t="s" s="0">
        <v>4566</v>
      </c>
      <c r="BR194" t="s" s="0">
        <v>4567</v>
      </c>
      <c r="BS194" t="s" s="0">
        <v>4568</v>
      </c>
      <c r="BT194" t="s" s="386">
        <f>HYPERLINK("https://www.webofscience.com/wos/woscc/full-record/WOS:001612697400001","View Record in Web of Science")</f>
        <v>119</v>
      </c>
      <c r="BU194" t="s" s="0">
        <v>120</v>
      </c>
      <c r="BV194" t="s" s="0">
        <v>81</v>
      </c>
      <c r="BW194" t="s" s="0">
        <v>81</v>
      </c>
      <c r="BX194" t="s" s="0">
        <v>121</v>
      </c>
    </row>
    <row r="195">
      <c r="A195" t="s" s="0">
        <v>77</v>
      </c>
      <c r="B195" t="s" s="0">
        <v>77</v>
      </c>
      <c r="C195" t="s" s="0">
        <v>77</v>
      </c>
      <c r="D195" t="s" s="0">
        <v>77</v>
      </c>
      <c r="E195" t="s" s="0">
        <v>4569</v>
      </c>
      <c r="F195" t="s" s="0">
        <v>4570</v>
      </c>
      <c r="G195" t="s" s="0">
        <v>4571</v>
      </c>
      <c r="H195" t="s" s="0">
        <v>81</v>
      </c>
      <c r="I195" t="s" s="0">
        <v>82</v>
      </c>
      <c r="J195" t="s" s="0">
        <v>4572</v>
      </c>
      <c r="K195" t="s" s="0">
        <v>4573</v>
      </c>
      <c r="L195" t="s" s="0">
        <v>81</v>
      </c>
      <c r="M195" t="s" s="0">
        <v>81</v>
      </c>
      <c r="N195" t="s" s="0">
        <v>81</v>
      </c>
      <c r="O195" t="s" s="0">
        <v>4574</v>
      </c>
      <c r="P195" t="s" s="0">
        <v>4575</v>
      </c>
      <c r="Q195" t="s" s="0">
        <v>87</v>
      </c>
      <c r="R195" t="s" s="0">
        <v>81</v>
      </c>
      <c r="S195" t="s" s="0">
        <v>81</v>
      </c>
      <c r="T195" t="s" s="0">
        <v>81</v>
      </c>
      <c r="U195" t="s" s="0">
        <v>81</v>
      </c>
      <c r="V195" t="s" s="0">
        <v>4576</v>
      </c>
      <c r="W195" t="s" s="0">
        <v>4577</v>
      </c>
      <c r="X195" t="s" s="0">
        <v>81</v>
      </c>
      <c r="Y195" t="s" s="0">
        <v>81</v>
      </c>
      <c r="Z195" t="s" s="0">
        <v>90</v>
      </c>
      <c r="AA195" t="s" s="0">
        <v>91</v>
      </c>
      <c r="AB195" t="s" s="0">
        <v>81</v>
      </c>
      <c r="AC195" t="s" s="0">
        <v>81</v>
      </c>
      <c r="AD195" t="s" s="0">
        <v>81</v>
      </c>
      <c r="AE195" t="s" s="0">
        <v>81</v>
      </c>
      <c r="AF195" t="s" s="0">
        <v>81</v>
      </c>
      <c r="AG195" t="s" s="0">
        <v>4578</v>
      </c>
      <c r="AH195" t="s" s="0">
        <v>81</v>
      </c>
      <c r="AI195" t="s" s="0">
        <v>81</v>
      </c>
      <c r="AJ195" t="s" s="0">
        <v>4579</v>
      </c>
      <c r="AK195" t="s" s="0">
        <v>81</v>
      </c>
      <c r="AL195" t="s" s="0">
        <v>113</v>
      </c>
      <c r="AM195" t="s" s="0">
        <v>108</v>
      </c>
      <c r="AN195" t="s" s="0">
        <v>108</v>
      </c>
      <c r="AO195" t="s" s="0">
        <v>199</v>
      </c>
      <c r="AP195" t="s" s="0">
        <v>199</v>
      </c>
      <c r="AQ195" t="s" s="0">
        <v>139</v>
      </c>
      <c r="AR195" t="s" s="0">
        <v>140</v>
      </c>
      <c r="AS195" t="s" s="0">
        <v>430</v>
      </c>
      <c r="AT195" t="s" s="0">
        <v>4580</v>
      </c>
      <c r="AU195" t="s" s="0">
        <v>4581</v>
      </c>
      <c r="AV195" t="s" s="0">
        <v>81</v>
      </c>
      <c r="AW195" t="s" s="0">
        <v>4582</v>
      </c>
      <c r="AX195" t="s" s="0">
        <v>4583</v>
      </c>
      <c r="AY195" t="s" s="0">
        <v>266</v>
      </c>
      <c r="AZ195" t="s" s="0">
        <v>106</v>
      </c>
      <c r="BA195" t="s" s="0">
        <v>287</v>
      </c>
      <c r="BB195" t="s" s="0">
        <v>288</v>
      </c>
      <c r="BC195" t="s" s="0">
        <v>81</v>
      </c>
      <c r="BD195" t="s" s="0">
        <v>81</v>
      </c>
      <c r="BE195" t="s" s="0">
        <v>81</v>
      </c>
      <c r="BF195" t="s" s="0">
        <v>81</v>
      </c>
      <c r="BG195" t="s" s="0">
        <v>4584</v>
      </c>
      <c r="BH195" t="s" s="0">
        <v>4585</v>
      </c>
      <c r="BI195" t="s" s="0">
        <v>81</v>
      </c>
      <c r="BJ195" t="s" s="0">
        <v>4586</v>
      </c>
      <c r="BK195" t="s" s="387">
        <f>HYPERLINK("http://dx.doi.org/10.1016/j.joen.2026.02.012","http://dx.doi.org/10.1016/j.joen.2026.02.012")</f>
        <v>4587</v>
      </c>
      <c r="BL195" t="s" s="0">
        <v>81</v>
      </c>
      <c r="BM195" t="s" s="0">
        <v>81</v>
      </c>
      <c r="BN195" t="s" s="0">
        <v>297</v>
      </c>
      <c r="BO195" t="s" s="0">
        <v>1267</v>
      </c>
      <c r="BP195" t="s" s="0">
        <v>1267</v>
      </c>
      <c r="BQ195" t="s" s="0">
        <v>4588</v>
      </c>
      <c r="BR195" t="s" s="0">
        <v>4589</v>
      </c>
      <c r="BS195" t="s" s="0">
        <v>4590</v>
      </c>
      <c r="BT195" t="s" s="388">
        <f>HYPERLINK("https://www.webofscience.com/wos/woscc/full-record/WOS:001783338000001","View Record in Web of Science")</f>
        <v>119</v>
      </c>
      <c r="BU195" t="s" s="0">
        <v>81</v>
      </c>
      <c r="BV195" t="s" s="0">
        <v>81</v>
      </c>
      <c r="BW195" t="s" s="0">
        <v>81</v>
      </c>
      <c r="BX195" t="s" s="0">
        <v>121</v>
      </c>
    </row>
    <row r="196">
      <c r="A196" t="s" s="0">
        <v>108</v>
      </c>
      <c r="B196" t="s" s="0">
        <v>77</v>
      </c>
      <c r="C196" t="s" s="0">
        <v>77</v>
      </c>
      <c r="D196" t="s" s="0">
        <v>77</v>
      </c>
      <c r="E196" t="s" s="0">
        <v>4591</v>
      </c>
      <c r="F196" t="s" s="0">
        <v>4592</v>
      </c>
      <c r="G196" t="s" s="0">
        <v>4593</v>
      </c>
      <c r="H196" t="s" s="0">
        <v>81</v>
      </c>
      <c r="I196" t="s" s="0">
        <v>82</v>
      </c>
      <c r="J196" t="s" s="0">
        <v>4594</v>
      </c>
      <c r="K196" t="s" s="0">
        <v>4595</v>
      </c>
      <c r="L196" t="s" s="0">
        <v>4596</v>
      </c>
      <c r="M196" t="s" s="0">
        <v>4597</v>
      </c>
      <c r="N196" t="s" s="0">
        <v>4598</v>
      </c>
      <c r="O196" t="s" s="0">
        <v>4599</v>
      </c>
      <c r="P196" t="s" s="0">
        <v>4600</v>
      </c>
      <c r="Q196" t="s" s="0">
        <v>87</v>
      </c>
      <c r="R196" t="s" s="0">
        <v>81</v>
      </c>
      <c r="S196" t="s" s="0">
        <v>81</v>
      </c>
      <c r="T196" t="s" s="0">
        <v>81</v>
      </c>
      <c r="U196" t="s" s="0">
        <v>81</v>
      </c>
      <c r="V196" t="s" s="0">
        <v>4601</v>
      </c>
      <c r="W196" t="s" s="0">
        <v>2075</v>
      </c>
      <c r="X196" t="s" s="0">
        <v>81</v>
      </c>
      <c r="Y196" t="s" s="0">
        <v>81</v>
      </c>
      <c r="Z196" t="s" s="0">
        <v>90</v>
      </c>
      <c r="AA196" t="s" s="0">
        <v>91</v>
      </c>
      <c r="AB196" t="s" s="0">
        <v>81</v>
      </c>
      <c r="AC196" t="s" s="0">
        <v>81</v>
      </c>
      <c r="AD196" t="s" s="0">
        <v>81</v>
      </c>
      <c r="AE196" t="s" s="0">
        <v>81</v>
      </c>
      <c r="AF196" t="s" s="0">
        <v>81</v>
      </c>
      <c r="AG196" t="s" s="0">
        <v>4602</v>
      </c>
      <c r="AH196" t="s" s="0">
        <v>4603</v>
      </c>
      <c r="AI196" t="s" s="0">
        <v>4604</v>
      </c>
      <c r="AJ196" t="s" s="0">
        <v>4605</v>
      </c>
      <c r="AK196" t="s" s="0">
        <v>81</v>
      </c>
      <c r="AL196" t="s" s="0">
        <v>225</v>
      </c>
      <c r="AM196" t="s" s="0">
        <v>199</v>
      </c>
      <c r="AN196" t="s" s="0">
        <v>200</v>
      </c>
      <c r="AO196" t="s" s="0">
        <v>77</v>
      </c>
      <c r="AP196" t="s" s="0">
        <v>97</v>
      </c>
      <c r="AQ196" t="s" s="0">
        <v>2079</v>
      </c>
      <c r="AR196" t="s" s="0">
        <v>2080</v>
      </c>
      <c r="AS196" t="s" s="0">
        <v>2081</v>
      </c>
      <c r="AT196" t="s" s="0">
        <v>2082</v>
      </c>
      <c r="AU196" t="s" s="0">
        <v>2083</v>
      </c>
      <c r="AV196" t="s" s="0">
        <v>81</v>
      </c>
      <c r="AW196" t="s" s="0">
        <v>2084</v>
      </c>
      <c r="AX196" t="s" s="0">
        <v>2085</v>
      </c>
      <c r="AY196" t="s" s="0">
        <v>4606</v>
      </c>
      <c r="AZ196" t="s" s="0">
        <v>205</v>
      </c>
      <c r="BA196" t="s" s="0">
        <v>138</v>
      </c>
      <c r="BB196" t="s" s="0">
        <v>81</v>
      </c>
      <c r="BC196" t="s" s="0">
        <v>81</v>
      </c>
      <c r="BD196" t="s" s="0">
        <v>81</v>
      </c>
      <c r="BE196" t="s" s="0">
        <v>81</v>
      </c>
      <c r="BF196" t="s" s="0">
        <v>81</v>
      </c>
      <c r="BG196" t="s" s="0">
        <v>81</v>
      </c>
      <c r="BH196" t="s" s="0">
        <v>81</v>
      </c>
      <c r="BI196" t="s" s="0">
        <v>4607</v>
      </c>
      <c r="BJ196" t="s" s="0">
        <v>4608</v>
      </c>
      <c r="BK196" t="s" s="389">
        <f>HYPERLINK("http://dx.doi.org/10.2196/78306","http://dx.doi.org/10.2196/78306")</f>
        <v>4609</v>
      </c>
      <c r="BL196" t="s" s="0">
        <v>81</v>
      </c>
      <c r="BM196" t="s" s="0">
        <v>81</v>
      </c>
      <c r="BN196" t="s" s="0">
        <v>466</v>
      </c>
      <c r="BO196" t="s" s="0">
        <v>1133</v>
      </c>
      <c r="BP196" t="s" s="0">
        <v>1133</v>
      </c>
      <c r="BQ196" t="s" s="0">
        <v>4610</v>
      </c>
      <c r="BR196" t="s" s="0">
        <v>4611</v>
      </c>
      <c r="BS196" t="s" s="0">
        <v>4612</v>
      </c>
      <c r="BT196" t="s" s="390">
        <f>HYPERLINK("https://www.webofscience.com/wos/woscc/full-record/WOS:001590315700005","View Record in Web of Science")</f>
        <v>119</v>
      </c>
      <c r="BU196" t="s" s="0">
        <v>120</v>
      </c>
      <c r="BV196" t="s" s="0">
        <v>81</v>
      </c>
      <c r="BW196" t="s" s="0">
        <v>81</v>
      </c>
      <c r="BX196" t="s" s="0">
        <v>121</v>
      </c>
    </row>
    <row r="197">
      <c r="A197" t="s" s="0">
        <v>77</v>
      </c>
      <c r="B197" t="s" s="0">
        <v>77</v>
      </c>
      <c r="C197" t="s" s="0">
        <v>77</v>
      </c>
      <c r="D197" t="s" s="0">
        <v>77</v>
      </c>
      <c r="E197" t="s" s="0">
        <v>4613</v>
      </c>
      <c r="F197" t="s" s="0">
        <v>4614</v>
      </c>
      <c r="G197" t="s" s="0">
        <v>4615</v>
      </c>
      <c r="H197" t="s" s="0">
        <v>81</v>
      </c>
      <c r="I197" t="s" s="0">
        <v>276</v>
      </c>
      <c r="J197" t="s" s="0">
        <v>4616</v>
      </c>
      <c r="K197" t="s" s="0">
        <v>4617</v>
      </c>
      <c r="L197" t="s" s="0">
        <v>81</v>
      </c>
      <c r="M197" t="s" s="0">
        <v>81</v>
      </c>
      <c r="N197" t="s" s="0">
        <v>81</v>
      </c>
      <c r="O197" t="s" s="0">
        <v>4618</v>
      </c>
      <c r="P197" t="s" s="0">
        <v>4619</v>
      </c>
      <c r="Q197" t="s" s="0">
        <v>87</v>
      </c>
      <c r="R197" t="s" s="0">
        <v>81</v>
      </c>
      <c r="S197" t="s" s="0">
        <v>81</v>
      </c>
      <c r="T197" t="s" s="0">
        <v>81</v>
      </c>
      <c r="U197" t="s" s="0">
        <v>81</v>
      </c>
      <c r="V197" t="s" s="0">
        <v>4620</v>
      </c>
      <c r="W197" t="s" s="0">
        <v>1427</v>
      </c>
      <c r="X197" t="s" s="0">
        <v>81</v>
      </c>
      <c r="Y197" t="s" s="0">
        <v>81</v>
      </c>
      <c r="Z197" t="s" s="0">
        <v>90</v>
      </c>
      <c r="AA197" t="s" s="0">
        <v>91</v>
      </c>
      <c r="AB197" t="s" s="0">
        <v>81</v>
      </c>
      <c r="AC197" t="s" s="0">
        <v>81</v>
      </c>
      <c r="AD197" t="s" s="0">
        <v>81</v>
      </c>
      <c r="AE197" t="s" s="0">
        <v>81</v>
      </c>
      <c r="AF197" t="s" s="0">
        <v>81</v>
      </c>
      <c r="AG197" t="s" s="0">
        <v>4621</v>
      </c>
      <c r="AH197" t="s" s="0">
        <v>4622</v>
      </c>
      <c r="AI197" t="s" s="0">
        <v>4623</v>
      </c>
      <c r="AJ197" t="s" s="0">
        <v>4624</v>
      </c>
      <c r="AK197" t="s" s="0">
        <v>81</v>
      </c>
      <c r="AL197" t="s" s="0">
        <v>693</v>
      </c>
      <c r="AM197" t="s" s="0">
        <v>108</v>
      </c>
      <c r="AN197" t="s" s="0">
        <v>199</v>
      </c>
      <c r="AO197" t="s" s="0">
        <v>108</v>
      </c>
      <c r="AP197" t="s" s="0">
        <v>108</v>
      </c>
      <c r="AQ197" t="s" s="0">
        <v>1433</v>
      </c>
      <c r="AR197" t="s" s="0">
        <v>1434</v>
      </c>
      <c r="AS197" t="s" s="0">
        <v>1435</v>
      </c>
      <c r="AT197" t="s" s="0">
        <v>81</v>
      </c>
      <c r="AU197" t="s" s="0">
        <v>1436</v>
      </c>
      <c r="AV197" t="s" s="0">
        <v>81</v>
      </c>
      <c r="AW197" t="s" s="0">
        <v>1437</v>
      </c>
      <c r="AX197" t="s" s="0">
        <v>1438</v>
      </c>
      <c r="AY197" t="s" s="0">
        <v>1162</v>
      </c>
      <c r="AZ197" t="s" s="0">
        <v>205</v>
      </c>
      <c r="BA197" t="s" s="0">
        <v>122</v>
      </c>
      <c r="BB197" t="s" s="0">
        <v>200</v>
      </c>
      <c r="BC197" t="s" s="0">
        <v>81</v>
      </c>
      <c r="BD197" t="s" s="0">
        <v>81</v>
      </c>
      <c r="BE197" t="s" s="0">
        <v>81</v>
      </c>
      <c r="BF197" t="s" s="0">
        <v>81</v>
      </c>
      <c r="BG197" t="s" s="0">
        <v>4625</v>
      </c>
      <c r="BH197" t="s" s="0">
        <v>4626</v>
      </c>
      <c r="BI197" t="s" s="0">
        <v>81</v>
      </c>
      <c r="BJ197" t="s" s="0">
        <v>4627</v>
      </c>
      <c r="BK197" t="s" s="391">
        <f>HYPERLINK("http://dx.doi.org/10.20517/ais.2025.92","http://dx.doi.org/10.20517/ais.2025.92")</f>
        <v>4628</v>
      </c>
      <c r="BL197" t="s" s="0">
        <v>81</v>
      </c>
      <c r="BM197" t="s" s="0">
        <v>81</v>
      </c>
      <c r="BN197" t="s" s="0">
        <v>177</v>
      </c>
      <c r="BO197" t="s" s="0">
        <v>298</v>
      </c>
      <c r="BP197" t="s" s="0">
        <v>298</v>
      </c>
      <c r="BQ197" t="s" s="0">
        <v>4629</v>
      </c>
      <c r="BR197" t="s" s="0">
        <v>81</v>
      </c>
      <c r="BS197" t="s" s="0">
        <v>4630</v>
      </c>
      <c r="BT197" t="s" s="392">
        <f>HYPERLINK("https://www.webofscience.com/wos/woscc/full-record/WOS:001656338100007","View Record in Web of Science")</f>
        <v>119</v>
      </c>
      <c r="BU197" t="s" s="0">
        <v>4631</v>
      </c>
      <c r="BV197" t="s" s="0">
        <v>81</v>
      </c>
      <c r="BW197" t="s" s="0">
        <v>81</v>
      </c>
      <c r="BX197" t="s" s="0">
        <v>121</v>
      </c>
    </row>
    <row r="198">
      <c r="A198" t="s" s="0">
        <v>77</v>
      </c>
      <c r="B198" t="s" s="0">
        <v>77</v>
      </c>
      <c r="C198" t="s" s="0">
        <v>77</v>
      </c>
      <c r="D198" t="s" s="0">
        <v>77</v>
      </c>
      <c r="E198" t="s" s="0">
        <v>4632</v>
      </c>
      <c r="F198" t="s" s="0">
        <v>4633</v>
      </c>
      <c r="G198" t="s" s="0">
        <v>4634</v>
      </c>
      <c r="H198" t="s" s="0">
        <v>81</v>
      </c>
      <c r="I198" t="s" s="0">
        <v>1195</v>
      </c>
      <c r="J198" t="s" s="0">
        <v>4635</v>
      </c>
      <c r="K198" t="s" s="0">
        <v>4636</v>
      </c>
      <c r="L198" t="s" s="0">
        <v>81</v>
      </c>
      <c r="M198" t="s" s="0">
        <v>81</v>
      </c>
      <c r="N198" t="s" s="0">
        <v>81</v>
      </c>
      <c r="O198" t="s" s="0">
        <v>4637</v>
      </c>
      <c r="P198" t="s" s="0">
        <v>4638</v>
      </c>
      <c r="Q198" t="s" s="0">
        <v>87</v>
      </c>
      <c r="R198" t="s" s="0">
        <v>81</v>
      </c>
      <c r="S198" t="s" s="0">
        <v>81</v>
      </c>
      <c r="T198" t="s" s="0">
        <v>81</v>
      </c>
      <c r="U198" t="s" s="0">
        <v>81</v>
      </c>
      <c r="V198" t="s" s="0">
        <v>4639</v>
      </c>
      <c r="W198" t="s" s="0">
        <v>4640</v>
      </c>
      <c r="X198" t="s" s="0">
        <v>81</v>
      </c>
      <c r="Y198" t="s" s="0">
        <v>81</v>
      </c>
      <c r="Z198" t="s" s="0">
        <v>90</v>
      </c>
      <c r="AA198" t="s" s="0">
        <v>91</v>
      </c>
      <c r="AB198" t="s" s="0">
        <v>81</v>
      </c>
      <c r="AC198" t="s" s="0">
        <v>81</v>
      </c>
      <c r="AD198" t="s" s="0">
        <v>81</v>
      </c>
      <c r="AE198" t="s" s="0">
        <v>81</v>
      </c>
      <c r="AF198" t="s" s="0">
        <v>81</v>
      </c>
      <c r="AG198" t="s" s="0">
        <v>4641</v>
      </c>
      <c r="AH198" t="s" s="0">
        <v>4642</v>
      </c>
      <c r="AI198" t="s" s="0">
        <v>81</v>
      </c>
      <c r="AJ198" t="s" s="0">
        <v>81</v>
      </c>
      <c r="AK198" t="s" s="0">
        <v>81</v>
      </c>
      <c r="AL198" t="s" s="0">
        <v>429</v>
      </c>
      <c r="AM198" t="s" s="0">
        <v>77</v>
      </c>
      <c r="AN198" t="s" s="0">
        <v>77</v>
      </c>
      <c r="AO198" t="s" s="0">
        <v>77</v>
      </c>
      <c r="AP198" t="s" s="0">
        <v>77</v>
      </c>
      <c r="AQ198" t="s" s="0">
        <v>4643</v>
      </c>
      <c r="AR198" t="s" s="0">
        <v>99</v>
      </c>
      <c r="AS198" t="s" s="0">
        <v>4644</v>
      </c>
      <c r="AT198" t="s" s="0">
        <v>4645</v>
      </c>
      <c r="AU198" t="s" s="0">
        <v>4646</v>
      </c>
      <c r="AV198" t="s" s="0">
        <v>81</v>
      </c>
      <c r="AW198" t="s" s="0">
        <v>4640</v>
      </c>
      <c r="AX198" t="s" s="0">
        <v>4647</v>
      </c>
      <c r="AY198" t="s" s="0">
        <v>671</v>
      </c>
      <c r="AZ198" t="s" s="0">
        <v>106</v>
      </c>
      <c r="BA198" t="s" s="0">
        <v>150</v>
      </c>
      <c r="BB198" t="s" s="0">
        <v>81</v>
      </c>
      <c r="BC198" t="s" s="0">
        <v>81</v>
      </c>
      <c r="BD198" t="s" s="0">
        <v>81</v>
      </c>
      <c r="BE198" t="s" s="0">
        <v>81</v>
      </c>
      <c r="BF198" t="s" s="0">
        <v>81</v>
      </c>
      <c r="BG198" t="s" s="0">
        <v>81</v>
      </c>
      <c r="BH198" t="s" s="0">
        <v>81</v>
      </c>
      <c r="BI198" t="s" s="0">
        <v>4648</v>
      </c>
      <c r="BJ198" t="s" s="0">
        <v>4649</v>
      </c>
      <c r="BK198" t="s" s="393">
        <f>HYPERLINK("http://dx.doi.org/10.1016/j.puhe.2026.106369","http://dx.doi.org/10.1016/j.puhe.2026.106369")</f>
        <v>4650</v>
      </c>
      <c r="BL198" t="s" s="0">
        <v>81</v>
      </c>
      <c r="BM198" t="s" s="0">
        <v>266</v>
      </c>
      <c r="BN198" t="s" s="0">
        <v>354</v>
      </c>
      <c r="BO198" t="s" s="0">
        <v>4651</v>
      </c>
      <c r="BP198" t="s" s="0">
        <v>4651</v>
      </c>
      <c r="BQ198" t="s" s="0">
        <v>4652</v>
      </c>
      <c r="BR198" t="s" s="0">
        <v>4653</v>
      </c>
      <c r="BS198" t="s" s="0">
        <v>4654</v>
      </c>
      <c r="BT198" t="s" s="394">
        <f>HYPERLINK("https://www.webofscience.com/wos/woscc/full-record/WOS:001809904500001","View Record in Web of Science")</f>
        <v>119</v>
      </c>
      <c r="BU198" t="s" s="0">
        <v>81</v>
      </c>
      <c r="BV198" t="s" s="0">
        <v>81</v>
      </c>
      <c r="BW198" t="s" s="0">
        <v>81</v>
      </c>
      <c r="BX198" t="s" s="0">
        <v>121</v>
      </c>
    </row>
    <row r="199">
      <c r="A199" t="s" s="0">
        <v>77</v>
      </c>
      <c r="B199" t="s" s="0">
        <v>77</v>
      </c>
      <c r="C199" t="s" s="0">
        <v>77</v>
      </c>
      <c r="D199" t="s" s="0">
        <v>77</v>
      </c>
      <c r="E199" t="s" s="0">
        <v>4655</v>
      </c>
      <c r="F199" t="s" s="0">
        <v>4656</v>
      </c>
      <c r="G199" t="s" s="0">
        <v>4657</v>
      </c>
      <c r="H199" t="s" s="0">
        <v>81</v>
      </c>
      <c r="I199" t="s" s="0">
        <v>82</v>
      </c>
      <c r="J199" t="s" s="0">
        <v>4658</v>
      </c>
      <c r="K199" t="s" s="0">
        <v>4659</v>
      </c>
      <c r="L199" t="s" s="0">
        <v>81</v>
      </c>
      <c r="M199" t="s" s="0">
        <v>81</v>
      </c>
      <c r="N199" t="s" s="0">
        <v>81</v>
      </c>
      <c r="O199" t="s" s="0">
        <v>4660</v>
      </c>
      <c r="P199" t="s" s="0">
        <v>4661</v>
      </c>
      <c r="Q199" t="s" s="0">
        <v>87</v>
      </c>
      <c r="R199" t="s" s="0">
        <v>81</v>
      </c>
      <c r="S199" t="s" s="0">
        <v>81</v>
      </c>
      <c r="T199" t="s" s="0">
        <v>81</v>
      </c>
      <c r="U199" t="s" s="0">
        <v>81</v>
      </c>
      <c r="V199" t="s" s="0">
        <v>4662</v>
      </c>
      <c r="W199" t="s" s="0">
        <v>1038</v>
      </c>
      <c r="X199" t="s" s="0">
        <v>81</v>
      </c>
      <c r="Y199" t="s" s="0">
        <v>81</v>
      </c>
      <c r="Z199" t="s" s="0">
        <v>90</v>
      </c>
      <c r="AA199" t="s" s="0">
        <v>91</v>
      </c>
      <c r="AB199" t="s" s="0">
        <v>81</v>
      </c>
      <c r="AC199" t="s" s="0">
        <v>81</v>
      </c>
      <c r="AD199" t="s" s="0">
        <v>81</v>
      </c>
      <c r="AE199" t="s" s="0">
        <v>81</v>
      </c>
      <c r="AF199" t="s" s="0">
        <v>81</v>
      </c>
      <c r="AG199" t="s" s="0">
        <v>4663</v>
      </c>
      <c r="AH199" t="s" s="0">
        <v>4664</v>
      </c>
      <c r="AI199" t="s" s="0">
        <v>4665</v>
      </c>
      <c r="AJ199" t="s" s="0">
        <v>4666</v>
      </c>
      <c r="AK199" t="s" s="0">
        <v>81</v>
      </c>
      <c r="AL199" t="s" s="0">
        <v>3318</v>
      </c>
      <c r="AM199" t="s" s="0">
        <v>77</v>
      </c>
      <c r="AN199" t="s" s="0">
        <v>77</v>
      </c>
      <c r="AO199" t="s" s="0">
        <v>108</v>
      </c>
      <c r="AP199" t="s" s="0">
        <v>108</v>
      </c>
      <c r="AQ199" t="s" s="0">
        <v>1041</v>
      </c>
      <c r="AR199" t="s" s="0">
        <v>1042</v>
      </c>
      <c r="AS199" t="s" s="0">
        <v>1043</v>
      </c>
      <c r="AT199" t="s" s="0">
        <v>1044</v>
      </c>
      <c r="AU199" t="s" s="0">
        <v>1045</v>
      </c>
      <c r="AV199" t="s" s="0">
        <v>81</v>
      </c>
      <c r="AW199" t="s" s="0">
        <v>1046</v>
      </c>
      <c r="AX199" t="s" s="0">
        <v>1047</v>
      </c>
      <c r="AY199" t="s" s="0">
        <v>4667</v>
      </c>
      <c r="AZ199" t="s" s="0">
        <v>106</v>
      </c>
      <c r="BA199" t="s" s="0">
        <v>4668</v>
      </c>
      <c r="BB199" t="s" s="0">
        <v>81</v>
      </c>
      <c r="BC199" t="s" s="0">
        <v>81</v>
      </c>
      <c r="BD199" t="s" s="0">
        <v>81</v>
      </c>
      <c r="BE199" t="s" s="0">
        <v>81</v>
      </c>
      <c r="BF199" t="s" s="0">
        <v>81</v>
      </c>
      <c r="BG199" t="s" s="0">
        <v>81</v>
      </c>
      <c r="BH199" t="s" s="0">
        <v>81</v>
      </c>
      <c r="BI199" t="s" s="0">
        <v>4669</v>
      </c>
      <c r="BJ199" t="s" s="0">
        <v>4670</v>
      </c>
      <c r="BK199" t="s" s="395">
        <f>HYPERLINK("http://dx.doi.org/10.1016/j.ijmedinf.2026.106525","http://dx.doi.org/10.1016/j.ijmedinf.2026.106525")</f>
        <v>4671</v>
      </c>
      <c r="BL199" t="s" s="0">
        <v>81</v>
      </c>
      <c r="BM199" t="s" s="0">
        <v>81</v>
      </c>
      <c r="BN199" t="s" s="0">
        <v>404</v>
      </c>
      <c r="BO199" t="s" s="0">
        <v>1053</v>
      </c>
      <c r="BP199" t="s" s="0">
        <v>1054</v>
      </c>
      <c r="BQ199" t="s" s="0">
        <v>4672</v>
      </c>
      <c r="BR199" t="s" s="0">
        <v>4673</v>
      </c>
      <c r="BS199" t="s" s="0">
        <v>4674</v>
      </c>
      <c r="BT199" t="s" s="396">
        <f>HYPERLINK("https://www.webofscience.com/wos/woscc/full-record/WOS:001793393600001","View Record in Web of Science")</f>
        <v>119</v>
      </c>
      <c r="BU199" t="s" s="0">
        <v>4675</v>
      </c>
      <c r="BV199" t="s" s="0">
        <v>81</v>
      </c>
      <c r="BW199" t="s" s="0">
        <v>81</v>
      </c>
      <c r="BX199" t="s" s="0">
        <v>121</v>
      </c>
    </row>
    <row r="200">
      <c r="A200" t="s" s="0">
        <v>97</v>
      </c>
      <c r="B200" t="s" s="0">
        <v>77</v>
      </c>
      <c r="C200" t="s" s="0">
        <v>288</v>
      </c>
      <c r="D200" t="s" s="0">
        <v>77</v>
      </c>
      <c r="E200" t="s" s="0">
        <v>4676</v>
      </c>
      <c r="F200" t="s" s="0">
        <v>4677</v>
      </c>
      <c r="G200" t="s" s="0">
        <v>4678</v>
      </c>
      <c r="H200" t="s" s="0">
        <v>81</v>
      </c>
      <c r="I200" t="s" s="0">
        <v>82</v>
      </c>
      <c r="J200" t="s" s="0">
        <v>4679</v>
      </c>
      <c r="K200" t="s" s="0">
        <v>4680</v>
      </c>
      <c r="L200" t="s" s="0">
        <v>4681</v>
      </c>
      <c r="M200" t="s" s="0">
        <v>4681</v>
      </c>
      <c r="N200" t="s" s="0">
        <v>4682</v>
      </c>
      <c r="O200" t="s" s="0">
        <v>4683</v>
      </c>
      <c r="P200" t="s" s="0">
        <v>4684</v>
      </c>
      <c r="Q200" t="s" s="0">
        <v>87</v>
      </c>
      <c r="R200" t="s" s="0">
        <v>81</v>
      </c>
      <c r="S200" t="s" s="0">
        <v>81</v>
      </c>
      <c r="T200" t="s" s="0">
        <v>81</v>
      </c>
      <c r="U200" t="s" s="0">
        <v>81</v>
      </c>
      <c r="V200" t="s" s="0">
        <v>4685</v>
      </c>
      <c r="W200" t="s" s="0">
        <v>4686</v>
      </c>
      <c r="X200" t="s" s="0">
        <v>81</v>
      </c>
      <c r="Y200" t="s" s="0">
        <v>81</v>
      </c>
      <c r="Z200" t="s" s="0">
        <v>90</v>
      </c>
      <c r="AA200" t="s" s="0">
        <v>91</v>
      </c>
      <c r="AB200" t="s" s="0">
        <v>81</v>
      </c>
      <c r="AC200" t="s" s="0">
        <v>81</v>
      </c>
      <c r="AD200" t="s" s="0">
        <v>81</v>
      </c>
      <c r="AE200" t="s" s="0">
        <v>81</v>
      </c>
      <c r="AF200" t="s" s="0">
        <v>81</v>
      </c>
      <c r="AG200" t="s" s="0">
        <v>4687</v>
      </c>
      <c r="AH200" t="s" s="0">
        <v>4688</v>
      </c>
      <c r="AI200" t="s" s="0">
        <v>4689</v>
      </c>
      <c r="AJ200" t="s" s="0">
        <v>4690</v>
      </c>
      <c r="AK200" t="s" s="0">
        <v>81</v>
      </c>
      <c r="AL200" t="s" s="0">
        <v>4691</v>
      </c>
      <c r="AM200" t="s" s="0">
        <v>136</v>
      </c>
      <c r="AN200" t="s" s="0">
        <v>466</v>
      </c>
      <c r="AO200" t="s" s="0">
        <v>97</v>
      </c>
      <c r="AP200" t="s" s="0">
        <v>107</v>
      </c>
      <c r="AQ200" t="s" s="0">
        <v>98</v>
      </c>
      <c r="AR200" t="s" s="0">
        <v>99</v>
      </c>
      <c r="AS200" t="s" s="0">
        <v>100</v>
      </c>
      <c r="AT200" t="s" s="0">
        <v>81</v>
      </c>
      <c r="AU200" t="s" s="0">
        <v>4692</v>
      </c>
      <c r="AV200" t="s" s="0">
        <v>81</v>
      </c>
      <c r="AW200" t="s" s="0">
        <v>4693</v>
      </c>
      <c r="AX200" t="s" s="0">
        <v>4694</v>
      </c>
      <c r="AY200" t="s" s="0">
        <v>4695</v>
      </c>
      <c r="AZ200" t="s" s="0">
        <v>205</v>
      </c>
      <c r="BA200" t="s" s="0">
        <v>385</v>
      </c>
      <c r="BB200" t="s" s="0">
        <v>108</v>
      </c>
      <c r="BC200" t="s" s="0">
        <v>81</v>
      </c>
      <c r="BD200" t="s" s="0">
        <v>81</v>
      </c>
      <c r="BE200" t="s" s="0">
        <v>81</v>
      </c>
      <c r="BF200" t="s" s="0">
        <v>81</v>
      </c>
      <c r="BG200" t="s" s="0">
        <v>81</v>
      </c>
      <c r="BH200" t="s" s="0">
        <v>81</v>
      </c>
      <c r="BI200" t="s" s="0">
        <v>2264</v>
      </c>
      <c r="BJ200" t="s" s="0">
        <v>4696</v>
      </c>
      <c r="BK200" t="s" s="397">
        <f>HYPERLINK("http://dx.doi.org/10.1186/s13062-025-00661-8","http://dx.doi.org/10.1186/s13062-025-00661-8")</f>
        <v>4697</v>
      </c>
      <c r="BL200" t="s" s="0">
        <v>81</v>
      </c>
      <c r="BM200" t="s" s="0">
        <v>81</v>
      </c>
      <c r="BN200" t="s" s="0">
        <v>293</v>
      </c>
      <c r="BO200" t="s" s="0">
        <v>4698</v>
      </c>
      <c r="BP200" t="s" s="0">
        <v>4699</v>
      </c>
      <c r="BQ200" t="s" s="0">
        <v>4700</v>
      </c>
      <c r="BR200" t="s" s="0">
        <v>4701</v>
      </c>
      <c r="BS200" t="s" s="0">
        <v>4702</v>
      </c>
      <c r="BT200" t="s" s="398">
        <f>HYPERLINK("https://www.webofscience.com/wos/woscc/full-record/WOS:001513700500002","View Record in Web of Science")</f>
        <v>119</v>
      </c>
      <c r="BU200" t="s" s="0">
        <v>120</v>
      </c>
      <c r="BV200" t="s" s="0">
        <v>81</v>
      </c>
      <c r="BW200" t="s" s="0">
        <v>81</v>
      </c>
      <c r="BX200" t="s" s="0">
        <v>121</v>
      </c>
    </row>
    <row r="201">
      <c r="A201" t="s" s="0">
        <v>77</v>
      </c>
      <c r="B201" t="s" s="0">
        <v>77</v>
      </c>
      <c r="C201" t="s" s="0">
        <v>77</v>
      </c>
      <c r="D201" t="s" s="0">
        <v>77</v>
      </c>
      <c r="E201" t="s" s="0">
        <v>4703</v>
      </c>
      <c r="F201" t="s" s="0">
        <v>4704</v>
      </c>
      <c r="G201" t="s" s="0">
        <v>4705</v>
      </c>
      <c r="H201" t="s" s="0">
        <v>81</v>
      </c>
      <c r="I201" t="s" s="0">
        <v>82</v>
      </c>
      <c r="J201" t="s" s="0">
        <v>4706</v>
      </c>
      <c r="K201" t="s" s="0">
        <v>4707</v>
      </c>
      <c r="L201" t="s" s="0">
        <v>4708</v>
      </c>
      <c r="M201" t="s" s="0">
        <v>4709</v>
      </c>
      <c r="N201" t="s" s="0">
        <v>4710</v>
      </c>
      <c r="O201" t="s" s="0">
        <v>4711</v>
      </c>
      <c r="P201" t="s" s="0">
        <v>4712</v>
      </c>
      <c r="Q201" t="s" s="0">
        <v>87</v>
      </c>
      <c r="R201" t="s" s="0">
        <v>81</v>
      </c>
      <c r="S201" t="s" s="0">
        <v>81</v>
      </c>
      <c r="T201" t="s" s="0">
        <v>81</v>
      </c>
      <c r="U201" t="s" s="0">
        <v>81</v>
      </c>
      <c r="V201" t="s" s="0">
        <v>4713</v>
      </c>
      <c r="W201" t="s" s="0">
        <v>4714</v>
      </c>
      <c r="X201" t="s" s="0">
        <v>81</v>
      </c>
      <c r="Y201" t="s" s="0">
        <v>81</v>
      </c>
      <c r="Z201" t="s" s="0">
        <v>90</v>
      </c>
      <c r="AA201" t="s" s="0">
        <v>91</v>
      </c>
      <c r="AB201" t="s" s="0">
        <v>81</v>
      </c>
      <c r="AC201" t="s" s="0">
        <v>81</v>
      </c>
      <c r="AD201" t="s" s="0">
        <v>81</v>
      </c>
      <c r="AE201" t="s" s="0">
        <v>81</v>
      </c>
      <c r="AF201" t="s" s="0">
        <v>81</v>
      </c>
      <c r="AG201" t="s" s="0">
        <v>4715</v>
      </c>
      <c r="AH201" t="s" s="0">
        <v>4716</v>
      </c>
      <c r="AI201" t="s" s="0">
        <v>81</v>
      </c>
      <c r="AJ201" t="s" s="0">
        <v>81</v>
      </c>
      <c r="AK201" t="s" s="0">
        <v>81</v>
      </c>
      <c r="AL201" t="s" s="0">
        <v>376</v>
      </c>
      <c r="AM201" t="s" s="0">
        <v>97</v>
      </c>
      <c r="AN201" t="s" s="0">
        <v>97</v>
      </c>
      <c r="AO201" t="s" s="0">
        <v>97</v>
      </c>
      <c r="AP201" t="s" s="0">
        <v>200</v>
      </c>
      <c r="AQ201" t="s" s="0">
        <v>4717</v>
      </c>
      <c r="AR201" t="s" s="0">
        <v>4718</v>
      </c>
      <c r="AS201" t="s" s="0">
        <v>4719</v>
      </c>
      <c r="AT201" t="s" s="0">
        <v>4720</v>
      </c>
      <c r="AU201" t="s" s="0">
        <v>4721</v>
      </c>
      <c r="AV201" t="s" s="0">
        <v>81</v>
      </c>
      <c r="AW201" t="s" s="0">
        <v>4722</v>
      </c>
      <c r="AX201" t="s" s="0">
        <v>4723</v>
      </c>
      <c r="AY201" t="s" s="0">
        <v>435</v>
      </c>
      <c r="AZ201" t="s" s="0">
        <v>205</v>
      </c>
      <c r="BA201" t="s" s="0">
        <v>1359</v>
      </c>
      <c r="BB201" t="s" s="0">
        <v>81</v>
      </c>
      <c r="BC201" t="s" s="0">
        <v>81</v>
      </c>
      <c r="BD201" t="s" s="0">
        <v>81</v>
      </c>
      <c r="BE201" t="s" s="0">
        <v>97</v>
      </c>
      <c r="BF201" t="s" s="0">
        <v>81</v>
      </c>
      <c r="BG201" t="s" s="0">
        <v>4724</v>
      </c>
      <c r="BH201" t="s" s="0">
        <v>4725</v>
      </c>
      <c r="BI201" t="s" s="0">
        <v>81</v>
      </c>
      <c r="BJ201" t="s" s="0">
        <v>4726</v>
      </c>
      <c r="BK201" t="s" s="399">
        <f>HYPERLINK("http://dx.doi.org/10.5213/inj.2550316.158","http://dx.doi.org/10.5213/inj.2550316.158")</f>
        <v>4727</v>
      </c>
      <c r="BL201" t="s" s="0">
        <v>81</v>
      </c>
      <c r="BM201" t="s" s="0">
        <v>81</v>
      </c>
      <c r="BN201" t="s" s="0">
        <v>297</v>
      </c>
      <c r="BO201" t="s" s="0">
        <v>1853</v>
      </c>
      <c r="BP201" t="s" s="0">
        <v>1853</v>
      </c>
      <c r="BQ201" t="s" s="0">
        <v>4728</v>
      </c>
      <c r="BR201" t="s" s="0">
        <v>4729</v>
      </c>
      <c r="BS201" t="s" s="0">
        <v>4730</v>
      </c>
      <c r="BT201" t="s" s="400">
        <f>HYPERLINK("https://www.webofscience.com/wos/woscc/full-record/WOS:001631499200002","View Record in Web of Science")</f>
        <v>119</v>
      </c>
      <c r="BU201" t="s" s="0">
        <v>120</v>
      </c>
      <c r="BV201" t="s" s="0">
        <v>81</v>
      </c>
      <c r="BW201" t="s" s="0">
        <v>81</v>
      </c>
      <c r="BX201" t="s" s="0">
        <v>121</v>
      </c>
    </row>
    <row r="202">
      <c r="A202" t="s" s="0">
        <v>77</v>
      </c>
      <c r="B202" t="s" s="0">
        <v>77</v>
      </c>
      <c r="C202" t="s" s="0">
        <v>77</v>
      </c>
      <c r="D202" t="s" s="0">
        <v>77</v>
      </c>
      <c r="E202" t="s" s="0">
        <v>4731</v>
      </c>
      <c r="F202" t="s" s="0">
        <v>4732</v>
      </c>
      <c r="G202" t="s" s="0">
        <v>4733</v>
      </c>
      <c r="H202" t="s" s="0">
        <v>81</v>
      </c>
      <c r="I202" t="s" s="0">
        <v>276</v>
      </c>
      <c r="J202" t="s" s="0">
        <v>2822</v>
      </c>
      <c r="K202" t="s" s="0">
        <v>2823</v>
      </c>
      <c r="L202" t="s" s="0">
        <v>81</v>
      </c>
      <c r="M202" t="s" s="0">
        <v>81</v>
      </c>
      <c r="N202" t="s" s="0">
        <v>4734</v>
      </c>
      <c r="O202" t="s" s="0">
        <v>4735</v>
      </c>
      <c r="P202" t="s" s="0">
        <v>4736</v>
      </c>
      <c r="Q202" t="s" s="0">
        <v>87</v>
      </c>
      <c r="R202" t="s" s="0">
        <v>81</v>
      </c>
      <c r="S202" t="s" s="0">
        <v>81</v>
      </c>
      <c r="T202" t="s" s="0">
        <v>81</v>
      </c>
      <c r="U202" t="s" s="0">
        <v>81</v>
      </c>
      <c r="V202" t="s" s="0">
        <v>4737</v>
      </c>
      <c r="W202" t="s" s="0">
        <v>2828</v>
      </c>
      <c r="X202" t="s" s="0">
        <v>81</v>
      </c>
      <c r="Y202" t="s" s="0">
        <v>81</v>
      </c>
      <c r="Z202" t="s" s="0">
        <v>90</v>
      </c>
      <c r="AA202" t="s" s="0">
        <v>91</v>
      </c>
      <c r="AB202" t="s" s="0">
        <v>81</v>
      </c>
      <c r="AC202" t="s" s="0">
        <v>81</v>
      </c>
      <c r="AD202" t="s" s="0">
        <v>81</v>
      </c>
      <c r="AE202" t="s" s="0">
        <v>81</v>
      </c>
      <c r="AF202" t="s" s="0">
        <v>81</v>
      </c>
      <c r="AG202" t="s" s="0">
        <v>4738</v>
      </c>
      <c r="AH202" t="s" s="0">
        <v>81</v>
      </c>
      <c r="AI202" t="s" s="0">
        <v>2831</v>
      </c>
      <c r="AJ202" t="s" s="0">
        <v>81</v>
      </c>
      <c r="AK202" t="s" s="0">
        <v>81</v>
      </c>
      <c r="AL202" t="s" s="0">
        <v>610</v>
      </c>
      <c r="AM202" t="s" s="0">
        <v>77</v>
      </c>
      <c r="AN202" t="s" s="0">
        <v>77</v>
      </c>
      <c r="AO202" t="s" s="0">
        <v>108</v>
      </c>
      <c r="AP202" t="s" s="0">
        <v>108</v>
      </c>
      <c r="AQ202" t="s" s="0">
        <v>226</v>
      </c>
      <c r="AR202" t="s" s="0">
        <v>227</v>
      </c>
      <c r="AS202" t="s" s="0">
        <v>228</v>
      </c>
      <c r="AT202" t="s" s="0">
        <v>81</v>
      </c>
      <c r="AU202" t="s" s="0">
        <v>2832</v>
      </c>
      <c r="AV202" t="s" s="0">
        <v>81</v>
      </c>
      <c r="AW202" t="s" s="0">
        <v>2833</v>
      </c>
      <c r="AX202" t="s" s="0">
        <v>2834</v>
      </c>
      <c r="AY202" t="s" s="0">
        <v>233</v>
      </c>
      <c r="AZ202" t="s" s="0">
        <v>106</v>
      </c>
      <c r="BA202" t="s" s="0">
        <v>360</v>
      </c>
      <c r="BB202" t="s" s="0">
        <v>81</v>
      </c>
      <c r="BC202" t="s" s="0">
        <v>81</v>
      </c>
      <c r="BD202" t="s" s="0">
        <v>81</v>
      </c>
      <c r="BE202" t="s" s="0">
        <v>81</v>
      </c>
      <c r="BF202" t="s" s="0">
        <v>81</v>
      </c>
      <c r="BG202" t="s" s="0">
        <v>81</v>
      </c>
      <c r="BH202" t="s" s="0">
        <v>81</v>
      </c>
      <c r="BI202" t="s" s="0">
        <v>81</v>
      </c>
      <c r="BJ202" t="s" s="0">
        <v>4739</v>
      </c>
      <c r="BK202" t="s" s="401">
        <f>HYPERLINK("http://dx.doi.org/10.21037/jmai-2025-177","http://dx.doi.org/10.21037/jmai-2025-177")</f>
        <v>4740</v>
      </c>
      <c r="BL202" t="s" s="0">
        <v>81</v>
      </c>
      <c r="BM202" t="s" s="0">
        <v>1362</v>
      </c>
      <c r="BN202" t="s" s="0">
        <v>493</v>
      </c>
      <c r="BO202" t="s" s="0">
        <v>2837</v>
      </c>
      <c r="BP202" t="s" s="0">
        <v>2838</v>
      </c>
      <c r="BQ202" t="s" s="0">
        <v>2839</v>
      </c>
      <c r="BR202" t="s" s="0">
        <v>81</v>
      </c>
      <c r="BS202" t="s" s="0">
        <v>4741</v>
      </c>
      <c r="BT202" t="s" s="402">
        <f>HYPERLINK("https://www.webofscience.com/wos/woscc/full-record/WOS:001742486400001","View Record in Web of Science")</f>
        <v>119</v>
      </c>
      <c r="BU202" t="s" s="0">
        <v>272</v>
      </c>
      <c r="BV202" t="s" s="0">
        <v>81</v>
      </c>
      <c r="BW202" t="s" s="0">
        <v>81</v>
      </c>
      <c r="BX202" t="s" s="0">
        <v>121</v>
      </c>
    </row>
    <row r="203">
      <c r="A203" t="s" s="0">
        <v>77</v>
      </c>
      <c r="B203" t="s" s="0">
        <v>77</v>
      </c>
      <c r="C203" t="s" s="0">
        <v>77</v>
      </c>
      <c r="D203" t="s" s="0">
        <v>77</v>
      </c>
      <c r="E203" t="s" s="0">
        <v>4742</v>
      </c>
      <c r="F203" t="s" s="0">
        <v>4743</v>
      </c>
      <c r="G203" t="s" s="0">
        <v>4744</v>
      </c>
      <c r="H203" t="s" s="0">
        <v>81</v>
      </c>
      <c r="I203" t="s" s="0">
        <v>276</v>
      </c>
      <c r="J203" t="s" s="0">
        <v>4745</v>
      </c>
      <c r="K203" t="s" s="0">
        <v>4746</v>
      </c>
      <c r="L203" t="s" s="0">
        <v>4747</v>
      </c>
      <c r="M203" t="s" s="0">
        <v>4748</v>
      </c>
      <c r="N203" t="s" s="0">
        <v>4749</v>
      </c>
      <c r="O203" t="s" s="0">
        <v>4750</v>
      </c>
      <c r="P203" t="s" s="0">
        <v>4751</v>
      </c>
      <c r="Q203" t="s" s="0">
        <v>87</v>
      </c>
      <c r="R203" t="s" s="0">
        <v>81</v>
      </c>
      <c r="S203" t="s" s="0">
        <v>81</v>
      </c>
      <c r="T203" t="s" s="0">
        <v>81</v>
      </c>
      <c r="U203" t="s" s="0">
        <v>81</v>
      </c>
      <c r="V203" t="s" s="0">
        <v>4752</v>
      </c>
      <c r="W203" t="s" s="0">
        <v>4753</v>
      </c>
      <c r="X203" t="s" s="0">
        <v>81</v>
      </c>
      <c r="Y203" t="s" s="0">
        <v>81</v>
      </c>
      <c r="Z203" t="s" s="0">
        <v>90</v>
      </c>
      <c r="AA203" t="s" s="0">
        <v>509</v>
      </c>
      <c r="AB203" t="s" s="0">
        <v>81</v>
      </c>
      <c r="AC203" t="s" s="0">
        <v>81</v>
      </c>
      <c r="AD203" t="s" s="0">
        <v>81</v>
      </c>
      <c r="AE203" t="s" s="0">
        <v>81</v>
      </c>
      <c r="AF203" t="s" s="0">
        <v>81</v>
      </c>
      <c r="AG203" t="s" s="0">
        <v>4754</v>
      </c>
      <c r="AH203" t="s" s="0">
        <v>4755</v>
      </c>
      <c r="AI203" t="s" s="0">
        <v>4756</v>
      </c>
      <c r="AJ203" t="s" s="0">
        <v>81</v>
      </c>
      <c r="AK203" t="s" s="0">
        <v>81</v>
      </c>
      <c r="AL203" t="s" s="0">
        <v>375</v>
      </c>
      <c r="AM203" t="s" s="0">
        <v>77</v>
      </c>
      <c r="AN203" t="s" s="0">
        <v>77</v>
      </c>
      <c r="AO203" t="s" s="0">
        <v>108</v>
      </c>
      <c r="AP203" t="s" s="0">
        <v>108</v>
      </c>
      <c r="AQ203" t="s" s="0">
        <v>4757</v>
      </c>
      <c r="AR203" t="s" s="0">
        <v>140</v>
      </c>
      <c r="AS203" t="s" s="0">
        <v>4758</v>
      </c>
      <c r="AT203" t="s" s="0">
        <v>4759</v>
      </c>
      <c r="AU203" t="s" s="0">
        <v>4760</v>
      </c>
      <c r="AV203" t="s" s="0">
        <v>81</v>
      </c>
      <c r="AW203" t="s" s="0">
        <v>4761</v>
      </c>
      <c r="AX203" t="s" s="0">
        <v>4762</v>
      </c>
      <c r="AY203" t="s" s="0">
        <v>81</v>
      </c>
      <c r="AZ203" t="s" s="0">
        <v>106</v>
      </c>
      <c r="BA203" t="s" s="0">
        <v>81</v>
      </c>
      <c r="BB203" t="s" s="0">
        <v>81</v>
      </c>
      <c r="BC203" t="s" s="0">
        <v>81</v>
      </c>
      <c r="BD203" t="s" s="0">
        <v>81</v>
      </c>
      <c r="BE203" t="s" s="0">
        <v>81</v>
      </c>
      <c r="BF203" t="s" s="0">
        <v>81</v>
      </c>
      <c r="BG203" t="s" s="0">
        <v>81</v>
      </c>
      <c r="BH203" t="s" s="0">
        <v>81</v>
      </c>
      <c r="BI203" t="s" s="0">
        <v>81</v>
      </c>
      <c r="BJ203" t="s" s="0">
        <v>4763</v>
      </c>
      <c r="BK203" t="s" s="403">
        <f>HYPERLINK("http://dx.doi.org/10.1055/s-0046-1825536","http://dx.doi.org/10.1055/s-0046-1825536")</f>
        <v>4764</v>
      </c>
      <c r="BL203" t="s" s="0">
        <v>81</v>
      </c>
      <c r="BM203" t="s" s="0">
        <v>1109</v>
      </c>
      <c r="BN203" t="s" s="0">
        <v>136</v>
      </c>
      <c r="BO203" t="s" s="0">
        <v>441</v>
      </c>
      <c r="BP203" t="s" s="0">
        <v>441</v>
      </c>
      <c r="BQ203" t="s" s="0">
        <v>4765</v>
      </c>
      <c r="BR203" t="s" s="0">
        <v>81</v>
      </c>
      <c r="BS203" t="s" s="0">
        <v>4766</v>
      </c>
      <c r="BT203" t="s" s="404">
        <f>HYPERLINK("https://www.webofscience.com/wos/woscc/full-record/WOS:001825769700001","View Record in Web of Science")</f>
        <v>119</v>
      </c>
      <c r="BU203" t="s" s="0">
        <v>272</v>
      </c>
      <c r="BV203" t="s" s="0">
        <v>81</v>
      </c>
      <c r="BW203" t="s" s="0">
        <v>81</v>
      </c>
      <c r="BX203" t="s" s="0">
        <v>121</v>
      </c>
    </row>
    <row r="204">
      <c r="A204" t="s" s="0">
        <v>77</v>
      </c>
      <c r="B204" t="s" s="0">
        <v>77</v>
      </c>
      <c r="C204" t="s" s="0">
        <v>77</v>
      </c>
      <c r="D204" t="s" s="0">
        <v>77</v>
      </c>
      <c r="E204" t="s" s="0">
        <v>4767</v>
      </c>
      <c r="F204" t="s" s="0">
        <v>4768</v>
      </c>
      <c r="G204" t="s" s="0">
        <v>4769</v>
      </c>
      <c r="H204" t="s" s="0">
        <v>81</v>
      </c>
      <c r="I204" t="s" s="0">
        <v>82</v>
      </c>
      <c r="J204" t="s" s="0">
        <v>4770</v>
      </c>
      <c r="K204" t="s" s="0">
        <v>4771</v>
      </c>
      <c r="L204" t="s" s="0">
        <v>4772</v>
      </c>
      <c r="M204" t="s" s="0">
        <v>4773</v>
      </c>
      <c r="N204" t="s" s="0">
        <v>4774</v>
      </c>
      <c r="O204" t="s" s="0">
        <v>4775</v>
      </c>
      <c r="P204" t="s" s="0">
        <v>4776</v>
      </c>
      <c r="Q204" t="s" s="0">
        <v>87</v>
      </c>
      <c r="R204" t="s" s="0">
        <v>81</v>
      </c>
      <c r="S204" t="s" s="0">
        <v>81</v>
      </c>
      <c r="T204" t="s" s="0">
        <v>81</v>
      </c>
      <c r="U204" t="s" s="0">
        <v>81</v>
      </c>
      <c r="V204" t="s" s="0">
        <v>4777</v>
      </c>
      <c r="W204" t="s" s="0">
        <v>4778</v>
      </c>
      <c r="X204" t="s" s="0">
        <v>81</v>
      </c>
      <c r="Y204" t="s" s="0">
        <v>81</v>
      </c>
      <c r="Z204" t="s" s="0">
        <v>90</v>
      </c>
      <c r="AA204" t="s" s="0">
        <v>91</v>
      </c>
      <c r="AB204" t="s" s="0">
        <v>81</v>
      </c>
      <c r="AC204" t="s" s="0">
        <v>81</v>
      </c>
      <c r="AD204" t="s" s="0">
        <v>81</v>
      </c>
      <c r="AE204" t="s" s="0">
        <v>81</v>
      </c>
      <c r="AF204" t="s" s="0">
        <v>81</v>
      </c>
      <c r="AG204" t="s" s="0">
        <v>4779</v>
      </c>
      <c r="AH204" t="s" s="0">
        <v>81</v>
      </c>
      <c r="AI204" t="s" s="0">
        <v>4780</v>
      </c>
      <c r="AJ204" t="s" s="0">
        <v>4781</v>
      </c>
      <c r="AK204" t="s" s="0">
        <v>81</v>
      </c>
      <c r="AL204" t="s" s="0">
        <v>461</v>
      </c>
      <c r="AM204" t="s" s="0">
        <v>77</v>
      </c>
      <c r="AN204" t="s" s="0">
        <v>77</v>
      </c>
      <c r="AO204" t="s" s="0">
        <v>108</v>
      </c>
      <c r="AP204" t="s" s="0">
        <v>108</v>
      </c>
      <c r="AQ204" t="s" s="0">
        <v>1231</v>
      </c>
      <c r="AR204" t="s" s="0">
        <v>1232</v>
      </c>
      <c r="AS204" t="s" s="0">
        <v>1233</v>
      </c>
      <c r="AT204" t="s" s="0">
        <v>4782</v>
      </c>
      <c r="AU204" t="s" s="0">
        <v>81</v>
      </c>
      <c r="AV204" t="s" s="0">
        <v>81</v>
      </c>
      <c r="AW204" t="s" s="0">
        <v>4783</v>
      </c>
      <c r="AX204" t="s" s="0">
        <v>4784</v>
      </c>
      <c r="AY204" t="s" s="0">
        <v>4785</v>
      </c>
      <c r="AZ204" t="s" s="0">
        <v>106</v>
      </c>
      <c r="BA204" t="s" s="0">
        <v>177</v>
      </c>
      <c r="BB204" t="s" s="0">
        <v>122</v>
      </c>
      <c r="BC204" t="s" s="0">
        <v>81</v>
      </c>
      <c r="BD204" t="s" s="0">
        <v>81</v>
      </c>
      <c r="BE204" t="s" s="0">
        <v>81</v>
      </c>
      <c r="BF204" t="s" s="0">
        <v>81</v>
      </c>
      <c r="BG204" t="s" s="0">
        <v>81</v>
      </c>
      <c r="BH204" t="s" s="0">
        <v>81</v>
      </c>
      <c r="BI204" t="s" s="0">
        <v>4786</v>
      </c>
      <c r="BJ204" t="s" s="0">
        <v>4787</v>
      </c>
      <c r="BK204" t="s" s="405">
        <f>HYPERLINK("http://dx.doi.org/10.1002/cam4.71976","http://dx.doi.org/10.1002/cam4.71976")</f>
        <v>4788</v>
      </c>
      <c r="BL204" t="s" s="0">
        <v>81</v>
      </c>
      <c r="BM204" t="s" s="0">
        <v>81</v>
      </c>
      <c r="BN204" t="s" s="0">
        <v>297</v>
      </c>
      <c r="BO204" t="s" s="0">
        <v>568</v>
      </c>
      <c r="BP204" t="s" s="0">
        <v>568</v>
      </c>
      <c r="BQ204" t="s" s="0">
        <v>4789</v>
      </c>
      <c r="BR204" t="s" s="0">
        <v>4790</v>
      </c>
      <c r="BS204" t="s" s="0">
        <v>4791</v>
      </c>
      <c r="BT204" t="s" s="406">
        <f>HYPERLINK("https://www.webofscience.com/wos/woscc/full-record/WOS:001771697600001","View Record in Web of Science")</f>
        <v>119</v>
      </c>
      <c r="BU204" t="s" s="0">
        <v>120</v>
      </c>
      <c r="BV204" t="s" s="0">
        <v>81</v>
      </c>
      <c r="BW204" t="s" s="0">
        <v>81</v>
      </c>
      <c r="BX204" t="s" s="0">
        <v>121</v>
      </c>
    </row>
    <row r="205">
      <c r="A205" t="s" s="0">
        <v>77</v>
      </c>
      <c r="B205" t="s" s="0">
        <v>77</v>
      </c>
      <c r="C205" t="s" s="0">
        <v>97</v>
      </c>
      <c r="D205" t="s" s="0">
        <v>77</v>
      </c>
      <c r="E205" t="s" s="0">
        <v>4792</v>
      </c>
      <c r="F205" t="s" s="0">
        <v>4793</v>
      </c>
      <c r="G205" t="s" s="0">
        <v>4794</v>
      </c>
      <c r="H205" t="s" s="0">
        <v>81</v>
      </c>
      <c r="I205" t="s" s="0">
        <v>276</v>
      </c>
      <c r="J205" t="s" s="0">
        <v>4795</v>
      </c>
      <c r="K205" t="s" s="0">
        <v>4796</v>
      </c>
      <c r="L205" t="s" s="0">
        <v>81</v>
      </c>
      <c r="M205" t="s" s="0">
        <v>81</v>
      </c>
      <c r="N205" t="s" s="0">
        <v>81</v>
      </c>
      <c r="O205" t="s" s="0">
        <v>4797</v>
      </c>
      <c r="P205" t="s" s="0">
        <v>4798</v>
      </c>
      <c r="Q205" t="s" s="0">
        <v>87</v>
      </c>
      <c r="R205" t="s" s="0">
        <v>81</v>
      </c>
      <c r="S205" t="s" s="0">
        <v>81</v>
      </c>
      <c r="T205" t="s" s="0">
        <v>81</v>
      </c>
      <c r="U205" t="s" s="0">
        <v>81</v>
      </c>
      <c r="V205" t="s" s="0">
        <v>4799</v>
      </c>
      <c r="W205" t="s" s="0">
        <v>4800</v>
      </c>
      <c r="X205" t="s" s="0">
        <v>81</v>
      </c>
      <c r="Y205" t="s" s="0">
        <v>81</v>
      </c>
      <c r="Z205" t="s" s="0">
        <v>90</v>
      </c>
      <c r="AA205" t="s" s="0">
        <v>509</v>
      </c>
      <c r="AB205" t="s" s="0">
        <v>81</v>
      </c>
      <c r="AC205" t="s" s="0">
        <v>81</v>
      </c>
      <c r="AD205" t="s" s="0">
        <v>81</v>
      </c>
      <c r="AE205" t="s" s="0">
        <v>81</v>
      </c>
      <c r="AF205" t="s" s="0">
        <v>81</v>
      </c>
      <c r="AG205" t="s" s="0">
        <v>4801</v>
      </c>
      <c r="AH205" t="s" s="0">
        <v>559</v>
      </c>
      <c r="AI205" t="s" s="0">
        <v>4802</v>
      </c>
      <c r="AJ205" t="s" s="0">
        <v>4803</v>
      </c>
      <c r="AK205" t="s" s="0">
        <v>81</v>
      </c>
      <c r="AL205" t="s" s="0">
        <v>1830</v>
      </c>
      <c r="AM205" t="s" s="0">
        <v>297</v>
      </c>
      <c r="AN205" t="s" s="0">
        <v>677</v>
      </c>
      <c r="AO205" t="s" s="0">
        <v>108</v>
      </c>
      <c r="AP205" t="s" s="0">
        <v>297</v>
      </c>
      <c r="AQ205" t="s" s="0">
        <v>2010</v>
      </c>
      <c r="AR205" t="s" s="0">
        <v>2011</v>
      </c>
      <c r="AS205" t="s" s="0">
        <v>2012</v>
      </c>
      <c r="AT205" t="s" s="0">
        <v>4804</v>
      </c>
      <c r="AU205" t="s" s="0">
        <v>81</v>
      </c>
      <c r="AV205" t="s" s="0">
        <v>81</v>
      </c>
      <c r="AW205" t="s" s="0">
        <v>4805</v>
      </c>
      <c r="AX205" t="s" s="0">
        <v>4806</v>
      </c>
      <c r="AY205" t="s" s="0">
        <v>81</v>
      </c>
      <c r="AZ205" t="s" s="0">
        <v>205</v>
      </c>
      <c r="BA205" t="s" s="0">
        <v>81</v>
      </c>
      <c r="BB205" t="s" s="0">
        <v>81</v>
      </c>
      <c r="BC205" t="s" s="0">
        <v>81</v>
      </c>
      <c r="BD205" t="s" s="0">
        <v>81</v>
      </c>
      <c r="BE205" t="s" s="0">
        <v>81</v>
      </c>
      <c r="BF205" t="s" s="0">
        <v>81</v>
      </c>
      <c r="BG205" t="s" s="0">
        <v>81</v>
      </c>
      <c r="BH205" t="s" s="0">
        <v>81</v>
      </c>
      <c r="BI205" t="s" s="0">
        <v>81</v>
      </c>
      <c r="BJ205" t="s" s="0">
        <v>4807</v>
      </c>
      <c r="BK205" t="s" s="407">
        <f>HYPERLINK("http://dx.doi.org/10.1177/19322968251363632","http://dx.doi.org/10.1177/19322968251363632")</f>
        <v>4808</v>
      </c>
      <c r="BL205" t="s" s="0">
        <v>81</v>
      </c>
      <c r="BM205" t="s" s="0">
        <v>4809</v>
      </c>
      <c r="BN205" t="s" s="0">
        <v>289</v>
      </c>
      <c r="BO205" t="s" s="0">
        <v>3280</v>
      </c>
      <c r="BP205" t="s" s="0">
        <v>3280</v>
      </c>
      <c r="BQ205" t="s" s="0">
        <v>4810</v>
      </c>
      <c r="BR205" t="s" s="0">
        <v>4811</v>
      </c>
      <c r="BS205" t="s" s="0">
        <v>4812</v>
      </c>
      <c r="BT205" t="s" s="408">
        <f>HYPERLINK("https://www.webofscience.com/wos/woscc/full-record/WOS:001543042500001","View Record in Web of Science")</f>
        <v>119</v>
      </c>
      <c r="BU205" t="s" s="0">
        <v>787</v>
      </c>
      <c r="BV205" t="s" s="0">
        <v>81</v>
      </c>
      <c r="BW205" t="s" s="0">
        <v>81</v>
      </c>
      <c r="BX205" t="s" s="0">
        <v>121</v>
      </c>
    </row>
    <row r="206">
      <c r="A206" t="s" s="0">
        <v>77</v>
      </c>
      <c r="B206" t="s" s="0">
        <v>77</v>
      </c>
      <c r="C206" t="s" s="0">
        <v>108</v>
      </c>
      <c r="D206" t="s" s="0">
        <v>77</v>
      </c>
      <c r="E206" t="s" s="0">
        <v>4813</v>
      </c>
      <c r="F206" t="s" s="0">
        <v>4814</v>
      </c>
      <c r="G206" t="s" s="0">
        <v>4815</v>
      </c>
      <c r="H206" t="s" s="0">
        <v>81</v>
      </c>
      <c r="I206" t="s" s="0">
        <v>82</v>
      </c>
      <c r="J206" t="s" s="0">
        <v>4816</v>
      </c>
      <c r="K206" t="s" s="0">
        <v>4817</v>
      </c>
      <c r="L206" t="s" s="0">
        <v>81</v>
      </c>
      <c r="M206" t="s" s="0">
        <v>81</v>
      </c>
      <c r="N206" t="s" s="0">
        <v>81</v>
      </c>
      <c r="O206" t="s" s="0">
        <v>4818</v>
      </c>
      <c r="P206" t="s" s="0">
        <v>4819</v>
      </c>
      <c r="Q206" t="s" s="0">
        <v>87</v>
      </c>
      <c r="R206" t="s" s="0">
        <v>81</v>
      </c>
      <c r="S206" t="s" s="0">
        <v>81</v>
      </c>
      <c r="T206" t="s" s="0">
        <v>81</v>
      </c>
      <c r="U206" t="s" s="0">
        <v>81</v>
      </c>
      <c r="V206" t="s" s="0">
        <v>4820</v>
      </c>
      <c r="W206" t="s" s="0">
        <v>1038</v>
      </c>
      <c r="X206" t="s" s="0">
        <v>81</v>
      </c>
      <c r="Y206" t="s" s="0">
        <v>81</v>
      </c>
      <c r="Z206" t="s" s="0">
        <v>90</v>
      </c>
      <c r="AA206" t="s" s="0">
        <v>91</v>
      </c>
      <c r="AB206" t="s" s="0">
        <v>81</v>
      </c>
      <c r="AC206" t="s" s="0">
        <v>81</v>
      </c>
      <c r="AD206" t="s" s="0">
        <v>81</v>
      </c>
      <c r="AE206" t="s" s="0">
        <v>81</v>
      </c>
      <c r="AF206" t="s" s="0">
        <v>81</v>
      </c>
      <c r="AG206" t="s" s="0">
        <v>4821</v>
      </c>
      <c r="AH206" t="s" s="0">
        <v>4822</v>
      </c>
      <c r="AI206" t="s" s="0">
        <v>4823</v>
      </c>
      <c r="AJ206" t="s" s="0">
        <v>81</v>
      </c>
      <c r="AK206" t="s" s="0">
        <v>81</v>
      </c>
      <c r="AL206" t="s" s="0">
        <v>436</v>
      </c>
      <c r="AM206" t="s" s="0">
        <v>289</v>
      </c>
      <c r="AN206" t="s" s="0">
        <v>354</v>
      </c>
      <c r="AO206" t="s" s="0">
        <v>297</v>
      </c>
      <c r="AP206" t="s" s="0">
        <v>677</v>
      </c>
      <c r="AQ206" t="s" s="0">
        <v>1041</v>
      </c>
      <c r="AR206" t="s" s="0">
        <v>1042</v>
      </c>
      <c r="AS206" t="s" s="0">
        <v>1043</v>
      </c>
      <c r="AT206" t="s" s="0">
        <v>1044</v>
      </c>
      <c r="AU206" t="s" s="0">
        <v>1045</v>
      </c>
      <c r="AV206" t="s" s="0">
        <v>81</v>
      </c>
      <c r="AW206" t="s" s="0">
        <v>1046</v>
      </c>
      <c r="AX206" t="s" s="0">
        <v>1047</v>
      </c>
      <c r="AY206" t="s" s="0">
        <v>112</v>
      </c>
      <c r="AZ206" t="s" s="0">
        <v>106</v>
      </c>
      <c r="BA206" t="s" s="0">
        <v>4824</v>
      </c>
      <c r="BB206" t="s" s="0">
        <v>81</v>
      </c>
      <c r="BC206" t="s" s="0">
        <v>81</v>
      </c>
      <c r="BD206" t="s" s="0">
        <v>81</v>
      </c>
      <c r="BE206" t="s" s="0">
        <v>81</v>
      </c>
      <c r="BF206" t="s" s="0">
        <v>81</v>
      </c>
      <c r="BG206" t="s" s="0">
        <v>81</v>
      </c>
      <c r="BH206" t="s" s="0">
        <v>81</v>
      </c>
      <c r="BI206" t="s" s="0">
        <v>4825</v>
      </c>
      <c r="BJ206" t="s" s="0">
        <v>4826</v>
      </c>
      <c r="BK206" t="s" s="409">
        <f>HYPERLINK("http://dx.doi.org/10.1016/j.ijmedinf.2025.106215","http://dx.doi.org/10.1016/j.ijmedinf.2025.106215")</f>
        <v>4827</v>
      </c>
      <c r="BL206" t="s" s="0">
        <v>81</v>
      </c>
      <c r="BM206" t="s" s="0">
        <v>1162</v>
      </c>
      <c r="BN206" t="s" s="0">
        <v>360</v>
      </c>
      <c r="BO206" t="s" s="0">
        <v>1053</v>
      </c>
      <c r="BP206" t="s" s="0">
        <v>1054</v>
      </c>
      <c r="BQ206" t="s" s="0">
        <v>4828</v>
      </c>
      <c r="BR206" t="s" s="0">
        <v>4829</v>
      </c>
      <c r="BS206" t="s" s="0">
        <v>4830</v>
      </c>
      <c r="BT206" t="s" s="410">
        <f>HYPERLINK("https://www.webofscience.com/wos/woscc/full-record/WOS:001643000600001","View Record in Web of Science")</f>
        <v>119</v>
      </c>
      <c r="BU206" t="s" s="0">
        <v>852</v>
      </c>
      <c r="BV206" t="s" s="0">
        <v>81</v>
      </c>
      <c r="BW206" t="s" s="0">
        <v>81</v>
      </c>
      <c r="BX206" t="s" s="0">
        <v>121</v>
      </c>
    </row>
    <row r="207">
      <c r="A207" t="s" s="0">
        <v>77</v>
      </c>
      <c r="B207" t="s" s="0">
        <v>77</v>
      </c>
      <c r="C207" t="s" s="0">
        <v>77</v>
      </c>
      <c r="D207" t="s" s="0">
        <v>77</v>
      </c>
      <c r="E207" t="s" s="0">
        <v>4831</v>
      </c>
      <c r="F207" t="s" s="0">
        <v>4832</v>
      </c>
      <c r="G207" t="s" s="0">
        <v>4833</v>
      </c>
      <c r="H207" t="s" s="0">
        <v>81</v>
      </c>
      <c r="I207" t="s" s="0">
        <v>82</v>
      </c>
      <c r="J207" t="s" s="0">
        <v>4834</v>
      </c>
      <c r="K207" t="s" s="0">
        <v>4835</v>
      </c>
      <c r="L207" t="s" s="0">
        <v>81</v>
      </c>
      <c r="M207" t="s" s="0">
        <v>81</v>
      </c>
      <c r="N207" t="s" s="0">
        <v>81</v>
      </c>
      <c r="O207" t="s" s="0">
        <v>4836</v>
      </c>
      <c r="P207" t="s" s="0">
        <v>4837</v>
      </c>
      <c r="Q207" t="s" s="0">
        <v>87</v>
      </c>
      <c r="R207" t="s" s="0">
        <v>81</v>
      </c>
      <c r="S207" t="s" s="0">
        <v>81</v>
      </c>
      <c r="T207" t="s" s="0">
        <v>81</v>
      </c>
      <c r="U207" t="s" s="0">
        <v>81</v>
      </c>
      <c r="V207" t="s" s="0">
        <v>4838</v>
      </c>
      <c r="W207" t="s" s="0">
        <v>4839</v>
      </c>
      <c r="X207" t="s" s="0">
        <v>81</v>
      </c>
      <c r="Y207" t="s" s="0">
        <v>81</v>
      </c>
      <c r="Z207" t="s" s="0">
        <v>90</v>
      </c>
      <c r="AA207" t="s" s="0">
        <v>91</v>
      </c>
      <c r="AB207" t="s" s="0">
        <v>81</v>
      </c>
      <c r="AC207" t="s" s="0">
        <v>81</v>
      </c>
      <c r="AD207" t="s" s="0">
        <v>81</v>
      </c>
      <c r="AE207" t="s" s="0">
        <v>81</v>
      </c>
      <c r="AF207" t="s" s="0">
        <v>81</v>
      </c>
      <c r="AG207" t="s" s="0">
        <v>4840</v>
      </c>
      <c r="AH207" t="s" s="0">
        <v>81</v>
      </c>
      <c r="AI207" t="s" s="0">
        <v>4841</v>
      </c>
      <c r="AJ207" t="s" s="0">
        <v>81</v>
      </c>
      <c r="AK207" t="s" s="0">
        <v>81</v>
      </c>
      <c r="AL207" t="s" s="0">
        <v>541</v>
      </c>
      <c r="AM207" t="s" s="0">
        <v>199</v>
      </c>
      <c r="AN207" t="s" s="0">
        <v>200</v>
      </c>
      <c r="AO207" t="s" s="0">
        <v>122</v>
      </c>
      <c r="AP207" t="s" s="0">
        <v>122</v>
      </c>
      <c r="AQ207" t="s" s="0">
        <v>170</v>
      </c>
      <c r="AR207" t="s" s="0">
        <v>171</v>
      </c>
      <c r="AS207" t="s" s="0">
        <v>172</v>
      </c>
      <c r="AT207" t="s" s="0">
        <v>81</v>
      </c>
      <c r="AU207" t="s" s="0">
        <v>4842</v>
      </c>
      <c r="AV207" t="s" s="0">
        <v>81</v>
      </c>
      <c r="AW207" t="s" s="0">
        <v>4839</v>
      </c>
      <c r="AX207" t="s" s="0">
        <v>4843</v>
      </c>
      <c r="AY207" t="s" s="0">
        <v>4844</v>
      </c>
      <c r="AZ207" t="s" s="0">
        <v>106</v>
      </c>
      <c r="BA207" t="s" s="0">
        <v>154</v>
      </c>
      <c r="BB207" t="s" s="0">
        <v>108</v>
      </c>
      <c r="BC207" t="s" s="0">
        <v>81</v>
      </c>
      <c r="BD207" t="s" s="0">
        <v>81</v>
      </c>
      <c r="BE207" t="s" s="0">
        <v>81</v>
      </c>
      <c r="BF207" t="s" s="0">
        <v>81</v>
      </c>
      <c r="BG207" t="s" s="0">
        <v>81</v>
      </c>
      <c r="BH207" t="s" s="0">
        <v>81</v>
      </c>
      <c r="BI207" t="s" s="0">
        <v>4373</v>
      </c>
      <c r="BJ207" t="s" s="0">
        <v>4845</v>
      </c>
      <c r="BK207" t="s" s="411">
        <f>HYPERLINK("http://dx.doi.org/10.3390/children13010152","http://dx.doi.org/10.3390/children13010152")</f>
        <v>4846</v>
      </c>
      <c r="BL207" t="s" s="0">
        <v>81</v>
      </c>
      <c r="BM207" t="s" s="0">
        <v>81</v>
      </c>
      <c r="BN207" t="s" s="0">
        <v>177</v>
      </c>
      <c r="BO207" t="s" s="0">
        <v>2311</v>
      </c>
      <c r="BP207" t="s" s="0">
        <v>2311</v>
      </c>
      <c r="BQ207" t="s" s="0">
        <v>4847</v>
      </c>
      <c r="BR207" t="s" s="0">
        <v>4848</v>
      </c>
      <c r="BS207" t="s" s="0">
        <v>4849</v>
      </c>
      <c r="BT207" t="s" s="412">
        <f>HYPERLINK("https://www.webofscience.com/wos/woscc/full-record/WOS:001670165200001","View Record in Web of Science")</f>
        <v>119</v>
      </c>
      <c r="BU207" t="s" s="0">
        <v>120</v>
      </c>
      <c r="BV207" t="s" s="0">
        <v>81</v>
      </c>
      <c r="BW207" t="s" s="0">
        <v>81</v>
      </c>
      <c r="BX207" t="s" s="0">
        <v>121</v>
      </c>
    </row>
    <row r="208">
      <c r="A208" t="s" s="0">
        <v>77</v>
      </c>
      <c r="B208" t="s" s="0">
        <v>77</v>
      </c>
      <c r="C208" t="s" s="0">
        <v>77</v>
      </c>
      <c r="D208" t="s" s="0">
        <v>77</v>
      </c>
      <c r="E208" t="s" s="0">
        <v>4850</v>
      </c>
      <c r="F208" t="s" s="0">
        <v>4851</v>
      </c>
      <c r="G208" t="s" s="0">
        <v>4852</v>
      </c>
      <c r="H208" t="s" s="0">
        <v>81</v>
      </c>
      <c r="I208" t="s" s="0">
        <v>82</v>
      </c>
      <c r="J208" t="s" s="0">
        <v>4853</v>
      </c>
      <c r="K208" t="s" s="0">
        <v>4854</v>
      </c>
      <c r="L208" t="s" s="0">
        <v>81</v>
      </c>
      <c r="M208" t="s" s="0">
        <v>81</v>
      </c>
      <c r="N208" t="s" s="0">
        <v>81</v>
      </c>
      <c r="O208" t="s" s="0">
        <v>4855</v>
      </c>
      <c r="P208" t="s" s="0">
        <v>4856</v>
      </c>
      <c r="Q208" t="s" s="0">
        <v>87</v>
      </c>
      <c r="R208" t="s" s="0">
        <v>81</v>
      </c>
      <c r="S208" t="s" s="0">
        <v>81</v>
      </c>
      <c r="T208" t="s" s="0">
        <v>81</v>
      </c>
      <c r="U208" t="s" s="0">
        <v>81</v>
      </c>
      <c r="V208" t="s" s="0">
        <v>4857</v>
      </c>
      <c r="W208" t="s" s="0">
        <v>4858</v>
      </c>
      <c r="X208" t="s" s="0">
        <v>81</v>
      </c>
      <c r="Y208" t="s" s="0">
        <v>81</v>
      </c>
      <c r="Z208" t="s" s="0">
        <v>90</v>
      </c>
      <c r="AA208" t="s" s="0">
        <v>509</v>
      </c>
      <c r="AB208" t="s" s="0">
        <v>81</v>
      </c>
      <c r="AC208" t="s" s="0">
        <v>81</v>
      </c>
      <c r="AD208" t="s" s="0">
        <v>81</v>
      </c>
      <c r="AE208" t="s" s="0">
        <v>81</v>
      </c>
      <c r="AF208" t="s" s="0">
        <v>81</v>
      </c>
      <c r="AG208" t="s" s="0">
        <v>4859</v>
      </c>
      <c r="AH208" t="s" s="0">
        <v>4860</v>
      </c>
      <c r="AI208" t="s" s="0">
        <v>81</v>
      </c>
      <c r="AJ208" t="s" s="0">
        <v>81</v>
      </c>
      <c r="AK208" t="s" s="0">
        <v>81</v>
      </c>
      <c r="AL208" t="s" s="0">
        <v>2105</v>
      </c>
      <c r="AM208" t="s" s="0">
        <v>77</v>
      </c>
      <c r="AN208" t="s" s="0">
        <v>77</v>
      </c>
      <c r="AO208" t="s" s="0">
        <v>77</v>
      </c>
      <c r="AP208" t="s" s="0">
        <v>77</v>
      </c>
      <c r="AQ208" t="s" s="0">
        <v>257</v>
      </c>
      <c r="AR208" t="s" s="0">
        <v>140</v>
      </c>
      <c r="AS208" t="s" s="0">
        <v>258</v>
      </c>
      <c r="AT208" t="s" s="0">
        <v>4861</v>
      </c>
      <c r="AU208" t="s" s="0">
        <v>4862</v>
      </c>
      <c r="AV208" t="s" s="0">
        <v>81</v>
      </c>
      <c r="AW208" t="s" s="0">
        <v>4863</v>
      </c>
      <c r="AX208" t="s" s="0">
        <v>4864</v>
      </c>
      <c r="AY208" t="s" s="0">
        <v>81</v>
      </c>
      <c r="AZ208" t="s" s="0">
        <v>106</v>
      </c>
      <c r="BA208" t="s" s="0">
        <v>81</v>
      </c>
      <c r="BB208" t="s" s="0">
        <v>81</v>
      </c>
      <c r="BC208" t="s" s="0">
        <v>81</v>
      </c>
      <c r="BD208" t="s" s="0">
        <v>81</v>
      </c>
      <c r="BE208" t="s" s="0">
        <v>81</v>
      </c>
      <c r="BF208" t="s" s="0">
        <v>81</v>
      </c>
      <c r="BG208" t="s" s="0">
        <v>81</v>
      </c>
      <c r="BH208" t="s" s="0">
        <v>81</v>
      </c>
      <c r="BI208" t="s" s="0">
        <v>81</v>
      </c>
      <c r="BJ208" t="s" s="0">
        <v>4865</v>
      </c>
      <c r="BK208" t="s" s="413">
        <f>HYPERLINK("http://dx.doi.org/10.1007/s00464-026-13257-8","http://dx.doi.org/10.1007/s00464-026-13257-8")</f>
        <v>4866</v>
      </c>
      <c r="BL208" t="s" s="0">
        <v>81</v>
      </c>
      <c r="BM208" t="s" s="0">
        <v>1048</v>
      </c>
      <c r="BN208" t="s" s="0">
        <v>385</v>
      </c>
      <c r="BO208" t="s" s="0">
        <v>298</v>
      </c>
      <c r="BP208" t="s" s="0">
        <v>298</v>
      </c>
      <c r="BQ208" t="s" s="0">
        <v>4867</v>
      </c>
      <c r="BR208" t="s" s="0">
        <v>4868</v>
      </c>
      <c r="BS208" t="s" s="0">
        <v>4869</v>
      </c>
      <c r="BT208" t="s" s="414">
        <f>HYPERLINK("https://www.webofscience.com/wos/woscc/full-record/WOS:001848645200001","View Record in Web of Science")</f>
        <v>119</v>
      </c>
      <c r="BU208" t="s" s="0">
        <v>81</v>
      </c>
      <c r="BV208" t="s" s="0">
        <v>81</v>
      </c>
      <c r="BW208" t="s" s="0">
        <v>81</v>
      </c>
      <c r="BX208" t="s" s="0">
        <v>121</v>
      </c>
    </row>
    <row r="209">
      <c r="A209" t="s" s="0">
        <v>77</v>
      </c>
      <c r="B209" t="s" s="0">
        <v>77</v>
      </c>
      <c r="C209" t="s" s="0">
        <v>108</v>
      </c>
      <c r="D209" t="s" s="0">
        <v>77</v>
      </c>
      <c r="E209" t="s" s="0">
        <v>4870</v>
      </c>
      <c r="F209" t="s" s="0">
        <v>4871</v>
      </c>
      <c r="G209" t="s" s="0">
        <v>4872</v>
      </c>
      <c r="H209" t="s" s="0">
        <v>81</v>
      </c>
      <c r="I209" t="s" s="0">
        <v>82</v>
      </c>
      <c r="J209" t="s" s="0">
        <v>4873</v>
      </c>
      <c r="K209" t="s" s="0">
        <v>4874</v>
      </c>
      <c r="L209" t="s" s="0">
        <v>81</v>
      </c>
      <c r="M209" t="s" s="0">
        <v>81</v>
      </c>
      <c r="N209" t="s" s="0">
        <v>81</v>
      </c>
      <c r="O209" t="s" s="0">
        <v>4875</v>
      </c>
      <c r="P209" t="s" s="0">
        <v>4876</v>
      </c>
      <c r="Q209" t="s" s="0">
        <v>87</v>
      </c>
      <c r="R209" t="s" s="0">
        <v>81</v>
      </c>
      <c r="S209" t="s" s="0">
        <v>81</v>
      </c>
      <c r="T209" t="s" s="0">
        <v>81</v>
      </c>
      <c r="U209" t="s" s="0">
        <v>81</v>
      </c>
      <c r="V209" t="s" s="0">
        <v>4877</v>
      </c>
      <c r="W209" t="s" s="0">
        <v>4878</v>
      </c>
      <c r="X209" t="s" s="0">
        <v>81</v>
      </c>
      <c r="Y209" t="s" s="0">
        <v>81</v>
      </c>
      <c r="Z209" t="s" s="0">
        <v>90</v>
      </c>
      <c r="AA209" t="s" s="0">
        <v>91</v>
      </c>
      <c r="AB209" t="s" s="0">
        <v>81</v>
      </c>
      <c r="AC209" t="s" s="0">
        <v>81</v>
      </c>
      <c r="AD209" t="s" s="0">
        <v>81</v>
      </c>
      <c r="AE209" t="s" s="0">
        <v>81</v>
      </c>
      <c r="AF209" t="s" s="0">
        <v>81</v>
      </c>
      <c r="AG209" t="s" s="0">
        <v>4879</v>
      </c>
      <c r="AH209" t="s" s="0">
        <v>81</v>
      </c>
      <c r="AI209" t="s" s="0">
        <v>4880</v>
      </c>
      <c r="AJ209" t="s" s="0">
        <v>4881</v>
      </c>
      <c r="AK209" t="s" s="0">
        <v>81</v>
      </c>
      <c r="AL209" t="s" s="0">
        <v>949</v>
      </c>
      <c r="AM209" t="s" s="0">
        <v>122</v>
      </c>
      <c r="AN209" t="s" s="0">
        <v>122</v>
      </c>
      <c r="AO209" t="s" s="0">
        <v>108</v>
      </c>
      <c r="AP209" t="s" s="0">
        <v>200</v>
      </c>
      <c r="AQ209" t="s" s="0">
        <v>170</v>
      </c>
      <c r="AR209" t="s" s="0">
        <v>171</v>
      </c>
      <c r="AS209" t="s" s="0">
        <v>172</v>
      </c>
      <c r="AT209" t="s" s="0">
        <v>81</v>
      </c>
      <c r="AU209" t="s" s="0">
        <v>4882</v>
      </c>
      <c r="AV209" t="s" s="0">
        <v>81</v>
      </c>
      <c r="AW209" t="s" s="0">
        <v>4878</v>
      </c>
      <c r="AX209" t="s" s="0">
        <v>4883</v>
      </c>
      <c r="AY209" t="s" s="0">
        <v>4884</v>
      </c>
      <c r="AZ209" t="s" s="0">
        <v>205</v>
      </c>
      <c r="BA209" t="s" s="0">
        <v>677</v>
      </c>
      <c r="BB209" t="s" s="0">
        <v>404</v>
      </c>
      <c r="BC209" t="s" s="0">
        <v>81</v>
      </c>
      <c r="BD209" t="s" s="0">
        <v>81</v>
      </c>
      <c r="BE209" t="s" s="0">
        <v>81</v>
      </c>
      <c r="BF209" t="s" s="0">
        <v>81</v>
      </c>
      <c r="BG209" t="s" s="0">
        <v>81</v>
      </c>
      <c r="BH209" t="s" s="0">
        <v>81</v>
      </c>
      <c r="BI209" t="s" s="0">
        <v>4885</v>
      </c>
      <c r="BJ209" t="s" s="0">
        <v>4886</v>
      </c>
      <c r="BK209" t="s" s="415">
        <f>HYPERLINK("http://dx.doi.org/10.3390/bioengineering12111244","http://dx.doi.org/10.3390/bioengineering12111244")</f>
        <v>4887</v>
      </c>
      <c r="BL209" t="s" s="0">
        <v>81</v>
      </c>
      <c r="BM209" t="s" s="0">
        <v>81</v>
      </c>
      <c r="BN209" t="s" s="0">
        <v>177</v>
      </c>
      <c r="BO209" t="s" s="0">
        <v>4888</v>
      </c>
      <c r="BP209" t="s" s="0">
        <v>4889</v>
      </c>
      <c r="BQ209" t="s" s="0">
        <v>4890</v>
      </c>
      <c r="BR209" t="s" s="0">
        <v>4891</v>
      </c>
      <c r="BS209" t="s" s="0">
        <v>4892</v>
      </c>
      <c r="BT209" t="s" s="416">
        <f>HYPERLINK("https://www.webofscience.com/wos/woscc/full-record/WOS:001624094200001","View Record in Web of Science")</f>
        <v>119</v>
      </c>
      <c r="BU209" t="s" s="0">
        <v>120</v>
      </c>
      <c r="BV209" t="s" s="0">
        <v>81</v>
      </c>
      <c r="BW209" t="s" s="0">
        <v>81</v>
      </c>
      <c r="BX209" t="s" s="0">
        <v>121</v>
      </c>
    </row>
    <row r="210">
      <c r="A210" t="s" s="0">
        <v>77</v>
      </c>
      <c r="B210" t="s" s="0">
        <v>77</v>
      </c>
      <c r="C210" t="s" s="0">
        <v>77</v>
      </c>
      <c r="D210" t="s" s="0">
        <v>77</v>
      </c>
      <c r="E210" t="s" s="0">
        <v>4893</v>
      </c>
      <c r="F210" t="s" s="0">
        <v>4894</v>
      </c>
      <c r="G210" t="s" s="0">
        <v>4895</v>
      </c>
      <c r="H210" t="s" s="0">
        <v>81</v>
      </c>
      <c r="I210" t="s" s="0">
        <v>82</v>
      </c>
      <c r="J210" t="s" s="0">
        <v>4896</v>
      </c>
      <c r="K210" t="s" s="0">
        <v>4897</v>
      </c>
      <c r="L210" t="s" s="0">
        <v>81</v>
      </c>
      <c r="M210" t="s" s="0">
        <v>81</v>
      </c>
      <c r="N210" t="s" s="0">
        <v>81</v>
      </c>
      <c r="O210" t="s" s="0">
        <v>4898</v>
      </c>
      <c r="P210" t="s" s="0">
        <v>3000</v>
      </c>
      <c r="Q210" t="s" s="0">
        <v>87</v>
      </c>
      <c r="R210" t="s" s="0">
        <v>81</v>
      </c>
      <c r="S210" t="s" s="0">
        <v>81</v>
      </c>
      <c r="T210" t="s" s="0">
        <v>81</v>
      </c>
      <c r="U210" t="s" s="0">
        <v>81</v>
      </c>
      <c r="V210" t="s" s="0">
        <v>4899</v>
      </c>
      <c r="W210" t="s" s="0">
        <v>4900</v>
      </c>
      <c r="X210" t="s" s="0">
        <v>81</v>
      </c>
      <c r="Y210" t="s" s="0">
        <v>81</v>
      </c>
      <c r="Z210" t="s" s="0">
        <v>90</v>
      </c>
      <c r="AA210" t="s" s="0">
        <v>91</v>
      </c>
      <c r="AB210" t="s" s="0">
        <v>81</v>
      </c>
      <c r="AC210" t="s" s="0">
        <v>81</v>
      </c>
      <c r="AD210" t="s" s="0">
        <v>81</v>
      </c>
      <c r="AE210" t="s" s="0">
        <v>81</v>
      </c>
      <c r="AF210" t="s" s="0">
        <v>81</v>
      </c>
      <c r="AG210" t="s" s="0">
        <v>81</v>
      </c>
      <c r="AH210" t="s" s="0">
        <v>81</v>
      </c>
      <c r="AI210" t="s" s="0">
        <v>4901</v>
      </c>
      <c r="AJ210" t="s" s="0">
        <v>81</v>
      </c>
      <c r="AK210" t="s" s="0">
        <v>81</v>
      </c>
      <c r="AL210" t="s" s="0">
        <v>347</v>
      </c>
      <c r="AM210" t="s" s="0">
        <v>77</v>
      </c>
      <c r="AN210" t="s" s="0">
        <v>77</v>
      </c>
      <c r="AO210" t="s" s="0">
        <v>108</v>
      </c>
      <c r="AP210" t="s" s="0">
        <v>108</v>
      </c>
      <c r="AQ210" t="s" s="0">
        <v>4902</v>
      </c>
      <c r="AR210" t="s" s="0">
        <v>4903</v>
      </c>
      <c r="AS210" t="s" s="0">
        <v>4904</v>
      </c>
      <c r="AT210" t="s" s="0">
        <v>81</v>
      </c>
      <c r="AU210" t="s" s="0">
        <v>4905</v>
      </c>
      <c r="AV210" t="s" s="0">
        <v>81</v>
      </c>
      <c r="AW210" t="s" s="0">
        <v>4906</v>
      </c>
      <c r="AX210" t="s" s="0">
        <v>4907</v>
      </c>
      <c r="AY210" t="s" s="0">
        <v>4908</v>
      </c>
      <c r="AZ210" t="s" s="0">
        <v>106</v>
      </c>
      <c r="BA210" t="s" s="0">
        <v>677</v>
      </c>
      <c r="BB210" t="s" s="0">
        <v>199</v>
      </c>
      <c r="BC210" t="s" s="0">
        <v>81</v>
      </c>
      <c r="BD210" t="s" s="0">
        <v>81</v>
      </c>
      <c r="BE210" t="s" s="0">
        <v>81</v>
      </c>
      <c r="BF210" t="s" s="0">
        <v>81</v>
      </c>
      <c r="BG210" t="s" s="0">
        <v>81</v>
      </c>
      <c r="BH210" t="s" s="0">
        <v>81</v>
      </c>
      <c r="BI210" t="s" s="0">
        <v>4909</v>
      </c>
      <c r="BJ210" t="s" s="0">
        <v>4910</v>
      </c>
      <c r="BK210" t="s" s="417">
        <f>HYPERLINK("http://dx.doi.org/10.1183/23120541.01420-2025","http://dx.doi.org/10.1183/23120541.01420-2025")</f>
        <v>4911</v>
      </c>
      <c r="BL210" t="s" s="0">
        <v>81</v>
      </c>
      <c r="BM210" t="s" s="0">
        <v>81</v>
      </c>
      <c r="BN210" t="s" s="0">
        <v>154</v>
      </c>
      <c r="BO210" t="s" s="0">
        <v>2644</v>
      </c>
      <c r="BP210" t="s" s="0">
        <v>2644</v>
      </c>
      <c r="BQ210" t="s" s="0">
        <v>4912</v>
      </c>
      <c r="BR210" t="s" s="0">
        <v>4913</v>
      </c>
      <c r="BS210" t="s" s="0">
        <v>4914</v>
      </c>
      <c r="BT210" t="s" s="418">
        <f>HYPERLINK("https://www.webofscience.com/wos/woscc/full-record/WOS:001821566900006","View Record in Web of Science")</f>
        <v>119</v>
      </c>
      <c r="BU210" t="s" s="0">
        <v>120</v>
      </c>
      <c r="BV210" t="s" s="0">
        <v>81</v>
      </c>
      <c r="BW210" t="s" s="0">
        <v>81</v>
      </c>
      <c r="BX210" t="s" s="0">
        <v>121</v>
      </c>
    </row>
    <row r="211">
      <c r="A211" t="s" s="0">
        <v>77</v>
      </c>
      <c r="B211" t="s" s="0">
        <v>77</v>
      </c>
      <c r="C211" t="s" s="0">
        <v>77</v>
      </c>
      <c r="D211" t="s" s="0">
        <v>77</v>
      </c>
      <c r="E211" t="s" s="0">
        <v>4915</v>
      </c>
      <c r="F211" t="s" s="0">
        <v>4916</v>
      </c>
      <c r="G211" t="s" s="0">
        <v>4917</v>
      </c>
      <c r="H211" t="s" s="0">
        <v>81</v>
      </c>
      <c r="I211" t="s" s="0">
        <v>276</v>
      </c>
      <c r="J211" t="s" s="0">
        <v>4918</v>
      </c>
      <c r="K211" t="s" s="0">
        <v>4919</v>
      </c>
      <c r="L211" t="s" s="0">
        <v>81</v>
      </c>
      <c r="M211" t="s" s="0">
        <v>81</v>
      </c>
      <c r="N211" t="s" s="0">
        <v>81</v>
      </c>
      <c r="O211" t="s" s="0">
        <v>4920</v>
      </c>
      <c r="P211" t="s" s="0">
        <v>81</v>
      </c>
      <c r="Q211" t="s" s="0">
        <v>87</v>
      </c>
      <c r="R211" t="s" s="0">
        <v>81</v>
      </c>
      <c r="S211" t="s" s="0">
        <v>81</v>
      </c>
      <c r="T211" t="s" s="0">
        <v>81</v>
      </c>
      <c r="U211" t="s" s="0">
        <v>81</v>
      </c>
      <c r="V211" t="s" s="0">
        <v>4921</v>
      </c>
      <c r="W211" t="s" s="0">
        <v>4922</v>
      </c>
      <c r="X211" t="s" s="0">
        <v>81</v>
      </c>
      <c r="Y211" t="s" s="0">
        <v>81</v>
      </c>
      <c r="Z211" t="s" s="0">
        <v>90</v>
      </c>
      <c r="AA211" t="s" s="0">
        <v>91</v>
      </c>
      <c r="AB211" t="s" s="0">
        <v>81</v>
      </c>
      <c r="AC211" t="s" s="0">
        <v>81</v>
      </c>
      <c r="AD211" t="s" s="0">
        <v>81</v>
      </c>
      <c r="AE211" t="s" s="0">
        <v>81</v>
      </c>
      <c r="AF211" t="s" s="0">
        <v>81</v>
      </c>
      <c r="AG211" t="s" s="0">
        <v>4923</v>
      </c>
      <c r="AH211" t="s" s="0">
        <v>81</v>
      </c>
      <c r="AI211" t="s" s="0">
        <v>81</v>
      </c>
      <c r="AJ211" t="s" s="0">
        <v>4924</v>
      </c>
      <c r="AK211" t="s" s="0">
        <v>81</v>
      </c>
      <c r="AL211" t="s" s="0">
        <v>148</v>
      </c>
      <c r="AM211" t="s" s="0">
        <v>77</v>
      </c>
      <c r="AN211" t="s" s="0">
        <v>77</v>
      </c>
      <c r="AO211" t="s" s="0">
        <v>77</v>
      </c>
      <c r="AP211" t="s" s="0">
        <v>77</v>
      </c>
      <c r="AQ211" t="s" s="0">
        <v>4925</v>
      </c>
      <c r="AR211" t="s" s="0">
        <v>4926</v>
      </c>
      <c r="AS211" t="s" s="0">
        <v>4927</v>
      </c>
      <c r="AT211" t="s" s="0">
        <v>4928</v>
      </c>
      <c r="AU211" t="s" s="0">
        <v>4929</v>
      </c>
      <c r="AV211" t="s" s="0">
        <v>81</v>
      </c>
      <c r="AW211" t="s" s="0">
        <v>4930</v>
      </c>
      <c r="AX211" t="s" s="0">
        <v>4931</v>
      </c>
      <c r="AY211" t="s" s="0">
        <v>112</v>
      </c>
      <c r="AZ211" t="s" s="0">
        <v>106</v>
      </c>
      <c r="BA211" t="s" s="0">
        <v>3318</v>
      </c>
      <c r="BB211" t="s" s="0">
        <v>97</v>
      </c>
      <c r="BC211" t="s" s="0">
        <v>81</v>
      </c>
      <c r="BD211" t="s" s="0">
        <v>81</v>
      </c>
      <c r="BE211" t="s" s="0">
        <v>81</v>
      </c>
      <c r="BF211" t="s" s="0">
        <v>81</v>
      </c>
      <c r="BG211" t="s" s="0">
        <v>1741</v>
      </c>
      <c r="BH211" t="s" s="0">
        <v>4932</v>
      </c>
      <c r="BI211" t="s" s="0">
        <v>81</v>
      </c>
      <c r="BJ211" t="s" s="0">
        <v>4933</v>
      </c>
      <c r="BK211" t="s" s="419">
        <f>HYPERLINK("http://dx.doi.org/10.5468/ogs.26043","http://dx.doi.org/10.5468/ogs.26043")</f>
        <v>4934</v>
      </c>
      <c r="BL211" t="s" s="0">
        <v>81</v>
      </c>
      <c r="BM211" t="s" s="0">
        <v>81</v>
      </c>
      <c r="BN211" t="s" s="0">
        <v>360</v>
      </c>
      <c r="BO211" t="s" s="0">
        <v>1665</v>
      </c>
      <c r="BP211" t="s" s="0">
        <v>1665</v>
      </c>
      <c r="BQ211" t="s" s="0">
        <v>4935</v>
      </c>
      <c r="BR211" t="s" s="0">
        <v>4936</v>
      </c>
      <c r="BS211" t="s" s="0">
        <v>4937</v>
      </c>
      <c r="BT211" t="s" s="420">
        <f>HYPERLINK("https://www.webofscience.com/wos/woscc/full-record/WOS:001730595200002","View Record in Web of Science")</f>
        <v>119</v>
      </c>
      <c r="BU211" t="s" s="0">
        <v>120</v>
      </c>
      <c r="BV211" t="s" s="0">
        <v>81</v>
      </c>
      <c r="BW211" t="s" s="0">
        <v>81</v>
      </c>
      <c r="BX211" t="s" s="0">
        <v>121</v>
      </c>
    </row>
    <row r="212">
      <c r="A212" t="s" s="0">
        <v>77</v>
      </c>
      <c r="B212" t="s" s="0">
        <v>77</v>
      </c>
      <c r="C212" t="s" s="0">
        <v>77</v>
      </c>
      <c r="D212" t="s" s="0">
        <v>77</v>
      </c>
      <c r="E212" t="s" s="0">
        <v>4938</v>
      </c>
      <c r="F212" t="s" s="0">
        <v>4939</v>
      </c>
      <c r="G212" t="s" s="0">
        <v>4940</v>
      </c>
      <c r="H212" t="s" s="0">
        <v>81</v>
      </c>
      <c r="I212" t="s" s="0">
        <v>82</v>
      </c>
      <c r="J212" t="s" s="0">
        <v>4941</v>
      </c>
      <c r="K212" t="s" s="0">
        <v>4942</v>
      </c>
      <c r="L212" t="s" s="0">
        <v>81</v>
      </c>
      <c r="M212" t="s" s="0">
        <v>81</v>
      </c>
      <c r="N212" t="s" s="0">
        <v>81</v>
      </c>
      <c r="O212" t="s" s="0">
        <v>4943</v>
      </c>
      <c r="P212" t="s" s="0">
        <v>4944</v>
      </c>
      <c r="Q212" t="s" s="0">
        <v>87</v>
      </c>
      <c r="R212" t="s" s="0">
        <v>81</v>
      </c>
      <c r="S212" t="s" s="0">
        <v>81</v>
      </c>
      <c r="T212" t="s" s="0">
        <v>81</v>
      </c>
      <c r="U212" t="s" s="0">
        <v>81</v>
      </c>
      <c r="V212" t="s" s="0">
        <v>4945</v>
      </c>
      <c r="W212" t="s" s="0">
        <v>4946</v>
      </c>
      <c r="X212" t="s" s="0">
        <v>81</v>
      </c>
      <c r="Y212" t="s" s="0">
        <v>81</v>
      </c>
      <c r="Z212" t="s" s="0">
        <v>90</v>
      </c>
      <c r="AA212" t="s" s="0">
        <v>91</v>
      </c>
      <c r="AB212" t="s" s="0">
        <v>81</v>
      </c>
      <c r="AC212" t="s" s="0">
        <v>81</v>
      </c>
      <c r="AD212" t="s" s="0">
        <v>81</v>
      </c>
      <c r="AE212" t="s" s="0">
        <v>81</v>
      </c>
      <c r="AF212" t="s" s="0">
        <v>81</v>
      </c>
      <c r="AG212" t="s" s="0">
        <v>4947</v>
      </c>
      <c r="AH212" t="s" s="0">
        <v>81</v>
      </c>
      <c r="AI212" t="s" s="0">
        <v>81</v>
      </c>
      <c r="AJ212" t="s" s="0">
        <v>81</v>
      </c>
      <c r="AK212" t="s" s="0">
        <v>81</v>
      </c>
      <c r="AL212" t="s" s="0">
        <v>323</v>
      </c>
      <c r="AM212" t="s" s="0">
        <v>77</v>
      </c>
      <c r="AN212" t="s" s="0">
        <v>77</v>
      </c>
      <c r="AO212" t="s" s="0">
        <v>77</v>
      </c>
      <c r="AP212" t="s" s="0">
        <v>77</v>
      </c>
      <c r="AQ212" t="s" s="0">
        <v>98</v>
      </c>
      <c r="AR212" t="s" s="0">
        <v>99</v>
      </c>
      <c r="AS212" t="s" s="0">
        <v>100</v>
      </c>
      <c r="AT212" t="s" s="0">
        <v>81</v>
      </c>
      <c r="AU212" t="s" s="0">
        <v>4948</v>
      </c>
      <c r="AV212" t="s" s="0">
        <v>81</v>
      </c>
      <c r="AW212" t="s" s="0">
        <v>4949</v>
      </c>
      <c r="AX212" t="s" s="0">
        <v>4950</v>
      </c>
      <c r="AY212" t="s" s="0">
        <v>4951</v>
      </c>
      <c r="AZ212" t="s" s="0">
        <v>106</v>
      </c>
      <c r="BA212" t="s" s="0">
        <v>323</v>
      </c>
      <c r="BB212" t="s" s="0">
        <v>108</v>
      </c>
      <c r="BC212" t="s" s="0">
        <v>81</v>
      </c>
      <c r="BD212" t="s" s="0">
        <v>81</v>
      </c>
      <c r="BE212" t="s" s="0">
        <v>81</v>
      </c>
      <c r="BF212" t="s" s="0">
        <v>81</v>
      </c>
      <c r="BG212" t="s" s="0">
        <v>81</v>
      </c>
      <c r="BH212" t="s" s="0">
        <v>81</v>
      </c>
      <c r="BI212" t="s" s="0">
        <v>4952</v>
      </c>
      <c r="BJ212" t="s" s="0">
        <v>4953</v>
      </c>
      <c r="BK212" t="s" s="421">
        <f>HYPERLINK("http://dx.doi.org/10.1186/s12876-026-04927-x","http://dx.doi.org/10.1186/s12876-026-04927-x")</f>
        <v>4954</v>
      </c>
      <c r="BL212" t="s" s="0">
        <v>81</v>
      </c>
      <c r="BM212" t="s" s="0">
        <v>912</v>
      </c>
      <c r="BN212" t="s" s="0">
        <v>493</v>
      </c>
      <c r="BO212" t="s" s="0">
        <v>1496</v>
      </c>
      <c r="BP212" t="s" s="0">
        <v>1496</v>
      </c>
      <c r="BQ212" t="s" s="0">
        <v>4955</v>
      </c>
      <c r="BR212" t="s" s="0">
        <v>4956</v>
      </c>
      <c r="BS212" t="s" s="0">
        <v>4957</v>
      </c>
      <c r="BT212" t="s" s="422">
        <f>HYPERLINK("https://www.webofscience.com/wos/woscc/full-record/WOS:001814686300001","View Record in Web of Science")</f>
        <v>119</v>
      </c>
      <c r="BU212" t="s" s="0">
        <v>120</v>
      </c>
      <c r="BV212" t="s" s="0">
        <v>81</v>
      </c>
      <c r="BW212" t="s" s="0">
        <v>81</v>
      </c>
      <c r="BX212" t="s" s="0">
        <v>121</v>
      </c>
    </row>
    <row r="213">
      <c r="A213" t="s" s="0">
        <v>77</v>
      </c>
      <c r="B213" t="s" s="0">
        <v>77</v>
      </c>
      <c r="C213" t="s" s="0">
        <v>77</v>
      </c>
      <c r="D213" t="s" s="0">
        <v>77</v>
      </c>
      <c r="E213" t="s" s="0">
        <v>4958</v>
      </c>
      <c r="F213" t="s" s="0">
        <v>4959</v>
      </c>
      <c r="G213" t="s" s="0">
        <v>4960</v>
      </c>
      <c r="H213" t="s" s="0">
        <v>81</v>
      </c>
      <c r="I213" t="s" s="0">
        <v>276</v>
      </c>
      <c r="J213" t="s" s="0">
        <v>4961</v>
      </c>
      <c r="K213" t="s" s="0">
        <v>4962</v>
      </c>
      <c r="L213" t="s" s="0">
        <v>81</v>
      </c>
      <c r="M213" t="s" s="0">
        <v>81</v>
      </c>
      <c r="N213" t="s" s="0">
        <v>81</v>
      </c>
      <c r="O213" t="s" s="0">
        <v>4963</v>
      </c>
      <c r="P213" t="s" s="0">
        <v>4964</v>
      </c>
      <c r="Q213" t="s" s="0">
        <v>87</v>
      </c>
      <c r="R213" t="s" s="0">
        <v>81</v>
      </c>
      <c r="S213" t="s" s="0">
        <v>81</v>
      </c>
      <c r="T213" t="s" s="0">
        <v>81</v>
      </c>
      <c r="U213" t="s" s="0">
        <v>81</v>
      </c>
      <c r="V213" t="s" s="0">
        <v>4965</v>
      </c>
      <c r="W213" t="s" s="0">
        <v>4966</v>
      </c>
      <c r="X213" t="s" s="0">
        <v>81</v>
      </c>
      <c r="Y213" t="s" s="0">
        <v>81</v>
      </c>
      <c r="Z213" t="s" s="0">
        <v>90</v>
      </c>
      <c r="AA213" t="s" s="0">
        <v>91</v>
      </c>
      <c r="AB213" t="s" s="0">
        <v>81</v>
      </c>
      <c r="AC213" t="s" s="0">
        <v>81</v>
      </c>
      <c r="AD213" t="s" s="0">
        <v>81</v>
      </c>
      <c r="AE213" t="s" s="0">
        <v>81</v>
      </c>
      <c r="AF213" t="s" s="0">
        <v>81</v>
      </c>
      <c r="AG213" t="s" s="0">
        <v>4967</v>
      </c>
      <c r="AH213" t="s" s="0">
        <v>4968</v>
      </c>
      <c r="AI213" t="s" s="0">
        <v>81</v>
      </c>
      <c r="AJ213" t="s" s="0">
        <v>4969</v>
      </c>
      <c r="AK213" t="s" s="0">
        <v>81</v>
      </c>
      <c r="AL213" t="s" s="0">
        <v>1182</v>
      </c>
      <c r="AM213" t="s" s="0">
        <v>354</v>
      </c>
      <c r="AN213" t="s" s="0">
        <v>297</v>
      </c>
      <c r="AO213" t="s" s="0">
        <v>108</v>
      </c>
      <c r="AP213" t="s" s="0">
        <v>199</v>
      </c>
      <c r="AQ213" t="s" s="0">
        <v>1231</v>
      </c>
      <c r="AR213" t="s" s="0">
        <v>1232</v>
      </c>
      <c r="AS213" t="s" s="0">
        <v>1233</v>
      </c>
      <c r="AT213" t="s" s="0">
        <v>81</v>
      </c>
      <c r="AU213" t="s" s="0">
        <v>4970</v>
      </c>
      <c r="AV213" t="s" s="0">
        <v>81</v>
      </c>
      <c r="AW213" t="s" s="0">
        <v>4971</v>
      </c>
      <c r="AX213" t="s" s="0">
        <v>4972</v>
      </c>
      <c r="AY213" t="s" s="0">
        <v>4973</v>
      </c>
      <c r="AZ213" t="s" s="0">
        <v>205</v>
      </c>
      <c r="BA213" t="s" s="0">
        <v>677</v>
      </c>
      <c r="BB213" t="s" s="0">
        <v>200</v>
      </c>
      <c r="BC213" t="s" s="0">
        <v>81</v>
      </c>
      <c r="BD213" t="s" s="0">
        <v>81</v>
      </c>
      <c r="BE213" t="s" s="0">
        <v>81</v>
      </c>
      <c r="BF213" t="s" s="0">
        <v>81</v>
      </c>
      <c r="BG213" t="s" s="0">
        <v>81</v>
      </c>
      <c r="BH213" t="s" s="0">
        <v>81</v>
      </c>
      <c r="BI213" t="s" s="0">
        <v>4974</v>
      </c>
      <c r="BJ213" t="s" s="0">
        <v>4975</v>
      </c>
      <c r="BK213" t="s" s="423">
        <f>HYPERLINK("http://dx.doi.org/10.1002/jeo2.70549","http://dx.doi.org/10.1002/jeo2.70549")</f>
        <v>4976</v>
      </c>
      <c r="BL213" t="s" s="0">
        <v>81</v>
      </c>
      <c r="BM213" t="s" s="0">
        <v>81</v>
      </c>
      <c r="BN213" t="s" s="0">
        <v>677</v>
      </c>
      <c r="BO213" t="s" s="0">
        <v>648</v>
      </c>
      <c r="BP213" t="s" s="0">
        <v>648</v>
      </c>
      <c r="BQ213" t="s" s="0">
        <v>4977</v>
      </c>
      <c r="BR213" t="s" s="0">
        <v>4978</v>
      </c>
      <c r="BS213" t="s" s="0">
        <v>4979</v>
      </c>
      <c r="BT213" t="s" s="424">
        <f>HYPERLINK("https://www.webofscience.com/wos/woscc/full-record/WOS:001614364600001","View Record in Web of Science")</f>
        <v>119</v>
      </c>
      <c r="BU213" t="s" s="0">
        <v>120</v>
      </c>
      <c r="BV213" t="s" s="0">
        <v>81</v>
      </c>
      <c r="BW213" t="s" s="0">
        <v>81</v>
      </c>
      <c r="BX213" t="s" s="0">
        <v>121</v>
      </c>
    </row>
    <row r="214">
      <c r="A214" t="s" s="0">
        <v>77</v>
      </c>
      <c r="B214" t="s" s="0">
        <v>77</v>
      </c>
      <c r="C214" t="s" s="0">
        <v>77</v>
      </c>
      <c r="D214" t="s" s="0">
        <v>77</v>
      </c>
      <c r="E214" t="s" s="0">
        <v>4980</v>
      </c>
      <c r="F214" t="s" s="0">
        <v>4981</v>
      </c>
      <c r="G214" t="s" s="0">
        <v>4982</v>
      </c>
      <c r="H214" t="s" s="0">
        <v>81</v>
      </c>
      <c r="I214" t="s" s="0">
        <v>276</v>
      </c>
      <c r="J214" t="s" s="0">
        <v>4983</v>
      </c>
      <c r="K214" t="s" s="0">
        <v>4984</v>
      </c>
      <c r="L214" t="s" s="0">
        <v>81</v>
      </c>
      <c r="M214" t="s" s="0">
        <v>81</v>
      </c>
      <c r="N214" t="s" s="0">
        <v>81</v>
      </c>
      <c r="O214" t="s" s="0">
        <v>4985</v>
      </c>
      <c r="P214" t="s" s="0">
        <v>4986</v>
      </c>
      <c r="Q214" t="s" s="0">
        <v>87</v>
      </c>
      <c r="R214" t="s" s="0">
        <v>81</v>
      </c>
      <c r="S214" t="s" s="0">
        <v>81</v>
      </c>
      <c r="T214" t="s" s="0">
        <v>81</v>
      </c>
      <c r="U214" t="s" s="0">
        <v>81</v>
      </c>
      <c r="V214" t="s" s="0">
        <v>4987</v>
      </c>
      <c r="W214" t="s" s="0">
        <v>4988</v>
      </c>
      <c r="X214" t="s" s="0">
        <v>81</v>
      </c>
      <c r="Y214" t="s" s="0">
        <v>81</v>
      </c>
      <c r="Z214" t="s" s="0">
        <v>4989</v>
      </c>
      <c r="AA214" t="s" s="0">
        <v>91</v>
      </c>
      <c r="AB214" t="s" s="0">
        <v>81</v>
      </c>
      <c r="AC214" t="s" s="0">
        <v>81</v>
      </c>
      <c r="AD214" t="s" s="0">
        <v>81</v>
      </c>
      <c r="AE214" t="s" s="0">
        <v>81</v>
      </c>
      <c r="AF214" t="s" s="0">
        <v>81</v>
      </c>
      <c r="AG214" t="s" s="0">
        <v>4990</v>
      </c>
      <c r="AH214" t="s" s="0">
        <v>1257</v>
      </c>
      <c r="AI214" t="s" s="0">
        <v>4991</v>
      </c>
      <c r="AJ214" t="s" s="0">
        <v>4992</v>
      </c>
      <c r="AK214" t="s" s="0">
        <v>81</v>
      </c>
      <c r="AL214" t="s" s="0">
        <v>957</v>
      </c>
      <c r="AM214" t="s" s="0">
        <v>77</v>
      </c>
      <c r="AN214" t="s" s="0">
        <v>77</v>
      </c>
      <c r="AO214" t="s" s="0">
        <v>97</v>
      </c>
      <c r="AP214" t="s" s="0">
        <v>97</v>
      </c>
      <c r="AQ214" t="s" s="0">
        <v>4993</v>
      </c>
      <c r="AR214" t="s" s="0">
        <v>4994</v>
      </c>
      <c r="AS214" t="s" s="0">
        <v>4995</v>
      </c>
      <c r="AT214" t="s" s="0">
        <v>4996</v>
      </c>
      <c r="AU214" t="s" s="0">
        <v>4997</v>
      </c>
      <c r="AV214" t="s" s="0">
        <v>81</v>
      </c>
      <c r="AW214" t="s" s="0">
        <v>4998</v>
      </c>
      <c r="AX214" t="s" s="0">
        <v>4999</v>
      </c>
      <c r="AY214" t="s" s="0">
        <v>5000</v>
      </c>
      <c r="AZ214" t="s" s="0">
        <v>106</v>
      </c>
      <c r="BA214" t="s" s="0">
        <v>541</v>
      </c>
      <c r="BB214" t="s" s="0">
        <v>97</v>
      </c>
      <c r="BC214" t="s" s="0">
        <v>81</v>
      </c>
      <c r="BD214" t="s" s="0">
        <v>81</v>
      </c>
      <c r="BE214" t="s" s="0">
        <v>81</v>
      </c>
      <c r="BF214" t="s" s="0">
        <v>81</v>
      </c>
      <c r="BG214" t="s" s="0">
        <v>724</v>
      </c>
      <c r="BH214" t="s" s="0">
        <v>5001</v>
      </c>
      <c r="BI214" t="s" s="0">
        <v>81</v>
      </c>
      <c r="BJ214" t="s" s="0">
        <v>5002</v>
      </c>
      <c r="BK214" t="s" s="425">
        <f>HYPERLINK("http://dx.doi.org/10.65735/AJHS.2026.41.02.10","http://dx.doi.org/10.65735/AJHS.2026.41.02.10")</f>
        <v>5003</v>
      </c>
      <c r="BL214" t="s" s="0">
        <v>81</v>
      </c>
      <c r="BM214" t="s" s="0">
        <v>81</v>
      </c>
      <c r="BN214" t="s" s="0">
        <v>677</v>
      </c>
      <c r="BO214" t="s" s="0">
        <v>182</v>
      </c>
      <c r="BP214" t="s" s="0">
        <v>115</v>
      </c>
      <c r="BQ214" t="s" s="0">
        <v>5004</v>
      </c>
      <c r="BR214" t="s" s="0">
        <v>81</v>
      </c>
      <c r="BS214" t="s" s="0">
        <v>5005</v>
      </c>
      <c r="BT214" t="s" s="426">
        <f>HYPERLINK("https://www.webofscience.com/wos/woscc/full-record/WOS:001765306900010","View Record in Web of Science")</f>
        <v>119</v>
      </c>
      <c r="BU214" t="s" s="0">
        <v>787</v>
      </c>
      <c r="BV214" t="s" s="0">
        <v>81</v>
      </c>
      <c r="BW214" t="s" s="0">
        <v>81</v>
      </c>
      <c r="BX214" t="s" s="0">
        <v>121</v>
      </c>
    </row>
    <row r="215">
      <c r="A215" t="s" s="0">
        <v>77</v>
      </c>
      <c r="B215" t="s" s="0">
        <v>77</v>
      </c>
      <c r="C215" t="s" s="0">
        <v>77</v>
      </c>
      <c r="D215" t="s" s="0">
        <v>77</v>
      </c>
      <c r="E215" t="s" s="0">
        <v>5006</v>
      </c>
      <c r="F215" t="s" s="0">
        <v>5007</v>
      </c>
      <c r="G215" t="s" s="0">
        <v>5008</v>
      </c>
      <c r="H215" t="s" s="0">
        <v>81</v>
      </c>
      <c r="I215" t="s" s="0">
        <v>276</v>
      </c>
      <c r="J215" t="s" s="0">
        <v>5009</v>
      </c>
      <c r="K215" t="s" s="0">
        <v>5010</v>
      </c>
      <c r="L215" t="s" s="0">
        <v>81</v>
      </c>
      <c r="M215" t="s" s="0">
        <v>81</v>
      </c>
      <c r="N215" t="s" s="0">
        <v>81</v>
      </c>
      <c r="O215" t="s" s="0">
        <v>5011</v>
      </c>
      <c r="P215" t="s" s="0">
        <v>5012</v>
      </c>
      <c r="Q215" t="s" s="0">
        <v>87</v>
      </c>
      <c r="R215" t="s" s="0">
        <v>81</v>
      </c>
      <c r="S215" t="s" s="0">
        <v>81</v>
      </c>
      <c r="T215" t="s" s="0">
        <v>81</v>
      </c>
      <c r="U215" t="s" s="0">
        <v>81</v>
      </c>
      <c r="V215" t="s" s="0">
        <v>5013</v>
      </c>
      <c r="W215" t="s" s="0">
        <v>5014</v>
      </c>
      <c r="X215" t="s" s="0">
        <v>81</v>
      </c>
      <c r="Y215" t="s" s="0">
        <v>81</v>
      </c>
      <c r="Z215" t="s" s="0">
        <v>90</v>
      </c>
      <c r="AA215" t="s" s="0">
        <v>91</v>
      </c>
      <c r="AB215" t="s" s="0">
        <v>81</v>
      </c>
      <c r="AC215" t="s" s="0">
        <v>81</v>
      </c>
      <c r="AD215" t="s" s="0">
        <v>81</v>
      </c>
      <c r="AE215" t="s" s="0">
        <v>81</v>
      </c>
      <c r="AF215" t="s" s="0">
        <v>81</v>
      </c>
      <c r="AG215" t="s" s="0">
        <v>5015</v>
      </c>
      <c r="AH215" t="s" s="0">
        <v>5016</v>
      </c>
      <c r="AI215" t="s" s="0">
        <v>81</v>
      </c>
      <c r="AJ215" t="s" s="0">
        <v>81</v>
      </c>
      <c r="AK215" t="s" s="0">
        <v>81</v>
      </c>
      <c r="AL215" t="s" s="0">
        <v>138</v>
      </c>
      <c r="AM215" t="s" s="0">
        <v>77</v>
      </c>
      <c r="AN215" t="s" s="0">
        <v>77</v>
      </c>
      <c r="AO215" t="s" s="0">
        <v>77</v>
      </c>
      <c r="AP215" t="s" s="0">
        <v>77</v>
      </c>
      <c r="AQ215" t="s" s="0">
        <v>313</v>
      </c>
      <c r="AR215" t="s" s="0">
        <v>314</v>
      </c>
      <c r="AS215" t="s" s="0">
        <v>315</v>
      </c>
      <c r="AT215" t="s" s="0">
        <v>81</v>
      </c>
      <c r="AU215" t="s" s="0">
        <v>5017</v>
      </c>
      <c r="AV215" t="s" s="0">
        <v>81</v>
      </c>
      <c r="AW215" t="s" s="0">
        <v>5018</v>
      </c>
      <c r="AX215" t="s" s="0">
        <v>5018</v>
      </c>
      <c r="AY215" t="s" s="0">
        <v>408</v>
      </c>
      <c r="AZ215" t="s" s="0">
        <v>106</v>
      </c>
      <c r="BA215" t="s" s="0">
        <v>289</v>
      </c>
      <c r="BB215" t="s" s="0">
        <v>81</v>
      </c>
      <c r="BC215" t="s" s="0">
        <v>81</v>
      </c>
      <c r="BD215" t="s" s="0">
        <v>81</v>
      </c>
      <c r="BE215" t="s" s="0">
        <v>81</v>
      </c>
      <c r="BF215" t="s" s="0">
        <v>81</v>
      </c>
      <c r="BG215" t="s" s="0">
        <v>81</v>
      </c>
      <c r="BH215" t="s" s="0">
        <v>81</v>
      </c>
      <c r="BI215" t="s" s="0">
        <v>5019</v>
      </c>
      <c r="BJ215" t="s" s="0">
        <v>5020</v>
      </c>
      <c r="BK215" t="s" s="427">
        <f>HYPERLINK("http://dx.doi.org/10.3389/fdmed.2026.1783828","http://dx.doi.org/10.3389/fdmed.2026.1783828")</f>
        <v>5021</v>
      </c>
      <c r="BL215" t="s" s="0">
        <v>81</v>
      </c>
      <c r="BM215" t="s" s="0">
        <v>81</v>
      </c>
      <c r="BN215" t="s" s="0">
        <v>404</v>
      </c>
      <c r="BO215" t="s" s="0">
        <v>1267</v>
      </c>
      <c r="BP215" t="s" s="0">
        <v>1267</v>
      </c>
      <c r="BQ215" t="s" s="0">
        <v>5022</v>
      </c>
      <c r="BR215" t="s" s="0">
        <v>5023</v>
      </c>
      <c r="BS215" t="s" s="0">
        <v>5024</v>
      </c>
      <c r="BT215" t="s" s="428">
        <f>HYPERLINK("https://www.webofscience.com/wos/woscc/full-record/WOS:001718907500001","View Record in Web of Science")</f>
        <v>119</v>
      </c>
      <c r="BU215" t="s" s="0">
        <v>120</v>
      </c>
      <c r="BV215" t="s" s="0">
        <v>81</v>
      </c>
      <c r="BW215" t="s" s="0">
        <v>81</v>
      </c>
      <c r="BX215" t="s" s="0">
        <v>121</v>
      </c>
    </row>
    <row r="216">
      <c r="A216" t="s" s="0">
        <v>77</v>
      </c>
      <c r="B216" t="s" s="0">
        <v>77</v>
      </c>
      <c r="C216" t="s" s="0">
        <v>77</v>
      </c>
      <c r="D216" t="s" s="0">
        <v>77</v>
      </c>
      <c r="E216" t="s" s="0">
        <v>5025</v>
      </c>
      <c r="F216" t="s" s="0">
        <v>5026</v>
      </c>
      <c r="G216" t="s" s="0">
        <v>5027</v>
      </c>
      <c r="H216" t="s" s="0">
        <v>81</v>
      </c>
      <c r="I216" t="s" s="0">
        <v>82</v>
      </c>
      <c r="J216" t="s" s="0">
        <v>5028</v>
      </c>
      <c r="K216" t="s" s="0">
        <v>5029</v>
      </c>
      <c r="L216" t="s" s="0">
        <v>81</v>
      </c>
      <c r="M216" t="s" s="0">
        <v>81</v>
      </c>
      <c r="N216" t="s" s="0">
        <v>81</v>
      </c>
      <c r="O216" t="s" s="0">
        <v>5030</v>
      </c>
      <c r="P216" t="s" s="0">
        <v>5031</v>
      </c>
      <c r="Q216" t="s" s="0">
        <v>87</v>
      </c>
      <c r="R216" t="s" s="0">
        <v>81</v>
      </c>
      <c r="S216" t="s" s="0">
        <v>81</v>
      </c>
      <c r="T216" t="s" s="0">
        <v>81</v>
      </c>
      <c r="U216" t="s" s="0">
        <v>81</v>
      </c>
      <c r="V216" t="s" s="0">
        <v>5032</v>
      </c>
      <c r="W216" t="s" s="0">
        <v>5033</v>
      </c>
      <c r="X216" t="s" s="0">
        <v>81</v>
      </c>
      <c r="Y216" t="s" s="0">
        <v>81</v>
      </c>
      <c r="Z216" t="s" s="0">
        <v>90</v>
      </c>
      <c r="AA216" t="s" s="0">
        <v>91</v>
      </c>
      <c r="AB216" t="s" s="0">
        <v>81</v>
      </c>
      <c r="AC216" t="s" s="0">
        <v>81</v>
      </c>
      <c r="AD216" t="s" s="0">
        <v>81</v>
      </c>
      <c r="AE216" t="s" s="0">
        <v>81</v>
      </c>
      <c r="AF216" t="s" s="0">
        <v>81</v>
      </c>
      <c r="AG216" t="s" s="0">
        <v>5034</v>
      </c>
      <c r="AH216" t="s" s="0">
        <v>81</v>
      </c>
      <c r="AI216" t="s" s="0">
        <v>5035</v>
      </c>
      <c r="AJ216" t="s" s="0">
        <v>81</v>
      </c>
      <c r="AK216" t="s" s="0">
        <v>81</v>
      </c>
      <c r="AL216" t="s" s="0">
        <v>1830</v>
      </c>
      <c r="AM216" t="s" s="0">
        <v>77</v>
      </c>
      <c r="AN216" t="s" s="0">
        <v>77</v>
      </c>
      <c r="AO216" t="s" s="0">
        <v>77</v>
      </c>
      <c r="AP216" t="s" s="0">
        <v>77</v>
      </c>
      <c r="AQ216" t="s" s="0">
        <v>1231</v>
      </c>
      <c r="AR216" t="s" s="0">
        <v>1232</v>
      </c>
      <c r="AS216" t="s" s="0">
        <v>1233</v>
      </c>
      <c r="AT216" t="s" s="0">
        <v>5036</v>
      </c>
      <c r="AU216" t="s" s="0">
        <v>5037</v>
      </c>
      <c r="AV216" t="s" s="0">
        <v>81</v>
      </c>
      <c r="AW216" t="s" s="0">
        <v>5038</v>
      </c>
      <c r="AX216" t="s" s="0">
        <v>5039</v>
      </c>
      <c r="AY216" t="s" s="0">
        <v>5040</v>
      </c>
      <c r="AZ216" t="s" s="0">
        <v>106</v>
      </c>
      <c r="BA216" t="s" s="0">
        <v>198</v>
      </c>
      <c r="BB216" t="s" s="0">
        <v>288</v>
      </c>
      <c r="BC216" t="s" s="0">
        <v>81</v>
      </c>
      <c r="BD216" t="s" s="0">
        <v>81</v>
      </c>
      <c r="BE216" t="s" s="0">
        <v>81</v>
      </c>
      <c r="BF216" t="s" s="0">
        <v>81</v>
      </c>
      <c r="BG216" t="s" s="0">
        <v>81</v>
      </c>
      <c r="BH216" t="s" s="0">
        <v>81</v>
      </c>
      <c r="BI216" t="s" s="0">
        <v>5041</v>
      </c>
      <c r="BJ216" t="s" s="0">
        <v>5042</v>
      </c>
      <c r="BK216" t="s" s="429">
        <f>HYPERLINK("http://dx.doi.org/10.1002/clc.70366","http://dx.doi.org/10.1002/clc.70366")</f>
        <v>5043</v>
      </c>
      <c r="BL216" t="s" s="0">
        <v>81</v>
      </c>
      <c r="BM216" t="s" s="0">
        <v>81</v>
      </c>
      <c r="BN216" t="s" s="0">
        <v>181</v>
      </c>
      <c r="BO216" t="s" s="0">
        <v>155</v>
      </c>
      <c r="BP216" t="s" s="0">
        <v>156</v>
      </c>
      <c r="BQ216" t="s" s="0">
        <v>5044</v>
      </c>
      <c r="BR216" t="s" s="0">
        <v>5045</v>
      </c>
      <c r="BS216" t="s" s="0">
        <v>5046</v>
      </c>
      <c r="BT216" t="s" s="430">
        <f>HYPERLINK("https://www.webofscience.com/wos/woscc/full-record/WOS:001786423100001","View Record in Web of Science")</f>
        <v>119</v>
      </c>
      <c r="BU216" t="s" s="0">
        <v>120</v>
      </c>
      <c r="BV216" t="s" s="0">
        <v>81</v>
      </c>
      <c r="BW216" t="s" s="0">
        <v>81</v>
      </c>
      <c r="BX216" t="s" s="0">
        <v>121</v>
      </c>
    </row>
    <row r="217">
      <c r="A217" t="s" s="0">
        <v>77</v>
      </c>
      <c r="B217" t="s" s="0">
        <v>77</v>
      </c>
      <c r="C217" t="s" s="0">
        <v>77</v>
      </c>
      <c r="D217" t="s" s="0">
        <v>77</v>
      </c>
      <c r="E217" t="s" s="0">
        <v>5047</v>
      </c>
      <c r="F217" t="s" s="0">
        <v>5048</v>
      </c>
      <c r="G217" t="s" s="0">
        <v>5049</v>
      </c>
      <c r="H217" t="s" s="0">
        <v>81</v>
      </c>
      <c r="I217" t="s" s="0">
        <v>82</v>
      </c>
      <c r="J217" t="s" s="0">
        <v>5050</v>
      </c>
      <c r="K217" t="s" s="0">
        <v>5051</v>
      </c>
      <c r="L217" t="s" s="0">
        <v>81</v>
      </c>
      <c r="M217" t="s" s="0">
        <v>81</v>
      </c>
      <c r="N217" t="s" s="0">
        <v>81</v>
      </c>
      <c r="O217" t="s" s="0">
        <v>5052</v>
      </c>
      <c r="P217" t="s" s="0">
        <v>5053</v>
      </c>
      <c r="Q217" t="s" s="0">
        <v>87</v>
      </c>
      <c r="R217" t="s" s="0">
        <v>81</v>
      </c>
      <c r="S217" t="s" s="0">
        <v>81</v>
      </c>
      <c r="T217" t="s" s="0">
        <v>81</v>
      </c>
      <c r="U217" t="s" s="0">
        <v>81</v>
      </c>
      <c r="V217" t="s" s="0">
        <v>5054</v>
      </c>
      <c r="W217" t="s" s="0">
        <v>5055</v>
      </c>
      <c r="X217" t="s" s="0">
        <v>81</v>
      </c>
      <c r="Y217" t="s" s="0">
        <v>81</v>
      </c>
      <c r="Z217" t="s" s="0">
        <v>90</v>
      </c>
      <c r="AA217" t="s" s="0">
        <v>91</v>
      </c>
      <c r="AB217" t="s" s="0">
        <v>81</v>
      </c>
      <c r="AC217" t="s" s="0">
        <v>81</v>
      </c>
      <c r="AD217" t="s" s="0">
        <v>81</v>
      </c>
      <c r="AE217" t="s" s="0">
        <v>81</v>
      </c>
      <c r="AF217" t="s" s="0">
        <v>81</v>
      </c>
      <c r="AG217" t="s" s="0">
        <v>5056</v>
      </c>
      <c r="AH217" t="s" s="0">
        <v>5057</v>
      </c>
      <c r="AI217" t="s" s="0">
        <v>81</v>
      </c>
      <c r="AJ217" t="s" s="0">
        <v>5058</v>
      </c>
      <c r="AK217" t="s" s="0">
        <v>81</v>
      </c>
      <c r="AL217" t="s" s="0">
        <v>113</v>
      </c>
      <c r="AM217" t="s" s="0">
        <v>77</v>
      </c>
      <c r="AN217" t="s" s="0">
        <v>77</v>
      </c>
      <c r="AO217" t="s" s="0">
        <v>108</v>
      </c>
      <c r="AP217" t="s" s="0">
        <v>108</v>
      </c>
      <c r="AQ217" t="s" s="0">
        <v>5059</v>
      </c>
      <c r="AR217" t="s" s="0">
        <v>5060</v>
      </c>
      <c r="AS217" t="s" s="0">
        <v>5061</v>
      </c>
      <c r="AT217" t="s" s="0">
        <v>5062</v>
      </c>
      <c r="AU217" t="s" s="0">
        <v>5063</v>
      </c>
      <c r="AV217" t="s" s="0">
        <v>81</v>
      </c>
      <c r="AW217" t="s" s="0">
        <v>5064</v>
      </c>
      <c r="AX217" t="s" s="0">
        <v>5065</v>
      </c>
      <c r="AY217" t="s" s="0">
        <v>671</v>
      </c>
      <c r="AZ217" t="s" s="0">
        <v>106</v>
      </c>
      <c r="BA217" t="s" s="0">
        <v>5066</v>
      </c>
      <c r="BB217" t="s" s="0">
        <v>81</v>
      </c>
      <c r="BC217" t="s" s="0">
        <v>81</v>
      </c>
      <c r="BD217" t="s" s="0">
        <v>81</v>
      </c>
      <c r="BE217" t="s" s="0">
        <v>81</v>
      </c>
      <c r="BF217" t="s" s="0">
        <v>81</v>
      </c>
      <c r="BG217" t="s" s="0">
        <v>375</v>
      </c>
      <c r="BH217" t="s" s="0">
        <v>2264</v>
      </c>
      <c r="BI217" t="s" s="0">
        <v>81</v>
      </c>
      <c r="BJ217" t="s" s="0">
        <v>5067</v>
      </c>
      <c r="BK217" t="s" s="431">
        <f>HYPERLINK("http://dx.doi.org/10.1016/j.jss.2026.05.023","http://dx.doi.org/10.1016/j.jss.2026.05.023")</f>
        <v>5068</v>
      </c>
      <c r="BL217" t="s" s="0">
        <v>81</v>
      </c>
      <c r="BM217" t="s" s="0">
        <v>266</v>
      </c>
      <c r="BN217" t="s" s="0">
        <v>360</v>
      </c>
      <c r="BO217" t="s" s="0">
        <v>298</v>
      </c>
      <c r="BP217" t="s" s="0">
        <v>298</v>
      </c>
      <c r="BQ217" t="s" s="0">
        <v>5069</v>
      </c>
      <c r="BR217" t="s" s="0">
        <v>5070</v>
      </c>
      <c r="BS217" t="s" s="0">
        <v>5071</v>
      </c>
      <c r="BT217" t="s" s="432">
        <f>HYPERLINK("https://www.webofscience.com/wos/woscc/full-record/WOS:001802854600001","View Record in Web of Science")</f>
        <v>119</v>
      </c>
      <c r="BU217" t="s" s="0">
        <v>81</v>
      </c>
      <c r="BV217" t="s" s="0">
        <v>81</v>
      </c>
      <c r="BW217" t="s" s="0">
        <v>81</v>
      </c>
      <c r="BX217" t="s" s="0">
        <v>121</v>
      </c>
    </row>
    <row r="218">
      <c r="A218" t="s" s="0">
        <v>77</v>
      </c>
      <c r="B218" t="s" s="0">
        <v>77</v>
      </c>
      <c r="C218" t="s" s="0">
        <v>77</v>
      </c>
      <c r="D218" t="s" s="0">
        <v>77</v>
      </c>
      <c r="E218" t="s" s="0">
        <v>5072</v>
      </c>
      <c r="F218" t="s" s="0">
        <v>5073</v>
      </c>
      <c r="G218" t="s" s="0">
        <v>5074</v>
      </c>
      <c r="H218" t="s" s="0">
        <v>81</v>
      </c>
      <c r="I218" t="s" s="0">
        <v>276</v>
      </c>
      <c r="J218" t="s" s="0">
        <v>5075</v>
      </c>
      <c r="K218" t="s" s="0">
        <v>5076</v>
      </c>
      <c r="L218" t="s" s="0">
        <v>81</v>
      </c>
      <c r="M218" t="s" s="0">
        <v>81</v>
      </c>
      <c r="N218" t="s" s="0">
        <v>81</v>
      </c>
      <c r="O218" t="s" s="0">
        <v>5077</v>
      </c>
      <c r="P218" t="s" s="0">
        <v>5078</v>
      </c>
      <c r="Q218" t="s" s="0">
        <v>87</v>
      </c>
      <c r="R218" t="s" s="0">
        <v>81</v>
      </c>
      <c r="S218" t="s" s="0">
        <v>81</v>
      </c>
      <c r="T218" t="s" s="0">
        <v>81</v>
      </c>
      <c r="U218" t="s" s="0">
        <v>81</v>
      </c>
      <c r="V218" t="s" s="0">
        <v>5079</v>
      </c>
      <c r="W218" t="s" s="0">
        <v>5080</v>
      </c>
      <c r="X218" t="s" s="0">
        <v>81</v>
      </c>
      <c r="Y218" t="s" s="0">
        <v>81</v>
      </c>
      <c r="Z218" t="s" s="0">
        <v>90</v>
      </c>
      <c r="AA218" t="s" s="0">
        <v>91</v>
      </c>
      <c r="AB218" t="s" s="0">
        <v>81</v>
      </c>
      <c r="AC218" t="s" s="0">
        <v>81</v>
      </c>
      <c r="AD218" t="s" s="0">
        <v>81</v>
      </c>
      <c r="AE218" t="s" s="0">
        <v>81</v>
      </c>
      <c r="AF218" t="s" s="0">
        <v>81</v>
      </c>
      <c r="AG218" t="s" s="0">
        <v>5081</v>
      </c>
      <c r="AH218" t="s" s="0">
        <v>5082</v>
      </c>
      <c r="AI218" t="s" s="0">
        <v>5083</v>
      </c>
      <c r="AJ218" t="s" s="0">
        <v>5084</v>
      </c>
      <c r="AK218" t="s" s="0">
        <v>81</v>
      </c>
      <c r="AL218" t="s" s="0">
        <v>287</v>
      </c>
      <c r="AM218" t="s" s="0">
        <v>108</v>
      </c>
      <c r="AN218" t="s" s="0">
        <v>108</v>
      </c>
      <c r="AO218" t="s" s="0">
        <v>77</v>
      </c>
      <c r="AP218" t="s" s="0">
        <v>77</v>
      </c>
      <c r="AQ218" t="s" s="0">
        <v>170</v>
      </c>
      <c r="AR218" t="s" s="0">
        <v>171</v>
      </c>
      <c r="AS218" t="s" s="0">
        <v>172</v>
      </c>
      <c r="AT218" t="s" s="0">
        <v>81</v>
      </c>
      <c r="AU218" t="s" s="0">
        <v>5085</v>
      </c>
      <c r="AV218" t="s" s="0">
        <v>81</v>
      </c>
      <c r="AW218" t="s" s="0">
        <v>5086</v>
      </c>
      <c r="AX218" t="s" s="0">
        <v>5087</v>
      </c>
      <c r="AY218" t="s" s="0">
        <v>5088</v>
      </c>
      <c r="AZ218" t="s" s="0">
        <v>106</v>
      </c>
      <c r="BA218" t="s" s="0">
        <v>177</v>
      </c>
      <c r="BB218" t="s" s="0">
        <v>108</v>
      </c>
      <c r="BC218" t="s" s="0">
        <v>81</v>
      </c>
      <c r="BD218" t="s" s="0">
        <v>81</v>
      </c>
      <c r="BE218" t="s" s="0">
        <v>81</v>
      </c>
      <c r="BF218" t="s" s="0">
        <v>81</v>
      </c>
      <c r="BG218" t="s" s="0">
        <v>81</v>
      </c>
      <c r="BH218" t="s" s="0">
        <v>81</v>
      </c>
      <c r="BI218" t="s" s="0">
        <v>1830</v>
      </c>
      <c r="BJ218" t="s" s="0">
        <v>5089</v>
      </c>
      <c r="BK218" t="s" s="433">
        <f>HYPERLINK("http://dx.doi.org/10.3390/biotech15010022","http://dx.doi.org/10.3390/biotech15010022")</f>
        <v>5090</v>
      </c>
      <c r="BL218" t="s" s="0">
        <v>81</v>
      </c>
      <c r="BM218" t="s" s="0">
        <v>81</v>
      </c>
      <c r="BN218" t="s" s="0">
        <v>136</v>
      </c>
      <c r="BO218" t="s" s="0">
        <v>5091</v>
      </c>
      <c r="BP218" t="s" s="0">
        <v>5091</v>
      </c>
      <c r="BQ218" t="s" s="0">
        <v>5092</v>
      </c>
      <c r="BR218" t="s" s="0">
        <v>5093</v>
      </c>
      <c r="BS218" t="s" s="0">
        <v>5094</v>
      </c>
      <c r="BT218" t="s" s="434">
        <f>HYPERLINK("https://www.webofscience.com/wos/woscc/full-record/WOS:001725768100001","View Record in Web of Science")</f>
        <v>119</v>
      </c>
      <c r="BU218" t="s" s="0">
        <v>120</v>
      </c>
      <c r="BV218" t="s" s="0">
        <v>81</v>
      </c>
      <c r="BW218" t="s" s="0">
        <v>81</v>
      </c>
      <c r="BX218" t="s" s="0">
        <v>121</v>
      </c>
    </row>
    <row r="219">
      <c r="A219" t="s" s="0">
        <v>77</v>
      </c>
      <c r="B219" t="s" s="0">
        <v>77</v>
      </c>
      <c r="C219" t="s" s="0">
        <v>77</v>
      </c>
      <c r="D219" t="s" s="0">
        <v>77</v>
      </c>
      <c r="E219" t="s" s="0">
        <v>5095</v>
      </c>
      <c r="F219" t="s" s="0">
        <v>5096</v>
      </c>
      <c r="G219" t="s" s="0">
        <v>5097</v>
      </c>
      <c r="H219" t="s" s="0">
        <v>81</v>
      </c>
      <c r="I219" t="s" s="0">
        <v>82</v>
      </c>
      <c r="J219" t="s" s="0">
        <v>5098</v>
      </c>
      <c r="K219" t="s" s="0">
        <v>5099</v>
      </c>
      <c r="L219" t="s" s="0">
        <v>81</v>
      </c>
      <c r="M219" t="s" s="0">
        <v>81</v>
      </c>
      <c r="N219" t="s" s="0">
        <v>81</v>
      </c>
      <c r="O219" t="s" s="0">
        <v>5100</v>
      </c>
      <c r="P219" t="s" s="0">
        <v>5101</v>
      </c>
      <c r="Q219" t="s" s="0">
        <v>87</v>
      </c>
      <c r="R219" t="s" s="0">
        <v>81</v>
      </c>
      <c r="S219" t="s" s="0">
        <v>81</v>
      </c>
      <c r="T219" t="s" s="0">
        <v>81</v>
      </c>
      <c r="U219" t="s" s="0">
        <v>81</v>
      </c>
      <c r="V219" t="s" s="0">
        <v>5102</v>
      </c>
      <c r="W219" t="s" s="0">
        <v>167</v>
      </c>
      <c r="X219" t="s" s="0">
        <v>81</v>
      </c>
      <c r="Y219" t="s" s="0">
        <v>81</v>
      </c>
      <c r="Z219" t="s" s="0">
        <v>90</v>
      </c>
      <c r="AA219" t="s" s="0">
        <v>91</v>
      </c>
      <c r="AB219" t="s" s="0">
        <v>81</v>
      </c>
      <c r="AC219" t="s" s="0">
        <v>81</v>
      </c>
      <c r="AD219" t="s" s="0">
        <v>81</v>
      </c>
      <c r="AE219" t="s" s="0">
        <v>81</v>
      </c>
      <c r="AF219" t="s" s="0">
        <v>81</v>
      </c>
      <c r="AG219" t="s" s="0">
        <v>5103</v>
      </c>
      <c r="AH219" t="s" s="0">
        <v>5104</v>
      </c>
      <c r="AI219" t="s" s="0">
        <v>5105</v>
      </c>
      <c r="AJ219" t="s" s="0">
        <v>5106</v>
      </c>
      <c r="AK219" t="s" s="0">
        <v>81</v>
      </c>
      <c r="AL219" t="s" s="0">
        <v>560</v>
      </c>
      <c r="AM219" t="s" s="0">
        <v>77</v>
      </c>
      <c r="AN219" t="s" s="0">
        <v>77</v>
      </c>
      <c r="AO219" t="s" s="0">
        <v>199</v>
      </c>
      <c r="AP219" t="s" s="0">
        <v>199</v>
      </c>
      <c r="AQ219" t="s" s="0">
        <v>170</v>
      </c>
      <c r="AR219" t="s" s="0">
        <v>171</v>
      </c>
      <c r="AS219" t="s" s="0">
        <v>172</v>
      </c>
      <c r="AT219" t="s" s="0">
        <v>81</v>
      </c>
      <c r="AU219" t="s" s="0">
        <v>173</v>
      </c>
      <c r="AV219" t="s" s="0">
        <v>81</v>
      </c>
      <c r="AW219" t="s" s="0">
        <v>174</v>
      </c>
      <c r="AX219" t="s" s="0">
        <v>175</v>
      </c>
      <c r="AY219" t="s" s="0">
        <v>5107</v>
      </c>
      <c r="AZ219" t="s" s="0">
        <v>106</v>
      </c>
      <c r="BA219" t="s" s="0">
        <v>177</v>
      </c>
      <c r="BB219" t="s" s="0">
        <v>200</v>
      </c>
      <c r="BC219" t="s" s="0">
        <v>81</v>
      </c>
      <c r="BD219" t="s" s="0">
        <v>81</v>
      </c>
      <c r="BE219" t="s" s="0">
        <v>81</v>
      </c>
      <c r="BF219" t="s" s="0">
        <v>81</v>
      </c>
      <c r="BG219" t="s" s="0">
        <v>81</v>
      </c>
      <c r="BH219" t="s" s="0">
        <v>81</v>
      </c>
      <c r="BI219" t="s" s="0">
        <v>5108</v>
      </c>
      <c r="BJ219" t="s" s="0">
        <v>5109</v>
      </c>
      <c r="BK219" t="s" s="435">
        <f>HYPERLINK("http://dx.doi.org/10.3390/jcm15041491","http://dx.doi.org/10.3390/jcm15041491")</f>
        <v>5110</v>
      </c>
      <c r="BL219" t="s" s="0">
        <v>81</v>
      </c>
      <c r="BM219" t="s" s="0">
        <v>81</v>
      </c>
      <c r="BN219" t="s" s="0">
        <v>436</v>
      </c>
      <c r="BO219" t="s" s="0">
        <v>182</v>
      </c>
      <c r="BP219" t="s" s="0">
        <v>115</v>
      </c>
      <c r="BQ219" t="s" s="0">
        <v>5111</v>
      </c>
      <c r="BR219" t="s" s="0">
        <v>5112</v>
      </c>
      <c r="BS219" t="s" s="0">
        <v>5113</v>
      </c>
      <c r="BT219" t="s" s="436">
        <f>HYPERLINK("https://www.webofscience.com/wos/woscc/full-record/WOS:001700524300001","View Record in Web of Science")</f>
        <v>119</v>
      </c>
      <c r="BU219" t="s" s="0">
        <v>120</v>
      </c>
      <c r="BV219" t="s" s="0">
        <v>81</v>
      </c>
      <c r="BW219" t="s" s="0">
        <v>81</v>
      </c>
      <c r="BX219" t="s" s="0">
        <v>121</v>
      </c>
    </row>
    <row r="220">
      <c r="A220" t="s" s="0">
        <v>77</v>
      </c>
      <c r="B220" t="s" s="0">
        <v>77</v>
      </c>
      <c r="C220" t="s" s="0">
        <v>77</v>
      </c>
      <c r="D220" t="s" s="0">
        <v>77</v>
      </c>
      <c r="E220" t="s" s="0">
        <v>5114</v>
      </c>
      <c r="F220" t="s" s="0">
        <v>5115</v>
      </c>
      <c r="G220" t="s" s="0">
        <v>5116</v>
      </c>
      <c r="H220" t="s" s="0">
        <v>81</v>
      </c>
      <c r="I220" t="s" s="0">
        <v>82</v>
      </c>
      <c r="J220" t="s" s="0">
        <v>5117</v>
      </c>
      <c r="K220" t="s" s="0">
        <v>5118</v>
      </c>
      <c r="L220" t="s" s="0">
        <v>81</v>
      </c>
      <c r="M220" t="s" s="0">
        <v>81</v>
      </c>
      <c r="N220" t="s" s="0">
        <v>81</v>
      </c>
      <c r="O220" t="s" s="0">
        <v>5119</v>
      </c>
      <c r="P220" t="s" s="0">
        <v>5120</v>
      </c>
      <c r="Q220" t="s" s="0">
        <v>87</v>
      </c>
      <c r="R220" t="s" s="0">
        <v>81</v>
      </c>
      <c r="S220" t="s" s="0">
        <v>81</v>
      </c>
      <c r="T220" t="s" s="0">
        <v>81</v>
      </c>
      <c r="U220" t="s" s="0">
        <v>81</v>
      </c>
      <c r="V220" t="s" s="0">
        <v>5121</v>
      </c>
      <c r="W220" t="s" s="0">
        <v>5122</v>
      </c>
      <c r="X220" t="s" s="0">
        <v>81</v>
      </c>
      <c r="Y220" t="s" s="0">
        <v>81</v>
      </c>
      <c r="Z220" t="s" s="0">
        <v>90</v>
      </c>
      <c r="AA220" t="s" s="0">
        <v>509</v>
      </c>
      <c r="AB220" t="s" s="0">
        <v>81</v>
      </c>
      <c r="AC220" t="s" s="0">
        <v>81</v>
      </c>
      <c r="AD220" t="s" s="0">
        <v>81</v>
      </c>
      <c r="AE220" t="s" s="0">
        <v>81</v>
      </c>
      <c r="AF220" t="s" s="0">
        <v>81</v>
      </c>
      <c r="AG220" t="s" s="0">
        <v>81</v>
      </c>
      <c r="AH220" t="s" s="0">
        <v>81</v>
      </c>
      <c r="AI220" t="s" s="0">
        <v>5123</v>
      </c>
      <c r="AJ220" t="s" s="0">
        <v>5124</v>
      </c>
      <c r="AK220" t="s" s="0">
        <v>81</v>
      </c>
      <c r="AL220" t="s" s="0">
        <v>693</v>
      </c>
      <c r="AM220" t="s" s="0">
        <v>77</v>
      </c>
      <c r="AN220" t="s" s="0">
        <v>77</v>
      </c>
      <c r="AO220" t="s" s="0">
        <v>97</v>
      </c>
      <c r="AP220" t="s" s="0">
        <v>97</v>
      </c>
      <c r="AQ220" t="s" s="0">
        <v>1231</v>
      </c>
      <c r="AR220" t="s" s="0">
        <v>1232</v>
      </c>
      <c r="AS220" t="s" s="0">
        <v>1233</v>
      </c>
      <c r="AT220" t="s" s="0">
        <v>5125</v>
      </c>
      <c r="AU220" t="s" s="0">
        <v>5126</v>
      </c>
      <c r="AV220" t="s" s="0">
        <v>81</v>
      </c>
      <c r="AW220" t="s" s="0">
        <v>5127</v>
      </c>
      <c r="AX220" t="s" s="0">
        <v>5128</v>
      </c>
      <c r="AY220" t="s" s="0">
        <v>81</v>
      </c>
      <c r="AZ220" t="s" s="0">
        <v>106</v>
      </c>
      <c r="BA220" t="s" s="0">
        <v>81</v>
      </c>
      <c r="BB220" t="s" s="0">
        <v>81</v>
      </c>
      <c r="BC220" t="s" s="0">
        <v>81</v>
      </c>
      <c r="BD220" t="s" s="0">
        <v>81</v>
      </c>
      <c r="BE220" t="s" s="0">
        <v>81</v>
      </c>
      <c r="BF220" t="s" s="0">
        <v>81</v>
      </c>
      <c r="BG220" t="s" s="0">
        <v>81</v>
      </c>
      <c r="BH220" t="s" s="0">
        <v>81</v>
      </c>
      <c r="BI220" t="s" s="0">
        <v>81</v>
      </c>
      <c r="BJ220" t="s" s="0">
        <v>5129</v>
      </c>
      <c r="BK220" t="s" s="437">
        <f>HYPERLINK("http://dx.doi.org/10.1002/acr.80068","http://dx.doi.org/10.1002/acr.80068")</f>
        <v>5130</v>
      </c>
      <c r="BL220" t="s" s="0">
        <v>81</v>
      </c>
      <c r="BM220" t="s" s="0">
        <v>912</v>
      </c>
      <c r="BN220" t="s" s="0">
        <v>677</v>
      </c>
      <c r="BO220" t="s" s="0">
        <v>1004</v>
      </c>
      <c r="BP220" t="s" s="0">
        <v>1004</v>
      </c>
      <c r="BQ220" t="s" s="0">
        <v>5131</v>
      </c>
      <c r="BR220" t="s" s="0">
        <v>5132</v>
      </c>
      <c r="BS220" t="s" s="0">
        <v>5133</v>
      </c>
      <c r="BT220" t="s" s="438">
        <f>HYPERLINK("https://www.webofscience.com/wos/woscc/full-record/WOS:001758401100001","View Record in Web of Science")</f>
        <v>119</v>
      </c>
      <c r="BU220" t="s" s="0">
        <v>852</v>
      </c>
      <c r="BV220" t="s" s="0">
        <v>81</v>
      </c>
      <c r="BW220" t="s" s="0">
        <v>81</v>
      </c>
      <c r="BX220" t="s" s="0">
        <v>121</v>
      </c>
    </row>
    <row r="221">
      <c r="A221" t="s" s="0">
        <v>77</v>
      </c>
      <c r="B221" t="s" s="0">
        <v>77</v>
      </c>
      <c r="C221" t="s" s="0">
        <v>77</v>
      </c>
      <c r="D221" t="s" s="0">
        <v>77</v>
      </c>
      <c r="E221" t="s" s="0">
        <v>5134</v>
      </c>
      <c r="F221" t="s" s="0">
        <v>5135</v>
      </c>
      <c r="G221" t="s" s="0">
        <v>5136</v>
      </c>
      <c r="H221" t="s" s="0">
        <v>81</v>
      </c>
      <c r="I221" t="s" s="0">
        <v>82</v>
      </c>
      <c r="J221" t="s" s="0">
        <v>5137</v>
      </c>
      <c r="K221" t="s" s="0">
        <v>5138</v>
      </c>
      <c r="L221" t="s" s="0">
        <v>5139</v>
      </c>
      <c r="M221" t="s" s="0">
        <v>5139</v>
      </c>
      <c r="N221" t="s" s="0">
        <v>5140</v>
      </c>
      <c r="O221" t="s" s="0">
        <v>5141</v>
      </c>
      <c r="P221" t="s" s="0">
        <v>5142</v>
      </c>
      <c r="Q221" t="s" s="0">
        <v>87</v>
      </c>
      <c r="R221" t="s" s="0">
        <v>81</v>
      </c>
      <c r="S221" t="s" s="0">
        <v>81</v>
      </c>
      <c r="T221" t="s" s="0">
        <v>81</v>
      </c>
      <c r="U221" t="s" s="0">
        <v>81</v>
      </c>
      <c r="V221" t="s" s="0">
        <v>5143</v>
      </c>
      <c r="W221" t="s" s="0">
        <v>5144</v>
      </c>
      <c r="X221" t="s" s="0">
        <v>81</v>
      </c>
      <c r="Y221" t="s" s="0">
        <v>81</v>
      </c>
      <c r="Z221" t="s" s="0">
        <v>90</v>
      </c>
      <c r="AA221" t="s" s="0">
        <v>91</v>
      </c>
      <c r="AB221" t="s" s="0">
        <v>81</v>
      </c>
      <c r="AC221" t="s" s="0">
        <v>81</v>
      </c>
      <c r="AD221" t="s" s="0">
        <v>81</v>
      </c>
      <c r="AE221" t="s" s="0">
        <v>81</v>
      </c>
      <c r="AF221" t="s" s="0">
        <v>81</v>
      </c>
      <c r="AG221" t="s" s="0">
        <v>5145</v>
      </c>
      <c r="AH221" t="s" s="0">
        <v>5146</v>
      </c>
      <c r="AI221" t="s" s="0">
        <v>3203</v>
      </c>
      <c r="AJ221" t="s" s="0">
        <v>81</v>
      </c>
      <c r="AK221" t="s" s="0">
        <v>81</v>
      </c>
      <c r="AL221" t="s" s="0">
        <v>1105</v>
      </c>
      <c r="AM221" t="s" s="0">
        <v>77</v>
      </c>
      <c r="AN221" t="s" s="0">
        <v>77</v>
      </c>
      <c r="AO221" t="s" s="0">
        <v>199</v>
      </c>
      <c r="AP221" t="s" s="0">
        <v>199</v>
      </c>
      <c r="AQ221" t="s" s="0">
        <v>313</v>
      </c>
      <c r="AR221" t="s" s="0">
        <v>314</v>
      </c>
      <c r="AS221" t="s" s="0">
        <v>315</v>
      </c>
      <c r="AT221" t="s" s="0">
        <v>5147</v>
      </c>
      <c r="AU221" t="s" s="0">
        <v>81</v>
      </c>
      <c r="AV221" t="s" s="0">
        <v>81</v>
      </c>
      <c r="AW221" t="s" s="0">
        <v>5148</v>
      </c>
      <c r="AX221" t="s" s="0">
        <v>5149</v>
      </c>
      <c r="AY221" t="s" s="0">
        <v>5150</v>
      </c>
      <c r="AZ221" t="s" s="0">
        <v>106</v>
      </c>
      <c r="BA221" t="s" s="0">
        <v>154</v>
      </c>
      <c r="BB221" t="s" s="0">
        <v>81</v>
      </c>
      <c r="BC221" t="s" s="0">
        <v>81</v>
      </c>
      <c r="BD221" t="s" s="0">
        <v>81</v>
      </c>
      <c r="BE221" t="s" s="0">
        <v>81</v>
      </c>
      <c r="BF221" t="s" s="0">
        <v>81</v>
      </c>
      <c r="BG221" t="s" s="0">
        <v>81</v>
      </c>
      <c r="BH221" t="s" s="0">
        <v>81</v>
      </c>
      <c r="BI221" t="s" s="0">
        <v>5151</v>
      </c>
      <c r="BJ221" t="s" s="0">
        <v>5152</v>
      </c>
      <c r="BK221" t="s" s="439">
        <f>HYPERLINK("http://dx.doi.org/10.3389/fcvm.2026.1802647","http://dx.doi.org/10.3389/fcvm.2026.1802647")</f>
        <v>5153</v>
      </c>
      <c r="BL221" t="s" s="0">
        <v>81</v>
      </c>
      <c r="BM221" t="s" s="0">
        <v>912</v>
      </c>
      <c r="BN221" t="s" s="0">
        <v>404</v>
      </c>
      <c r="BO221" t="s" s="0">
        <v>155</v>
      </c>
      <c r="BP221" t="s" s="0">
        <v>156</v>
      </c>
      <c r="BQ221" t="s" s="0">
        <v>5154</v>
      </c>
      <c r="BR221" t="s" s="0">
        <v>5155</v>
      </c>
      <c r="BS221" t="s" s="0">
        <v>5156</v>
      </c>
      <c r="BT221" t="s" s="440">
        <f>HYPERLINK("https://www.webofscience.com/wos/woscc/full-record/WOS:001773816900001","View Record in Web of Science")</f>
        <v>119</v>
      </c>
      <c r="BU221" t="s" s="0">
        <v>120</v>
      </c>
      <c r="BV221" t="s" s="0">
        <v>81</v>
      </c>
      <c r="BW221" t="s" s="0">
        <v>81</v>
      </c>
      <c r="BX221" t="s" s="0">
        <v>121</v>
      </c>
    </row>
    <row r="222">
      <c r="A222" t="s" s="0">
        <v>77</v>
      </c>
      <c r="B222" t="s" s="0">
        <v>77</v>
      </c>
      <c r="C222" t="s" s="0">
        <v>77</v>
      </c>
      <c r="D222" t="s" s="0">
        <v>77</v>
      </c>
      <c r="E222" t="s" s="0">
        <v>5157</v>
      </c>
      <c r="F222" t="s" s="0">
        <v>5158</v>
      </c>
      <c r="G222" t="s" s="0">
        <v>5159</v>
      </c>
      <c r="H222" t="s" s="0">
        <v>81</v>
      </c>
      <c r="I222" t="s" s="0">
        <v>82</v>
      </c>
      <c r="J222" t="s" s="0">
        <v>5160</v>
      </c>
      <c r="K222" t="s" s="0">
        <v>5161</v>
      </c>
      <c r="L222" t="s" s="0">
        <v>81</v>
      </c>
      <c r="M222" t="s" s="0">
        <v>81</v>
      </c>
      <c r="N222" t="s" s="0">
        <v>81</v>
      </c>
      <c r="O222" t="s" s="0">
        <v>5162</v>
      </c>
      <c r="P222" t="s" s="0">
        <v>5163</v>
      </c>
      <c r="Q222" t="s" s="0">
        <v>87</v>
      </c>
      <c r="R222" t="s" s="0">
        <v>81</v>
      </c>
      <c r="S222" t="s" s="0">
        <v>81</v>
      </c>
      <c r="T222" t="s" s="0">
        <v>81</v>
      </c>
      <c r="U222" t="s" s="0">
        <v>81</v>
      </c>
      <c r="V222" t="s" s="0">
        <v>5164</v>
      </c>
      <c r="W222" t="s" s="0">
        <v>5165</v>
      </c>
      <c r="X222" t="s" s="0">
        <v>81</v>
      </c>
      <c r="Y222" t="s" s="0">
        <v>81</v>
      </c>
      <c r="Z222" t="s" s="0">
        <v>90</v>
      </c>
      <c r="AA222" t="s" s="0">
        <v>509</v>
      </c>
      <c r="AB222" t="s" s="0">
        <v>81</v>
      </c>
      <c r="AC222" t="s" s="0">
        <v>81</v>
      </c>
      <c r="AD222" t="s" s="0">
        <v>81</v>
      </c>
      <c r="AE222" t="s" s="0">
        <v>81</v>
      </c>
      <c r="AF222" t="s" s="0">
        <v>81</v>
      </c>
      <c r="AG222" t="s" s="0">
        <v>5166</v>
      </c>
      <c r="AH222" t="s" s="0">
        <v>5167</v>
      </c>
      <c r="AI222" t="s" s="0">
        <v>81</v>
      </c>
      <c r="AJ222" t="s" s="0">
        <v>81</v>
      </c>
      <c r="AK222" t="s" s="0">
        <v>81</v>
      </c>
      <c r="AL222" t="s" s="0">
        <v>770</v>
      </c>
      <c r="AM222" t="s" s="0">
        <v>77</v>
      </c>
      <c r="AN222" t="s" s="0">
        <v>77</v>
      </c>
      <c r="AO222" t="s" s="0">
        <v>77</v>
      </c>
      <c r="AP222" t="s" s="0">
        <v>77</v>
      </c>
      <c r="AQ222" t="s" s="0">
        <v>5168</v>
      </c>
      <c r="AR222" t="s" s="0">
        <v>5169</v>
      </c>
      <c r="AS222" t="s" s="0">
        <v>5170</v>
      </c>
      <c r="AT222" t="s" s="0">
        <v>5171</v>
      </c>
      <c r="AU222" t="s" s="0">
        <v>5172</v>
      </c>
      <c r="AV222" t="s" s="0">
        <v>81</v>
      </c>
      <c r="AW222" t="s" s="0">
        <v>5165</v>
      </c>
      <c r="AX222" t="s" s="0">
        <v>5173</v>
      </c>
      <c r="AY222" t="s" s="0">
        <v>81</v>
      </c>
      <c r="AZ222" t="s" s="0">
        <v>106</v>
      </c>
      <c r="BA222" t="s" s="0">
        <v>81</v>
      </c>
      <c r="BB222" t="s" s="0">
        <v>81</v>
      </c>
      <c r="BC222" t="s" s="0">
        <v>81</v>
      </c>
      <c r="BD222" t="s" s="0">
        <v>81</v>
      </c>
      <c r="BE222" t="s" s="0">
        <v>81</v>
      </c>
      <c r="BF222" t="s" s="0">
        <v>81</v>
      </c>
      <c r="BG222" t="s" s="0">
        <v>81</v>
      </c>
      <c r="BH222" t="s" s="0">
        <v>81</v>
      </c>
      <c r="BI222" t="s" s="0">
        <v>81</v>
      </c>
      <c r="BJ222" t="s" s="0">
        <v>5174</v>
      </c>
      <c r="BK222" t="s" s="441">
        <f>HYPERLINK("http://dx.doi.org/10.1007/s00059-026-05389-3","http://dx.doi.org/10.1007/s00059-026-05389-3")</f>
        <v>5175</v>
      </c>
      <c r="BL222" t="s" s="0">
        <v>81</v>
      </c>
      <c r="BM222" t="s" s="0">
        <v>1109</v>
      </c>
      <c r="BN222" t="s" s="0">
        <v>181</v>
      </c>
      <c r="BO222" t="s" s="0">
        <v>155</v>
      </c>
      <c r="BP222" t="s" s="0">
        <v>156</v>
      </c>
      <c r="BQ222" t="s" s="0">
        <v>5176</v>
      </c>
      <c r="BR222" t="s" s="0">
        <v>5177</v>
      </c>
      <c r="BS222" t="s" s="0">
        <v>5178</v>
      </c>
      <c r="BT222" t="s" s="442">
        <f>HYPERLINK("https://www.webofscience.com/wos/woscc/full-record/WOS:001822853800001","View Record in Web of Science")</f>
        <v>119</v>
      </c>
      <c r="BU222" t="s" s="0">
        <v>81</v>
      </c>
      <c r="BV222" t="s" s="0">
        <v>81</v>
      </c>
      <c r="BW222" t="s" s="0">
        <v>81</v>
      </c>
      <c r="BX222" t="s" s="0">
        <v>121</v>
      </c>
    </row>
    <row r="223">
      <c r="A223" t="s" s="0">
        <v>77</v>
      </c>
      <c r="B223" t="s" s="0">
        <v>77</v>
      </c>
      <c r="C223" t="s" s="0">
        <v>77</v>
      </c>
      <c r="D223" t="s" s="0">
        <v>77</v>
      </c>
      <c r="E223" t="s" s="0">
        <v>5179</v>
      </c>
      <c r="F223" t="s" s="0">
        <v>5180</v>
      </c>
      <c r="G223" t="s" s="0">
        <v>5181</v>
      </c>
      <c r="H223" t="s" s="0">
        <v>81</v>
      </c>
      <c r="I223" t="s" s="0">
        <v>276</v>
      </c>
      <c r="J223" t="s" s="0">
        <v>5137</v>
      </c>
      <c r="K223" t="s" s="0">
        <v>5138</v>
      </c>
      <c r="L223" t="s" s="0">
        <v>5139</v>
      </c>
      <c r="M223" t="s" s="0">
        <v>5139</v>
      </c>
      <c r="N223" t="s" s="0">
        <v>5140</v>
      </c>
      <c r="O223" t="s" s="0">
        <v>5182</v>
      </c>
      <c r="P223" t="s" s="0">
        <v>1606</v>
      </c>
      <c r="Q223" t="s" s="0">
        <v>87</v>
      </c>
      <c r="R223" t="s" s="0">
        <v>81</v>
      </c>
      <c r="S223" t="s" s="0">
        <v>81</v>
      </c>
      <c r="T223" t="s" s="0">
        <v>81</v>
      </c>
      <c r="U223" t="s" s="0">
        <v>81</v>
      </c>
      <c r="V223" t="s" s="0">
        <v>5183</v>
      </c>
      <c r="W223" t="s" s="0">
        <v>1121</v>
      </c>
      <c r="X223" t="s" s="0">
        <v>81</v>
      </c>
      <c r="Y223" t="s" s="0">
        <v>81</v>
      </c>
      <c r="Z223" t="s" s="0">
        <v>90</v>
      </c>
      <c r="AA223" t="s" s="0">
        <v>91</v>
      </c>
      <c r="AB223" t="s" s="0">
        <v>81</v>
      </c>
      <c r="AC223" t="s" s="0">
        <v>81</v>
      </c>
      <c r="AD223" t="s" s="0">
        <v>81</v>
      </c>
      <c r="AE223" t="s" s="0">
        <v>81</v>
      </c>
      <c r="AF223" t="s" s="0">
        <v>81</v>
      </c>
      <c r="AG223" t="s" s="0">
        <v>5184</v>
      </c>
      <c r="AH223" t="s" s="0">
        <v>5185</v>
      </c>
      <c r="AI223" t="s" s="0">
        <v>3203</v>
      </c>
      <c r="AJ223" t="s" s="0">
        <v>81</v>
      </c>
      <c r="AK223" t="s" s="0">
        <v>81</v>
      </c>
      <c r="AL223" t="s" s="0">
        <v>714</v>
      </c>
      <c r="AM223" t="s" s="0">
        <v>77</v>
      </c>
      <c r="AN223" t="s" s="0">
        <v>77</v>
      </c>
      <c r="AO223" t="s" s="0">
        <v>77</v>
      </c>
      <c r="AP223" t="s" s="0">
        <v>77</v>
      </c>
      <c r="AQ223" t="s" s="0">
        <v>313</v>
      </c>
      <c r="AR223" t="s" s="0">
        <v>314</v>
      </c>
      <c r="AS223" t="s" s="0">
        <v>315</v>
      </c>
      <c r="AT223" t="s" s="0">
        <v>81</v>
      </c>
      <c r="AU223" t="s" s="0">
        <v>1126</v>
      </c>
      <c r="AV223" t="s" s="0">
        <v>81</v>
      </c>
      <c r="AW223" t="s" s="0">
        <v>1127</v>
      </c>
      <c r="AX223" t="s" s="0">
        <v>1128</v>
      </c>
      <c r="AY223" t="s" s="0">
        <v>5186</v>
      </c>
      <c r="AZ223" t="s" s="0">
        <v>106</v>
      </c>
      <c r="BA223" t="s" s="0">
        <v>354</v>
      </c>
      <c r="BB223" t="s" s="0">
        <v>81</v>
      </c>
      <c r="BC223" t="s" s="0">
        <v>81</v>
      </c>
      <c r="BD223" t="s" s="0">
        <v>81</v>
      </c>
      <c r="BE223" t="s" s="0">
        <v>81</v>
      </c>
      <c r="BF223" t="s" s="0">
        <v>81</v>
      </c>
      <c r="BG223" t="s" s="0">
        <v>81</v>
      </c>
      <c r="BH223" t="s" s="0">
        <v>81</v>
      </c>
      <c r="BI223" t="s" s="0">
        <v>5187</v>
      </c>
      <c r="BJ223" t="s" s="0">
        <v>5188</v>
      </c>
      <c r="BK223" t="s" s="443">
        <f>HYPERLINK("http://dx.doi.org/10.3389/fdgth.2026.1833918","http://dx.doi.org/10.3389/fdgth.2026.1833918")</f>
        <v>5189</v>
      </c>
      <c r="BL223" t="s" s="0">
        <v>81</v>
      </c>
      <c r="BM223" t="s" s="0">
        <v>1109</v>
      </c>
      <c r="BN223" t="s" s="0">
        <v>404</v>
      </c>
      <c r="BO223" t="s" s="0">
        <v>1133</v>
      </c>
      <c r="BP223" t="s" s="0">
        <v>1133</v>
      </c>
      <c r="BQ223" t="s" s="0">
        <v>5190</v>
      </c>
      <c r="BR223" t="s" s="0">
        <v>5191</v>
      </c>
      <c r="BS223" t="s" s="0">
        <v>5192</v>
      </c>
      <c r="BT223" t="s" s="444">
        <f>HYPERLINK("https://www.webofscience.com/wos/woscc/full-record/WOS:001822216400001","View Record in Web of Science")</f>
        <v>119</v>
      </c>
      <c r="BU223" t="s" s="0">
        <v>120</v>
      </c>
      <c r="BV223" t="s" s="0">
        <v>81</v>
      </c>
      <c r="BW223" t="s" s="0">
        <v>81</v>
      </c>
      <c r="BX223" t="s" s="0">
        <v>121</v>
      </c>
    </row>
    <row r="224">
      <c r="A224" t="s" s="0">
        <v>77</v>
      </c>
      <c r="B224" t="s" s="0">
        <v>77</v>
      </c>
      <c r="C224" t="s" s="0">
        <v>77</v>
      </c>
      <c r="D224" t="s" s="0">
        <v>77</v>
      </c>
      <c r="E224" t="s" s="0">
        <v>5193</v>
      </c>
      <c r="F224" t="s" s="0">
        <v>5194</v>
      </c>
      <c r="G224" t="s" s="0">
        <v>5195</v>
      </c>
      <c r="H224" t="s" s="0">
        <v>81</v>
      </c>
      <c r="I224" t="s" s="0">
        <v>276</v>
      </c>
      <c r="J224" t="s" s="0">
        <v>5196</v>
      </c>
      <c r="K224" t="s" s="0">
        <v>5197</v>
      </c>
      <c r="L224" t="s" s="0">
        <v>81</v>
      </c>
      <c r="M224" t="s" s="0">
        <v>81</v>
      </c>
      <c r="N224" t="s" s="0">
        <v>81</v>
      </c>
      <c r="O224" t="s" s="0">
        <v>5198</v>
      </c>
      <c r="P224" t="s" s="0">
        <v>81</v>
      </c>
      <c r="Q224" t="s" s="0">
        <v>87</v>
      </c>
      <c r="R224" t="s" s="0">
        <v>81</v>
      </c>
      <c r="S224" t="s" s="0">
        <v>81</v>
      </c>
      <c r="T224" t="s" s="0">
        <v>81</v>
      </c>
      <c r="U224" t="s" s="0">
        <v>81</v>
      </c>
      <c r="V224" t="s" s="0">
        <v>5199</v>
      </c>
      <c r="W224" t="s" s="0">
        <v>5200</v>
      </c>
      <c r="X224" t="s" s="0">
        <v>81</v>
      </c>
      <c r="Y224" t="s" s="0">
        <v>81</v>
      </c>
      <c r="Z224" t="s" s="0">
        <v>90</v>
      </c>
      <c r="AA224" t="s" s="0">
        <v>91</v>
      </c>
      <c r="AB224" t="s" s="0">
        <v>81</v>
      </c>
      <c r="AC224" t="s" s="0">
        <v>81</v>
      </c>
      <c r="AD224" t="s" s="0">
        <v>81</v>
      </c>
      <c r="AE224" t="s" s="0">
        <v>81</v>
      </c>
      <c r="AF224" t="s" s="0">
        <v>81</v>
      </c>
      <c r="AG224" t="s" s="0">
        <v>5201</v>
      </c>
      <c r="AH224" t="s" s="0">
        <v>81</v>
      </c>
      <c r="AI224" t="s" s="0">
        <v>81</v>
      </c>
      <c r="AJ224" t="s" s="0">
        <v>81</v>
      </c>
      <c r="AK224" t="s" s="0">
        <v>81</v>
      </c>
      <c r="AL224" t="s" s="0">
        <v>385</v>
      </c>
      <c r="AM224" t="s" s="0">
        <v>77</v>
      </c>
      <c r="AN224" t="s" s="0">
        <v>77</v>
      </c>
      <c r="AO224" t="s" s="0">
        <v>77</v>
      </c>
      <c r="AP224" t="s" s="0">
        <v>77</v>
      </c>
      <c r="AQ224" t="s" s="0">
        <v>5202</v>
      </c>
      <c r="AR224" t="s" s="0">
        <v>5203</v>
      </c>
      <c r="AS224" t="s" s="0">
        <v>5204</v>
      </c>
      <c r="AT224" t="s" s="0">
        <v>5205</v>
      </c>
      <c r="AU224" t="s" s="0">
        <v>81</v>
      </c>
      <c r="AV224" t="s" s="0">
        <v>81</v>
      </c>
      <c r="AW224" t="s" s="0">
        <v>5206</v>
      </c>
      <c r="AX224" t="s" s="0">
        <v>5207</v>
      </c>
      <c r="AY224" t="s" s="0">
        <v>112</v>
      </c>
      <c r="AZ224" t="s" s="0">
        <v>106</v>
      </c>
      <c r="BA224" t="s" s="0">
        <v>206</v>
      </c>
      <c r="BB224" t="s" s="0">
        <v>108</v>
      </c>
      <c r="BC224" t="s" s="0">
        <v>81</v>
      </c>
      <c r="BD224" t="s" s="0">
        <v>81</v>
      </c>
      <c r="BE224" t="s" s="0">
        <v>81</v>
      </c>
      <c r="BF224" t="s" s="0">
        <v>81</v>
      </c>
      <c r="BG224" t="s" s="0">
        <v>108</v>
      </c>
      <c r="BH224" t="s" s="0">
        <v>297</v>
      </c>
      <c r="BI224" t="s" s="0">
        <v>81</v>
      </c>
      <c r="BJ224" t="s" s="0">
        <v>5208</v>
      </c>
      <c r="BK224" t="s" s="445">
        <f>HYPERLINK("http://dx.doi.org/10.4274/TJIC.2026.683","http://dx.doi.org/10.4274/TJIC.2026.683")</f>
        <v>5209</v>
      </c>
      <c r="BL224" t="s" s="0">
        <v>81</v>
      </c>
      <c r="BM224" t="s" s="0">
        <v>81</v>
      </c>
      <c r="BN224" t="s" s="0">
        <v>297</v>
      </c>
      <c r="BO224" t="s" s="0">
        <v>114</v>
      </c>
      <c r="BP224" t="s" s="0">
        <v>115</v>
      </c>
      <c r="BQ224" t="s" s="0">
        <v>5210</v>
      </c>
      <c r="BR224" t="s" s="0">
        <v>81</v>
      </c>
      <c r="BS224" t="s" s="0">
        <v>5211</v>
      </c>
      <c r="BT224" t="s" s="446">
        <f>HYPERLINK("https://www.webofscience.com/wos/woscc/full-record/WOS:001745715600001","View Record in Web of Science")</f>
        <v>119</v>
      </c>
      <c r="BU224" t="s" s="0">
        <v>81</v>
      </c>
      <c r="BV224" t="s" s="0">
        <v>81</v>
      </c>
      <c r="BW224" t="s" s="0">
        <v>81</v>
      </c>
      <c r="BX224" t="s" s="0">
        <v>121</v>
      </c>
    </row>
    <row r="225">
      <c r="A225" t="s" s="0">
        <v>77</v>
      </c>
      <c r="B225" t="s" s="0">
        <v>77</v>
      </c>
      <c r="C225" t="s" s="0">
        <v>77</v>
      </c>
      <c r="D225" t="s" s="0">
        <v>77</v>
      </c>
      <c r="E225" t="s" s="0">
        <v>5212</v>
      </c>
      <c r="F225" t="s" s="0">
        <v>5213</v>
      </c>
      <c r="G225" t="s" s="0">
        <v>5214</v>
      </c>
      <c r="H225" t="s" s="0">
        <v>81</v>
      </c>
      <c r="I225" t="s" s="0">
        <v>82</v>
      </c>
      <c r="J225" t="s" s="0">
        <v>5215</v>
      </c>
      <c r="K225" t="s" s="0">
        <v>5216</v>
      </c>
      <c r="L225" t="s" s="0">
        <v>81</v>
      </c>
      <c r="M225" t="s" s="0">
        <v>81</v>
      </c>
      <c r="N225" t="s" s="0">
        <v>81</v>
      </c>
      <c r="O225" t="s" s="0">
        <v>5217</v>
      </c>
      <c r="P225" t="s" s="0">
        <v>5218</v>
      </c>
      <c r="Q225" t="s" s="0">
        <v>87</v>
      </c>
      <c r="R225" t="s" s="0">
        <v>81</v>
      </c>
      <c r="S225" t="s" s="0">
        <v>81</v>
      </c>
      <c r="T225" t="s" s="0">
        <v>81</v>
      </c>
      <c r="U225" t="s" s="0">
        <v>81</v>
      </c>
      <c r="V225" t="s" s="0">
        <v>5219</v>
      </c>
      <c r="W225" t="s" s="0">
        <v>5220</v>
      </c>
      <c r="X225" t="s" s="0">
        <v>81</v>
      </c>
      <c r="Y225" t="s" s="0">
        <v>81</v>
      </c>
      <c r="Z225" t="s" s="0">
        <v>90</v>
      </c>
      <c r="AA225" t="s" s="0">
        <v>91</v>
      </c>
      <c r="AB225" t="s" s="0">
        <v>81</v>
      </c>
      <c r="AC225" t="s" s="0">
        <v>81</v>
      </c>
      <c r="AD225" t="s" s="0">
        <v>81</v>
      </c>
      <c r="AE225" t="s" s="0">
        <v>81</v>
      </c>
      <c r="AF225" t="s" s="0">
        <v>81</v>
      </c>
      <c r="AG225" t="s" s="0">
        <v>5221</v>
      </c>
      <c r="AH225" t="s" s="0">
        <v>5222</v>
      </c>
      <c r="AI225" t="s" s="0">
        <v>81</v>
      </c>
      <c r="AJ225" t="s" s="0">
        <v>81</v>
      </c>
      <c r="AK225" t="s" s="0">
        <v>81</v>
      </c>
      <c r="AL225" t="s" s="0">
        <v>3995</v>
      </c>
      <c r="AM225" t="s" s="0">
        <v>77</v>
      </c>
      <c r="AN225" t="s" s="0">
        <v>77</v>
      </c>
      <c r="AO225" t="s" s="0">
        <v>77</v>
      </c>
      <c r="AP225" t="s" s="0">
        <v>77</v>
      </c>
      <c r="AQ225" t="s" s="0">
        <v>139</v>
      </c>
      <c r="AR225" t="s" s="0">
        <v>140</v>
      </c>
      <c r="AS225" t="s" s="0">
        <v>141</v>
      </c>
      <c r="AT225" t="s" s="0">
        <v>5223</v>
      </c>
      <c r="AU225" t="s" s="0">
        <v>5224</v>
      </c>
      <c r="AV225" t="s" s="0">
        <v>81</v>
      </c>
      <c r="AW225" t="s" s="0">
        <v>5225</v>
      </c>
      <c r="AX225" t="s" s="0">
        <v>5226</v>
      </c>
      <c r="AY225" t="s" s="0">
        <v>671</v>
      </c>
      <c r="AZ225" t="s" s="0">
        <v>106</v>
      </c>
      <c r="BA225" t="s" s="0">
        <v>1830</v>
      </c>
      <c r="BB225" t="s" s="0">
        <v>360</v>
      </c>
      <c r="BC225" t="s" s="0">
        <v>81</v>
      </c>
      <c r="BD225" t="s" s="0">
        <v>81</v>
      </c>
      <c r="BE225" t="s" s="0">
        <v>81</v>
      </c>
      <c r="BF225" t="s" s="0">
        <v>81</v>
      </c>
      <c r="BG225" t="s" s="0">
        <v>5227</v>
      </c>
      <c r="BH225" t="s" s="0">
        <v>5228</v>
      </c>
      <c r="BI225" t="s" s="0">
        <v>81</v>
      </c>
      <c r="BJ225" t="s" s="0">
        <v>5229</v>
      </c>
      <c r="BK225" t="s" s="447">
        <f>HYPERLINK("http://dx.doi.org/10.1016/j.soard.2026.05.002","http://dx.doi.org/10.1016/j.soard.2026.05.002")</f>
        <v>5230</v>
      </c>
      <c r="BL225" t="s" s="0">
        <v>81</v>
      </c>
      <c r="BM225" t="s" s="0">
        <v>81</v>
      </c>
      <c r="BN225" t="s" s="0">
        <v>297</v>
      </c>
      <c r="BO225" t="s" s="0">
        <v>298</v>
      </c>
      <c r="BP225" t="s" s="0">
        <v>298</v>
      </c>
      <c r="BQ225" t="s" s="0">
        <v>5231</v>
      </c>
      <c r="BR225" t="s" s="0">
        <v>5232</v>
      </c>
      <c r="BS225" t="s" s="0">
        <v>5233</v>
      </c>
      <c r="BT225" t="s" s="448">
        <f>HYPERLINK("https://www.webofscience.com/wos/woscc/full-record/WOS:001851947200001","View Record in Web of Science")</f>
        <v>119</v>
      </c>
      <c r="BU225" t="s" s="0">
        <v>852</v>
      </c>
      <c r="BV225" t="s" s="0">
        <v>81</v>
      </c>
      <c r="BW225" t="s" s="0">
        <v>81</v>
      </c>
      <c r="BX225" t="s" s="0">
        <v>121</v>
      </c>
    </row>
    <row r="226">
      <c r="A226" t="s" s="0">
        <v>77</v>
      </c>
      <c r="B226" t="s" s="0">
        <v>77</v>
      </c>
      <c r="C226" t="s" s="0">
        <v>77</v>
      </c>
      <c r="D226" t="s" s="0">
        <v>77</v>
      </c>
      <c r="E226" t="s" s="0">
        <v>5234</v>
      </c>
      <c r="F226" t="s" s="0">
        <v>5235</v>
      </c>
      <c r="G226" t="s" s="0">
        <v>5236</v>
      </c>
      <c r="H226" t="s" s="0">
        <v>81</v>
      </c>
      <c r="I226" t="s" s="0">
        <v>82</v>
      </c>
      <c r="J226" t="s" s="0">
        <v>5237</v>
      </c>
      <c r="K226" t="s" s="0">
        <v>5238</v>
      </c>
      <c r="L226" t="s" s="0">
        <v>81</v>
      </c>
      <c r="M226" t="s" s="0">
        <v>81</v>
      </c>
      <c r="N226" t="s" s="0">
        <v>81</v>
      </c>
      <c r="O226" t="s" s="0">
        <v>5239</v>
      </c>
      <c r="P226" t="s" s="0">
        <v>5240</v>
      </c>
      <c r="Q226" t="s" s="0">
        <v>87</v>
      </c>
      <c r="R226" t="s" s="0">
        <v>81</v>
      </c>
      <c r="S226" t="s" s="0">
        <v>81</v>
      </c>
      <c r="T226" t="s" s="0">
        <v>81</v>
      </c>
      <c r="U226" t="s" s="0">
        <v>81</v>
      </c>
      <c r="V226" t="s" s="0">
        <v>5241</v>
      </c>
      <c r="W226" t="s" s="0">
        <v>167</v>
      </c>
      <c r="X226" t="s" s="0">
        <v>81</v>
      </c>
      <c r="Y226" t="s" s="0">
        <v>81</v>
      </c>
      <c r="Z226" t="s" s="0">
        <v>90</v>
      </c>
      <c r="AA226" t="s" s="0">
        <v>91</v>
      </c>
      <c r="AB226" t="s" s="0">
        <v>81</v>
      </c>
      <c r="AC226" t="s" s="0">
        <v>81</v>
      </c>
      <c r="AD226" t="s" s="0">
        <v>81</v>
      </c>
      <c r="AE226" t="s" s="0">
        <v>81</v>
      </c>
      <c r="AF226" t="s" s="0">
        <v>81</v>
      </c>
      <c r="AG226" t="s" s="0">
        <v>5242</v>
      </c>
      <c r="AH226" t="s" s="0">
        <v>5243</v>
      </c>
      <c r="AI226" t="s" s="0">
        <v>5244</v>
      </c>
      <c r="AJ226" t="s" s="0">
        <v>5245</v>
      </c>
      <c r="AK226" t="s" s="0">
        <v>81</v>
      </c>
      <c r="AL226" t="s" s="0">
        <v>2356</v>
      </c>
      <c r="AM226" t="s" s="0">
        <v>97</v>
      </c>
      <c r="AN226" t="s" s="0">
        <v>199</v>
      </c>
      <c r="AO226" t="s" s="0">
        <v>97</v>
      </c>
      <c r="AP226" t="s" s="0">
        <v>97</v>
      </c>
      <c r="AQ226" t="s" s="0">
        <v>170</v>
      </c>
      <c r="AR226" t="s" s="0">
        <v>171</v>
      </c>
      <c r="AS226" t="s" s="0">
        <v>172</v>
      </c>
      <c r="AT226" t="s" s="0">
        <v>81</v>
      </c>
      <c r="AU226" t="s" s="0">
        <v>173</v>
      </c>
      <c r="AV226" t="s" s="0">
        <v>81</v>
      </c>
      <c r="AW226" t="s" s="0">
        <v>174</v>
      </c>
      <c r="AX226" t="s" s="0">
        <v>175</v>
      </c>
      <c r="AY226" t="s" s="0">
        <v>5246</v>
      </c>
      <c r="AZ226" t="s" s="0">
        <v>106</v>
      </c>
      <c r="BA226" t="s" s="0">
        <v>177</v>
      </c>
      <c r="BB226" t="s" s="0">
        <v>200</v>
      </c>
      <c r="BC226" t="s" s="0">
        <v>81</v>
      </c>
      <c r="BD226" t="s" s="0">
        <v>81</v>
      </c>
      <c r="BE226" t="s" s="0">
        <v>81</v>
      </c>
      <c r="BF226" t="s" s="0">
        <v>81</v>
      </c>
      <c r="BG226" t="s" s="0">
        <v>81</v>
      </c>
      <c r="BH226" t="s" s="0">
        <v>81</v>
      </c>
      <c r="BI226" t="s" s="0">
        <v>5247</v>
      </c>
      <c r="BJ226" t="s" s="0">
        <v>5248</v>
      </c>
      <c r="BK226" t="s" s="449">
        <f>HYPERLINK("http://dx.doi.org/10.3390/jcm15041649","http://dx.doi.org/10.3390/jcm15041649")</f>
        <v>5249</v>
      </c>
      <c r="BL226" t="s" s="0">
        <v>81</v>
      </c>
      <c r="BM226" t="s" s="0">
        <v>81</v>
      </c>
      <c r="BN226" t="s" s="0">
        <v>436</v>
      </c>
      <c r="BO226" t="s" s="0">
        <v>182</v>
      </c>
      <c r="BP226" t="s" s="0">
        <v>115</v>
      </c>
      <c r="BQ226" t="s" s="0">
        <v>5250</v>
      </c>
      <c r="BR226" t="s" s="0">
        <v>5251</v>
      </c>
      <c r="BS226" t="s" s="0">
        <v>5252</v>
      </c>
      <c r="BT226" t="s" s="450">
        <f>HYPERLINK("https://www.webofscience.com/wos/woscc/full-record/WOS:001700498600001","View Record in Web of Science")</f>
        <v>119</v>
      </c>
      <c r="BU226" t="s" s="0">
        <v>120</v>
      </c>
      <c r="BV226" t="s" s="0">
        <v>81</v>
      </c>
      <c r="BW226" t="s" s="0">
        <v>81</v>
      </c>
      <c r="BX226" t="s" s="0">
        <v>121</v>
      </c>
    </row>
    <row r="227">
      <c r="A227" t="s" s="0">
        <v>77</v>
      </c>
      <c r="B227" t="s" s="0">
        <v>77</v>
      </c>
      <c r="C227" t="s" s="0">
        <v>77</v>
      </c>
      <c r="D227" t="s" s="0">
        <v>77</v>
      </c>
      <c r="E227" t="s" s="0">
        <v>5253</v>
      </c>
      <c r="F227" t="s" s="0">
        <v>5254</v>
      </c>
      <c r="G227" t="s" s="0">
        <v>5255</v>
      </c>
      <c r="H227" t="s" s="0">
        <v>81</v>
      </c>
      <c r="I227" t="s" s="0">
        <v>1195</v>
      </c>
      <c r="J227" t="s" s="0">
        <v>5256</v>
      </c>
      <c r="K227" t="s" s="0">
        <v>5257</v>
      </c>
      <c r="L227" t="s" s="0">
        <v>81</v>
      </c>
      <c r="M227" t="s" s="0">
        <v>81</v>
      </c>
      <c r="N227" t="s" s="0">
        <v>81</v>
      </c>
      <c r="O227" t="s" s="0">
        <v>5258</v>
      </c>
      <c r="P227" t="s" s="0">
        <v>5259</v>
      </c>
      <c r="Q227" t="s" s="0">
        <v>87</v>
      </c>
      <c r="R227" t="s" s="0">
        <v>81</v>
      </c>
      <c r="S227" t="s" s="0">
        <v>81</v>
      </c>
      <c r="T227" t="s" s="0">
        <v>81</v>
      </c>
      <c r="U227" t="s" s="0">
        <v>81</v>
      </c>
      <c r="V227" t="s" s="0">
        <v>5260</v>
      </c>
      <c r="W227" t="s" s="0">
        <v>5261</v>
      </c>
      <c r="X227" t="s" s="0">
        <v>81</v>
      </c>
      <c r="Y227" t="s" s="0">
        <v>81</v>
      </c>
      <c r="Z227" t="s" s="0">
        <v>90</v>
      </c>
      <c r="AA227" t="s" s="0">
        <v>509</v>
      </c>
      <c r="AB227" t="s" s="0">
        <v>81</v>
      </c>
      <c r="AC227" t="s" s="0">
        <v>81</v>
      </c>
      <c r="AD227" t="s" s="0">
        <v>81</v>
      </c>
      <c r="AE227" t="s" s="0">
        <v>81</v>
      </c>
      <c r="AF227" t="s" s="0">
        <v>81</v>
      </c>
      <c r="AG227" t="s" s="0">
        <v>5262</v>
      </c>
      <c r="AH227" t="s" s="0">
        <v>5263</v>
      </c>
      <c r="AI227" t="s" s="0">
        <v>81</v>
      </c>
      <c r="AJ227" t="s" s="0">
        <v>81</v>
      </c>
      <c r="AK227" t="s" s="0">
        <v>81</v>
      </c>
      <c r="AL227" t="s" s="0">
        <v>672</v>
      </c>
      <c r="AM227" t="s" s="0">
        <v>77</v>
      </c>
      <c r="AN227" t="s" s="0">
        <v>77</v>
      </c>
      <c r="AO227" t="s" s="0">
        <v>77</v>
      </c>
      <c r="AP227" t="s" s="0">
        <v>77</v>
      </c>
      <c r="AQ227" t="s" s="0">
        <v>5264</v>
      </c>
      <c r="AR227" t="s" s="0">
        <v>99</v>
      </c>
      <c r="AS227" t="s" s="0">
        <v>5265</v>
      </c>
      <c r="AT227" t="s" s="0">
        <v>5266</v>
      </c>
      <c r="AU227" t="s" s="0">
        <v>5267</v>
      </c>
      <c r="AV227" t="s" s="0">
        <v>81</v>
      </c>
      <c r="AW227" t="s" s="0">
        <v>5268</v>
      </c>
      <c r="AX227" t="s" s="0">
        <v>5269</v>
      </c>
      <c r="AY227" t="s" s="0">
        <v>81</v>
      </c>
      <c r="AZ227" t="s" s="0">
        <v>106</v>
      </c>
      <c r="BA227" t="s" s="0">
        <v>81</v>
      </c>
      <c r="BB227" t="s" s="0">
        <v>81</v>
      </c>
      <c r="BC227" t="s" s="0">
        <v>81</v>
      </c>
      <c r="BD227" t="s" s="0">
        <v>81</v>
      </c>
      <c r="BE227" t="s" s="0">
        <v>81</v>
      </c>
      <c r="BF227" t="s" s="0">
        <v>81</v>
      </c>
      <c r="BG227" t="s" s="0">
        <v>81</v>
      </c>
      <c r="BH227" t="s" s="0">
        <v>81</v>
      </c>
      <c r="BI227" t="s" s="0">
        <v>81</v>
      </c>
      <c r="BJ227" t="s" s="0">
        <v>5270</v>
      </c>
      <c r="BK227" t="s" s="451">
        <f>HYPERLINK("http://dx.doi.org/10.1136/ip-2025-046038","http://dx.doi.org/10.1136/ip-2025-046038")</f>
        <v>5271</v>
      </c>
      <c r="BL227" t="s" s="0">
        <v>81</v>
      </c>
      <c r="BM227" t="s" s="0">
        <v>1048</v>
      </c>
      <c r="BN227" t="s" s="0">
        <v>360</v>
      </c>
      <c r="BO227" t="s" s="0">
        <v>4651</v>
      </c>
      <c r="BP227" t="s" s="0">
        <v>4651</v>
      </c>
      <c r="BQ227" t="s" s="0">
        <v>5272</v>
      </c>
      <c r="BR227" t="s" s="0">
        <v>5273</v>
      </c>
      <c r="BS227" t="s" s="0">
        <v>5274</v>
      </c>
      <c r="BT227" t="s" s="452">
        <f>HYPERLINK("https://www.webofscience.com/wos/woscc/full-record/WOS:001848372100001","View Record in Web of Science")</f>
        <v>119</v>
      </c>
      <c r="BU227" t="s" s="0">
        <v>852</v>
      </c>
      <c r="BV227" t="s" s="0">
        <v>81</v>
      </c>
      <c r="BW227" t="s" s="0">
        <v>81</v>
      </c>
      <c r="BX227" t="s" s="0">
        <v>121</v>
      </c>
    </row>
    <row r="228">
      <c r="A228" t="s" s="0">
        <v>77</v>
      </c>
      <c r="B228" t="s" s="0">
        <v>77</v>
      </c>
      <c r="C228" t="s" s="0">
        <v>77</v>
      </c>
      <c r="D228" t="s" s="0">
        <v>77</v>
      </c>
      <c r="E228" t="s" s="0">
        <v>5275</v>
      </c>
      <c r="F228" t="s" s="0">
        <v>5276</v>
      </c>
      <c r="G228" t="s" s="0">
        <v>5277</v>
      </c>
      <c r="H228" t="s" s="0">
        <v>81</v>
      </c>
      <c r="I228" t="s" s="0">
        <v>82</v>
      </c>
      <c r="J228" t="s" s="0">
        <v>5278</v>
      </c>
      <c r="K228" t="s" s="0">
        <v>5279</v>
      </c>
      <c r="L228" t="s" s="0">
        <v>5280</v>
      </c>
      <c r="M228" t="s" s="0">
        <v>5280</v>
      </c>
      <c r="N228" t="s" s="0">
        <v>5281</v>
      </c>
      <c r="O228" t="s" s="0">
        <v>5282</v>
      </c>
      <c r="P228" t="s" s="0">
        <v>5283</v>
      </c>
      <c r="Q228" t="s" s="0">
        <v>87</v>
      </c>
      <c r="R228" t="s" s="0">
        <v>81</v>
      </c>
      <c r="S228" t="s" s="0">
        <v>81</v>
      </c>
      <c r="T228" t="s" s="0">
        <v>81</v>
      </c>
      <c r="U228" t="s" s="0">
        <v>81</v>
      </c>
      <c r="V228" t="s" s="0">
        <v>5284</v>
      </c>
      <c r="W228" t="s" s="0">
        <v>5285</v>
      </c>
      <c r="X228" t="s" s="0">
        <v>81</v>
      </c>
      <c r="Y228" t="s" s="0">
        <v>81</v>
      </c>
      <c r="Z228" t="s" s="0">
        <v>90</v>
      </c>
      <c r="AA228" t="s" s="0">
        <v>91</v>
      </c>
      <c r="AB228" t="s" s="0">
        <v>81</v>
      </c>
      <c r="AC228" t="s" s="0">
        <v>81</v>
      </c>
      <c r="AD228" t="s" s="0">
        <v>81</v>
      </c>
      <c r="AE228" t="s" s="0">
        <v>81</v>
      </c>
      <c r="AF228" t="s" s="0">
        <v>81</v>
      </c>
      <c r="AG228" t="s" s="0">
        <v>5286</v>
      </c>
      <c r="AH228" t="s" s="0">
        <v>5287</v>
      </c>
      <c r="AI228" t="s" s="0">
        <v>5288</v>
      </c>
      <c r="AJ228" t="s" s="0">
        <v>5289</v>
      </c>
      <c r="AK228" t="s" s="0">
        <v>81</v>
      </c>
      <c r="AL228" t="s" s="0">
        <v>1774</v>
      </c>
      <c r="AM228" t="s" s="0">
        <v>77</v>
      </c>
      <c r="AN228" t="s" s="0">
        <v>77</v>
      </c>
      <c r="AO228" t="s" s="0">
        <v>199</v>
      </c>
      <c r="AP228" t="s" s="0">
        <v>199</v>
      </c>
      <c r="AQ228" t="s" s="0">
        <v>257</v>
      </c>
      <c r="AR228" t="s" s="0">
        <v>140</v>
      </c>
      <c r="AS228" t="s" s="0">
        <v>258</v>
      </c>
      <c r="AT228" t="s" s="0">
        <v>5290</v>
      </c>
      <c r="AU228" t="s" s="0">
        <v>5291</v>
      </c>
      <c r="AV228" t="s" s="0">
        <v>81</v>
      </c>
      <c r="AW228" t="s" s="0">
        <v>5292</v>
      </c>
      <c r="AX228" t="s" s="0">
        <v>5293</v>
      </c>
      <c r="AY228" t="s" s="0">
        <v>5150</v>
      </c>
      <c r="AZ228" t="s" s="0">
        <v>106</v>
      </c>
      <c r="BA228" t="s" s="0">
        <v>974</v>
      </c>
      <c r="BB228" t="s" s="0">
        <v>108</v>
      </c>
      <c r="BC228" t="s" s="0">
        <v>81</v>
      </c>
      <c r="BD228" t="s" s="0">
        <v>81</v>
      </c>
      <c r="BE228" t="s" s="0">
        <v>81</v>
      </c>
      <c r="BF228" t="s" s="0">
        <v>81</v>
      </c>
      <c r="BG228" t="s" s="0">
        <v>81</v>
      </c>
      <c r="BH228" t="s" s="0">
        <v>81</v>
      </c>
      <c r="BI228" t="s" s="0">
        <v>4304</v>
      </c>
      <c r="BJ228" t="s" s="0">
        <v>5294</v>
      </c>
      <c r="BK228" t="s" s="453">
        <f>HYPERLINK("http://dx.doi.org/10.1007/s10916-026-02400-6","http://dx.doi.org/10.1007/s10916-026-02400-6")</f>
        <v>5295</v>
      </c>
      <c r="BL228" t="s" s="0">
        <v>81</v>
      </c>
      <c r="BM228" t="s" s="0">
        <v>912</v>
      </c>
      <c r="BN228" t="s" s="0">
        <v>293</v>
      </c>
      <c r="BO228" t="s" s="0">
        <v>1133</v>
      </c>
      <c r="BP228" t="s" s="0">
        <v>1133</v>
      </c>
      <c r="BQ228" t="s" s="0">
        <v>5296</v>
      </c>
      <c r="BR228" t="s" s="0">
        <v>5297</v>
      </c>
      <c r="BS228" t="s" s="0">
        <v>5298</v>
      </c>
      <c r="BT228" t="s" s="454">
        <f>HYPERLINK("https://www.webofscience.com/wos/woscc/full-record/WOS:001764271000001","View Record in Web of Science")</f>
        <v>119</v>
      </c>
      <c r="BU228" t="s" s="0">
        <v>81</v>
      </c>
      <c r="BV228" t="s" s="0">
        <v>81</v>
      </c>
      <c r="BW228" t="s" s="0">
        <v>81</v>
      </c>
      <c r="BX228" t="s" s="0">
        <v>121</v>
      </c>
    </row>
    <row r="229">
      <c r="A229" t="s" s="0">
        <v>77</v>
      </c>
      <c r="B229" t="s" s="0">
        <v>77</v>
      </c>
      <c r="C229" t="s" s="0">
        <v>77</v>
      </c>
      <c r="D229" t="s" s="0">
        <v>77</v>
      </c>
      <c r="E229" t="s" s="0">
        <v>5299</v>
      </c>
      <c r="F229" t="s" s="0">
        <v>5300</v>
      </c>
      <c r="G229" t="s" s="0">
        <v>5301</v>
      </c>
      <c r="H229" t="s" s="0">
        <v>81</v>
      </c>
      <c r="I229" t="s" s="0">
        <v>276</v>
      </c>
      <c r="J229" t="s" s="0">
        <v>5302</v>
      </c>
      <c r="K229" t="s" s="0">
        <v>5303</v>
      </c>
      <c r="L229" t="s" s="0">
        <v>81</v>
      </c>
      <c r="M229" t="s" s="0">
        <v>81</v>
      </c>
      <c r="N229" t="s" s="0">
        <v>81</v>
      </c>
      <c r="O229" t="s" s="0">
        <v>5304</v>
      </c>
      <c r="P229" t="s" s="0">
        <v>5305</v>
      </c>
      <c r="Q229" t="s" s="0">
        <v>87</v>
      </c>
      <c r="R229" t="s" s="0">
        <v>81</v>
      </c>
      <c r="S229" t="s" s="0">
        <v>81</v>
      </c>
      <c r="T229" t="s" s="0">
        <v>81</v>
      </c>
      <c r="U229" t="s" s="0">
        <v>81</v>
      </c>
      <c r="V229" t="s" s="0">
        <v>5306</v>
      </c>
      <c r="W229" t="s" s="0">
        <v>2828</v>
      </c>
      <c r="X229" t="s" s="0">
        <v>81</v>
      </c>
      <c r="Y229" t="s" s="0">
        <v>81</v>
      </c>
      <c r="Z229" t="s" s="0">
        <v>90</v>
      </c>
      <c r="AA229" t="s" s="0">
        <v>91</v>
      </c>
      <c r="AB229" t="s" s="0">
        <v>81</v>
      </c>
      <c r="AC229" t="s" s="0">
        <v>81</v>
      </c>
      <c r="AD229" t="s" s="0">
        <v>81</v>
      </c>
      <c r="AE229" t="s" s="0">
        <v>81</v>
      </c>
      <c r="AF229" t="s" s="0">
        <v>81</v>
      </c>
      <c r="AG229" t="s" s="0">
        <v>5307</v>
      </c>
      <c r="AH229" t="s" s="0">
        <v>81</v>
      </c>
      <c r="AI229" t="s" s="0">
        <v>5308</v>
      </c>
      <c r="AJ229" t="s" s="0">
        <v>5309</v>
      </c>
      <c r="AK229" t="s" s="0">
        <v>81</v>
      </c>
      <c r="AL229" t="s" s="0">
        <v>1830</v>
      </c>
      <c r="AM229" t="s" s="0">
        <v>77</v>
      </c>
      <c r="AN229" t="s" s="0">
        <v>77</v>
      </c>
      <c r="AO229" t="s" s="0">
        <v>77</v>
      </c>
      <c r="AP229" t="s" s="0">
        <v>77</v>
      </c>
      <c r="AQ229" t="s" s="0">
        <v>226</v>
      </c>
      <c r="AR229" t="s" s="0">
        <v>227</v>
      </c>
      <c r="AS229" t="s" s="0">
        <v>228</v>
      </c>
      <c r="AT229" t="s" s="0">
        <v>81</v>
      </c>
      <c r="AU229" t="s" s="0">
        <v>2832</v>
      </c>
      <c r="AV229" t="s" s="0">
        <v>81</v>
      </c>
      <c r="AW229" t="s" s="0">
        <v>2833</v>
      </c>
      <c r="AX229" t="s" s="0">
        <v>2834</v>
      </c>
      <c r="AY229" t="s" s="0">
        <v>233</v>
      </c>
      <c r="AZ229" t="s" s="0">
        <v>106</v>
      </c>
      <c r="BA229" t="s" s="0">
        <v>360</v>
      </c>
      <c r="BB229" t="s" s="0">
        <v>81</v>
      </c>
      <c r="BC229" t="s" s="0">
        <v>81</v>
      </c>
      <c r="BD229" t="s" s="0">
        <v>81</v>
      </c>
      <c r="BE229" t="s" s="0">
        <v>81</v>
      </c>
      <c r="BF229" t="s" s="0">
        <v>81</v>
      </c>
      <c r="BG229" t="s" s="0">
        <v>81</v>
      </c>
      <c r="BH229" t="s" s="0">
        <v>81</v>
      </c>
      <c r="BI229" t="s" s="0">
        <v>81</v>
      </c>
      <c r="BJ229" t="s" s="0">
        <v>5310</v>
      </c>
      <c r="BK229" t="s" s="455">
        <f>HYPERLINK("http://dx.doi.org/10.21037/jmai-2025-196","http://dx.doi.org/10.21037/jmai-2025-196")</f>
        <v>5311</v>
      </c>
      <c r="BL229" t="s" s="0">
        <v>81</v>
      </c>
      <c r="BM229" t="s" s="0">
        <v>1362</v>
      </c>
      <c r="BN229" t="s" s="0">
        <v>288</v>
      </c>
      <c r="BO229" t="s" s="0">
        <v>2837</v>
      </c>
      <c r="BP229" t="s" s="0">
        <v>2838</v>
      </c>
      <c r="BQ229" t="s" s="0">
        <v>2839</v>
      </c>
      <c r="BR229" t="s" s="0">
        <v>81</v>
      </c>
      <c r="BS229" t="s" s="0">
        <v>5312</v>
      </c>
      <c r="BT229" t="s" s="456">
        <f>HYPERLINK("https://www.webofscience.com/wos/woscc/full-record/WOS:001742302300001","View Record in Web of Science")</f>
        <v>119</v>
      </c>
      <c r="BU229" t="s" s="0">
        <v>272</v>
      </c>
      <c r="BV229" t="s" s="0">
        <v>81</v>
      </c>
      <c r="BW229" t="s" s="0">
        <v>81</v>
      </c>
      <c r="BX229" t="s" s="0">
        <v>121</v>
      </c>
    </row>
    <row r="230">
      <c r="A230" t="s" s="0">
        <v>77</v>
      </c>
      <c r="B230" t="s" s="0">
        <v>77</v>
      </c>
      <c r="C230" t="s" s="0">
        <v>77</v>
      </c>
      <c r="D230" t="s" s="0">
        <v>77</v>
      </c>
      <c r="E230" t="s" s="0">
        <v>5313</v>
      </c>
      <c r="F230" t="s" s="0">
        <v>5314</v>
      </c>
      <c r="G230" t="s" s="0">
        <v>5315</v>
      </c>
      <c r="H230" t="s" s="0">
        <v>81</v>
      </c>
      <c r="I230" t="s" s="0">
        <v>276</v>
      </c>
      <c r="J230" t="s" s="0">
        <v>5316</v>
      </c>
      <c r="K230" t="s" s="0">
        <v>5317</v>
      </c>
      <c r="L230" t="s" s="0">
        <v>81</v>
      </c>
      <c r="M230" t="s" s="0">
        <v>81</v>
      </c>
      <c r="N230" t="s" s="0">
        <v>81</v>
      </c>
      <c r="O230" t="s" s="0">
        <v>5318</v>
      </c>
      <c r="P230" t="s" s="0">
        <v>5319</v>
      </c>
      <c r="Q230" t="s" s="0">
        <v>87</v>
      </c>
      <c r="R230" t="s" s="0">
        <v>81</v>
      </c>
      <c r="S230" t="s" s="0">
        <v>81</v>
      </c>
      <c r="T230" t="s" s="0">
        <v>81</v>
      </c>
      <c r="U230" t="s" s="0">
        <v>81</v>
      </c>
      <c r="V230" t="s" s="0">
        <v>5320</v>
      </c>
      <c r="W230" t="s" s="0">
        <v>5321</v>
      </c>
      <c r="X230" t="s" s="0">
        <v>81</v>
      </c>
      <c r="Y230" t="s" s="0">
        <v>81</v>
      </c>
      <c r="Z230" t="s" s="0">
        <v>90</v>
      </c>
      <c r="AA230" t="s" s="0">
        <v>91</v>
      </c>
      <c r="AB230" t="s" s="0">
        <v>81</v>
      </c>
      <c r="AC230" t="s" s="0">
        <v>81</v>
      </c>
      <c r="AD230" t="s" s="0">
        <v>81</v>
      </c>
      <c r="AE230" t="s" s="0">
        <v>81</v>
      </c>
      <c r="AF230" t="s" s="0">
        <v>81</v>
      </c>
      <c r="AG230" t="s" s="0">
        <v>5322</v>
      </c>
      <c r="AH230" t="s" s="0">
        <v>81</v>
      </c>
      <c r="AI230" t="s" s="0">
        <v>5323</v>
      </c>
      <c r="AJ230" t="s" s="0">
        <v>5324</v>
      </c>
      <c r="AK230" t="s" s="0">
        <v>81</v>
      </c>
      <c r="AL230" t="s" s="0">
        <v>957</v>
      </c>
      <c r="AM230" t="s" s="0">
        <v>108</v>
      </c>
      <c r="AN230" t="s" s="0">
        <v>108</v>
      </c>
      <c r="AO230" t="s" s="0">
        <v>108</v>
      </c>
      <c r="AP230" t="s" s="0">
        <v>108</v>
      </c>
      <c r="AQ230" t="s" s="0">
        <v>611</v>
      </c>
      <c r="AR230" t="s" s="0">
        <v>612</v>
      </c>
      <c r="AS230" t="s" s="0">
        <v>613</v>
      </c>
      <c r="AT230" t="s" s="0">
        <v>5325</v>
      </c>
      <c r="AU230" t="s" s="0">
        <v>81</v>
      </c>
      <c r="AV230" t="s" s="0">
        <v>81</v>
      </c>
      <c r="AW230" t="s" s="0">
        <v>5326</v>
      </c>
      <c r="AX230" t="s" s="0">
        <v>5327</v>
      </c>
      <c r="AY230" t="s" s="0">
        <v>266</v>
      </c>
      <c r="AZ230" t="s" s="0">
        <v>106</v>
      </c>
      <c r="BA230" t="s" s="0">
        <v>177</v>
      </c>
      <c r="BB230" t="s" s="0">
        <v>199</v>
      </c>
      <c r="BC230" t="s" s="0">
        <v>81</v>
      </c>
      <c r="BD230" t="s" s="0">
        <v>81</v>
      </c>
      <c r="BE230" t="s" s="0">
        <v>81</v>
      </c>
      <c r="BF230" t="s" s="0">
        <v>81</v>
      </c>
      <c r="BG230" t="s" s="0">
        <v>109</v>
      </c>
      <c r="BH230" t="s" s="0">
        <v>5328</v>
      </c>
      <c r="BI230" t="s" s="0">
        <v>81</v>
      </c>
      <c r="BJ230" t="s" s="0">
        <v>5329</v>
      </c>
      <c r="BK230" t="s" s="457">
        <f>HYPERLINK("http://dx.doi.org/10.1016/j.ejwf.2026.02.001","http://dx.doi.org/10.1016/j.ejwf.2026.02.001")</f>
        <v>5330</v>
      </c>
      <c r="BL230" t="s" s="0">
        <v>81</v>
      </c>
      <c r="BM230" t="s" s="0">
        <v>266</v>
      </c>
      <c r="BN230" t="s" s="0">
        <v>354</v>
      </c>
      <c r="BO230" t="s" s="0">
        <v>1267</v>
      </c>
      <c r="BP230" t="s" s="0">
        <v>1267</v>
      </c>
      <c r="BQ230" t="s" s="0">
        <v>5331</v>
      </c>
      <c r="BR230" t="s" s="0">
        <v>5332</v>
      </c>
      <c r="BS230" t="s" s="0">
        <v>5333</v>
      </c>
      <c r="BT230" t="s" s="458">
        <f>HYPERLINK("https://www.webofscience.com/wos/woscc/full-record/WOS:001788048000001","View Record in Web of Science")</f>
        <v>119</v>
      </c>
      <c r="BU230" t="s" s="0">
        <v>852</v>
      </c>
      <c r="BV230" t="s" s="0">
        <v>81</v>
      </c>
      <c r="BW230" t="s" s="0">
        <v>81</v>
      </c>
      <c r="BX230" t="s" s="0">
        <v>121</v>
      </c>
    </row>
    <row r="231">
      <c r="A231" t="s" s="0">
        <v>77</v>
      </c>
      <c r="B231" t="s" s="0">
        <v>77</v>
      </c>
      <c r="C231" t="s" s="0">
        <v>77</v>
      </c>
      <c r="D231" t="s" s="0">
        <v>77</v>
      </c>
      <c r="E231" t="s" s="0">
        <v>5334</v>
      </c>
      <c r="F231" t="s" s="0">
        <v>5335</v>
      </c>
      <c r="G231" t="s" s="0">
        <v>5336</v>
      </c>
      <c r="H231" t="s" s="0">
        <v>81</v>
      </c>
      <c r="I231" t="s" s="0">
        <v>82</v>
      </c>
      <c r="J231" t="s" s="0">
        <v>5337</v>
      </c>
      <c r="K231" t="s" s="0">
        <v>5338</v>
      </c>
      <c r="L231" t="s" s="0">
        <v>81</v>
      </c>
      <c r="M231" t="s" s="0">
        <v>81</v>
      </c>
      <c r="N231" t="s" s="0">
        <v>81</v>
      </c>
      <c r="O231" t="s" s="0">
        <v>5339</v>
      </c>
      <c r="P231" t="s" s="0">
        <v>5340</v>
      </c>
      <c r="Q231" t="s" s="0">
        <v>87</v>
      </c>
      <c r="R231" t="s" s="0">
        <v>81</v>
      </c>
      <c r="S231" t="s" s="0">
        <v>81</v>
      </c>
      <c r="T231" t="s" s="0">
        <v>81</v>
      </c>
      <c r="U231" t="s" s="0">
        <v>81</v>
      </c>
      <c r="V231" t="s" s="0">
        <v>5341</v>
      </c>
      <c r="W231" t="s" s="0">
        <v>5342</v>
      </c>
      <c r="X231" t="s" s="0">
        <v>81</v>
      </c>
      <c r="Y231" t="s" s="0">
        <v>81</v>
      </c>
      <c r="Z231" t="s" s="0">
        <v>90</v>
      </c>
      <c r="AA231" t="s" s="0">
        <v>91</v>
      </c>
      <c r="AB231" t="s" s="0">
        <v>81</v>
      </c>
      <c r="AC231" t="s" s="0">
        <v>81</v>
      </c>
      <c r="AD231" t="s" s="0">
        <v>81</v>
      </c>
      <c r="AE231" t="s" s="0">
        <v>81</v>
      </c>
      <c r="AF231" t="s" s="0">
        <v>81</v>
      </c>
      <c r="AG231" t="s" s="0">
        <v>5343</v>
      </c>
      <c r="AH231" t="s" s="0">
        <v>5344</v>
      </c>
      <c r="AI231" t="s" s="0">
        <v>5345</v>
      </c>
      <c r="AJ231" t="s" s="0">
        <v>81</v>
      </c>
      <c r="AK231" t="s" s="0">
        <v>81</v>
      </c>
      <c r="AL231" t="s" s="0">
        <v>5346</v>
      </c>
      <c r="AM231" t="s" s="0">
        <v>108</v>
      </c>
      <c r="AN231" t="s" s="0">
        <v>108</v>
      </c>
      <c r="AO231" t="s" s="0">
        <v>77</v>
      </c>
      <c r="AP231" t="s" s="0">
        <v>77</v>
      </c>
      <c r="AQ231" t="s" s="0">
        <v>5347</v>
      </c>
      <c r="AR231" t="s" s="0">
        <v>1486</v>
      </c>
      <c r="AS231" t="s" s="0">
        <v>5348</v>
      </c>
      <c r="AT231" t="s" s="0">
        <v>5349</v>
      </c>
      <c r="AU231" t="s" s="0">
        <v>5350</v>
      </c>
      <c r="AV231" t="s" s="0">
        <v>81</v>
      </c>
      <c r="AW231" t="s" s="0">
        <v>5351</v>
      </c>
      <c r="AX231" t="s" s="0">
        <v>5352</v>
      </c>
      <c r="AY231" t="s" s="0">
        <v>266</v>
      </c>
      <c r="AZ231" t="s" s="0">
        <v>106</v>
      </c>
      <c r="BA231" t="s" s="0">
        <v>1331</v>
      </c>
      <c r="BB231" t="s" s="0">
        <v>199</v>
      </c>
      <c r="BC231" t="s" s="0">
        <v>81</v>
      </c>
      <c r="BD231" t="s" s="0">
        <v>81</v>
      </c>
      <c r="BE231" t="s" s="0">
        <v>81</v>
      </c>
      <c r="BF231" t="s" s="0">
        <v>81</v>
      </c>
      <c r="BG231" t="s" s="0">
        <v>5353</v>
      </c>
      <c r="BH231" t="s" s="0">
        <v>5354</v>
      </c>
      <c r="BI231" t="s" s="0">
        <v>81</v>
      </c>
      <c r="BJ231" t="s" s="0">
        <v>5355</v>
      </c>
      <c r="BK231" t="s" s="459">
        <f>HYPERLINK("http://dx.doi.org/10.4097/kja.251142","http://dx.doi.org/10.4097/kja.251142")</f>
        <v>5356</v>
      </c>
      <c r="BL231" t="s" s="0">
        <v>81</v>
      </c>
      <c r="BM231" t="s" s="0">
        <v>81</v>
      </c>
      <c r="BN231" t="s" s="0">
        <v>177</v>
      </c>
      <c r="BO231" t="s" s="0">
        <v>1289</v>
      </c>
      <c r="BP231" t="s" s="0">
        <v>1289</v>
      </c>
      <c r="BQ231" t="s" s="0">
        <v>5357</v>
      </c>
      <c r="BR231" t="s" s="0">
        <v>5358</v>
      </c>
      <c r="BS231" t="s" s="0">
        <v>5359</v>
      </c>
      <c r="BT231" t="s" s="460">
        <f>HYPERLINK("https://www.webofscience.com/wos/woscc/full-record/WOS:001826405500007","View Record in Web of Science")</f>
        <v>119</v>
      </c>
      <c r="BU231" t="s" s="0">
        <v>120</v>
      </c>
      <c r="BV231" t="s" s="0">
        <v>81</v>
      </c>
      <c r="BW231" t="s" s="0">
        <v>81</v>
      </c>
      <c r="BX231" t="s" s="0">
        <v>121</v>
      </c>
    </row>
    <row r="232">
      <c r="A232" t="s" s="0">
        <v>108</v>
      </c>
      <c r="B232" t="s" s="0">
        <v>77</v>
      </c>
      <c r="C232" t="s" s="0">
        <v>108</v>
      </c>
      <c r="D232" t="s" s="0">
        <v>77</v>
      </c>
      <c r="E232" t="s" s="0">
        <v>5360</v>
      </c>
      <c r="F232" t="s" s="0">
        <v>5361</v>
      </c>
      <c r="G232" t="s" s="0">
        <v>5362</v>
      </c>
      <c r="H232" t="s" s="0">
        <v>81</v>
      </c>
      <c r="I232" t="s" s="0">
        <v>276</v>
      </c>
      <c r="J232" t="s" s="0">
        <v>5363</v>
      </c>
      <c r="K232" t="s" s="0">
        <v>5364</v>
      </c>
      <c r="L232" t="s" s="0">
        <v>81</v>
      </c>
      <c r="M232" t="s" s="0">
        <v>81</v>
      </c>
      <c r="N232" t="s" s="0">
        <v>81</v>
      </c>
      <c r="O232" t="s" s="0">
        <v>5365</v>
      </c>
      <c r="P232" t="s" s="0">
        <v>5366</v>
      </c>
      <c r="Q232" t="s" s="0">
        <v>87</v>
      </c>
      <c r="R232" t="s" s="0">
        <v>81</v>
      </c>
      <c r="S232" t="s" s="0">
        <v>81</v>
      </c>
      <c r="T232" t="s" s="0">
        <v>81</v>
      </c>
      <c r="U232" t="s" s="0">
        <v>81</v>
      </c>
      <c r="V232" t="s" s="0">
        <v>5367</v>
      </c>
      <c r="W232" t="s" s="0">
        <v>946</v>
      </c>
      <c r="X232" t="s" s="0">
        <v>81</v>
      </c>
      <c r="Y232" t="s" s="0">
        <v>81</v>
      </c>
      <c r="Z232" t="s" s="0">
        <v>90</v>
      </c>
      <c r="AA232" t="s" s="0">
        <v>91</v>
      </c>
      <c r="AB232" t="s" s="0">
        <v>81</v>
      </c>
      <c r="AC232" t="s" s="0">
        <v>81</v>
      </c>
      <c r="AD232" t="s" s="0">
        <v>81</v>
      </c>
      <c r="AE232" t="s" s="0">
        <v>81</v>
      </c>
      <c r="AF232" t="s" s="0">
        <v>81</v>
      </c>
      <c r="AG232" t="s" s="0">
        <v>5368</v>
      </c>
      <c r="AH232" t="s" s="0">
        <v>81</v>
      </c>
      <c r="AI232" t="s" s="0">
        <v>81</v>
      </c>
      <c r="AJ232" t="s" s="0">
        <v>81</v>
      </c>
      <c r="AK232" t="s" s="0">
        <v>81</v>
      </c>
      <c r="AL232" t="s" s="0">
        <v>177</v>
      </c>
      <c r="AM232" t="s" s="0">
        <v>108</v>
      </c>
      <c r="AN232" t="s" s="0">
        <v>199</v>
      </c>
      <c r="AO232" t="s" s="0">
        <v>122</v>
      </c>
      <c r="AP232" t="s" s="0">
        <v>354</v>
      </c>
      <c r="AQ232" t="s" s="0">
        <v>313</v>
      </c>
      <c r="AR232" t="s" s="0">
        <v>314</v>
      </c>
      <c r="AS232" t="s" s="0">
        <v>315</v>
      </c>
      <c r="AT232" t="s" s="0">
        <v>81</v>
      </c>
      <c r="AU232" t="s" s="0">
        <v>950</v>
      </c>
      <c r="AV232" t="s" s="0">
        <v>81</v>
      </c>
      <c r="AW232" t="s" s="0">
        <v>951</v>
      </c>
      <c r="AX232" t="s" s="0">
        <v>952</v>
      </c>
      <c r="AY232" t="s" s="0">
        <v>5369</v>
      </c>
      <c r="AZ232" t="s" s="0">
        <v>205</v>
      </c>
      <c r="BA232" t="s" s="0">
        <v>354</v>
      </c>
      <c r="BB232" t="s" s="0">
        <v>81</v>
      </c>
      <c r="BC232" t="s" s="0">
        <v>81</v>
      </c>
      <c r="BD232" t="s" s="0">
        <v>81</v>
      </c>
      <c r="BE232" t="s" s="0">
        <v>81</v>
      </c>
      <c r="BF232" t="s" s="0">
        <v>81</v>
      </c>
      <c r="BG232" t="s" s="0">
        <v>81</v>
      </c>
      <c r="BH232" t="s" s="0">
        <v>81</v>
      </c>
      <c r="BI232" t="s" s="0">
        <v>5370</v>
      </c>
      <c r="BJ232" t="s" s="0">
        <v>5371</v>
      </c>
      <c r="BK232" t="s" s="461">
        <f>HYPERLINK("http://dx.doi.org/10.3389/frai.2025.1659338","http://dx.doi.org/10.3389/frai.2025.1659338")</f>
        <v>5372</v>
      </c>
      <c r="BL232" t="s" s="0">
        <v>81</v>
      </c>
      <c r="BM232" t="s" s="0">
        <v>81</v>
      </c>
      <c r="BN232" t="s" s="0">
        <v>122</v>
      </c>
      <c r="BO232" t="s" s="0">
        <v>958</v>
      </c>
      <c r="BP232" t="s" s="0">
        <v>959</v>
      </c>
      <c r="BQ232" t="s" s="0">
        <v>5373</v>
      </c>
      <c r="BR232" t="s" s="0">
        <v>5374</v>
      </c>
      <c r="BS232" t="s" s="0">
        <v>5375</v>
      </c>
      <c r="BT232" t="s" s="462">
        <f>HYPERLINK("https://www.webofscience.com/wos/woscc/full-record/WOS:001576475100001","View Record in Web of Science")</f>
        <v>119</v>
      </c>
      <c r="BU232" t="s" s="0">
        <v>120</v>
      </c>
      <c r="BV232" t="s" s="0">
        <v>81</v>
      </c>
      <c r="BW232" t="s" s="0">
        <v>81</v>
      </c>
      <c r="BX232" t="s" s="0">
        <v>121</v>
      </c>
    </row>
    <row r="233">
      <c r="A233" t="s" s="0">
        <v>77</v>
      </c>
      <c r="B233" t="s" s="0">
        <v>77</v>
      </c>
      <c r="C233" t="s" s="0">
        <v>77</v>
      </c>
      <c r="D233" t="s" s="0">
        <v>77</v>
      </c>
      <c r="E233" t="s" s="0">
        <v>5376</v>
      </c>
      <c r="F233" t="s" s="0">
        <v>5377</v>
      </c>
      <c r="G233" t="s" s="0">
        <v>5378</v>
      </c>
      <c r="H233" t="s" s="0">
        <v>81</v>
      </c>
      <c r="I233" t="s" s="0">
        <v>82</v>
      </c>
      <c r="J233" t="s" s="0">
        <v>5379</v>
      </c>
      <c r="K233" t="s" s="0">
        <v>5380</v>
      </c>
      <c r="L233" t="s" s="0">
        <v>81</v>
      </c>
      <c r="M233" t="s" s="0">
        <v>81</v>
      </c>
      <c r="N233" t="s" s="0">
        <v>81</v>
      </c>
      <c r="O233" t="s" s="0">
        <v>5381</v>
      </c>
      <c r="P233" t="s" s="0">
        <v>5382</v>
      </c>
      <c r="Q233" t="s" s="0">
        <v>87</v>
      </c>
      <c r="R233" t="s" s="0">
        <v>81</v>
      </c>
      <c r="S233" t="s" s="0">
        <v>81</v>
      </c>
      <c r="T233" t="s" s="0">
        <v>81</v>
      </c>
      <c r="U233" t="s" s="0">
        <v>81</v>
      </c>
      <c r="V233" t="s" s="0">
        <v>5383</v>
      </c>
      <c r="W233" t="s" s="0">
        <v>5384</v>
      </c>
      <c r="X233" t="s" s="0">
        <v>81</v>
      </c>
      <c r="Y233" t="s" s="0">
        <v>81</v>
      </c>
      <c r="Z233" t="s" s="0">
        <v>90</v>
      </c>
      <c r="AA233" t="s" s="0">
        <v>91</v>
      </c>
      <c r="AB233" t="s" s="0">
        <v>81</v>
      </c>
      <c r="AC233" t="s" s="0">
        <v>81</v>
      </c>
      <c r="AD233" t="s" s="0">
        <v>81</v>
      </c>
      <c r="AE233" t="s" s="0">
        <v>81</v>
      </c>
      <c r="AF233" t="s" s="0">
        <v>81</v>
      </c>
      <c r="AG233" t="s" s="0">
        <v>5385</v>
      </c>
      <c r="AH233" t="s" s="0">
        <v>5386</v>
      </c>
      <c r="AI233" t="s" s="0">
        <v>81</v>
      </c>
      <c r="AJ233" t="s" s="0">
        <v>81</v>
      </c>
      <c r="AK233" t="s" s="0">
        <v>81</v>
      </c>
      <c r="AL233" t="s" s="0">
        <v>5387</v>
      </c>
      <c r="AM233" t="s" s="0">
        <v>77</v>
      </c>
      <c r="AN233" t="s" s="0">
        <v>108</v>
      </c>
      <c r="AO233" t="s" s="0">
        <v>108</v>
      </c>
      <c r="AP233" t="s" s="0">
        <v>108</v>
      </c>
      <c r="AQ233" t="s" s="0">
        <v>226</v>
      </c>
      <c r="AR233" t="s" s="0">
        <v>227</v>
      </c>
      <c r="AS233" t="s" s="0">
        <v>228</v>
      </c>
      <c r="AT233" t="s" s="0">
        <v>5388</v>
      </c>
      <c r="AU233" t="s" s="0">
        <v>5389</v>
      </c>
      <c r="AV233" t="s" s="0">
        <v>81</v>
      </c>
      <c r="AW233" t="s" s="0">
        <v>5390</v>
      </c>
      <c r="AX233" t="s" s="0">
        <v>5391</v>
      </c>
      <c r="AY233" t="s" s="0">
        <v>5392</v>
      </c>
      <c r="AZ233" t="s" s="0">
        <v>106</v>
      </c>
      <c r="BA233" t="s" s="0">
        <v>493</v>
      </c>
      <c r="BB233" t="s" s="0">
        <v>97</v>
      </c>
      <c r="BC233" t="s" s="0">
        <v>81</v>
      </c>
      <c r="BD233" t="s" s="0">
        <v>81</v>
      </c>
      <c r="BE233" t="s" s="0">
        <v>81</v>
      </c>
      <c r="BF233" t="s" s="0">
        <v>81</v>
      </c>
      <c r="BG233" t="s" s="0">
        <v>81</v>
      </c>
      <c r="BH233" t="s" s="0">
        <v>81</v>
      </c>
      <c r="BI233" t="s" s="0">
        <v>107</v>
      </c>
      <c r="BJ233" t="s" s="0">
        <v>5393</v>
      </c>
      <c r="BK233" t="s" s="463">
        <f>HYPERLINK("http://dx.doi.org/10.21037/cdt-2025-aw-561","http://dx.doi.org/10.21037/cdt-2025-aw-561")</f>
        <v>5394</v>
      </c>
      <c r="BL233" t="s" s="0">
        <v>81</v>
      </c>
      <c r="BM233" t="s" s="0">
        <v>81</v>
      </c>
      <c r="BN233" t="s" s="0">
        <v>206</v>
      </c>
      <c r="BO233" t="s" s="0">
        <v>155</v>
      </c>
      <c r="BP233" t="s" s="0">
        <v>156</v>
      </c>
      <c r="BQ233" t="s" s="0">
        <v>5395</v>
      </c>
      <c r="BR233" t="s" s="0">
        <v>5396</v>
      </c>
      <c r="BS233" t="s" s="0">
        <v>5397</v>
      </c>
      <c r="BT233" t="s" s="464">
        <f>HYPERLINK("https://www.webofscience.com/wos/woscc/full-record/WOS:001775649100004","View Record in Web of Science")</f>
        <v>119</v>
      </c>
      <c r="BU233" t="s" s="0">
        <v>120</v>
      </c>
      <c r="BV233" t="s" s="0">
        <v>81</v>
      </c>
      <c r="BW233" t="s" s="0">
        <v>81</v>
      </c>
      <c r="BX233" t="s" s="0">
        <v>121</v>
      </c>
    </row>
    <row r="234">
      <c r="A234" t="s" s="0">
        <v>77</v>
      </c>
      <c r="B234" t="s" s="0">
        <v>77</v>
      </c>
      <c r="C234" t="s" s="0">
        <v>77</v>
      </c>
      <c r="D234" t="s" s="0">
        <v>77</v>
      </c>
      <c r="E234" t="s" s="0">
        <v>5398</v>
      </c>
      <c r="F234" t="s" s="0">
        <v>5399</v>
      </c>
      <c r="G234" t="s" s="0">
        <v>5400</v>
      </c>
      <c r="H234" t="s" s="0">
        <v>81</v>
      </c>
      <c r="I234" t="s" s="0">
        <v>82</v>
      </c>
      <c r="J234" t="s" s="0">
        <v>5401</v>
      </c>
      <c r="K234" t="s" s="0">
        <v>5402</v>
      </c>
      <c r="L234" t="s" s="0">
        <v>81</v>
      </c>
      <c r="M234" t="s" s="0">
        <v>81</v>
      </c>
      <c r="N234" t="s" s="0">
        <v>5403</v>
      </c>
      <c r="O234" t="s" s="0">
        <v>5404</v>
      </c>
      <c r="P234" t="s" s="0">
        <v>5405</v>
      </c>
      <c r="Q234" t="s" s="0">
        <v>87</v>
      </c>
      <c r="R234" t="s" s="0">
        <v>81</v>
      </c>
      <c r="S234" t="s" s="0">
        <v>81</v>
      </c>
      <c r="T234" t="s" s="0">
        <v>81</v>
      </c>
      <c r="U234" t="s" s="0">
        <v>81</v>
      </c>
      <c r="V234" t="s" s="0">
        <v>5406</v>
      </c>
      <c r="W234" t="s" s="0">
        <v>5407</v>
      </c>
      <c r="X234" t="s" s="0">
        <v>81</v>
      </c>
      <c r="Y234" t="s" s="0">
        <v>81</v>
      </c>
      <c r="Z234" t="s" s="0">
        <v>90</v>
      </c>
      <c r="AA234" t="s" s="0">
        <v>91</v>
      </c>
      <c r="AB234" t="s" s="0">
        <v>81</v>
      </c>
      <c r="AC234" t="s" s="0">
        <v>81</v>
      </c>
      <c r="AD234" t="s" s="0">
        <v>81</v>
      </c>
      <c r="AE234" t="s" s="0">
        <v>81</v>
      </c>
      <c r="AF234" t="s" s="0">
        <v>81</v>
      </c>
      <c r="AG234" t="s" s="0">
        <v>5408</v>
      </c>
      <c r="AH234" t="s" s="0">
        <v>5409</v>
      </c>
      <c r="AI234" t="s" s="0">
        <v>5410</v>
      </c>
      <c r="AJ234" t="s" s="0">
        <v>5411</v>
      </c>
      <c r="AK234" t="s" s="0">
        <v>81</v>
      </c>
      <c r="AL234" t="s" s="0">
        <v>5412</v>
      </c>
      <c r="AM234" t="s" s="0">
        <v>97</v>
      </c>
      <c r="AN234" t="s" s="0">
        <v>97</v>
      </c>
      <c r="AO234" t="s" s="0">
        <v>288</v>
      </c>
      <c r="AP234" t="s" s="0">
        <v>288</v>
      </c>
      <c r="AQ234" t="s" s="0">
        <v>838</v>
      </c>
      <c r="AR234" t="s" s="0">
        <v>839</v>
      </c>
      <c r="AS234" t="s" s="0">
        <v>840</v>
      </c>
      <c r="AT234" t="s" s="0">
        <v>5413</v>
      </c>
      <c r="AU234" t="s" s="0">
        <v>5414</v>
      </c>
      <c r="AV234" t="s" s="0">
        <v>81</v>
      </c>
      <c r="AW234" t="s" s="0">
        <v>5415</v>
      </c>
      <c r="AX234" t="s" s="0">
        <v>5416</v>
      </c>
      <c r="AY234" t="s" s="0">
        <v>1262</v>
      </c>
      <c r="AZ234" t="s" s="0">
        <v>106</v>
      </c>
      <c r="BA234" t="s" s="0">
        <v>693</v>
      </c>
      <c r="BB234" t="s" s="0">
        <v>81</v>
      </c>
      <c r="BC234" t="s" s="0">
        <v>81</v>
      </c>
      <c r="BD234" t="s" s="0">
        <v>81</v>
      </c>
      <c r="BE234" t="s" s="0">
        <v>81</v>
      </c>
      <c r="BF234" t="s" s="0">
        <v>81</v>
      </c>
      <c r="BG234" t="s" s="0">
        <v>1741</v>
      </c>
      <c r="BH234" t="s" s="0">
        <v>5417</v>
      </c>
      <c r="BI234" t="s" s="0">
        <v>81</v>
      </c>
      <c r="BJ234" t="s" s="0">
        <v>5418</v>
      </c>
      <c r="BK234" t="s" s="465">
        <f>HYPERLINK("http://dx.doi.org/10.1016/j.jdsr.2026.03.001","http://dx.doi.org/10.1016/j.jdsr.2026.03.001")</f>
        <v>5419</v>
      </c>
      <c r="BL234" t="s" s="0">
        <v>81</v>
      </c>
      <c r="BM234" t="s" s="0">
        <v>81</v>
      </c>
      <c r="BN234" t="s" s="0">
        <v>385</v>
      </c>
      <c r="BO234" t="s" s="0">
        <v>1267</v>
      </c>
      <c r="BP234" t="s" s="0">
        <v>1267</v>
      </c>
      <c r="BQ234" t="s" s="0">
        <v>5420</v>
      </c>
      <c r="BR234" t="s" s="0">
        <v>5421</v>
      </c>
      <c r="BS234" t="s" s="0">
        <v>5422</v>
      </c>
      <c r="BT234" t="s" s="466">
        <f>HYPERLINK("https://www.webofscience.com/wos/woscc/full-record/WOS:001735336700001","View Record in Web of Science")</f>
        <v>119</v>
      </c>
      <c r="BU234" t="s" s="0">
        <v>120</v>
      </c>
      <c r="BV234" t="s" s="0">
        <v>81</v>
      </c>
      <c r="BW234" t="s" s="0">
        <v>81</v>
      </c>
      <c r="BX234" t="s" s="0">
        <v>121</v>
      </c>
    </row>
    <row r="235">
      <c r="A235" t="s" s="0">
        <v>77</v>
      </c>
      <c r="B235" t="s" s="0">
        <v>77</v>
      </c>
      <c r="C235" t="s" s="0">
        <v>77</v>
      </c>
      <c r="D235" t="s" s="0">
        <v>77</v>
      </c>
      <c r="E235" t="s" s="0">
        <v>5423</v>
      </c>
      <c r="F235" t="s" s="0">
        <v>5424</v>
      </c>
      <c r="G235" t="s" s="0">
        <v>5425</v>
      </c>
      <c r="H235" t="s" s="0">
        <v>81</v>
      </c>
      <c r="I235" t="s" s="0">
        <v>82</v>
      </c>
      <c r="J235" t="s" s="0">
        <v>5426</v>
      </c>
      <c r="K235" t="s" s="0">
        <v>5427</v>
      </c>
      <c r="L235" t="s" s="0">
        <v>81</v>
      </c>
      <c r="M235" t="s" s="0">
        <v>81</v>
      </c>
      <c r="N235" t="s" s="0">
        <v>81</v>
      </c>
      <c r="O235" t="s" s="0">
        <v>5428</v>
      </c>
      <c r="P235" t="s" s="0">
        <v>5429</v>
      </c>
      <c r="Q235" t="s" s="0">
        <v>87</v>
      </c>
      <c r="R235" t="s" s="0">
        <v>81</v>
      </c>
      <c r="S235" t="s" s="0">
        <v>81</v>
      </c>
      <c r="T235" t="s" s="0">
        <v>81</v>
      </c>
      <c r="U235" t="s" s="0">
        <v>81</v>
      </c>
      <c r="V235" t="s" s="0">
        <v>5430</v>
      </c>
      <c r="W235" t="s" s="0">
        <v>2756</v>
      </c>
      <c r="X235" t="s" s="0">
        <v>81</v>
      </c>
      <c r="Y235" t="s" s="0">
        <v>81</v>
      </c>
      <c r="Z235" t="s" s="0">
        <v>90</v>
      </c>
      <c r="AA235" t="s" s="0">
        <v>91</v>
      </c>
      <c r="AB235" t="s" s="0">
        <v>81</v>
      </c>
      <c r="AC235" t="s" s="0">
        <v>81</v>
      </c>
      <c r="AD235" t="s" s="0">
        <v>81</v>
      </c>
      <c r="AE235" t="s" s="0">
        <v>81</v>
      </c>
      <c r="AF235" t="s" s="0">
        <v>81</v>
      </c>
      <c r="AG235" t="s" s="0">
        <v>5431</v>
      </c>
      <c r="AH235" t="s" s="0">
        <v>5432</v>
      </c>
      <c r="AI235" t="s" s="0">
        <v>81</v>
      </c>
      <c r="AJ235" t="s" s="0">
        <v>81</v>
      </c>
      <c r="AK235" t="s" s="0">
        <v>81</v>
      </c>
      <c r="AL235" t="s" s="0">
        <v>294</v>
      </c>
      <c r="AM235" t="s" s="0">
        <v>108</v>
      </c>
      <c r="AN235" t="s" s="0">
        <v>108</v>
      </c>
      <c r="AO235" t="s" s="0">
        <v>77</v>
      </c>
      <c r="AP235" t="s" s="0">
        <v>77</v>
      </c>
      <c r="AQ235" t="s" s="0">
        <v>883</v>
      </c>
      <c r="AR235" t="s" s="0">
        <v>665</v>
      </c>
      <c r="AS235" t="s" s="0">
        <v>884</v>
      </c>
      <c r="AT235" t="s" s="0">
        <v>2758</v>
      </c>
      <c r="AU235" t="s" s="0">
        <v>2759</v>
      </c>
      <c r="AV235" t="s" s="0">
        <v>81</v>
      </c>
      <c r="AW235" t="s" s="0">
        <v>2760</v>
      </c>
      <c r="AX235" t="s" s="0">
        <v>2761</v>
      </c>
      <c r="AY235" t="s" s="0">
        <v>671</v>
      </c>
      <c r="AZ235" t="s" s="0">
        <v>106</v>
      </c>
      <c r="BA235" t="s" s="0">
        <v>541</v>
      </c>
      <c r="BB235" t="s" s="0">
        <v>122</v>
      </c>
      <c r="BC235" t="s" s="0">
        <v>81</v>
      </c>
      <c r="BD235" t="s" s="0">
        <v>81</v>
      </c>
      <c r="BE235" t="s" s="0">
        <v>81</v>
      </c>
      <c r="BF235" t="s" s="0">
        <v>81</v>
      </c>
      <c r="BG235" t="s" s="0">
        <v>5433</v>
      </c>
      <c r="BH235" t="s" s="0">
        <v>5434</v>
      </c>
      <c r="BI235" t="s" s="0">
        <v>81</v>
      </c>
      <c r="BJ235" t="s" s="0">
        <v>5435</v>
      </c>
      <c r="BK235" t="s" s="467">
        <f>HYPERLINK("http://dx.doi.org/10.1097/HCO.0000000000001320","http://dx.doi.org/10.1097/HCO.0000000000001320")</f>
        <v>5436</v>
      </c>
      <c r="BL235" t="s" s="0">
        <v>81</v>
      </c>
      <c r="BM235" t="s" s="0">
        <v>81</v>
      </c>
      <c r="BN235" t="s" s="0">
        <v>289</v>
      </c>
      <c r="BO235" t="s" s="0">
        <v>155</v>
      </c>
      <c r="BP235" t="s" s="0">
        <v>156</v>
      </c>
      <c r="BQ235" t="s" s="0">
        <v>2766</v>
      </c>
      <c r="BR235" t="s" s="0">
        <v>5437</v>
      </c>
      <c r="BS235" t="s" s="0">
        <v>5438</v>
      </c>
      <c r="BT235" t="s" s="468">
        <f>HYPERLINK("https://www.webofscience.com/wos/woscc/full-record/WOS:001842420400014","View Record in Web of Science")</f>
        <v>119</v>
      </c>
      <c r="BU235" t="s" s="0">
        <v>81</v>
      </c>
      <c r="BV235" t="s" s="0">
        <v>81</v>
      </c>
      <c r="BW235" t="s" s="0">
        <v>81</v>
      </c>
      <c r="BX235" t="s" s="0">
        <v>121</v>
      </c>
    </row>
    <row r="236">
      <c r="A236" t="s" s="0">
        <v>77</v>
      </c>
      <c r="B236" t="s" s="0">
        <v>77</v>
      </c>
      <c r="C236" t="s" s="0">
        <v>97</v>
      </c>
      <c r="D236" t="s" s="0">
        <v>77</v>
      </c>
      <c r="E236" t="s" s="0">
        <v>5439</v>
      </c>
      <c r="F236" t="s" s="0">
        <v>5440</v>
      </c>
      <c r="G236" t="s" s="0">
        <v>5441</v>
      </c>
      <c r="H236" t="s" s="0">
        <v>81</v>
      </c>
      <c r="I236" t="s" s="0">
        <v>82</v>
      </c>
      <c r="J236" t="s" s="0">
        <v>5442</v>
      </c>
      <c r="K236" t="s" s="0">
        <v>5443</v>
      </c>
      <c r="L236" t="s" s="0">
        <v>5444</v>
      </c>
      <c r="M236" t="s" s="0">
        <v>5445</v>
      </c>
      <c r="N236" t="s" s="0">
        <v>5446</v>
      </c>
      <c r="O236" t="s" s="0">
        <v>5447</v>
      </c>
      <c r="P236" t="s" s="0">
        <v>5448</v>
      </c>
      <c r="Q236" t="s" s="0">
        <v>87</v>
      </c>
      <c r="R236" t="s" s="0">
        <v>81</v>
      </c>
      <c r="S236" t="s" s="0">
        <v>81</v>
      </c>
      <c r="T236" t="s" s="0">
        <v>81</v>
      </c>
      <c r="U236" t="s" s="0">
        <v>81</v>
      </c>
      <c r="V236" t="s" s="0">
        <v>5449</v>
      </c>
      <c r="W236" t="s" s="0">
        <v>2469</v>
      </c>
      <c r="X236" t="s" s="0">
        <v>81</v>
      </c>
      <c r="Y236" t="s" s="0">
        <v>81</v>
      </c>
      <c r="Z236" t="s" s="0">
        <v>90</v>
      </c>
      <c r="AA236" t="s" s="0">
        <v>91</v>
      </c>
      <c r="AB236" t="s" s="0">
        <v>81</v>
      </c>
      <c r="AC236" t="s" s="0">
        <v>81</v>
      </c>
      <c r="AD236" t="s" s="0">
        <v>81</v>
      </c>
      <c r="AE236" t="s" s="0">
        <v>81</v>
      </c>
      <c r="AF236" t="s" s="0">
        <v>81</v>
      </c>
      <c r="AG236" t="s" s="0">
        <v>5450</v>
      </c>
      <c r="AH236" t="s" s="0">
        <v>5451</v>
      </c>
      <c r="AI236" t="s" s="0">
        <v>5452</v>
      </c>
      <c r="AJ236" t="s" s="0">
        <v>5453</v>
      </c>
      <c r="AK236" t="s" s="0">
        <v>81</v>
      </c>
      <c r="AL236" t="s" s="0">
        <v>375</v>
      </c>
      <c r="AM236" t="s" s="0">
        <v>404</v>
      </c>
      <c r="AN236" t="s" s="0">
        <v>154</v>
      </c>
      <c r="AO236" t="s" s="0">
        <v>77</v>
      </c>
      <c r="AP236" t="s" s="0">
        <v>288</v>
      </c>
      <c r="AQ236" t="s" s="0">
        <v>771</v>
      </c>
      <c r="AR236" t="s" s="0">
        <v>171</v>
      </c>
      <c r="AS236" t="s" s="0">
        <v>772</v>
      </c>
      <c r="AT236" t="s" s="0">
        <v>2474</v>
      </c>
      <c r="AU236" t="s" s="0">
        <v>2475</v>
      </c>
      <c r="AV236" t="s" s="0">
        <v>81</v>
      </c>
      <c r="AW236" t="s" s="0">
        <v>2469</v>
      </c>
      <c r="AX236" t="s" s="0">
        <v>2476</v>
      </c>
      <c r="AY236" t="s" s="0">
        <v>5454</v>
      </c>
      <c r="AZ236" t="s" s="0">
        <v>205</v>
      </c>
      <c r="BA236" t="s" s="0">
        <v>3377</v>
      </c>
      <c r="BB236" t="s" s="0">
        <v>199</v>
      </c>
      <c r="BC236" t="s" s="0">
        <v>81</v>
      </c>
      <c r="BD236" t="s" s="0">
        <v>81</v>
      </c>
      <c r="BE236" t="s" s="0">
        <v>81</v>
      </c>
      <c r="BF236" t="s" s="0">
        <v>81</v>
      </c>
      <c r="BG236" t="s" s="0">
        <v>5455</v>
      </c>
      <c r="BH236" t="s" s="0">
        <v>5456</v>
      </c>
      <c r="BI236" t="s" s="0">
        <v>81</v>
      </c>
      <c r="BJ236" t="s" s="0">
        <v>5457</v>
      </c>
      <c r="BK236" t="s" s="469">
        <f>HYPERLINK("http://dx.doi.org/10.1159/000541540","http://dx.doi.org/10.1159/000541540")</f>
        <v>5458</v>
      </c>
      <c r="BL236" t="s" s="0">
        <v>81</v>
      </c>
      <c r="BM236" t="s" s="0">
        <v>5459</v>
      </c>
      <c r="BN236" t="s" s="0">
        <v>466</v>
      </c>
      <c r="BO236" t="s" s="0">
        <v>1496</v>
      </c>
      <c r="BP236" t="s" s="0">
        <v>1496</v>
      </c>
      <c r="BQ236" t="s" s="0">
        <v>5460</v>
      </c>
      <c r="BR236" t="s" s="0">
        <v>5461</v>
      </c>
      <c r="BS236" t="s" s="0">
        <v>5462</v>
      </c>
      <c r="BT236" t="s" s="470">
        <f>HYPERLINK("https://www.webofscience.com/wos/woscc/full-record/WOS:001340769200001","View Record in Web of Science")</f>
        <v>119</v>
      </c>
      <c r="BU236" t="s" s="0">
        <v>359</v>
      </c>
      <c r="BV236" t="s" s="0">
        <v>81</v>
      </c>
      <c r="BW236" t="s" s="0">
        <v>81</v>
      </c>
      <c r="BX236" t="s" s="0">
        <v>121</v>
      </c>
    </row>
    <row r="237">
      <c r="A237" t="s" s="0">
        <v>77</v>
      </c>
      <c r="B237" t="s" s="0">
        <v>77</v>
      </c>
      <c r="C237" t="s" s="0">
        <v>77</v>
      </c>
      <c r="D237" t="s" s="0">
        <v>77</v>
      </c>
      <c r="E237" t="s" s="0">
        <v>5463</v>
      </c>
      <c r="F237" t="s" s="0">
        <v>5464</v>
      </c>
      <c r="G237" t="s" s="0">
        <v>5465</v>
      </c>
      <c r="H237" t="s" s="0">
        <v>81</v>
      </c>
      <c r="I237" t="s" s="0">
        <v>82</v>
      </c>
      <c r="J237" t="s" s="0">
        <v>5466</v>
      </c>
      <c r="K237" t="s" s="0">
        <v>5467</v>
      </c>
      <c r="L237" t="s" s="0">
        <v>81</v>
      </c>
      <c r="M237" t="s" s="0">
        <v>81</v>
      </c>
      <c r="N237" t="s" s="0">
        <v>81</v>
      </c>
      <c r="O237" t="s" s="0">
        <v>5468</v>
      </c>
      <c r="P237" t="s" s="0">
        <v>5469</v>
      </c>
      <c r="Q237" t="s" s="0">
        <v>87</v>
      </c>
      <c r="R237" t="s" s="0">
        <v>81</v>
      </c>
      <c r="S237" t="s" s="0">
        <v>81</v>
      </c>
      <c r="T237" t="s" s="0">
        <v>81</v>
      </c>
      <c r="U237" t="s" s="0">
        <v>81</v>
      </c>
      <c r="V237" t="s" s="0">
        <v>5470</v>
      </c>
      <c r="W237" t="s" s="0">
        <v>5471</v>
      </c>
      <c r="X237" t="s" s="0">
        <v>81</v>
      </c>
      <c r="Y237" t="s" s="0">
        <v>81</v>
      </c>
      <c r="Z237" t="s" s="0">
        <v>90</v>
      </c>
      <c r="AA237" t="s" s="0">
        <v>91</v>
      </c>
      <c r="AB237" t="s" s="0">
        <v>81</v>
      </c>
      <c r="AC237" t="s" s="0">
        <v>81</v>
      </c>
      <c r="AD237" t="s" s="0">
        <v>81</v>
      </c>
      <c r="AE237" t="s" s="0">
        <v>81</v>
      </c>
      <c r="AF237" t="s" s="0">
        <v>81</v>
      </c>
      <c r="AG237" t="s" s="0">
        <v>5472</v>
      </c>
      <c r="AH237" t="s" s="0">
        <v>5473</v>
      </c>
      <c r="AI237" t="s" s="0">
        <v>81</v>
      </c>
      <c r="AJ237" t="s" s="0">
        <v>81</v>
      </c>
      <c r="AK237" t="s" s="0">
        <v>81</v>
      </c>
      <c r="AL237" t="s" s="0">
        <v>3744</v>
      </c>
      <c r="AM237" t="s" s="0">
        <v>199</v>
      </c>
      <c r="AN237" t="s" s="0">
        <v>199</v>
      </c>
      <c r="AO237" t="s" s="0">
        <v>200</v>
      </c>
      <c r="AP237" t="s" s="0">
        <v>122</v>
      </c>
      <c r="AQ237" t="s" s="0">
        <v>98</v>
      </c>
      <c r="AR237" t="s" s="0">
        <v>99</v>
      </c>
      <c r="AS237" t="s" s="0">
        <v>100</v>
      </c>
      <c r="AT237" t="s" s="0">
        <v>5474</v>
      </c>
      <c r="AU237" t="s" s="0">
        <v>81</v>
      </c>
      <c r="AV237" t="s" s="0">
        <v>81</v>
      </c>
      <c r="AW237" t="s" s="0">
        <v>5475</v>
      </c>
      <c r="AX237" t="s" s="0">
        <v>5476</v>
      </c>
      <c r="AY237" t="s" s="0">
        <v>5477</v>
      </c>
      <c r="AZ237" t="s" s="0">
        <v>205</v>
      </c>
      <c r="BA237" t="s" s="0">
        <v>385</v>
      </c>
      <c r="BB237" t="s" s="0">
        <v>108</v>
      </c>
      <c r="BC237" t="s" s="0">
        <v>81</v>
      </c>
      <c r="BD237" t="s" s="0">
        <v>81</v>
      </c>
      <c r="BE237" t="s" s="0">
        <v>81</v>
      </c>
      <c r="BF237" t="s" s="0">
        <v>81</v>
      </c>
      <c r="BG237" t="s" s="0">
        <v>81</v>
      </c>
      <c r="BH237" t="s" s="0">
        <v>81</v>
      </c>
      <c r="BI237" t="s" s="0">
        <v>5478</v>
      </c>
      <c r="BJ237" t="s" s="0">
        <v>5479</v>
      </c>
      <c r="BK237" t="s" s="471">
        <f>HYPERLINK("http://dx.doi.org/10.1186/s13018-025-06247-4","http://dx.doi.org/10.1186/s13018-025-06247-4")</f>
        <v>5480</v>
      </c>
      <c r="BL237" t="s" s="0">
        <v>81</v>
      </c>
      <c r="BM237" t="s" s="0">
        <v>81</v>
      </c>
      <c r="BN237" t="s" s="0">
        <v>466</v>
      </c>
      <c r="BO237" t="s" s="0">
        <v>727</v>
      </c>
      <c r="BP237" t="s" s="0">
        <v>727</v>
      </c>
      <c r="BQ237" t="s" s="0">
        <v>5481</v>
      </c>
      <c r="BR237" t="s" s="0">
        <v>5482</v>
      </c>
      <c r="BS237" t="s" s="0">
        <v>5483</v>
      </c>
      <c r="BT237" t="s" s="472">
        <f>HYPERLINK("https://www.webofscience.com/wos/woscc/full-record/WOS:001582533500018","View Record in Web of Science")</f>
        <v>119</v>
      </c>
      <c r="BU237" t="s" s="0">
        <v>120</v>
      </c>
      <c r="BV237" t="s" s="0">
        <v>81</v>
      </c>
      <c r="BW237" t="s" s="0">
        <v>81</v>
      </c>
      <c r="BX237" t="s" s="0">
        <v>121</v>
      </c>
    </row>
    <row r="238">
      <c r="A238" t="s" s="0">
        <v>77</v>
      </c>
      <c r="B238" t="s" s="0">
        <v>77</v>
      </c>
      <c r="C238" t="s" s="0">
        <v>77</v>
      </c>
      <c r="D238" t="s" s="0">
        <v>77</v>
      </c>
      <c r="E238" t="s" s="0">
        <v>5484</v>
      </c>
      <c r="F238" t="s" s="0">
        <v>5485</v>
      </c>
      <c r="G238" t="s" s="0">
        <v>5486</v>
      </c>
      <c r="H238" t="s" s="0">
        <v>81</v>
      </c>
      <c r="I238" t="s" s="0">
        <v>82</v>
      </c>
      <c r="J238" t="s" s="0">
        <v>5487</v>
      </c>
      <c r="K238" t="s" s="0">
        <v>5488</v>
      </c>
      <c r="L238" t="s" s="0">
        <v>81</v>
      </c>
      <c r="M238" t="s" s="0">
        <v>81</v>
      </c>
      <c r="N238" t="s" s="0">
        <v>81</v>
      </c>
      <c r="O238" t="s" s="0">
        <v>5489</v>
      </c>
      <c r="P238" t="s" s="0">
        <v>5490</v>
      </c>
      <c r="Q238" t="s" s="0">
        <v>87</v>
      </c>
      <c r="R238" t="s" s="0">
        <v>81</v>
      </c>
      <c r="S238" t="s" s="0">
        <v>81</v>
      </c>
      <c r="T238" t="s" s="0">
        <v>81</v>
      </c>
      <c r="U238" t="s" s="0">
        <v>81</v>
      </c>
      <c r="V238" t="s" s="0">
        <v>5491</v>
      </c>
      <c r="W238" t="s" s="0">
        <v>2144</v>
      </c>
      <c r="X238" t="s" s="0">
        <v>81</v>
      </c>
      <c r="Y238" t="s" s="0">
        <v>81</v>
      </c>
      <c r="Z238" t="s" s="0">
        <v>90</v>
      </c>
      <c r="AA238" t="s" s="0">
        <v>91</v>
      </c>
      <c r="AB238" t="s" s="0">
        <v>81</v>
      </c>
      <c r="AC238" t="s" s="0">
        <v>81</v>
      </c>
      <c r="AD238" t="s" s="0">
        <v>81</v>
      </c>
      <c r="AE238" t="s" s="0">
        <v>81</v>
      </c>
      <c r="AF238" t="s" s="0">
        <v>81</v>
      </c>
      <c r="AG238" t="s" s="0">
        <v>5492</v>
      </c>
      <c r="AH238" t="s" s="0">
        <v>5493</v>
      </c>
      <c r="AI238" t="s" s="0">
        <v>5494</v>
      </c>
      <c r="AJ238" t="s" s="0">
        <v>5495</v>
      </c>
      <c r="AK238" t="s" s="0">
        <v>81</v>
      </c>
      <c r="AL238" t="s" s="0">
        <v>5496</v>
      </c>
      <c r="AM238" t="s" s="0">
        <v>200</v>
      </c>
      <c r="AN238" t="s" s="0">
        <v>200</v>
      </c>
      <c r="AO238" t="s" s="0">
        <v>77</v>
      </c>
      <c r="AP238" t="s" s="0">
        <v>77</v>
      </c>
      <c r="AQ238" t="s" s="0">
        <v>257</v>
      </c>
      <c r="AR238" t="s" s="0">
        <v>140</v>
      </c>
      <c r="AS238" t="s" s="0">
        <v>258</v>
      </c>
      <c r="AT238" t="s" s="0">
        <v>2148</v>
      </c>
      <c r="AU238" t="s" s="0">
        <v>2149</v>
      </c>
      <c r="AV238" t="s" s="0">
        <v>81</v>
      </c>
      <c r="AW238" t="s" s="0">
        <v>2144</v>
      </c>
      <c r="AX238" t="s" s="0">
        <v>2150</v>
      </c>
      <c r="AY238" t="s" s="0">
        <v>912</v>
      </c>
      <c r="AZ238" t="s" s="0">
        <v>106</v>
      </c>
      <c r="BA238" t="s" s="0">
        <v>1562</v>
      </c>
      <c r="BB238" t="s" s="0">
        <v>122</v>
      </c>
      <c r="BC238" t="s" s="0">
        <v>81</v>
      </c>
      <c r="BD238" t="s" s="0">
        <v>81</v>
      </c>
      <c r="BE238" t="s" s="0">
        <v>81</v>
      </c>
      <c r="BF238" t="s" s="0">
        <v>81</v>
      </c>
      <c r="BG238" t="s" s="0">
        <v>5497</v>
      </c>
      <c r="BH238" t="s" s="0">
        <v>5498</v>
      </c>
      <c r="BI238" t="s" s="0">
        <v>81</v>
      </c>
      <c r="BJ238" t="s" s="0">
        <v>5499</v>
      </c>
      <c r="BK238" t="s" s="473">
        <f>HYPERLINK("http://dx.doi.org/10.1007/s00234-026-03983-0","http://dx.doi.org/10.1007/s00234-026-03983-0")</f>
        <v>5500</v>
      </c>
      <c r="BL238" t="s" s="0">
        <v>81</v>
      </c>
      <c r="BM238" t="s" s="0">
        <v>346</v>
      </c>
      <c r="BN238" t="s" s="0">
        <v>385</v>
      </c>
      <c r="BO238" t="s" s="0">
        <v>2155</v>
      </c>
      <c r="BP238" t="s" s="0">
        <v>2156</v>
      </c>
      <c r="BQ238" t="s" s="0">
        <v>2157</v>
      </c>
      <c r="BR238" t="s" s="0">
        <v>5501</v>
      </c>
      <c r="BS238" t="s" s="0">
        <v>5502</v>
      </c>
      <c r="BT238" t="s" s="474">
        <f>HYPERLINK("https://www.webofscience.com/wos/woscc/full-record/WOS:001751840800001","View Record in Web of Science")</f>
        <v>119</v>
      </c>
      <c r="BU238" t="s" s="0">
        <v>81</v>
      </c>
      <c r="BV238" t="s" s="0">
        <v>81</v>
      </c>
      <c r="BW238" t="s" s="0">
        <v>81</v>
      </c>
      <c r="BX238" t="s" s="0">
        <v>121</v>
      </c>
    </row>
    <row r="239">
      <c r="A239" t="s" s="0">
        <v>77</v>
      </c>
      <c r="B239" t="s" s="0">
        <v>77</v>
      </c>
      <c r="C239" t="s" s="0">
        <v>77</v>
      </c>
      <c r="D239" t="s" s="0">
        <v>77</v>
      </c>
      <c r="E239" t="s" s="0">
        <v>5503</v>
      </c>
      <c r="F239" t="s" s="0">
        <v>5504</v>
      </c>
      <c r="G239" t="s" s="0">
        <v>5505</v>
      </c>
      <c r="H239" t="s" s="0">
        <v>81</v>
      </c>
      <c r="I239" t="s" s="0">
        <v>82</v>
      </c>
      <c r="J239" t="s" s="0">
        <v>5506</v>
      </c>
      <c r="K239" t="s" s="0">
        <v>5507</v>
      </c>
      <c r="L239" t="s" s="0">
        <v>81</v>
      </c>
      <c r="M239" t="s" s="0">
        <v>81</v>
      </c>
      <c r="N239" t="s" s="0">
        <v>858</v>
      </c>
      <c r="O239" t="s" s="0">
        <v>5508</v>
      </c>
      <c r="P239" t="s" s="0">
        <v>5509</v>
      </c>
      <c r="Q239" t="s" s="0">
        <v>87</v>
      </c>
      <c r="R239" t="s" s="0">
        <v>81</v>
      </c>
      <c r="S239" t="s" s="0">
        <v>81</v>
      </c>
      <c r="T239" t="s" s="0">
        <v>81</v>
      </c>
      <c r="U239" t="s" s="0">
        <v>81</v>
      </c>
      <c r="V239" t="s" s="0">
        <v>5510</v>
      </c>
      <c r="W239" t="s" s="0">
        <v>3083</v>
      </c>
      <c r="X239" t="s" s="0">
        <v>81</v>
      </c>
      <c r="Y239" t="s" s="0">
        <v>81</v>
      </c>
      <c r="Z239" t="s" s="0">
        <v>90</v>
      </c>
      <c r="AA239" t="s" s="0">
        <v>91</v>
      </c>
      <c r="AB239" t="s" s="0">
        <v>81</v>
      </c>
      <c r="AC239" t="s" s="0">
        <v>81</v>
      </c>
      <c r="AD239" t="s" s="0">
        <v>81</v>
      </c>
      <c r="AE239" t="s" s="0">
        <v>81</v>
      </c>
      <c r="AF239" t="s" s="0">
        <v>81</v>
      </c>
      <c r="AG239" t="s" s="0">
        <v>5511</v>
      </c>
      <c r="AH239" t="s" s="0">
        <v>5512</v>
      </c>
      <c r="AI239" t="s" s="0">
        <v>81</v>
      </c>
      <c r="AJ239" t="s" s="0">
        <v>81</v>
      </c>
      <c r="AK239" t="s" s="0">
        <v>81</v>
      </c>
      <c r="AL239" t="s" s="0">
        <v>294</v>
      </c>
      <c r="AM239" t="s" s="0">
        <v>108</v>
      </c>
      <c r="AN239" t="s" s="0">
        <v>108</v>
      </c>
      <c r="AO239" t="s" s="0">
        <v>77</v>
      </c>
      <c r="AP239" t="s" s="0">
        <v>77</v>
      </c>
      <c r="AQ239" t="s" s="0">
        <v>98</v>
      </c>
      <c r="AR239" t="s" s="0">
        <v>99</v>
      </c>
      <c r="AS239" t="s" s="0">
        <v>100</v>
      </c>
      <c r="AT239" t="s" s="0">
        <v>81</v>
      </c>
      <c r="AU239" t="s" s="0">
        <v>3087</v>
      </c>
      <c r="AV239" t="s" s="0">
        <v>81</v>
      </c>
      <c r="AW239" t="s" s="0">
        <v>3088</v>
      </c>
      <c r="AX239" t="s" s="0">
        <v>3089</v>
      </c>
      <c r="AY239" t="s" s="0">
        <v>5513</v>
      </c>
      <c r="AZ239" t="s" s="0">
        <v>106</v>
      </c>
      <c r="BA239" t="s" s="0">
        <v>323</v>
      </c>
      <c r="BB239" t="s" s="0">
        <v>108</v>
      </c>
      <c r="BC239" t="s" s="0">
        <v>81</v>
      </c>
      <c r="BD239" t="s" s="0">
        <v>81</v>
      </c>
      <c r="BE239" t="s" s="0">
        <v>81</v>
      </c>
      <c r="BF239" t="s" s="0">
        <v>81</v>
      </c>
      <c r="BG239" t="s" s="0">
        <v>81</v>
      </c>
      <c r="BH239" t="s" s="0">
        <v>81</v>
      </c>
      <c r="BI239" t="s" s="0">
        <v>5514</v>
      </c>
      <c r="BJ239" t="s" s="0">
        <v>5515</v>
      </c>
      <c r="BK239" t="s" s="475">
        <f>HYPERLINK("http://dx.doi.org/10.1186/s12911-026-03592-0","http://dx.doi.org/10.1186/s12911-026-03592-0")</f>
        <v>5516</v>
      </c>
      <c r="BL239" t="s" s="0">
        <v>81</v>
      </c>
      <c r="BM239" t="s" s="0">
        <v>912</v>
      </c>
      <c r="BN239" t="s" s="0">
        <v>677</v>
      </c>
      <c r="BO239" t="s" s="0">
        <v>3094</v>
      </c>
      <c r="BP239" t="s" s="0">
        <v>3094</v>
      </c>
      <c r="BQ239" t="s" s="0">
        <v>5517</v>
      </c>
      <c r="BR239" t="s" s="0">
        <v>5518</v>
      </c>
      <c r="BS239" t="s" s="0">
        <v>5519</v>
      </c>
      <c r="BT239" t="s" s="476">
        <f>HYPERLINK("https://www.webofscience.com/wos/woscc/full-record/WOS:001823902200001","View Record in Web of Science")</f>
        <v>119</v>
      </c>
      <c r="BU239" t="s" s="0">
        <v>120</v>
      </c>
      <c r="BV239" t="s" s="0">
        <v>81</v>
      </c>
      <c r="BW239" t="s" s="0">
        <v>81</v>
      </c>
      <c r="BX239" t="s" s="0">
        <v>121</v>
      </c>
    </row>
    <row r="240">
      <c r="A240" t="s" s="0">
        <v>77</v>
      </c>
      <c r="B240" t="s" s="0">
        <v>77</v>
      </c>
      <c r="C240" t="s" s="0">
        <v>77</v>
      </c>
      <c r="D240" t="s" s="0">
        <v>77</v>
      </c>
      <c r="E240" t="s" s="0">
        <v>5520</v>
      </c>
      <c r="F240" t="s" s="0">
        <v>5521</v>
      </c>
      <c r="G240" t="s" s="0">
        <v>5522</v>
      </c>
      <c r="H240" t="s" s="0">
        <v>81</v>
      </c>
      <c r="I240" t="s" s="0">
        <v>82</v>
      </c>
      <c r="J240" t="s" s="0">
        <v>5523</v>
      </c>
      <c r="K240" t="s" s="0">
        <v>5524</v>
      </c>
      <c r="L240" t="s" s="0">
        <v>81</v>
      </c>
      <c r="M240" t="s" s="0">
        <v>81</v>
      </c>
      <c r="N240" t="s" s="0">
        <v>858</v>
      </c>
      <c r="O240" t="s" s="0">
        <v>5525</v>
      </c>
      <c r="P240" t="s" s="0">
        <v>5526</v>
      </c>
      <c r="Q240" t="s" s="0">
        <v>87</v>
      </c>
      <c r="R240" t="s" s="0">
        <v>81</v>
      </c>
      <c r="S240" t="s" s="0">
        <v>81</v>
      </c>
      <c r="T240" t="s" s="0">
        <v>81</v>
      </c>
      <c r="U240" t="s" s="0">
        <v>81</v>
      </c>
      <c r="V240" t="s" s="0">
        <v>5527</v>
      </c>
      <c r="W240" t="s" s="0">
        <v>167</v>
      </c>
      <c r="X240" t="s" s="0">
        <v>81</v>
      </c>
      <c r="Y240" t="s" s="0">
        <v>81</v>
      </c>
      <c r="Z240" t="s" s="0">
        <v>90</v>
      </c>
      <c r="AA240" t="s" s="0">
        <v>91</v>
      </c>
      <c r="AB240" t="s" s="0">
        <v>81</v>
      </c>
      <c r="AC240" t="s" s="0">
        <v>81</v>
      </c>
      <c r="AD240" t="s" s="0">
        <v>81</v>
      </c>
      <c r="AE240" t="s" s="0">
        <v>81</v>
      </c>
      <c r="AF240" t="s" s="0">
        <v>81</v>
      </c>
      <c r="AG240" t="s" s="0">
        <v>5528</v>
      </c>
      <c r="AH240" t="s" s="0">
        <v>81</v>
      </c>
      <c r="AI240" t="s" s="0">
        <v>5529</v>
      </c>
      <c r="AJ240" t="s" s="0">
        <v>81</v>
      </c>
      <c r="AK240" t="s" s="0">
        <v>81</v>
      </c>
      <c r="AL240" t="s" s="0">
        <v>1105</v>
      </c>
      <c r="AM240" t="s" s="0">
        <v>77</v>
      </c>
      <c r="AN240" t="s" s="0">
        <v>77</v>
      </c>
      <c r="AO240" t="s" s="0">
        <v>199</v>
      </c>
      <c r="AP240" t="s" s="0">
        <v>199</v>
      </c>
      <c r="AQ240" t="s" s="0">
        <v>170</v>
      </c>
      <c r="AR240" t="s" s="0">
        <v>171</v>
      </c>
      <c r="AS240" t="s" s="0">
        <v>172</v>
      </c>
      <c r="AT240" t="s" s="0">
        <v>81</v>
      </c>
      <c r="AU240" t="s" s="0">
        <v>173</v>
      </c>
      <c r="AV240" t="s" s="0">
        <v>81</v>
      </c>
      <c r="AW240" t="s" s="0">
        <v>174</v>
      </c>
      <c r="AX240" t="s" s="0">
        <v>175</v>
      </c>
      <c r="AY240" t="s" s="0">
        <v>1109</v>
      </c>
      <c r="AZ240" t="s" s="0">
        <v>106</v>
      </c>
      <c r="BA240" t="s" s="0">
        <v>177</v>
      </c>
      <c r="BB240" t="s" s="0">
        <v>154</v>
      </c>
      <c r="BC240" t="s" s="0">
        <v>81</v>
      </c>
      <c r="BD240" t="s" s="0">
        <v>81</v>
      </c>
      <c r="BE240" t="s" s="0">
        <v>81</v>
      </c>
      <c r="BF240" t="s" s="0">
        <v>81</v>
      </c>
      <c r="BG240" t="s" s="0">
        <v>81</v>
      </c>
      <c r="BH240" t="s" s="0">
        <v>81</v>
      </c>
      <c r="BI240" t="s" s="0">
        <v>5530</v>
      </c>
      <c r="BJ240" t="s" s="0">
        <v>5531</v>
      </c>
      <c r="BK240" t="s" s="477">
        <f>HYPERLINK("http://dx.doi.org/10.3390/jcm15135210","http://dx.doi.org/10.3390/jcm15135210")</f>
        <v>5532</v>
      </c>
      <c r="BL240" t="s" s="0">
        <v>81</v>
      </c>
      <c r="BM240" t="s" s="0">
        <v>81</v>
      </c>
      <c r="BN240" t="s" s="0">
        <v>136</v>
      </c>
      <c r="BO240" t="s" s="0">
        <v>182</v>
      </c>
      <c r="BP240" t="s" s="0">
        <v>115</v>
      </c>
      <c r="BQ240" t="s" s="0">
        <v>5533</v>
      </c>
      <c r="BR240" t="s" s="0">
        <v>5534</v>
      </c>
      <c r="BS240" t="s" s="0">
        <v>5535</v>
      </c>
      <c r="BT240" t="s" s="478">
        <f>HYPERLINK("https://www.webofscience.com/wos/woscc/full-record/WOS:001817744000001","View Record in Web of Science")</f>
        <v>119</v>
      </c>
      <c r="BU240" t="s" s="0">
        <v>120</v>
      </c>
      <c r="BV240" t="s" s="0">
        <v>81</v>
      </c>
      <c r="BW240" t="s" s="0">
        <v>81</v>
      </c>
      <c r="BX240" t="s" s="0">
        <v>121</v>
      </c>
    </row>
    <row r="241">
      <c r="A241" t="s" s="0">
        <v>77</v>
      </c>
      <c r="B241" t="s" s="0">
        <v>77</v>
      </c>
      <c r="C241" t="s" s="0">
        <v>77</v>
      </c>
      <c r="D241" t="s" s="0">
        <v>77</v>
      </c>
      <c r="E241" t="s" s="0">
        <v>5536</v>
      </c>
      <c r="F241" t="s" s="0">
        <v>5537</v>
      </c>
      <c r="G241" t="s" s="0">
        <v>5538</v>
      </c>
      <c r="H241" t="s" s="0">
        <v>81</v>
      </c>
      <c r="I241" t="s" s="0">
        <v>82</v>
      </c>
      <c r="J241" t="s" s="0">
        <v>5539</v>
      </c>
      <c r="K241" t="s" s="0">
        <v>5540</v>
      </c>
      <c r="L241" t="s" s="0">
        <v>81</v>
      </c>
      <c r="M241" t="s" s="0">
        <v>81</v>
      </c>
      <c r="N241" t="s" s="0">
        <v>858</v>
      </c>
      <c r="O241" t="s" s="0">
        <v>5541</v>
      </c>
      <c r="P241" t="s" s="0">
        <v>2737</v>
      </c>
      <c r="Q241" t="s" s="0">
        <v>87</v>
      </c>
      <c r="R241" t="s" s="0">
        <v>81</v>
      </c>
      <c r="S241" t="s" s="0">
        <v>81</v>
      </c>
      <c r="T241" t="s" s="0">
        <v>81</v>
      </c>
      <c r="U241" t="s" s="0">
        <v>81</v>
      </c>
      <c r="V241" t="s" s="0">
        <v>5542</v>
      </c>
      <c r="W241" t="s" s="0">
        <v>167</v>
      </c>
      <c r="X241" t="s" s="0">
        <v>81</v>
      </c>
      <c r="Y241" t="s" s="0">
        <v>81</v>
      </c>
      <c r="Z241" t="s" s="0">
        <v>90</v>
      </c>
      <c r="AA241" t="s" s="0">
        <v>91</v>
      </c>
      <c r="AB241" t="s" s="0">
        <v>81</v>
      </c>
      <c r="AC241" t="s" s="0">
        <v>81</v>
      </c>
      <c r="AD241" t="s" s="0">
        <v>81</v>
      </c>
      <c r="AE241" t="s" s="0">
        <v>81</v>
      </c>
      <c r="AF241" t="s" s="0">
        <v>81</v>
      </c>
      <c r="AG241" t="s" s="0">
        <v>5543</v>
      </c>
      <c r="AH241" t="s" s="0">
        <v>5544</v>
      </c>
      <c r="AI241" t="s" s="0">
        <v>5545</v>
      </c>
      <c r="AJ241" t="s" s="0">
        <v>81</v>
      </c>
      <c r="AK241" t="s" s="0">
        <v>81</v>
      </c>
      <c r="AL241" t="s" s="0">
        <v>148</v>
      </c>
      <c r="AM241" t="s" s="0">
        <v>77</v>
      </c>
      <c r="AN241" t="s" s="0">
        <v>77</v>
      </c>
      <c r="AO241" t="s" s="0">
        <v>77</v>
      </c>
      <c r="AP241" t="s" s="0">
        <v>77</v>
      </c>
      <c r="AQ241" t="s" s="0">
        <v>170</v>
      </c>
      <c r="AR241" t="s" s="0">
        <v>171</v>
      </c>
      <c r="AS241" t="s" s="0">
        <v>172</v>
      </c>
      <c r="AT241" t="s" s="0">
        <v>81</v>
      </c>
      <c r="AU241" t="s" s="0">
        <v>173</v>
      </c>
      <c r="AV241" t="s" s="0">
        <v>81</v>
      </c>
      <c r="AW241" t="s" s="0">
        <v>174</v>
      </c>
      <c r="AX241" t="s" s="0">
        <v>175</v>
      </c>
      <c r="AY241" t="s" s="0">
        <v>1109</v>
      </c>
      <c r="AZ241" t="s" s="0">
        <v>106</v>
      </c>
      <c r="BA241" t="s" s="0">
        <v>177</v>
      </c>
      <c r="BB241" t="s" s="0">
        <v>154</v>
      </c>
      <c r="BC241" t="s" s="0">
        <v>81</v>
      </c>
      <c r="BD241" t="s" s="0">
        <v>81</v>
      </c>
      <c r="BE241" t="s" s="0">
        <v>81</v>
      </c>
      <c r="BF241" t="s" s="0">
        <v>81</v>
      </c>
      <c r="BG241" t="s" s="0">
        <v>81</v>
      </c>
      <c r="BH241" t="s" s="0">
        <v>81</v>
      </c>
      <c r="BI241" t="s" s="0">
        <v>5546</v>
      </c>
      <c r="BJ241" t="s" s="0">
        <v>5547</v>
      </c>
      <c r="BK241" t="s" s="479">
        <f>HYPERLINK("http://dx.doi.org/10.3390/jcm15134988","http://dx.doi.org/10.3390/jcm15134988")</f>
        <v>5548</v>
      </c>
      <c r="BL241" t="s" s="0">
        <v>81</v>
      </c>
      <c r="BM241" t="s" s="0">
        <v>81</v>
      </c>
      <c r="BN241" t="s" s="0">
        <v>493</v>
      </c>
      <c r="BO241" t="s" s="0">
        <v>182</v>
      </c>
      <c r="BP241" t="s" s="0">
        <v>115</v>
      </c>
      <c r="BQ241" t="s" s="0">
        <v>5549</v>
      </c>
      <c r="BR241" t="s" s="0">
        <v>5550</v>
      </c>
      <c r="BS241" t="s" s="0">
        <v>5551</v>
      </c>
      <c r="BT241" t="s" s="480">
        <f>HYPERLINK("https://www.webofscience.com/wos/woscc/full-record/WOS:001817739200001","View Record in Web of Science")</f>
        <v>119</v>
      </c>
      <c r="BU241" t="s" s="0">
        <v>120</v>
      </c>
      <c r="BV241" t="s" s="0">
        <v>81</v>
      </c>
      <c r="BW241" t="s" s="0">
        <v>81</v>
      </c>
      <c r="BX241" t="s" s="0">
        <v>121</v>
      </c>
    </row>
    <row r="242">
      <c r="A242" t="s" s="0">
        <v>77</v>
      </c>
      <c r="B242" t="s" s="0">
        <v>77</v>
      </c>
      <c r="C242" t="s" s="0">
        <v>77</v>
      </c>
      <c r="D242" t="s" s="0">
        <v>77</v>
      </c>
      <c r="E242" t="s" s="0">
        <v>5552</v>
      </c>
      <c r="F242" t="s" s="0">
        <v>5553</v>
      </c>
      <c r="G242" t="s" s="0">
        <v>5554</v>
      </c>
      <c r="H242" t="s" s="0">
        <v>81</v>
      </c>
      <c r="I242" t="s" s="0">
        <v>82</v>
      </c>
      <c r="J242" t="s" s="0">
        <v>5555</v>
      </c>
      <c r="K242" t="s" s="0">
        <v>5556</v>
      </c>
      <c r="L242" t="s" s="0">
        <v>81</v>
      </c>
      <c r="M242" t="s" s="0">
        <v>81</v>
      </c>
      <c r="N242" t="s" s="0">
        <v>81</v>
      </c>
      <c r="O242" t="s" s="0">
        <v>5557</v>
      </c>
      <c r="P242" t="s" s="0">
        <v>81</v>
      </c>
      <c r="Q242" t="s" s="0">
        <v>87</v>
      </c>
      <c r="R242" t="s" s="0">
        <v>81</v>
      </c>
      <c r="S242" t="s" s="0">
        <v>81</v>
      </c>
      <c r="T242" t="s" s="0">
        <v>81</v>
      </c>
      <c r="U242" t="s" s="0">
        <v>81</v>
      </c>
      <c r="V242" t="s" s="0">
        <v>5558</v>
      </c>
      <c r="W242" t="s" s="0">
        <v>4878</v>
      </c>
      <c r="X242" t="s" s="0">
        <v>81</v>
      </c>
      <c r="Y242" t="s" s="0">
        <v>81</v>
      </c>
      <c r="Z242" t="s" s="0">
        <v>90</v>
      </c>
      <c r="AA242" t="s" s="0">
        <v>91</v>
      </c>
      <c r="AB242" t="s" s="0">
        <v>81</v>
      </c>
      <c r="AC242" t="s" s="0">
        <v>81</v>
      </c>
      <c r="AD242" t="s" s="0">
        <v>81</v>
      </c>
      <c r="AE242" t="s" s="0">
        <v>81</v>
      </c>
      <c r="AF242" t="s" s="0">
        <v>81</v>
      </c>
      <c r="AG242" t="s" s="0">
        <v>5559</v>
      </c>
      <c r="AH242" t="s" s="0">
        <v>81</v>
      </c>
      <c r="AI242" t="s" s="0">
        <v>5560</v>
      </c>
      <c r="AJ242" t="s" s="0">
        <v>81</v>
      </c>
      <c r="AK242" t="s" s="0">
        <v>81</v>
      </c>
      <c r="AL242" t="s" s="0">
        <v>107</v>
      </c>
      <c r="AM242" t="s" s="0">
        <v>108</v>
      </c>
      <c r="AN242" t="s" s="0">
        <v>108</v>
      </c>
      <c r="AO242" t="s" s="0">
        <v>108</v>
      </c>
      <c r="AP242" t="s" s="0">
        <v>108</v>
      </c>
      <c r="AQ242" t="s" s="0">
        <v>170</v>
      </c>
      <c r="AR242" t="s" s="0">
        <v>171</v>
      </c>
      <c r="AS242" t="s" s="0">
        <v>172</v>
      </c>
      <c r="AT242" t="s" s="0">
        <v>81</v>
      </c>
      <c r="AU242" t="s" s="0">
        <v>4882</v>
      </c>
      <c r="AV242" t="s" s="0">
        <v>81</v>
      </c>
      <c r="AW242" t="s" s="0">
        <v>4878</v>
      </c>
      <c r="AX242" t="s" s="0">
        <v>4883</v>
      </c>
      <c r="AY242" t="s" s="0">
        <v>5561</v>
      </c>
      <c r="AZ242" t="s" s="0">
        <v>106</v>
      </c>
      <c r="BA242" t="s" s="0">
        <v>154</v>
      </c>
      <c r="BB242" t="s" s="0">
        <v>200</v>
      </c>
      <c r="BC242" t="s" s="0">
        <v>81</v>
      </c>
      <c r="BD242" t="s" s="0">
        <v>81</v>
      </c>
      <c r="BE242" t="s" s="0">
        <v>81</v>
      </c>
      <c r="BF242" t="s" s="0">
        <v>81</v>
      </c>
      <c r="BG242" t="s" s="0">
        <v>81</v>
      </c>
      <c r="BH242" t="s" s="0">
        <v>81</v>
      </c>
      <c r="BI242" t="s" s="0">
        <v>5562</v>
      </c>
      <c r="BJ242" t="s" s="0">
        <v>5563</v>
      </c>
      <c r="BK242" t="s" s="481">
        <f>HYPERLINK("http://dx.doi.org/10.3390/bioengineering13040399","http://dx.doi.org/10.3390/bioengineering13040399")</f>
        <v>5564</v>
      </c>
      <c r="BL242" t="s" s="0">
        <v>81</v>
      </c>
      <c r="BM242" t="s" s="0">
        <v>112</v>
      </c>
      <c r="BN242" t="s" s="0">
        <v>113</v>
      </c>
      <c r="BO242" t="s" s="0">
        <v>4888</v>
      </c>
      <c r="BP242" t="s" s="0">
        <v>4889</v>
      </c>
      <c r="BQ242" t="s" s="0">
        <v>5565</v>
      </c>
      <c r="BR242" t="s" s="0">
        <v>5566</v>
      </c>
      <c r="BS242" t="s" s="0">
        <v>5567</v>
      </c>
      <c r="BT242" t="s" s="482">
        <f>HYPERLINK("https://www.webofscience.com/wos/woscc/full-record/WOS:001749882000001","View Record in Web of Science")</f>
        <v>119</v>
      </c>
      <c r="BU242" t="s" s="0">
        <v>120</v>
      </c>
      <c r="BV242" t="s" s="0">
        <v>81</v>
      </c>
      <c r="BW242" t="s" s="0">
        <v>81</v>
      </c>
      <c r="BX242" t="s" s="0">
        <v>121</v>
      </c>
    </row>
    <row r="243">
      <c r="A243" t="s" s="0">
        <v>77</v>
      </c>
      <c r="B243" t="s" s="0">
        <v>77</v>
      </c>
      <c r="C243" t="s" s="0">
        <v>77</v>
      </c>
      <c r="D243" t="s" s="0">
        <v>77</v>
      </c>
      <c r="E243" t="s" s="0">
        <v>5568</v>
      </c>
      <c r="F243" t="s" s="0">
        <v>5569</v>
      </c>
      <c r="G243" t="s" s="0">
        <v>5570</v>
      </c>
      <c r="H243" t="s" s="0">
        <v>81</v>
      </c>
      <c r="I243" t="s" s="0">
        <v>276</v>
      </c>
      <c r="J243" t="s" s="0">
        <v>5571</v>
      </c>
      <c r="K243" t="s" s="0">
        <v>5029</v>
      </c>
      <c r="L243" t="s" s="0">
        <v>81</v>
      </c>
      <c r="M243" t="s" s="0">
        <v>81</v>
      </c>
      <c r="N243" t="s" s="0">
        <v>81</v>
      </c>
      <c r="O243" t="s" s="0">
        <v>5572</v>
      </c>
      <c r="P243" t="s" s="0">
        <v>5573</v>
      </c>
      <c r="Q243" t="s" s="0">
        <v>87</v>
      </c>
      <c r="R243" t="s" s="0">
        <v>81</v>
      </c>
      <c r="S243" t="s" s="0">
        <v>81</v>
      </c>
      <c r="T243" t="s" s="0">
        <v>81</v>
      </c>
      <c r="U243" t="s" s="0">
        <v>81</v>
      </c>
      <c r="V243" t="s" s="0">
        <v>5574</v>
      </c>
      <c r="W243" t="s" s="0">
        <v>5575</v>
      </c>
      <c r="X243" t="s" s="0">
        <v>81</v>
      </c>
      <c r="Y243" t="s" s="0">
        <v>81</v>
      </c>
      <c r="Z243" t="s" s="0">
        <v>90</v>
      </c>
      <c r="AA243" t="s" s="0">
        <v>91</v>
      </c>
      <c r="AB243" t="s" s="0">
        <v>81</v>
      </c>
      <c r="AC243" t="s" s="0">
        <v>81</v>
      </c>
      <c r="AD243" t="s" s="0">
        <v>81</v>
      </c>
      <c r="AE243" t="s" s="0">
        <v>81</v>
      </c>
      <c r="AF243" t="s" s="0">
        <v>81</v>
      </c>
      <c r="AG243" t="s" s="0">
        <v>5576</v>
      </c>
      <c r="AH243" t="s" s="0">
        <v>81</v>
      </c>
      <c r="AI243" t="s" s="0">
        <v>5577</v>
      </c>
      <c r="AJ243" t="s" s="0">
        <v>5578</v>
      </c>
      <c r="AK243" t="s" s="0">
        <v>81</v>
      </c>
      <c r="AL243" t="s" s="0">
        <v>138</v>
      </c>
      <c r="AM243" t="s" s="0">
        <v>289</v>
      </c>
      <c r="AN243" t="s" s="0">
        <v>289</v>
      </c>
      <c r="AO243" t="s" s="0">
        <v>77</v>
      </c>
      <c r="AP243" t="s" s="0">
        <v>77</v>
      </c>
      <c r="AQ243" t="s" s="0">
        <v>1231</v>
      </c>
      <c r="AR243" t="s" s="0">
        <v>1232</v>
      </c>
      <c r="AS243" t="s" s="0">
        <v>1233</v>
      </c>
      <c r="AT243" t="s" s="0">
        <v>81</v>
      </c>
      <c r="AU243" t="s" s="0">
        <v>5579</v>
      </c>
      <c r="AV243" t="s" s="0">
        <v>81</v>
      </c>
      <c r="AW243" t="s" s="0">
        <v>5580</v>
      </c>
      <c r="AX243" t="s" s="0">
        <v>5581</v>
      </c>
      <c r="AY243" t="s" s="0">
        <v>4606</v>
      </c>
      <c r="AZ243" t="s" s="0">
        <v>205</v>
      </c>
      <c r="BA243" t="s" s="0">
        <v>354</v>
      </c>
      <c r="BB243" t="s" s="0">
        <v>122</v>
      </c>
      <c r="BC243" t="s" s="0">
        <v>81</v>
      </c>
      <c r="BD243" t="s" s="0">
        <v>81</v>
      </c>
      <c r="BE243" t="s" s="0">
        <v>81</v>
      </c>
      <c r="BF243" t="s" s="0">
        <v>81</v>
      </c>
      <c r="BG243" t="s" s="0">
        <v>81</v>
      </c>
      <c r="BH243" t="s" s="0">
        <v>81</v>
      </c>
      <c r="BI243" t="s" s="0">
        <v>5582</v>
      </c>
      <c r="BJ243" t="s" s="0">
        <v>5583</v>
      </c>
      <c r="BK243" t="s" s="483">
        <f>HYPERLINK("http://dx.doi.org/10.1002/edm2.70111","http://dx.doi.org/10.1002/edm2.70111")</f>
        <v>5584</v>
      </c>
      <c r="BL243" t="s" s="0">
        <v>81</v>
      </c>
      <c r="BM243" t="s" s="0">
        <v>81</v>
      </c>
      <c r="BN243" t="s" s="0">
        <v>177</v>
      </c>
      <c r="BO243" t="s" s="0">
        <v>3280</v>
      </c>
      <c r="BP243" t="s" s="0">
        <v>3280</v>
      </c>
      <c r="BQ243" t="s" s="0">
        <v>5585</v>
      </c>
      <c r="BR243" t="s" s="0">
        <v>5586</v>
      </c>
      <c r="BS243" t="s" s="0">
        <v>5587</v>
      </c>
      <c r="BT243" t="s" s="484">
        <f>HYPERLINK("https://www.webofscience.com/wos/woscc/full-record/WOS:001573706200001","View Record in Web of Science")</f>
        <v>119</v>
      </c>
      <c r="BU243" t="s" s="0">
        <v>120</v>
      </c>
      <c r="BV243" t="s" s="0">
        <v>81</v>
      </c>
      <c r="BW243" t="s" s="0">
        <v>81</v>
      </c>
      <c r="BX243" t="s" s="0">
        <v>121</v>
      </c>
    </row>
    <row r="244">
      <c r="A244" t="s" s="0">
        <v>77</v>
      </c>
      <c r="B244" t="s" s="0">
        <v>77</v>
      </c>
      <c r="C244" t="s" s="0">
        <v>77</v>
      </c>
      <c r="D244" t="s" s="0">
        <v>77</v>
      </c>
      <c r="E244" t="s" s="0">
        <v>5588</v>
      </c>
      <c r="F244" t="s" s="0">
        <v>5589</v>
      </c>
      <c r="G244" t="s" s="0">
        <v>5590</v>
      </c>
      <c r="H244" t="s" s="0">
        <v>81</v>
      </c>
      <c r="I244" t="s" s="0">
        <v>276</v>
      </c>
      <c r="J244" t="s" s="0">
        <v>5591</v>
      </c>
      <c r="K244" t="s" s="0">
        <v>5592</v>
      </c>
      <c r="L244" t="s" s="0">
        <v>81</v>
      </c>
      <c r="M244" t="s" s="0">
        <v>81</v>
      </c>
      <c r="N244" t="s" s="0">
        <v>81</v>
      </c>
      <c r="O244" t="s" s="0">
        <v>5593</v>
      </c>
      <c r="P244" t="s" s="0">
        <v>81</v>
      </c>
      <c r="Q244" t="s" s="0">
        <v>87</v>
      </c>
      <c r="R244" t="s" s="0">
        <v>81</v>
      </c>
      <c r="S244" t="s" s="0">
        <v>81</v>
      </c>
      <c r="T244" t="s" s="0">
        <v>81</v>
      </c>
      <c r="U244" t="s" s="0">
        <v>81</v>
      </c>
      <c r="V244" t="s" s="0">
        <v>5594</v>
      </c>
      <c r="W244" t="s" s="0">
        <v>5595</v>
      </c>
      <c r="X244" t="s" s="0">
        <v>81</v>
      </c>
      <c r="Y244" t="s" s="0">
        <v>81</v>
      </c>
      <c r="Z244" t="s" s="0">
        <v>90</v>
      </c>
      <c r="AA244" t="s" s="0">
        <v>91</v>
      </c>
      <c r="AB244" t="s" s="0">
        <v>81</v>
      </c>
      <c r="AC244" t="s" s="0">
        <v>81</v>
      </c>
      <c r="AD244" t="s" s="0">
        <v>81</v>
      </c>
      <c r="AE244" t="s" s="0">
        <v>81</v>
      </c>
      <c r="AF244" t="s" s="0">
        <v>81</v>
      </c>
      <c r="AG244" t="s" s="0">
        <v>5596</v>
      </c>
      <c r="AH244" t="s" s="0">
        <v>81</v>
      </c>
      <c r="AI244" t="s" s="0">
        <v>5597</v>
      </c>
      <c r="AJ244" t="s" s="0">
        <v>81</v>
      </c>
      <c r="AK244" t="s" s="0">
        <v>81</v>
      </c>
      <c r="AL244" t="s" s="0">
        <v>169</v>
      </c>
      <c r="AM244" t="s" s="0">
        <v>97</v>
      </c>
      <c r="AN244" t="s" s="0">
        <v>97</v>
      </c>
      <c r="AO244" t="s" s="0">
        <v>77</v>
      </c>
      <c r="AP244" t="s" s="0">
        <v>77</v>
      </c>
      <c r="AQ244" t="s" s="0">
        <v>5598</v>
      </c>
      <c r="AR244" t="s" s="0">
        <v>1486</v>
      </c>
      <c r="AS244" t="s" s="0">
        <v>5599</v>
      </c>
      <c r="AT244" t="s" s="0">
        <v>5600</v>
      </c>
      <c r="AU244" t="s" s="0">
        <v>5601</v>
      </c>
      <c r="AV244" t="s" s="0">
        <v>81</v>
      </c>
      <c r="AW244" t="s" s="0">
        <v>5602</v>
      </c>
      <c r="AX244" t="s" s="0">
        <v>5603</v>
      </c>
      <c r="AY244" t="s" s="0">
        <v>266</v>
      </c>
      <c r="AZ244" t="s" s="0">
        <v>106</v>
      </c>
      <c r="BA244" t="s" s="0">
        <v>1105</v>
      </c>
      <c r="BB244" t="s" s="0">
        <v>199</v>
      </c>
      <c r="BC244" t="s" s="0">
        <v>81</v>
      </c>
      <c r="BD244" t="s" s="0">
        <v>81</v>
      </c>
      <c r="BE244" t="s" s="0">
        <v>81</v>
      </c>
      <c r="BF244" t="s" s="0">
        <v>81</v>
      </c>
      <c r="BG244" t="s" s="0">
        <v>5604</v>
      </c>
      <c r="BH244" t="s" s="0">
        <v>5605</v>
      </c>
      <c r="BI244" t="s" s="0">
        <v>81</v>
      </c>
      <c r="BJ244" t="s" s="0">
        <v>5606</v>
      </c>
      <c r="BK244" t="s" s="485">
        <f>HYPERLINK("http://dx.doi.org/10.3393/ac.2025.01494.0213","http://dx.doi.org/10.3393/ac.2025.01494.0213")</f>
        <v>5607</v>
      </c>
      <c r="BL244" t="s" s="0">
        <v>81</v>
      </c>
      <c r="BM244" t="s" s="0">
        <v>81</v>
      </c>
      <c r="BN244" t="s" s="0">
        <v>360</v>
      </c>
      <c r="BO244" t="s" s="0">
        <v>783</v>
      </c>
      <c r="BP244" t="s" s="0">
        <v>783</v>
      </c>
      <c r="BQ244" t="s" s="0">
        <v>5608</v>
      </c>
      <c r="BR244" t="s" s="0">
        <v>5609</v>
      </c>
      <c r="BS244" t="s" s="0">
        <v>5610</v>
      </c>
      <c r="BT244" t="s" s="486">
        <f>HYPERLINK("https://www.webofscience.com/wos/woscc/full-record/WOS:001813536800002","View Record in Web of Science")</f>
        <v>119</v>
      </c>
      <c r="BU244" t="s" s="0">
        <v>120</v>
      </c>
      <c r="BV244" t="s" s="0">
        <v>81</v>
      </c>
      <c r="BW244" t="s" s="0">
        <v>81</v>
      </c>
      <c r="BX244" t="s" s="0">
        <v>121</v>
      </c>
    </row>
    <row r="245">
      <c r="A245" t="s" s="0">
        <v>77</v>
      </c>
      <c r="B245" t="s" s="0">
        <v>77</v>
      </c>
      <c r="C245" t="s" s="0">
        <v>77</v>
      </c>
      <c r="D245" t="s" s="0">
        <v>77</v>
      </c>
      <c r="E245" t="s" s="0">
        <v>5611</v>
      </c>
      <c r="F245" t="s" s="0">
        <v>5612</v>
      </c>
      <c r="G245" t="s" s="0">
        <v>5613</v>
      </c>
      <c r="H245" t="s" s="0">
        <v>81</v>
      </c>
      <c r="I245" t="s" s="0">
        <v>82</v>
      </c>
      <c r="J245" t="s" s="0">
        <v>5614</v>
      </c>
      <c r="K245" t="s" s="0">
        <v>5615</v>
      </c>
      <c r="L245" t="s" s="0">
        <v>5616</v>
      </c>
      <c r="M245" t="s" s="0">
        <v>5617</v>
      </c>
      <c r="N245" t="s" s="0">
        <v>5618</v>
      </c>
      <c r="O245" t="s" s="0">
        <v>5619</v>
      </c>
      <c r="P245" t="s" s="0">
        <v>5620</v>
      </c>
      <c r="Q245" t="s" s="0">
        <v>87</v>
      </c>
      <c r="R245" t="s" s="0">
        <v>81</v>
      </c>
      <c r="S245" t="s" s="0">
        <v>81</v>
      </c>
      <c r="T245" t="s" s="0">
        <v>81</v>
      </c>
      <c r="U245" t="s" s="0">
        <v>81</v>
      </c>
      <c r="V245" t="s" s="0">
        <v>5621</v>
      </c>
      <c r="W245" t="s" s="0">
        <v>5622</v>
      </c>
      <c r="X245" t="s" s="0">
        <v>81</v>
      </c>
      <c r="Y245" t="s" s="0">
        <v>81</v>
      </c>
      <c r="Z245" t="s" s="0">
        <v>90</v>
      </c>
      <c r="AA245" t="s" s="0">
        <v>91</v>
      </c>
      <c r="AB245" t="s" s="0">
        <v>81</v>
      </c>
      <c r="AC245" t="s" s="0">
        <v>81</v>
      </c>
      <c r="AD245" t="s" s="0">
        <v>81</v>
      </c>
      <c r="AE245" t="s" s="0">
        <v>81</v>
      </c>
      <c r="AF245" t="s" s="0">
        <v>81</v>
      </c>
      <c r="AG245" t="s" s="0">
        <v>5623</v>
      </c>
      <c r="AH245" t="s" s="0">
        <v>81</v>
      </c>
      <c r="AI245" t="s" s="0">
        <v>81</v>
      </c>
      <c r="AJ245" t="s" s="0">
        <v>81</v>
      </c>
      <c r="AK245" t="s" s="0">
        <v>81</v>
      </c>
      <c r="AL245" t="s" s="0">
        <v>1353</v>
      </c>
      <c r="AM245" t="s" s="0">
        <v>77</v>
      </c>
      <c r="AN245" t="s" s="0">
        <v>77</v>
      </c>
      <c r="AO245" t="s" s="0">
        <v>108</v>
      </c>
      <c r="AP245" t="s" s="0">
        <v>108</v>
      </c>
      <c r="AQ245" t="s" s="0">
        <v>98</v>
      </c>
      <c r="AR245" t="s" s="0">
        <v>99</v>
      </c>
      <c r="AS245" t="s" s="0">
        <v>100</v>
      </c>
      <c r="AT245" t="s" s="0">
        <v>5624</v>
      </c>
      <c r="AU245" t="s" s="0">
        <v>81</v>
      </c>
      <c r="AV245" t="s" s="0">
        <v>81</v>
      </c>
      <c r="AW245" t="s" s="0">
        <v>5625</v>
      </c>
      <c r="AX245" t="s" s="0">
        <v>5626</v>
      </c>
      <c r="AY245" t="s" s="0">
        <v>4303</v>
      </c>
      <c r="AZ245" t="s" s="0">
        <v>106</v>
      </c>
      <c r="BA245" t="s" s="0">
        <v>323</v>
      </c>
      <c r="BB245" t="s" s="0">
        <v>108</v>
      </c>
      <c r="BC245" t="s" s="0">
        <v>81</v>
      </c>
      <c r="BD245" t="s" s="0">
        <v>81</v>
      </c>
      <c r="BE245" t="s" s="0">
        <v>81</v>
      </c>
      <c r="BF245" t="s" s="0">
        <v>81</v>
      </c>
      <c r="BG245" t="s" s="0">
        <v>81</v>
      </c>
      <c r="BH245" t="s" s="0">
        <v>81</v>
      </c>
      <c r="BI245" t="s" s="0">
        <v>5627</v>
      </c>
      <c r="BJ245" t="s" s="0">
        <v>5628</v>
      </c>
      <c r="BK245" t="s" s="487">
        <f>HYPERLINK("http://dx.doi.org/10.1186/s12880-026-02502-0","http://dx.doi.org/10.1186/s12880-026-02502-0")</f>
        <v>5629</v>
      </c>
      <c r="BL245" t="s" s="0">
        <v>81</v>
      </c>
      <c r="BM245" t="s" s="0">
        <v>81</v>
      </c>
      <c r="BN245" t="s" s="0">
        <v>466</v>
      </c>
      <c r="BO245" t="s" s="0">
        <v>441</v>
      </c>
      <c r="BP245" t="s" s="0">
        <v>441</v>
      </c>
      <c r="BQ245" t="s" s="0">
        <v>5630</v>
      </c>
      <c r="BR245" t="s" s="0">
        <v>5631</v>
      </c>
      <c r="BS245" t="s" s="0">
        <v>5632</v>
      </c>
      <c r="BT245" t="s" s="488">
        <f>HYPERLINK("https://www.webofscience.com/wos/woscc/full-record/WOS:001851896400001","View Record in Web of Science")</f>
        <v>119</v>
      </c>
      <c r="BU245" t="s" s="0">
        <v>272</v>
      </c>
      <c r="BV245" t="s" s="0">
        <v>81</v>
      </c>
      <c r="BW245" t="s" s="0">
        <v>81</v>
      </c>
      <c r="BX245" t="s" s="0">
        <v>121</v>
      </c>
    </row>
    <row r="246">
      <c r="A246" t="s" s="0">
        <v>108</v>
      </c>
      <c r="B246" t="s" s="0">
        <v>77</v>
      </c>
      <c r="C246" t="s" s="0">
        <v>77</v>
      </c>
      <c r="D246" t="s" s="0">
        <v>77</v>
      </c>
      <c r="E246" t="s" s="0">
        <v>4792</v>
      </c>
      <c r="F246" t="s" s="0">
        <v>5633</v>
      </c>
      <c r="G246" t="s" s="0">
        <v>4794</v>
      </c>
      <c r="H246" t="s" s="0">
        <v>81</v>
      </c>
      <c r="I246" t="s" s="0">
        <v>82</v>
      </c>
      <c r="J246" t="s" s="0">
        <v>5634</v>
      </c>
      <c r="K246" t="s" s="0">
        <v>4796</v>
      </c>
      <c r="L246" t="s" s="0">
        <v>81</v>
      </c>
      <c r="M246" t="s" s="0">
        <v>81</v>
      </c>
      <c r="N246" t="s" s="0">
        <v>81</v>
      </c>
      <c r="O246" t="s" s="0">
        <v>5635</v>
      </c>
      <c r="P246" t="s" s="0">
        <v>4798</v>
      </c>
      <c r="Q246" t="s" s="0">
        <v>87</v>
      </c>
      <c r="R246" t="s" s="0">
        <v>81</v>
      </c>
      <c r="S246" t="s" s="0">
        <v>81</v>
      </c>
      <c r="T246" t="s" s="0">
        <v>81</v>
      </c>
      <c r="U246" t="s" s="0">
        <v>81</v>
      </c>
      <c r="V246" t="s" s="0">
        <v>5636</v>
      </c>
      <c r="W246" t="s" s="0">
        <v>5637</v>
      </c>
      <c r="X246" t="s" s="0">
        <v>81</v>
      </c>
      <c r="Y246" t="s" s="0">
        <v>81</v>
      </c>
      <c r="Z246" t="s" s="0">
        <v>90</v>
      </c>
      <c r="AA246" t="s" s="0">
        <v>91</v>
      </c>
      <c r="AB246" t="s" s="0">
        <v>81</v>
      </c>
      <c r="AC246" t="s" s="0">
        <v>81</v>
      </c>
      <c r="AD246" t="s" s="0">
        <v>81</v>
      </c>
      <c r="AE246" t="s" s="0">
        <v>81</v>
      </c>
      <c r="AF246" t="s" s="0">
        <v>81</v>
      </c>
      <c r="AG246" t="s" s="0">
        <v>5638</v>
      </c>
      <c r="AH246" t="s" s="0">
        <v>5639</v>
      </c>
      <c r="AI246" t="s" s="0">
        <v>4802</v>
      </c>
      <c r="AJ246" t="s" s="0">
        <v>4803</v>
      </c>
      <c r="AK246" t="s" s="0">
        <v>81</v>
      </c>
      <c r="AL246" t="s" s="0">
        <v>1106</v>
      </c>
      <c r="AM246" t="s" s="0">
        <v>677</v>
      </c>
      <c r="AN246" t="s" s="0">
        <v>181</v>
      </c>
      <c r="AO246" t="s" s="0">
        <v>200</v>
      </c>
      <c r="AP246" t="s" s="0">
        <v>404</v>
      </c>
      <c r="AQ246" t="s" s="0">
        <v>838</v>
      </c>
      <c r="AR246" t="s" s="0">
        <v>839</v>
      </c>
      <c r="AS246" t="s" s="0">
        <v>840</v>
      </c>
      <c r="AT246" t="s" s="0">
        <v>5640</v>
      </c>
      <c r="AU246" t="s" s="0">
        <v>5641</v>
      </c>
      <c r="AV246" t="s" s="0">
        <v>81</v>
      </c>
      <c r="AW246" t="s" s="0">
        <v>5642</v>
      </c>
      <c r="AX246" t="s" s="0">
        <v>5643</v>
      </c>
      <c r="AY246" t="s" s="0">
        <v>4809</v>
      </c>
      <c r="AZ246" t="s" s="0">
        <v>205</v>
      </c>
      <c r="BA246" t="s" s="0">
        <v>429</v>
      </c>
      <c r="BB246" t="s" s="0">
        <v>354</v>
      </c>
      <c r="BC246" t="s" s="0">
        <v>81</v>
      </c>
      <c r="BD246" t="s" s="0">
        <v>81</v>
      </c>
      <c r="BE246" t="s" s="0">
        <v>81</v>
      </c>
      <c r="BF246" t="s" s="0">
        <v>81</v>
      </c>
      <c r="BG246" t="s" s="0">
        <v>81</v>
      </c>
      <c r="BH246" t="s" s="0">
        <v>81</v>
      </c>
      <c r="BI246" t="s" s="0">
        <v>5644</v>
      </c>
      <c r="BJ246" t="s" s="0">
        <v>5645</v>
      </c>
      <c r="BK246" t="s" s="489">
        <f>HYPERLINK("http://dx.doi.org/10.1016/j.injury.2025.112570","http://dx.doi.org/10.1016/j.injury.2025.112570")</f>
        <v>5646</v>
      </c>
      <c r="BL246" t="s" s="0">
        <v>81</v>
      </c>
      <c r="BM246" t="s" s="0">
        <v>617</v>
      </c>
      <c r="BN246" t="s" s="0">
        <v>677</v>
      </c>
      <c r="BO246" t="s" s="0">
        <v>5647</v>
      </c>
      <c r="BP246" t="s" s="0">
        <v>5648</v>
      </c>
      <c r="BQ246" t="s" s="0">
        <v>5649</v>
      </c>
      <c r="BR246" t="s" s="0">
        <v>5650</v>
      </c>
      <c r="BS246" t="s" s="0">
        <v>5651</v>
      </c>
      <c r="BT246" t="s" s="490">
        <f>HYPERLINK("https://www.webofscience.com/wos/woscc/full-record/WOS:001550570700002","View Record in Web of Science")</f>
        <v>119</v>
      </c>
      <c r="BU246" t="s" s="0">
        <v>81</v>
      </c>
      <c r="BV246" t="s" s="0">
        <v>81</v>
      </c>
      <c r="BW246" t="s" s="0">
        <v>81</v>
      </c>
      <c r="BX246" t="s" s="0">
        <v>121</v>
      </c>
    </row>
    <row r="247">
      <c r="A247" t="s" s="0">
        <v>77</v>
      </c>
      <c r="B247" t="s" s="0">
        <v>77</v>
      </c>
      <c r="C247" t="s" s="0">
        <v>77</v>
      </c>
      <c r="D247" t="s" s="0">
        <v>77</v>
      </c>
      <c r="E247" t="s" s="0">
        <v>5652</v>
      </c>
      <c r="F247" t="s" s="0">
        <v>5653</v>
      </c>
      <c r="G247" t="s" s="0">
        <v>5654</v>
      </c>
      <c r="H247" t="s" s="0">
        <v>81</v>
      </c>
      <c r="I247" t="s" s="0">
        <v>82</v>
      </c>
      <c r="J247" t="s" s="0">
        <v>5655</v>
      </c>
      <c r="K247" t="s" s="0">
        <v>5656</v>
      </c>
      <c r="L247" t="s" s="0">
        <v>5657</v>
      </c>
      <c r="M247" t="s" s="0">
        <v>5657</v>
      </c>
      <c r="N247" t="s" s="0">
        <v>5658</v>
      </c>
      <c r="O247" t="s" s="0">
        <v>5659</v>
      </c>
      <c r="P247" t="s" s="0">
        <v>5660</v>
      </c>
      <c r="Q247" t="s" s="0">
        <v>87</v>
      </c>
      <c r="R247" t="s" s="0">
        <v>81</v>
      </c>
      <c r="S247" t="s" s="0">
        <v>81</v>
      </c>
      <c r="T247" t="s" s="0">
        <v>81</v>
      </c>
      <c r="U247" t="s" s="0">
        <v>81</v>
      </c>
      <c r="V247" t="s" s="0">
        <v>5661</v>
      </c>
      <c r="W247" t="s" s="0">
        <v>1038</v>
      </c>
      <c r="X247" t="s" s="0">
        <v>81</v>
      </c>
      <c r="Y247" t="s" s="0">
        <v>81</v>
      </c>
      <c r="Z247" t="s" s="0">
        <v>90</v>
      </c>
      <c r="AA247" t="s" s="0">
        <v>91</v>
      </c>
      <c r="AB247" t="s" s="0">
        <v>81</v>
      </c>
      <c r="AC247" t="s" s="0">
        <v>81</v>
      </c>
      <c r="AD247" t="s" s="0">
        <v>81</v>
      </c>
      <c r="AE247" t="s" s="0">
        <v>81</v>
      </c>
      <c r="AF247" t="s" s="0">
        <v>81</v>
      </c>
      <c r="AG247" t="s" s="0">
        <v>5662</v>
      </c>
      <c r="AH247" t="s" s="0">
        <v>5663</v>
      </c>
      <c r="AI247" t="s" s="0">
        <v>81</v>
      </c>
      <c r="AJ247" t="s" s="0">
        <v>81</v>
      </c>
      <c r="AK247" t="s" s="0">
        <v>81</v>
      </c>
      <c r="AL247" t="s" s="0">
        <v>882</v>
      </c>
      <c r="AM247" t="s" s="0">
        <v>97</v>
      </c>
      <c r="AN247" t="s" s="0">
        <v>199</v>
      </c>
      <c r="AO247" t="s" s="0">
        <v>97</v>
      </c>
      <c r="AP247" t="s" s="0">
        <v>97</v>
      </c>
      <c r="AQ247" t="s" s="0">
        <v>1041</v>
      </c>
      <c r="AR247" t="s" s="0">
        <v>1042</v>
      </c>
      <c r="AS247" t="s" s="0">
        <v>1043</v>
      </c>
      <c r="AT247" t="s" s="0">
        <v>1044</v>
      </c>
      <c r="AU247" t="s" s="0">
        <v>1045</v>
      </c>
      <c r="AV247" t="s" s="0">
        <v>81</v>
      </c>
      <c r="AW247" t="s" s="0">
        <v>1046</v>
      </c>
      <c r="AX247" t="s" s="0">
        <v>1047</v>
      </c>
      <c r="AY247" t="s" s="0">
        <v>112</v>
      </c>
      <c r="AZ247" t="s" s="0">
        <v>106</v>
      </c>
      <c r="BA247" t="s" s="0">
        <v>4824</v>
      </c>
      <c r="BB247" t="s" s="0">
        <v>81</v>
      </c>
      <c r="BC247" t="s" s="0">
        <v>81</v>
      </c>
      <c r="BD247" t="s" s="0">
        <v>81</v>
      </c>
      <c r="BE247" t="s" s="0">
        <v>81</v>
      </c>
      <c r="BF247" t="s" s="0">
        <v>81</v>
      </c>
      <c r="BG247" t="s" s="0">
        <v>81</v>
      </c>
      <c r="BH247" t="s" s="0">
        <v>81</v>
      </c>
      <c r="BI247" t="s" s="0">
        <v>5664</v>
      </c>
      <c r="BJ247" t="s" s="0">
        <v>5665</v>
      </c>
      <c r="BK247" t="s" s="491">
        <f>HYPERLINK("http://dx.doi.org/10.1016/j.ijmedinf.2025.106189","http://dx.doi.org/10.1016/j.ijmedinf.2025.106189")</f>
        <v>5666</v>
      </c>
      <c r="BL247" t="s" s="0">
        <v>81</v>
      </c>
      <c r="BM247" t="s" s="0">
        <v>435</v>
      </c>
      <c r="BN247" t="s" s="0">
        <v>154</v>
      </c>
      <c r="BO247" t="s" s="0">
        <v>1053</v>
      </c>
      <c r="BP247" t="s" s="0">
        <v>1054</v>
      </c>
      <c r="BQ247" t="s" s="0">
        <v>5667</v>
      </c>
      <c r="BR247" t="s" s="0">
        <v>5668</v>
      </c>
      <c r="BS247" t="s" s="0">
        <v>5669</v>
      </c>
      <c r="BT247" t="s" s="492">
        <f>HYPERLINK("https://www.webofscience.com/wos/woscc/full-record/WOS:001628836600001","View Record in Web of Science")</f>
        <v>119</v>
      </c>
      <c r="BU247" t="s" s="0">
        <v>81</v>
      </c>
      <c r="BV247" t="s" s="0">
        <v>81</v>
      </c>
      <c r="BW247" t="s" s="0">
        <v>81</v>
      </c>
      <c r="BX247" t="s" s="0">
        <v>121</v>
      </c>
    </row>
    <row r="248">
      <c r="A248" t="s" s="0">
        <v>77</v>
      </c>
      <c r="B248" t="s" s="0">
        <v>77</v>
      </c>
      <c r="C248" t="s" s="0">
        <v>77</v>
      </c>
      <c r="D248" t="s" s="0">
        <v>77</v>
      </c>
      <c r="E248" t="s" s="0">
        <v>5670</v>
      </c>
      <c r="F248" t="s" s="0">
        <v>5671</v>
      </c>
      <c r="G248" t="s" s="0">
        <v>5672</v>
      </c>
      <c r="H248" t="s" s="0">
        <v>81</v>
      </c>
      <c r="I248" t="s" s="0">
        <v>82</v>
      </c>
      <c r="J248" t="s" s="0">
        <v>5673</v>
      </c>
      <c r="K248" t="s" s="0">
        <v>5674</v>
      </c>
      <c r="L248" t="s" s="0">
        <v>5675</v>
      </c>
      <c r="M248" t="s" s="0">
        <v>5676</v>
      </c>
      <c r="N248" t="s" s="0">
        <v>5677</v>
      </c>
      <c r="O248" t="s" s="0">
        <v>5678</v>
      </c>
      <c r="P248" t="s" s="0">
        <v>5679</v>
      </c>
      <c r="Q248" t="s" s="0">
        <v>87</v>
      </c>
      <c r="R248" t="s" s="0">
        <v>81</v>
      </c>
      <c r="S248" t="s" s="0">
        <v>81</v>
      </c>
      <c r="T248" t="s" s="0">
        <v>81</v>
      </c>
      <c r="U248" t="s" s="0">
        <v>81</v>
      </c>
      <c r="V248" t="s" s="0">
        <v>5680</v>
      </c>
      <c r="W248" t="s" s="0">
        <v>309</v>
      </c>
      <c r="X248" t="s" s="0">
        <v>81</v>
      </c>
      <c r="Y248" t="s" s="0">
        <v>81</v>
      </c>
      <c r="Z248" t="s" s="0">
        <v>90</v>
      </c>
      <c r="AA248" t="s" s="0">
        <v>91</v>
      </c>
      <c r="AB248" t="s" s="0">
        <v>81</v>
      </c>
      <c r="AC248" t="s" s="0">
        <v>81</v>
      </c>
      <c r="AD248" t="s" s="0">
        <v>81</v>
      </c>
      <c r="AE248" t="s" s="0">
        <v>81</v>
      </c>
      <c r="AF248" t="s" s="0">
        <v>81</v>
      </c>
      <c r="AG248" t="s" s="0">
        <v>5681</v>
      </c>
      <c r="AH248" t="s" s="0">
        <v>81</v>
      </c>
      <c r="AI248" t="s" s="0">
        <v>81</v>
      </c>
      <c r="AJ248" t="s" s="0">
        <v>81</v>
      </c>
      <c r="AK248" t="s" s="0">
        <v>81</v>
      </c>
      <c r="AL248" t="s" s="0">
        <v>3377</v>
      </c>
      <c r="AM248" t="s" s="0">
        <v>77</v>
      </c>
      <c r="AN248" t="s" s="0">
        <v>77</v>
      </c>
      <c r="AO248" t="s" s="0">
        <v>77</v>
      </c>
      <c r="AP248" t="s" s="0">
        <v>77</v>
      </c>
      <c r="AQ248" t="s" s="0">
        <v>313</v>
      </c>
      <c r="AR248" t="s" s="0">
        <v>314</v>
      </c>
      <c r="AS248" t="s" s="0">
        <v>315</v>
      </c>
      <c r="AT248" t="s" s="0">
        <v>81</v>
      </c>
      <c r="AU248" t="s" s="0">
        <v>316</v>
      </c>
      <c r="AV248" t="s" s="0">
        <v>81</v>
      </c>
      <c r="AW248" t="s" s="0">
        <v>317</v>
      </c>
      <c r="AX248" t="s" s="0">
        <v>318</v>
      </c>
      <c r="AY248" t="s" s="0">
        <v>5682</v>
      </c>
      <c r="AZ248" t="s" s="0">
        <v>106</v>
      </c>
      <c r="BA248" t="s" s="0">
        <v>154</v>
      </c>
      <c r="BB248" t="s" s="0">
        <v>81</v>
      </c>
      <c r="BC248" t="s" s="0">
        <v>81</v>
      </c>
      <c r="BD248" t="s" s="0">
        <v>81</v>
      </c>
      <c r="BE248" t="s" s="0">
        <v>81</v>
      </c>
      <c r="BF248" t="s" s="0">
        <v>81</v>
      </c>
      <c r="BG248" t="s" s="0">
        <v>81</v>
      </c>
      <c r="BH248" t="s" s="0">
        <v>81</v>
      </c>
      <c r="BI248" t="s" s="0">
        <v>5683</v>
      </c>
      <c r="BJ248" t="s" s="0">
        <v>5684</v>
      </c>
      <c r="BK248" t="s" s="493">
        <f>HYPERLINK("http://dx.doi.org/10.3389/fmed.2026.1879708","http://dx.doi.org/10.3389/fmed.2026.1879708")</f>
        <v>5685</v>
      </c>
      <c r="BL248" t="s" s="0">
        <v>81</v>
      </c>
      <c r="BM248" t="s" s="0">
        <v>81</v>
      </c>
      <c r="BN248" t="s" s="0">
        <v>360</v>
      </c>
      <c r="BO248" t="s" s="0">
        <v>182</v>
      </c>
      <c r="BP248" t="s" s="0">
        <v>115</v>
      </c>
      <c r="BQ248" t="s" s="0">
        <v>5686</v>
      </c>
      <c r="BR248" t="s" s="0">
        <v>81</v>
      </c>
      <c r="BS248" t="s" s="0">
        <v>5687</v>
      </c>
      <c r="BT248" t="s" s="494">
        <f>HYPERLINK("https://www.webofscience.com/wos/woscc/full-record/WOS:001846107000001","View Record in Web of Science")</f>
        <v>119</v>
      </c>
      <c r="BU248" t="s" s="0">
        <v>272</v>
      </c>
      <c r="BV248" t="s" s="0">
        <v>81</v>
      </c>
      <c r="BW248" t="s" s="0">
        <v>81</v>
      </c>
      <c r="BX248" t="s" s="0">
        <v>121</v>
      </c>
    </row>
    <row r="249">
      <c r="A249" t="s" s="0">
        <v>77</v>
      </c>
      <c r="B249" t="s" s="0">
        <v>77</v>
      </c>
      <c r="C249" t="s" s="0">
        <v>77</v>
      </c>
      <c r="D249" t="s" s="0">
        <v>77</v>
      </c>
      <c r="E249" t="s" s="0">
        <v>5688</v>
      </c>
      <c r="F249" t="s" s="0">
        <v>5689</v>
      </c>
      <c r="G249" t="s" s="0">
        <v>5690</v>
      </c>
      <c r="H249" t="s" s="0">
        <v>81</v>
      </c>
      <c r="I249" t="s" s="0">
        <v>82</v>
      </c>
      <c r="J249" t="s" s="0">
        <v>5691</v>
      </c>
      <c r="K249" t="s" s="0">
        <v>5692</v>
      </c>
      <c r="L249" t="s" s="0">
        <v>81</v>
      </c>
      <c r="M249" t="s" s="0">
        <v>81</v>
      </c>
      <c r="N249" t="s" s="0">
        <v>81</v>
      </c>
      <c r="O249" t="s" s="0">
        <v>5693</v>
      </c>
      <c r="P249" t="s" s="0">
        <v>5694</v>
      </c>
      <c r="Q249" t="s" s="0">
        <v>87</v>
      </c>
      <c r="R249" t="s" s="0">
        <v>81</v>
      </c>
      <c r="S249" t="s" s="0">
        <v>81</v>
      </c>
      <c r="T249" t="s" s="0">
        <v>81</v>
      </c>
      <c r="U249" t="s" s="0">
        <v>81</v>
      </c>
      <c r="V249" t="s" s="0">
        <v>5695</v>
      </c>
      <c r="W249" t="s" s="0">
        <v>5696</v>
      </c>
      <c r="X249" t="s" s="0">
        <v>81</v>
      </c>
      <c r="Y249" t="s" s="0">
        <v>81</v>
      </c>
      <c r="Z249" t="s" s="0">
        <v>90</v>
      </c>
      <c r="AA249" t="s" s="0">
        <v>91</v>
      </c>
      <c r="AB249" t="s" s="0">
        <v>81</v>
      </c>
      <c r="AC249" t="s" s="0">
        <v>81</v>
      </c>
      <c r="AD249" t="s" s="0">
        <v>81</v>
      </c>
      <c r="AE249" t="s" s="0">
        <v>81</v>
      </c>
      <c r="AF249" t="s" s="0">
        <v>81</v>
      </c>
      <c r="AG249" t="s" s="0">
        <v>5697</v>
      </c>
      <c r="AH249" t="s" s="0">
        <v>5698</v>
      </c>
      <c r="AI249" t="s" s="0">
        <v>81</v>
      </c>
      <c r="AJ249" t="s" s="0">
        <v>81</v>
      </c>
      <c r="AK249" t="s" s="0">
        <v>81</v>
      </c>
      <c r="AL249" t="s" s="0">
        <v>169</v>
      </c>
      <c r="AM249" t="s" s="0">
        <v>77</v>
      </c>
      <c r="AN249" t="s" s="0">
        <v>77</v>
      </c>
      <c r="AO249" t="s" s="0">
        <v>77</v>
      </c>
      <c r="AP249" t="s" s="0">
        <v>77</v>
      </c>
      <c r="AQ249" t="s" s="0">
        <v>838</v>
      </c>
      <c r="AR249" t="s" s="0">
        <v>839</v>
      </c>
      <c r="AS249" t="s" s="0">
        <v>840</v>
      </c>
      <c r="AT249" t="s" s="0">
        <v>5699</v>
      </c>
      <c r="AU249" t="s" s="0">
        <v>5700</v>
      </c>
      <c r="AV249" t="s" s="0">
        <v>81</v>
      </c>
      <c r="AW249" t="s" s="0">
        <v>5701</v>
      </c>
      <c r="AX249" t="s" s="0">
        <v>5696</v>
      </c>
      <c r="AY249" t="s" s="0">
        <v>346</v>
      </c>
      <c r="AZ249" t="s" s="0">
        <v>106</v>
      </c>
      <c r="BA249" t="s" s="0">
        <v>287</v>
      </c>
      <c r="BB249" t="s" s="0">
        <v>200</v>
      </c>
      <c r="BC249" t="s" s="0">
        <v>81</v>
      </c>
      <c r="BD249" t="s" s="0">
        <v>81</v>
      </c>
      <c r="BE249" t="s" s="0">
        <v>81</v>
      </c>
      <c r="BF249" t="s" s="0">
        <v>81</v>
      </c>
      <c r="BG249" t="s" s="0">
        <v>81</v>
      </c>
      <c r="BH249" t="s" s="0">
        <v>81</v>
      </c>
      <c r="BI249" t="s" s="0">
        <v>5702</v>
      </c>
      <c r="BJ249" t="s" s="0">
        <v>5703</v>
      </c>
      <c r="BK249" t="s" s="495">
        <f>HYPERLINK("http://dx.doi.org/10.1016/j.ejso.2026.111480","http://dx.doi.org/10.1016/j.ejso.2026.111480")</f>
        <v>5704</v>
      </c>
      <c r="BL249" t="s" s="0">
        <v>81</v>
      </c>
      <c r="BM249" t="s" s="0">
        <v>81</v>
      </c>
      <c r="BN249" t="s" s="0">
        <v>354</v>
      </c>
      <c r="BO249" t="s" s="0">
        <v>5705</v>
      </c>
      <c r="BP249" t="s" s="0">
        <v>5705</v>
      </c>
      <c r="BQ249" t="s" s="0">
        <v>5706</v>
      </c>
      <c r="BR249" t="s" s="0">
        <v>5707</v>
      </c>
      <c r="BS249" t="s" s="0">
        <v>5708</v>
      </c>
      <c r="BT249" t="s" s="496">
        <f>HYPERLINK("https://www.webofscience.com/wos/woscc/full-record/WOS:001704312000001","View Record in Web of Science")</f>
        <v>119</v>
      </c>
      <c r="BU249" t="s" s="0">
        <v>81</v>
      </c>
      <c r="BV249" t="s" s="0">
        <v>81</v>
      </c>
      <c r="BW249" t="s" s="0">
        <v>81</v>
      </c>
      <c r="BX249" t="s" s="0">
        <v>121</v>
      </c>
    </row>
    <row r="250">
      <c r="A250" t="s" s="0">
        <v>77</v>
      </c>
      <c r="B250" t="s" s="0">
        <v>77</v>
      </c>
      <c r="C250" t="s" s="0">
        <v>77</v>
      </c>
      <c r="D250" t="s" s="0">
        <v>77</v>
      </c>
      <c r="E250" t="s" s="0">
        <v>5709</v>
      </c>
      <c r="F250" t="s" s="0">
        <v>5710</v>
      </c>
      <c r="G250" t="s" s="0">
        <v>5711</v>
      </c>
      <c r="H250" t="s" s="0">
        <v>81</v>
      </c>
      <c r="I250" t="s" s="0">
        <v>82</v>
      </c>
      <c r="J250" t="s" s="0">
        <v>5712</v>
      </c>
      <c r="K250" t="s" s="0">
        <v>5713</v>
      </c>
      <c r="L250" t="s" s="0">
        <v>81</v>
      </c>
      <c r="M250" t="s" s="0">
        <v>81</v>
      </c>
      <c r="N250" t="s" s="0">
        <v>81</v>
      </c>
      <c r="O250" t="s" s="0">
        <v>5714</v>
      </c>
      <c r="P250" t="s" s="0">
        <v>81</v>
      </c>
      <c r="Q250" t="s" s="0">
        <v>87</v>
      </c>
      <c r="R250" t="s" s="0">
        <v>81</v>
      </c>
      <c r="S250" t="s" s="0">
        <v>81</v>
      </c>
      <c r="T250" t="s" s="0">
        <v>81</v>
      </c>
      <c r="U250" t="s" s="0">
        <v>81</v>
      </c>
      <c r="V250" t="s" s="0">
        <v>5715</v>
      </c>
      <c r="W250" t="s" s="0">
        <v>167</v>
      </c>
      <c r="X250" t="s" s="0">
        <v>81</v>
      </c>
      <c r="Y250" t="s" s="0">
        <v>81</v>
      </c>
      <c r="Z250" t="s" s="0">
        <v>90</v>
      </c>
      <c r="AA250" t="s" s="0">
        <v>91</v>
      </c>
      <c r="AB250" t="s" s="0">
        <v>81</v>
      </c>
      <c r="AC250" t="s" s="0">
        <v>81</v>
      </c>
      <c r="AD250" t="s" s="0">
        <v>81</v>
      </c>
      <c r="AE250" t="s" s="0">
        <v>81</v>
      </c>
      <c r="AF250" t="s" s="0">
        <v>81</v>
      </c>
      <c r="AG250" t="s" s="0">
        <v>5716</v>
      </c>
      <c r="AH250" t="s" s="0">
        <v>5717</v>
      </c>
      <c r="AI250" t="s" s="0">
        <v>81</v>
      </c>
      <c r="AJ250" t="s" s="0">
        <v>5718</v>
      </c>
      <c r="AK250" t="s" s="0">
        <v>81</v>
      </c>
      <c r="AL250" t="s" s="0">
        <v>800</v>
      </c>
      <c r="AM250" t="s" s="0">
        <v>199</v>
      </c>
      <c r="AN250" t="s" s="0">
        <v>200</v>
      </c>
      <c r="AO250" t="s" s="0">
        <v>200</v>
      </c>
      <c r="AP250" t="s" s="0">
        <v>289</v>
      </c>
      <c r="AQ250" t="s" s="0">
        <v>170</v>
      </c>
      <c r="AR250" t="s" s="0">
        <v>171</v>
      </c>
      <c r="AS250" t="s" s="0">
        <v>172</v>
      </c>
      <c r="AT250" t="s" s="0">
        <v>81</v>
      </c>
      <c r="AU250" t="s" s="0">
        <v>173</v>
      </c>
      <c r="AV250" t="s" s="0">
        <v>81</v>
      </c>
      <c r="AW250" t="s" s="0">
        <v>174</v>
      </c>
      <c r="AX250" t="s" s="0">
        <v>175</v>
      </c>
      <c r="AY250" t="s" s="0">
        <v>5719</v>
      </c>
      <c r="AZ250" t="s" s="0">
        <v>205</v>
      </c>
      <c r="BA250" t="s" s="0">
        <v>181</v>
      </c>
      <c r="BB250" t="s" s="0">
        <v>466</v>
      </c>
      <c r="BC250" t="s" s="0">
        <v>81</v>
      </c>
      <c r="BD250" t="s" s="0">
        <v>81</v>
      </c>
      <c r="BE250" t="s" s="0">
        <v>81</v>
      </c>
      <c r="BF250" t="s" s="0">
        <v>81</v>
      </c>
      <c r="BG250" t="s" s="0">
        <v>81</v>
      </c>
      <c r="BH250" t="s" s="0">
        <v>81</v>
      </c>
      <c r="BI250" t="s" s="0">
        <v>5720</v>
      </c>
      <c r="BJ250" t="s" s="0">
        <v>5721</v>
      </c>
      <c r="BK250" t="s" s="497">
        <f>HYPERLINK("http://dx.doi.org/10.3390/jcm14186501","http://dx.doi.org/10.3390/jcm14186501")</f>
        <v>5722</v>
      </c>
      <c r="BL250" t="s" s="0">
        <v>81</v>
      </c>
      <c r="BM250" t="s" s="0">
        <v>81</v>
      </c>
      <c r="BN250" t="s" s="0">
        <v>206</v>
      </c>
      <c r="BO250" t="s" s="0">
        <v>182</v>
      </c>
      <c r="BP250" t="s" s="0">
        <v>115</v>
      </c>
      <c r="BQ250" t="s" s="0">
        <v>5723</v>
      </c>
      <c r="BR250" t="s" s="0">
        <v>5724</v>
      </c>
      <c r="BS250" t="s" s="0">
        <v>5725</v>
      </c>
      <c r="BT250" t="s" s="498">
        <f>HYPERLINK("https://www.webofscience.com/wos/woscc/full-record/WOS:001581534800001","View Record in Web of Science")</f>
        <v>119</v>
      </c>
      <c r="BU250" t="s" s="0">
        <v>120</v>
      </c>
      <c r="BV250" t="s" s="0">
        <v>81</v>
      </c>
      <c r="BW250" t="s" s="0">
        <v>81</v>
      </c>
      <c r="BX250" t="s" s="0">
        <v>121</v>
      </c>
    </row>
    <row r="251">
      <c r="A251" t="s" s="0">
        <v>77</v>
      </c>
      <c r="B251" t="s" s="0">
        <v>77</v>
      </c>
      <c r="C251" t="s" s="0">
        <v>77</v>
      </c>
      <c r="D251" t="s" s="0">
        <v>77</v>
      </c>
      <c r="E251" t="s" s="0">
        <v>5726</v>
      </c>
      <c r="F251" t="s" s="0">
        <v>5727</v>
      </c>
      <c r="G251" t="s" s="0">
        <v>5728</v>
      </c>
      <c r="H251" t="s" s="0">
        <v>81</v>
      </c>
      <c r="I251" t="s" s="0">
        <v>82</v>
      </c>
      <c r="J251" t="s" s="0">
        <v>5729</v>
      </c>
      <c r="K251" t="s" s="0">
        <v>5730</v>
      </c>
      <c r="L251" t="s" s="0">
        <v>5139</v>
      </c>
      <c r="M251" t="s" s="0">
        <v>5139</v>
      </c>
      <c r="N251" t="s" s="0">
        <v>5140</v>
      </c>
      <c r="O251" t="s" s="0">
        <v>5731</v>
      </c>
      <c r="P251" t="s" s="0">
        <v>1606</v>
      </c>
      <c r="Q251" t="s" s="0">
        <v>87</v>
      </c>
      <c r="R251" t="s" s="0">
        <v>81</v>
      </c>
      <c r="S251" t="s" s="0">
        <v>81</v>
      </c>
      <c r="T251" t="s" s="0">
        <v>81</v>
      </c>
      <c r="U251" t="s" s="0">
        <v>81</v>
      </c>
      <c r="V251" t="s" s="0">
        <v>5732</v>
      </c>
      <c r="W251" t="s" s="0">
        <v>557</v>
      </c>
      <c r="X251" t="s" s="0">
        <v>81</v>
      </c>
      <c r="Y251" t="s" s="0">
        <v>81</v>
      </c>
      <c r="Z251" t="s" s="0">
        <v>90</v>
      </c>
      <c r="AA251" t="s" s="0">
        <v>91</v>
      </c>
      <c r="AB251" t="s" s="0">
        <v>81</v>
      </c>
      <c r="AC251" t="s" s="0">
        <v>81</v>
      </c>
      <c r="AD251" t="s" s="0">
        <v>81</v>
      </c>
      <c r="AE251" t="s" s="0">
        <v>81</v>
      </c>
      <c r="AF251" t="s" s="0">
        <v>81</v>
      </c>
      <c r="AG251" t="s" s="0">
        <v>5733</v>
      </c>
      <c r="AH251" t="s" s="0">
        <v>4170</v>
      </c>
      <c r="AI251" t="s" s="0">
        <v>3203</v>
      </c>
      <c r="AJ251" t="s" s="0">
        <v>81</v>
      </c>
      <c r="AK251" t="s" s="0">
        <v>81</v>
      </c>
      <c r="AL251" t="s" s="0">
        <v>5734</v>
      </c>
      <c r="AM251" t="s" s="0">
        <v>108</v>
      </c>
      <c r="AN251" t="s" s="0">
        <v>108</v>
      </c>
      <c r="AO251" t="s" s="0">
        <v>77</v>
      </c>
      <c r="AP251" t="s" s="0">
        <v>77</v>
      </c>
      <c r="AQ251" t="s" s="0">
        <v>313</v>
      </c>
      <c r="AR251" t="s" s="0">
        <v>314</v>
      </c>
      <c r="AS251" t="s" s="0">
        <v>315</v>
      </c>
      <c r="AT251" t="s" s="0">
        <v>561</v>
      </c>
      <c r="AU251" t="s" s="0">
        <v>81</v>
      </c>
      <c r="AV251" t="s" s="0">
        <v>81</v>
      </c>
      <c r="AW251" t="s" s="0">
        <v>562</v>
      </c>
      <c r="AX251" t="s" s="0">
        <v>563</v>
      </c>
      <c r="AY251" t="s" s="0">
        <v>909</v>
      </c>
      <c r="AZ251" t="s" s="0">
        <v>106</v>
      </c>
      <c r="BA251" t="s" s="0">
        <v>493</v>
      </c>
      <c r="BB251" t="s" s="0">
        <v>81</v>
      </c>
      <c r="BC251" t="s" s="0">
        <v>81</v>
      </c>
      <c r="BD251" t="s" s="0">
        <v>81</v>
      </c>
      <c r="BE251" t="s" s="0">
        <v>81</v>
      </c>
      <c r="BF251" t="s" s="0">
        <v>81</v>
      </c>
      <c r="BG251" t="s" s="0">
        <v>81</v>
      </c>
      <c r="BH251" t="s" s="0">
        <v>81</v>
      </c>
      <c r="BI251" t="s" s="0">
        <v>5735</v>
      </c>
      <c r="BJ251" t="s" s="0">
        <v>5736</v>
      </c>
      <c r="BK251" t="s" s="499">
        <f>HYPERLINK("http://dx.doi.org/10.3389/fonc.2026.1803391","http://dx.doi.org/10.3389/fonc.2026.1803391")</f>
        <v>5737</v>
      </c>
      <c r="BL251" t="s" s="0">
        <v>81</v>
      </c>
      <c r="BM251" t="s" s="0">
        <v>912</v>
      </c>
      <c r="BN251" t="s" s="0">
        <v>154</v>
      </c>
      <c r="BO251" t="s" s="0">
        <v>568</v>
      </c>
      <c r="BP251" t="s" s="0">
        <v>568</v>
      </c>
      <c r="BQ251" t="s" s="0">
        <v>5738</v>
      </c>
      <c r="BR251" t="s" s="0">
        <v>5739</v>
      </c>
      <c r="BS251" t="s" s="0">
        <v>5740</v>
      </c>
      <c r="BT251" t="s" s="500">
        <f>HYPERLINK("https://www.webofscience.com/wos/woscc/full-record/WOS:001789088200001","View Record in Web of Science")</f>
        <v>119</v>
      </c>
      <c r="BU251" t="s" s="0">
        <v>120</v>
      </c>
      <c r="BV251" t="s" s="0">
        <v>81</v>
      </c>
      <c r="BW251" t="s" s="0">
        <v>81</v>
      </c>
      <c r="BX251" t="s" s="0">
        <v>121</v>
      </c>
    </row>
    <row r="252">
      <c r="A252" t="s" s="0">
        <v>77</v>
      </c>
      <c r="B252" t="s" s="0">
        <v>77</v>
      </c>
      <c r="C252" t="s" s="0">
        <v>108</v>
      </c>
      <c r="D252" t="s" s="0">
        <v>77</v>
      </c>
      <c r="E252" t="s" s="0">
        <v>5741</v>
      </c>
      <c r="F252" t="s" s="0">
        <v>5742</v>
      </c>
      <c r="G252" t="s" s="0">
        <v>5743</v>
      </c>
      <c r="H252" t="s" s="0">
        <v>81</v>
      </c>
      <c r="I252" t="s" s="0">
        <v>82</v>
      </c>
      <c r="J252" t="s" s="0">
        <v>5744</v>
      </c>
      <c r="K252" t="s" s="0">
        <v>5745</v>
      </c>
      <c r="L252" t="s" s="0">
        <v>81</v>
      </c>
      <c r="M252" t="s" s="0">
        <v>81</v>
      </c>
      <c r="N252" t="s" s="0">
        <v>81</v>
      </c>
      <c r="O252" t="s" s="0">
        <v>5746</v>
      </c>
      <c r="P252" t="s" s="0">
        <v>5747</v>
      </c>
      <c r="Q252" t="s" s="0">
        <v>87</v>
      </c>
      <c r="R252" t="s" s="0">
        <v>81</v>
      </c>
      <c r="S252" t="s" s="0">
        <v>81</v>
      </c>
      <c r="T252" t="s" s="0">
        <v>81</v>
      </c>
      <c r="U252" t="s" s="0">
        <v>81</v>
      </c>
      <c r="V252" t="s" s="0">
        <v>5748</v>
      </c>
      <c r="W252" t="s" s="0">
        <v>167</v>
      </c>
      <c r="X252" t="s" s="0">
        <v>81</v>
      </c>
      <c r="Y252" t="s" s="0">
        <v>81</v>
      </c>
      <c r="Z252" t="s" s="0">
        <v>90</v>
      </c>
      <c r="AA252" t="s" s="0">
        <v>91</v>
      </c>
      <c r="AB252" t="s" s="0">
        <v>81</v>
      </c>
      <c r="AC252" t="s" s="0">
        <v>81</v>
      </c>
      <c r="AD252" t="s" s="0">
        <v>81</v>
      </c>
      <c r="AE252" t="s" s="0">
        <v>81</v>
      </c>
      <c r="AF252" t="s" s="0">
        <v>81</v>
      </c>
      <c r="AG252" t="s" s="0">
        <v>5749</v>
      </c>
      <c r="AH252" t="s" s="0">
        <v>5750</v>
      </c>
      <c r="AI252" t="s" s="0">
        <v>5751</v>
      </c>
      <c r="AJ252" t="s" s="0">
        <v>81</v>
      </c>
      <c r="AK252" t="s" s="0">
        <v>81</v>
      </c>
      <c r="AL252" t="s" s="0">
        <v>3339</v>
      </c>
      <c r="AM252" t="s" s="0">
        <v>199</v>
      </c>
      <c r="AN252" t="s" s="0">
        <v>199</v>
      </c>
      <c r="AO252" t="s" s="0">
        <v>288</v>
      </c>
      <c r="AP252" t="s" s="0">
        <v>288</v>
      </c>
      <c r="AQ252" t="s" s="0">
        <v>170</v>
      </c>
      <c r="AR252" t="s" s="0">
        <v>171</v>
      </c>
      <c r="AS252" t="s" s="0">
        <v>172</v>
      </c>
      <c r="AT252" t="s" s="0">
        <v>81</v>
      </c>
      <c r="AU252" t="s" s="0">
        <v>173</v>
      </c>
      <c r="AV252" t="s" s="0">
        <v>81</v>
      </c>
      <c r="AW252" t="s" s="0">
        <v>174</v>
      </c>
      <c r="AX252" t="s" s="0">
        <v>175</v>
      </c>
      <c r="AY252" t="s" s="0">
        <v>3881</v>
      </c>
      <c r="AZ252" t="s" s="0">
        <v>106</v>
      </c>
      <c r="BA252" t="s" s="0">
        <v>177</v>
      </c>
      <c r="BB252" t="s" s="0">
        <v>122</v>
      </c>
      <c r="BC252" t="s" s="0">
        <v>81</v>
      </c>
      <c r="BD252" t="s" s="0">
        <v>81</v>
      </c>
      <c r="BE252" t="s" s="0">
        <v>81</v>
      </c>
      <c r="BF252" t="s" s="0">
        <v>81</v>
      </c>
      <c r="BG252" t="s" s="0">
        <v>81</v>
      </c>
      <c r="BH252" t="s" s="0">
        <v>81</v>
      </c>
      <c r="BI252" t="s" s="0">
        <v>5752</v>
      </c>
      <c r="BJ252" t="s" s="0">
        <v>5753</v>
      </c>
      <c r="BK252" t="s" s="501">
        <f>HYPERLINK("http://dx.doi.org/10.3390/jcm15051751","http://dx.doi.org/10.3390/jcm15051751")</f>
        <v>5754</v>
      </c>
      <c r="BL252" t="s" s="0">
        <v>81</v>
      </c>
      <c r="BM252" t="s" s="0">
        <v>81</v>
      </c>
      <c r="BN252" t="s" s="0">
        <v>323</v>
      </c>
      <c r="BO252" t="s" s="0">
        <v>182</v>
      </c>
      <c r="BP252" t="s" s="0">
        <v>115</v>
      </c>
      <c r="BQ252" t="s" s="0">
        <v>5755</v>
      </c>
      <c r="BR252" t="s" s="0">
        <v>5756</v>
      </c>
      <c r="BS252" t="s" s="0">
        <v>5757</v>
      </c>
      <c r="BT252" t="s" s="502">
        <f>HYPERLINK("https://www.webofscience.com/wos/woscc/full-record/WOS:001713688400001","View Record in Web of Science")</f>
        <v>119</v>
      </c>
      <c r="BU252" t="s" s="0">
        <v>120</v>
      </c>
      <c r="BV252" t="s" s="0">
        <v>81</v>
      </c>
      <c r="BW252" t="s" s="0">
        <v>81</v>
      </c>
      <c r="BX252" t="s" s="0">
        <v>121</v>
      </c>
    </row>
    <row r="253">
      <c r="A253" t="s" s="0">
        <v>77</v>
      </c>
      <c r="B253" t="s" s="0">
        <v>77</v>
      </c>
      <c r="C253" t="s" s="0">
        <v>77</v>
      </c>
      <c r="D253" t="s" s="0">
        <v>77</v>
      </c>
      <c r="E253" t="s" s="0">
        <v>5758</v>
      </c>
      <c r="F253" t="s" s="0">
        <v>5759</v>
      </c>
      <c r="G253" t="s" s="0">
        <v>5760</v>
      </c>
      <c r="H253" t="s" s="0">
        <v>81</v>
      </c>
      <c r="I253" t="s" s="0">
        <v>82</v>
      </c>
      <c r="J253" t="s" s="0">
        <v>5761</v>
      </c>
      <c r="K253" t="s" s="0">
        <v>5762</v>
      </c>
      <c r="L253" t="s" s="0">
        <v>81</v>
      </c>
      <c r="M253" t="s" s="0">
        <v>81</v>
      </c>
      <c r="N253" t="s" s="0">
        <v>81</v>
      </c>
      <c r="O253" t="s" s="0">
        <v>5763</v>
      </c>
      <c r="P253" t="s" s="0">
        <v>5764</v>
      </c>
      <c r="Q253" t="s" s="0">
        <v>87</v>
      </c>
      <c r="R253" t="s" s="0">
        <v>81</v>
      </c>
      <c r="S253" t="s" s="0">
        <v>81</v>
      </c>
      <c r="T253" t="s" s="0">
        <v>81</v>
      </c>
      <c r="U253" t="s" s="0">
        <v>81</v>
      </c>
      <c r="V253" t="s" s="0">
        <v>5765</v>
      </c>
      <c r="W253" t="s" s="0">
        <v>5766</v>
      </c>
      <c r="X253" t="s" s="0">
        <v>81</v>
      </c>
      <c r="Y253" t="s" s="0">
        <v>81</v>
      </c>
      <c r="Z253" t="s" s="0">
        <v>90</v>
      </c>
      <c r="AA253" t="s" s="0">
        <v>91</v>
      </c>
      <c r="AB253" t="s" s="0">
        <v>81</v>
      </c>
      <c r="AC253" t="s" s="0">
        <v>81</v>
      </c>
      <c r="AD253" t="s" s="0">
        <v>81</v>
      </c>
      <c r="AE253" t="s" s="0">
        <v>81</v>
      </c>
      <c r="AF253" t="s" s="0">
        <v>81</v>
      </c>
      <c r="AG253" t="s" s="0">
        <v>5767</v>
      </c>
      <c r="AH253" t="s" s="0">
        <v>81</v>
      </c>
      <c r="AI253" t="s" s="0">
        <v>5768</v>
      </c>
      <c r="AJ253" t="s" s="0">
        <v>81</v>
      </c>
      <c r="AK253" t="s" s="0">
        <v>81</v>
      </c>
      <c r="AL253" t="s" s="0">
        <v>461</v>
      </c>
      <c r="AM253" t="s" s="0">
        <v>108</v>
      </c>
      <c r="AN253" t="s" s="0">
        <v>108</v>
      </c>
      <c r="AO253" t="s" s="0">
        <v>108</v>
      </c>
      <c r="AP253" t="s" s="0">
        <v>199</v>
      </c>
      <c r="AQ253" t="s" s="0">
        <v>2961</v>
      </c>
      <c r="AR253" t="s" s="0">
        <v>2962</v>
      </c>
      <c r="AS253" t="s" s="0">
        <v>2963</v>
      </c>
      <c r="AT253" t="s" s="0">
        <v>5769</v>
      </c>
      <c r="AU253" t="s" s="0">
        <v>5770</v>
      </c>
      <c r="AV253" t="s" s="0">
        <v>81</v>
      </c>
      <c r="AW253" t="s" s="0">
        <v>5771</v>
      </c>
      <c r="AX253" t="s" s="0">
        <v>5772</v>
      </c>
      <c r="AY253" t="s" s="0">
        <v>1162</v>
      </c>
      <c r="AZ253" t="s" s="0">
        <v>205</v>
      </c>
      <c r="BA253" t="s" s="0">
        <v>5773</v>
      </c>
      <c r="BB253" t="s" s="0">
        <v>81</v>
      </c>
      <c r="BC253" t="s" s="0">
        <v>81</v>
      </c>
      <c r="BD253" t="s" s="0">
        <v>81</v>
      </c>
      <c r="BE253" t="s" s="0">
        <v>81</v>
      </c>
      <c r="BF253" t="s" s="0">
        <v>81</v>
      </c>
      <c r="BG253" t="s" s="0">
        <v>81</v>
      </c>
      <c r="BH253" t="s" s="0">
        <v>81</v>
      </c>
      <c r="BI253" t="s" s="0">
        <v>5774</v>
      </c>
      <c r="BJ253" t="s" s="0">
        <v>5775</v>
      </c>
      <c r="BK253" t="s" s="503">
        <f>HYPERLINK("http://dx.doi.org/10.1016/j.thromres.2025.109507","http://dx.doi.org/10.1016/j.thromres.2025.109507")</f>
        <v>5776</v>
      </c>
      <c r="BL253" t="s" s="0">
        <v>81</v>
      </c>
      <c r="BM253" t="s" s="0">
        <v>777</v>
      </c>
      <c r="BN253" t="s" s="0">
        <v>360</v>
      </c>
      <c r="BO253" t="s" s="0">
        <v>5777</v>
      </c>
      <c r="BP253" t="s" s="0">
        <v>5778</v>
      </c>
      <c r="BQ253" t="s" s="0">
        <v>5779</v>
      </c>
      <c r="BR253" t="s" s="0">
        <v>5780</v>
      </c>
      <c r="BS253" t="s" s="0">
        <v>5781</v>
      </c>
      <c r="BT253" t="s" s="504">
        <f>HYPERLINK("https://www.webofscience.com/wos/woscc/full-record/WOS:001615030100001","View Record in Web of Science")</f>
        <v>119</v>
      </c>
      <c r="BU253" t="s" s="0">
        <v>81</v>
      </c>
      <c r="BV253" t="s" s="0">
        <v>81</v>
      </c>
      <c r="BW253" t="s" s="0">
        <v>81</v>
      </c>
      <c r="BX253" t="s" s="0">
        <v>121</v>
      </c>
    </row>
    <row r="254">
      <c r="A254" t="s" s="0">
        <v>77</v>
      </c>
      <c r="B254" t="s" s="0">
        <v>77</v>
      </c>
      <c r="C254" t="s" s="0">
        <v>77</v>
      </c>
      <c r="D254" t="s" s="0">
        <v>77</v>
      </c>
      <c r="E254" t="s" s="0">
        <v>5782</v>
      </c>
      <c r="F254" t="s" s="0">
        <v>5783</v>
      </c>
      <c r="G254" t="s" s="0">
        <v>5784</v>
      </c>
      <c r="H254" t="s" s="0">
        <v>81</v>
      </c>
      <c r="I254" t="s" s="0">
        <v>82</v>
      </c>
      <c r="J254" t="s" s="0">
        <v>5785</v>
      </c>
      <c r="K254" t="s" s="0">
        <v>5786</v>
      </c>
      <c r="L254" t="s" s="0">
        <v>81</v>
      </c>
      <c r="M254" t="s" s="0">
        <v>81</v>
      </c>
      <c r="N254" t="s" s="0">
        <v>81</v>
      </c>
      <c r="O254" t="s" s="0">
        <v>5787</v>
      </c>
      <c r="P254" t="s" s="0">
        <v>5788</v>
      </c>
      <c r="Q254" t="s" s="0">
        <v>87</v>
      </c>
      <c r="R254" t="s" s="0">
        <v>81</v>
      </c>
      <c r="S254" t="s" s="0">
        <v>81</v>
      </c>
      <c r="T254" t="s" s="0">
        <v>81</v>
      </c>
      <c r="U254" t="s" s="0">
        <v>81</v>
      </c>
      <c r="V254" t="s" s="0">
        <v>5789</v>
      </c>
      <c r="W254" t="s" s="0">
        <v>5790</v>
      </c>
      <c r="X254" t="s" s="0">
        <v>81</v>
      </c>
      <c r="Y254" t="s" s="0">
        <v>81</v>
      </c>
      <c r="Z254" t="s" s="0">
        <v>90</v>
      </c>
      <c r="AA254" t="s" s="0">
        <v>91</v>
      </c>
      <c r="AB254" t="s" s="0">
        <v>81</v>
      </c>
      <c r="AC254" t="s" s="0">
        <v>81</v>
      </c>
      <c r="AD254" t="s" s="0">
        <v>81</v>
      </c>
      <c r="AE254" t="s" s="0">
        <v>81</v>
      </c>
      <c r="AF254" t="s" s="0">
        <v>81</v>
      </c>
      <c r="AG254" t="s" s="0">
        <v>5791</v>
      </c>
      <c r="AH254" t="s" s="0">
        <v>81</v>
      </c>
      <c r="AI254" t="s" s="0">
        <v>5792</v>
      </c>
      <c r="AJ254" t="s" s="0">
        <v>81</v>
      </c>
      <c r="AK254" t="s" s="0">
        <v>81</v>
      </c>
      <c r="AL254" t="s" s="0">
        <v>198</v>
      </c>
      <c r="AM254" t="s" s="0">
        <v>77</v>
      </c>
      <c r="AN254" t="s" s="0">
        <v>77</v>
      </c>
      <c r="AO254" t="s" s="0">
        <v>97</v>
      </c>
      <c r="AP254" t="s" s="0">
        <v>97</v>
      </c>
      <c r="AQ254" t="s" s="0">
        <v>611</v>
      </c>
      <c r="AR254" t="s" s="0">
        <v>612</v>
      </c>
      <c r="AS254" t="s" s="0">
        <v>613</v>
      </c>
      <c r="AT254" t="s" s="0">
        <v>5793</v>
      </c>
      <c r="AU254" t="s" s="0">
        <v>5794</v>
      </c>
      <c r="AV254" t="s" s="0">
        <v>81</v>
      </c>
      <c r="AW254" t="s" s="0">
        <v>5790</v>
      </c>
      <c r="AX254" t="s" s="0">
        <v>5795</v>
      </c>
      <c r="AY254" t="s" s="0">
        <v>1048</v>
      </c>
      <c r="AZ254" t="s" s="0">
        <v>106</v>
      </c>
      <c r="BA254" t="s" s="0">
        <v>403</v>
      </c>
      <c r="BB254" t="s" s="0">
        <v>81</v>
      </c>
      <c r="BC254" t="s" s="0">
        <v>81</v>
      </c>
      <c r="BD254" t="s" s="0">
        <v>81</v>
      </c>
      <c r="BE254" t="s" s="0">
        <v>81</v>
      </c>
      <c r="BF254" t="s" s="0">
        <v>81</v>
      </c>
      <c r="BG254" t="s" s="0">
        <v>81</v>
      </c>
      <c r="BH254" t="s" s="0">
        <v>81</v>
      </c>
      <c r="BI254" t="s" s="0">
        <v>5796</v>
      </c>
      <c r="BJ254" t="s" s="0">
        <v>5797</v>
      </c>
      <c r="BK254" t="s" s="505">
        <f>HYPERLINK("http://dx.doi.org/10.1016/j.knee.2026.104430","http://dx.doi.org/10.1016/j.knee.2026.104430")</f>
        <v>5798</v>
      </c>
      <c r="BL254" t="s" s="0">
        <v>81</v>
      </c>
      <c r="BM254" t="s" s="0">
        <v>81</v>
      </c>
      <c r="BN254" t="s" s="0">
        <v>297</v>
      </c>
      <c r="BO254" t="s" s="0">
        <v>5799</v>
      </c>
      <c r="BP254" t="s" s="0">
        <v>5799</v>
      </c>
      <c r="BQ254" t="s" s="0">
        <v>5800</v>
      </c>
      <c r="BR254" t="s" s="0">
        <v>5801</v>
      </c>
      <c r="BS254" t="s" s="0">
        <v>5802</v>
      </c>
      <c r="BT254" t="s" s="506">
        <f>HYPERLINK("https://www.webofscience.com/wos/woscc/full-record/WOS:001734385900001","View Record in Web of Science")</f>
        <v>119</v>
      </c>
      <c r="BU254" t="s" s="0">
        <v>852</v>
      </c>
      <c r="BV254" t="s" s="0">
        <v>81</v>
      </c>
      <c r="BW254" t="s" s="0">
        <v>81</v>
      </c>
      <c r="BX254" t="s" s="0">
        <v>121</v>
      </c>
    </row>
    <row r="255">
      <c r="A255" t="s" s="0">
        <v>77</v>
      </c>
      <c r="B255" t="s" s="0">
        <v>77</v>
      </c>
      <c r="C255" t="s" s="0">
        <v>199</v>
      </c>
      <c r="D255" t="s" s="0">
        <v>77</v>
      </c>
      <c r="E255" t="s" s="0">
        <v>5803</v>
      </c>
      <c r="F255" t="s" s="0">
        <v>5804</v>
      </c>
      <c r="G255" t="s" s="0">
        <v>5805</v>
      </c>
      <c r="H255" t="s" s="0">
        <v>81</v>
      </c>
      <c r="I255" t="s" s="0">
        <v>82</v>
      </c>
      <c r="J255" t="s" s="0">
        <v>5806</v>
      </c>
      <c r="K255" t="s" s="0">
        <v>5807</v>
      </c>
      <c r="L255" t="s" s="0">
        <v>81</v>
      </c>
      <c r="M255" t="s" s="0">
        <v>81</v>
      </c>
      <c r="N255" t="s" s="0">
        <v>81</v>
      </c>
      <c r="O255" t="s" s="0">
        <v>5808</v>
      </c>
      <c r="P255" t="s" s="0">
        <v>5809</v>
      </c>
      <c r="Q255" t="s" s="0">
        <v>87</v>
      </c>
      <c r="R255" t="s" s="0">
        <v>81</v>
      </c>
      <c r="S255" t="s" s="0">
        <v>81</v>
      </c>
      <c r="T255" t="s" s="0">
        <v>81</v>
      </c>
      <c r="U255" t="s" s="0">
        <v>81</v>
      </c>
      <c r="V255" t="s" s="0">
        <v>5810</v>
      </c>
      <c r="W255" t="s" s="0">
        <v>426</v>
      </c>
      <c r="X255" t="s" s="0">
        <v>81</v>
      </c>
      <c r="Y255" t="s" s="0">
        <v>81</v>
      </c>
      <c r="Z255" t="s" s="0">
        <v>90</v>
      </c>
      <c r="AA255" t="s" s="0">
        <v>91</v>
      </c>
      <c r="AB255" t="s" s="0">
        <v>81</v>
      </c>
      <c r="AC255" t="s" s="0">
        <v>81</v>
      </c>
      <c r="AD255" t="s" s="0">
        <v>81</v>
      </c>
      <c r="AE255" t="s" s="0">
        <v>81</v>
      </c>
      <c r="AF255" t="s" s="0">
        <v>81</v>
      </c>
      <c r="AG255" t="s" s="0">
        <v>5811</v>
      </c>
      <c r="AH255" t="s" s="0">
        <v>5812</v>
      </c>
      <c r="AI255" t="s" s="0">
        <v>4499</v>
      </c>
      <c r="AJ255" t="s" s="0">
        <v>81</v>
      </c>
      <c r="AK255" t="s" s="0">
        <v>81</v>
      </c>
      <c r="AL255" t="s" s="0">
        <v>5734</v>
      </c>
      <c r="AM255" t="s" s="0">
        <v>354</v>
      </c>
      <c r="AN255" t="s" s="0">
        <v>354</v>
      </c>
      <c r="AO255" t="s" s="0">
        <v>200</v>
      </c>
      <c r="AP255" t="s" s="0">
        <v>360</v>
      </c>
      <c r="AQ255" t="s" s="0">
        <v>139</v>
      </c>
      <c r="AR255" t="s" s="0">
        <v>140</v>
      </c>
      <c r="AS255" t="s" s="0">
        <v>430</v>
      </c>
      <c r="AT255" t="s" s="0">
        <v>431</v>
      </c>
      <c r="AU255" t="s" s="0">
        <v>432</v>
      </c>
      <c r="AV255" t="s" s="0">
        <v>81</v>
      </c>
      <c r="AW255" t="s" s="0">
        <v>433</v>
      </c>
      <c r="AX255" t="s" s="0">
        <v>434</v>
      </c>
      <c r="AY255" t="s" s="0">
        <v>4809</v>
      </c>
      <c r="AZ255" t="s" s="0">
        <v>205</v>
      </c>
      <c r="BA255" t="s" s="0">
        <v>436</v>
      </c>
      <c r="BB255" t="s" s="0">
        <v>354</v>
      </c>
      <c r="BC255" t="s" s="0">
        <v>81</v>
      </c>
      <c r="BD255" t="s" s="0">
        <v>81</v>
      </c>
      <c r="BE255" t="s" s="0">
        <v>81</v>
      </c>
      <c r="BF255" t="s" s="0">
        <v>81</v>
      </c>
      <c r="BG255" t="s" s="0">
        <v>5813</v>
      </c>
      <c r="BH255" t="s" s="0">
        <v>5814</v>
      </c>
      <c r="BI255" t="s" s="0">
        <v>81</v>
      </c>
      <c r="BJ255" t="s" s="0">
        <v>5815</v>
      </c>
      <c r="BK255" t="s" s="507">
        <f>HYPERLINK("http://dx.doi.org/10.1016/j.acra.2025.02.044","http://dx.doi.org/10.1016/j.acra.2025.02.044")</f>
        <v>5816</v>
      </c>
      <c r="BL255" t="s" s="0">
        <v>81</v>
      </c>
      <c r="BM255" t="s" s="0">
        <v>621</v>
      </c>
      <c r="BN255" t="s" s="0">
        <v>181</v>
      </c>
      <c r="BO255" t="s" s="0">
        <v>441</v>
      </c>
      <c r="BP255" t="s" s="0">
        <v>441</v>
      </c>
      <c r="BQ255" t="s" s="0">
        <v>5817</v>
      </c>
      <c r="BR255" t="s" s="0">
        <v>5818</v>
      </c>
      <c r="BS255" t="s" s="0">
        <v>5819</v>
      </c>
      <c r="BT255" t="s" s="508">
        <f>HYPERLINK("https://www.webofscience.com/wos/woscc/full-record/WOS:001591639000001","View Record in Web of Science")</f>
        <v>119</v>
      </c>
      <c r="BU255" t="s" s="0">
        <v>81</v>
      </c>
      <c r="BV255" t="s" s="0">
        <v>81</v>
      </c>
      <c r="BW255" t="s" s="0">
        <v>81</v>
      </c>
      <c r="BX255" t="s" s="0">
        <v>121</v>
      </c>
    </row>
    <row r="256">
      <c r="A256" t="s" s="0">
        <v>77</v>
      </c>
      <c r="B256" t="s" s="0">
        <v>77</v>
      </c>
      <c r="C256" t="s" s="0">
        <v>77</v>
      </c>
      <c r="D256" t="s" s="0">
        <v>77</v>
      </c>
      <c r="E256" t="s" s="0">
        <v>5820</v>
      </c>
      <c r="F256" t="s" s="0">
        <v>5821</v>
      </c>
      <c r="G256" t="s" s="0">
        <v>5822</v>
      </c>
      <c r="H256" t="s" s="0">
        <v>81</v>
      </c>
      <c r="I256" t="s" s="0">
        <v>82</v>
      </c>
      <c r="J256" t="s" s="0">
        <v>5823</v>
      </c>
      <c r="K256" t="s" s="0">
        <v>5824</v>
      </c>
      <c r="L256" t="s" s="0">
        <v>81</v>
      </c>
      <c r="M256" t="s" s="0">
        <v>81</v>
      </c>
      <c r="N256" t="s" s="0">
        <v>81</v>
      </c>
      <c r="O256" t="s" s="0">
        <v>5825</v>
      </c>
      <c r="P256" t="s" s="0">
        <v>5826</v>
      </c>
      <c r="Q256" t="s" s="0">
        <v>87</v>
      </c>
      <c r="R256" t="s" s="0">
        <v>81</v>
      </c>
      <c r="S256" t="s" s="0">
        <v>81</v>
      </c>
      <c r="T256" t="s" s="0">
        <v>81</v>
      </c>
      <c r="U256" t="s" s="0">
        <v>81</v>
      </c>
      <c r="V256" t="s" s="0">
        <v>5827</v>
      </c>
      <c r="W256" t="s" s="0">
        <v>3642</v>
      </c>
      <c r="X256" t="s" s="0">
        <v>81</v>
      </c>
      <c r="Y256" t="s" s="0">
        <v>81</v>
      </c>
      <c r="Z256" t="s" s="0">
        <v>90</v>
      </c>
      <c r="AA256" t="s" s="0">
        <v>91</v>
      </c>
      <c r="AB256" t="s" s="0">
        <v>81</v>
      </c>
      <c r="AC256" t="s" s="0">
        <v>81</v>
      </c>
      <c r="AD256" t="s" s="0">
        <v>81</v>
      </c>
      <c r="AE256" t="s" s="0">
        <v>81</v>
      </c>
      <c r="AF256" t="s" s="0">
        <v>81</v>
      </c>
      <c r="AG256" t="s" s="0">
        <v>5828</v>
      </c>
      <c r="AH256" t="s" s="0">
        <v>5829</v>
      </c>
      <c r="AI256" t="s" s="0">
        <v>81</v>
      </c>
      <c r="AJ256" t="s" s="0">
        <v>81</v>
      </c>
      <c r="AK256" t="s" s="0">
        <v>81</v>
      </c>
      <c r="AL256" t="s" s="0">
        <v>820</v>
      </c>
      <c r="AM256" t="s" s="0">
        <v>77</v>
      </c>
      <c r="AN256" t="s" s="0">
        <v>77</v>
      </c>
      <c r="AO256" t="s" s="0">
        <v>77</v>
      </c>
      <c r="AP256" t="s" s="0">
        <v>77</v>
      </c>
      <c r="AQ256" t="s" s="0">
        <v>883</v>
      </c>
      <c r="AR256" t="s" s="0">
        <v>665</v>
      </c>
      <c r="AS256" t="s" s="0">
        <v>884</v>
      </c>
      <c r="AT256" t="s" s="0">
        <v>3645</v>
      </c>
      <c r="AU256" t="s" s="0">
        <v>3646</v>
      </c>
      <c r="AV256" t="s" s="0">
        <v>81</v>
      </c>
      <c r="AW256" t="s" s="0">
        <v>3647</v>
      </c>
      <c r="AX256" t="s" s="0">
        <v>3648</v>
      </c>
      <c r="AY256" t="s" s="0">
        <v>671</v>
      </c>
      <c r="AZ256" t="s" s="0">
        <v>106</v>
      </c>
      <c r="BA256" t="s" s="0">
        <v>148</v>
      </c>
      <c r="BB256" t="s" s="0">
        <v>122</v>
      </c>
      <c r="BC256" t="s" s="0">
        <v>81</v>
      </c>
      <c r="BD256" t="s" s="0">
        <v>81</v>
      </c>
      <c r="BE256" t="s" s="0">
        <v>81</v>
      </c>
      <c r="BF256" t="s" s="0">
        <v>81</v>
      </c>
      <c r="BG256" t="s" s="0">
        <v>5830</v>
      </c>
      <c r="BH256" t="s" s="0">
        <v>5831</v>
      </c>
      <c r="BI256" t="s" s="0">
        <v>81</v>
      </c>
      <c r="BJ256" t="s" s="0">
        <v>5832</v>
      </c>
      <c r="BK256" t="s" s="509">
        <f>HYPERLINK("http://dx.doi.org/10.1097/CCO.0000000000001257","http://dx.doi.org/10.1097/CCO.0000000000001257")</f>
        <v>5833</v>
      </c>
      <c r="BL256" t="s" s="0">
        <v>81</v>
      </c>
      <c r="BM256" t="s" s="0">
        <v>81</v>
      </c>
      <c r="BN256" t="s" s="0">
        <v>289</v>
      </c>
      <c r="BO256" t="s" s="0">
        <v>568</v>
      </c>
      <c r="BP256" t="s" s="0">
        <v>568</v>
      </c>
      <c r="BQ256" t="s" s="0">
        <v>3653</v>
      </c>
      <c r="BR256" t="s" s="0">
        <v>5834</v>
      </c>
      <c r="BS256" t="s" s="0">
        <v>5835</v>
      </c>
      <c r="BT256" t="s" s="510">
        <f>HYPERLINK("https://www.webofscience.com/wos/woscc/full-record/WOS:001844274700002","View Record in Web of Science")</f>
        <v>119</v>
      </c>
      <c r="BU256" t="s" s="0">
        <v>81</v>
      </c>
      <c r="BV256" t="s" s="0">
        <v>81</v>
      </c>
      <c r="BW256" t="s" s="0">
        <v>81</v>
      </c>
      <c r="BX256" t="s" s="0">
        <v>121</v>
      </c>
    </row>
    <row r="257">
      <c r="A257" t="s" s="0">
        <v>77</v>
      </c>
      <c r="B257" t="s" s="0">
        <v>77</v>
      </c>
      <c r="C257" t="s" s="0">
        <v>77</v>
      </c>
      <c r="D257" t="s" s="0">
        <v>77</v>
      </c>
      <c r="E257" t="s" s="0">
        <v>5836</v>
      </c>
      <c r="F257" t="s" s="0">
        <v>5837</v>
      </c>
      <c r="G257" t="s" s="0">
        <v>5838</v>
      </c>
      <c r="H257" t="s" s="0">
        <v>81</v>
      </c>
      <c r="I257" t="s" s="0">
        <v>82</v>
      </c>
      <c r="J257" t="s" s="0">
        <v>5839</v>
      </c>
      <c r="K257" t="s" s="0">
        <v>5840</v>
      </c>
      <c r="L257" t="s" s="0">
        <v>81</v>
      </c>
      <c r="M257" t="s" s="0">
        <v>81</v>
      </c>
      <c r="N257" t="s" s="0">
        <v>5841</v>
      </c>
      <c r="O257" t="s" s="0">
        <v>5842</v>
      </c>
      <c r="P257" t="s" s="0">
        <v>5843</v>
      </c>
      <c r="Q257" t="s" s="0">
        <v>87</v>
      </c>
      <c r="R257" t="s" s="0">
        <v>81</v>
      </c>
      <c r="S257" t="s" s="0">
        <v>81</v>
      </c>
      <c r="T257" t="s" s="0">
        <v>81</v>
      </c>
      <c r="U257" t="s" s="0">
        <v>81</v>
      </c>
      <c r="V257" t="s" s="0">
        <v>5844</v>
      </c>
      <c r="W257" t="s" s="0">
        <v>5384</v>
      </c>
      <c r="X257" t="s" s="0">
        <v>81</v>
      </c>
      <c r="Y257" t="s" s="0">
        <v>81</v>
      </c>
      <c r="Z257" t="s" s="0">
        <v>90</v>
      </c>
      <c r="AA257" t="s" s="0">
        <v>91</v>
      </c>
      <c r="AB257" t="s" s="0">
        <v>81</v>
      </c>
      <c r="AC257" t="s" s="0">
        <v>81</v>
      </c>
      <c r="AD257" t="s" s="0">
        <v>81</v>
      </c>
      <c r="AE257" t="s" s="0">
        <v>81</v>
      </c>
      <c r="AF257" t="s" s="0">
        <v>81</v>
      </c>
      <c r="AG257" t="s" s="0">
        <v>5845</v>
      </c>
      <c r="AH257" t="s" s="0">
        <v>5846</v>
      </c>
      <c r="AI257" t="s" s="0">
        <v>5847</v>
      </c>
      <c r="AJ257" t="s" s="0">
        <v>81</v>
      </c>
      <c r="AK257" t="s" s="0">
        <v>81</v>
      </c>
      <c r="AL257" t="s" s="0">
        <v>5496</v>
      </c>
      <c r="AM257" t="s" s="0">
        <v>77</v>
      </c>
      <c r="AN257" t="s" s="0">
        <v>77</v>
      </c>
      <c r="AO257" t="s" s="0">
        <v>77</v>
      </c>
      <c r="AP257" t="s" s="0">
        <v>77</v>
      </c>
      <c r="AQ257" t="s" s="0">
        <v>226</v>
      </c>
      <c r="AR257" t="s" s="0">
        <v>227</v>
      </c>
      <c r="AS257" t="s" s="0">
        <v>228</v>
      </c>
      <c r="AT257" t="s" s="0">
        <v>5388</v>
      </c>
      <c r="AU257" t="s" s="0">
        <v>5389</v>
      </c>
      <c r="AV257" t="s" s="0">
        <v>81</v>
      </c>
      <c r="AW257" t="s" s="0">
        <v>5390</v>
      </c>
      <c r="AX257" t="s" s="0">
        <v>5391</v>
      </c>
      <c r="AY257" t="s" s="0">
        <v>5392</v>
      </c>
      <c r="AZ257" t="s" s="0">
        <v>106</v>
      </c>
      <c r="BA257" t="s" s="0">
        <v>493</v>
      </c>
      <c r="BB257" t="s" s="0">
        <v>97</v>
      </c>
      <c r="BC257" t="s" s="0">
        <v>81</v>
      </c>
      <c r="BD257" t="s" s="0">
        <v>81</v>
      </c>
      <c r="BE257" t="s" s="0">
        <v>81</v>
      </c>
      <c r="BF257" t="s" s="0">
        <v>81</v>
      </c>
      <c r="BG257" t="s" s="0">
        <v>81</v>
      </c>
      <c r="BH257" t="s" s="0">
        <v>81</v>
      </c>
      <c r="BI257" t="s" s="0">
        <v>169</v>
      </c>
      <c r="BJ257" t="s" s="0">
        <v>5848</v>
      </c>
      <c r="BK257" t="s" s="511">
        <f>HYPERLINK("http://dx.doi.org/10.21037/cdt-2025-510","http://dx.doi.org/10.21037/cdt-2025-510")</f>
        <v>5849</v>
      </c>
      <c r="BL257" t="s" s="0">
        <v>81</v>
      </c>
      <c r="BM257" t="s" s="0">
        <v>81</v>
      </c>
      <c r="BN257" t="s" s="0">
        <v>1830</v>
      </c>
      <c r="BO257" t="s" s="0">
        <v>155</v>
      </c>
      <c r="BP257" t="s" s="0">
        <v>156</v>
      </c>
      <c r="BQ257" t="s" s="0">
        <v>5395</v>
      </c>
      <c r="BR257" t="s" s="0">
        <v>5850</v>
      </c>
      <c r="BS257" t="s" s="0">
        <v>5851</v>
      </c>
      <c r="BT257" t="s" s="512">
        <f>HYPERLINK("https://www.webofscience.com/wos/woscc/full-record/WOS:001775649100010","View Record in Web of Science")</f>
        <v>119</v>
      </c>
      <c r="BU257" t="s" s="0">
        <v>120</v>
      </c>
      <c r="BV257" t="s" s="0">
        <v>81</v>
      </c>
      <c r="BW257" t="s" s="0">
        <v>81</v>
      </c>
      <c r="BX257" t="s" s="0">
        <v>121</v>
      </c>
    </row>
    <row r="258">
      <c r="A258" t="s" s="0">
        <v>77</v>
      </c>
      <c r="B258" t="s" s="0">
        <v>77</v>
      </c>
      <c r="C258" t="s" s="0">
        <v>77</v>
      </c>
      <c r="D258" t="s" s="0">
        <v>77</v>
      </c>
      <c r="E258" t="s" s="0">
        <v>5852</v>
      </c>
      <c r="F258" t="s" s="0">
        <v>5853</v>
      </c>
      <c r="G258" t="s" s="0">
        <v>5854</v>
      </c>
      <c r="H258" t="s" s="0">
        <v>81</v>
      </c>
      <c r="I258" t="s" s="0">
        <v>82</v>
      </c>
      <c r="J258" t="s" s="0">
        <v>5855</v>
      </c>
      <c r="K258" t="s" s="0">
        <v>5856</v>
      </c>
      <c r="L258" t="s" s="0">
        <v>81</v>
      </c>
      <c r="M258" t="s" s="0">
        <v>81</v>
      </c>
      <c r="N258" t="s" s="0">
        <v>81</v>
      </c>
      <c r="O258" t="s" s="0">
        <v>5857</v>
      </c>
      <c r="P258" t="s" s="0">
        <v>5858</v>
      </c>
      <c r="Q258" t="s" s="0">
        <v>87</v>
      </c>
      <c r="R258" t="s" s="0">
        <v>81</v>
      </c>
      <c r="S258" t="s" s="0">
        <v>81</v>
      </c>
      <c r="T258" t="s" s="0">
        <v>81</v>
      </c>
      <c r="U258" t="s" s="0">
        <v>81</v>
      </c>
      <c r="V258" t="s" s="0">
        <v>5859</v>
      </c>
      <c r="W258" t="s" s="0">
        <v>5860</v>
      </c>
      <c r="X258" t="s" s="0">
        <v>81</v>
      </c>
      <c r="Y258" t="s" s="0">
        <v>81</v>
      </c>
      <c r="Z258" t="s" s="0">
        <v>90</v>
      </c>
      <c r="AA258" t="s" s="0">
        <v>91</v>
      </c>
      <c r="AB258" t="s" s="0">
        <v>81</v>
      </c>
      <c r="AC258" t="s" s="0">
        <v>81</v>
      </c>
      <c r="AD258" t="s" s="0">
        <v>81</v>
      </c>
      <c r="AE258" t="s" s="0">
        <v>81</v>
      </c>
      <c r="AF258" t="s" s="0">
        <v>81</v>
      </c>
      <c r="AG258" t="s" s="0">
        <v>5861</v>
      </c>
      <c r="AH258" t="s" s="0">
        <v>5862</v>
      </c>
      <c r="AI258" t="s" s="0">
        <v>81</v>
      </c>
      <c r="AJ258" t="s" s="0">
        <v>81</v>
      </c>
      <c r="AK258" t="s" s="0">
        <v>81</v>
      </c>
      <c r="AL258" t="s" s="0">
        <v>461</v>
      </c>
      <c r="AM258" t="s" s="0">
        <v>77</v>
      </c>
      <c r="AN258" t="s" s="0">
        <v>77</v>
      </c>
      <c r="AO258" t="s" s="0">
        <v>77</v>
      </c>
      <c r="AP258" t="s" s="0">
        <v>77</v>
      </c>
      <c r="AQ258" t="s" s="0">
        <v>838</v>
      </c>
      <c r="AR258" t="s" s="0">
        <v>839</v>
      </c>
      <c r="AS258" t="s" s="0">
        <v>840</v>
      </c>
      <c r="AT258" t="s" s="0">
        <v>5863</v>
      </c>
      <c r="AU258" t="s" s="0">
        <v>5864</v>
      </c>
      <c r="AV258" t="s" s="0">
        <v>81</v>
      </c>
      <c r="AW258" t="s" s="0">
        <v>5865</v>
      </c>
      <c r="AX258" t="s" s="0">
        <v>5866</v>
      </c>
      <c r="AY258" t="s" s="0">
        <v>1048</v>
      </c>
      <c r="AZ258" t="s" s="0">
        <v>106</v>
      </c>
      <c r="BA258" t="s" s="0">
        <v>5867</v>
      </c>
      <c r="BB258" t="s" s="0">
        <v>81</v>
      </c>
      <c r="BC258" t="s" s="0">
        <v>81</v>
      </c>
      <c r="BD258" t="s" s="0">
        <v>81</v>
      </c>
      <c r="BE258" t="s" s="0">
        <v>81</v>
      </c>
      <c r="BF258" t="s" s="0">
        <v>81</v>
      </c>
      <c r="BG258" t="s" s="0">
        <v>81</v>
      </c>
      <c r="BH258" t="s" s="0">
        <v>81</v>
      </c>
      <c r="BI258" t="s" s="0">
        <v>5868</v>
      </c>
      <c r="BJ258" t="s" s="0">
        <v>5869</v>
      </c>
      <c r="BK258" t="s" s="513">
        <f>HYPERLINK("http://dx.doi.org/10.1016/j.tvjl.2026.106781","http://dx.doi.org/10.1016/j.tvjl.2026.106781")</f>
        <v>5870</v>
      </c>
      <c r="BL258" t="s" s="0">
        <v>81</v>
      </c>
      <c r="BM258" t="s" s="0">
        <v>81</v>
      </c>
      <c r="BN258" t="s" s="0">
        <v>360</v>
      </c>
      <c r="BO258" t="s" s="0">
        <v>2708</v>
      </c>
      <c r="BP258" t="s" s="0">
        <v>2708</v>
      </c>
      <c r="BQ258" t="s" s="0">
        <v>5871</v>
      </c>
      <c r="BR258" t="s" s="0">
        <v>5872</v>
      </c>
      <c r="BS258" t="s" s="0">
        <v>5873</v>
      </c>
      <c r="BT258" t="s" s="514">
        <f>HYPERLINK("https://www.webofscience.com/wos/woscc/full-record/WOS:001829243600001","View Record in Web of Science")</f>
        <v>119</v>
      </c>
      <c r="BU258" t="s" s="0">
        <v>81</v>
      </c>
      <c r="BV258" t="s" s="0">
        <v>81</v>
      </c>
      <c r="BW258" t="s" s="0">
        <v>81</v>
      </c>
      <c r="BX258" t="s" s="0">
        <v>121</v>
      </c>
    </row>
    <row r="259">
      <c r="A259" t="s" s="0">
        <v>77</v>
      </c>
      <c r="B259" t="s" s="0">
        <v>77</v>
      </c>
      <c r="C259" t="s" s="0">
        <v>77</v>
      </c>
      <c r="D259" t="s" s="0">
        <v>77</v>
      </c>
      <c r="E259" t="s" s="0">
        <v>5874</v>
      </c>
      <c r="F259" t="s" s="0">
        <v>5875</v>
      </c>
      <c r="G259" t="s" s="0">
        <v>5876</v>
      </c>
      <c r="H259" t="s" s="0">
        <v>81</v>
      </c>
      <c r="I259" t="s" s="0">
        <v>1195</v>
      </c>
      <c r="J259" t="s" s="0">
        <v>5877</v>
      </c>
      <c r="K259" t="s" s="0">
        <v>5878</v>
      </c>
      <c r="L259" t="s" s="0">
        <v>81</v>
      </c>
      <c r="M259" t="s" s="0">
        <v>81</v>
      </c>
      <c r="N259" t="s" s="0">
        <v>81</v>
      </c>
      <c r="O259" t="s" s="0">
        <v>5879</v>
      </c>
      <c r="P259" t="s" s="0">
        <v>5880</v>
      </c>
      <c r="Q259" t="s" s="0">
        <v>87</v>
      </c>
      <c r="R259" t="s" s="0">
        <v>81</v>
      </c>
      <c r="S259" t="s" s="0">
        <v>81</v>
      </c>
      <c r="T259" t="s" s="0">
        <v>81</v>
      </c>
      <c r="U259" t="s" s="0">
        <v>81</v>
      </c>
      <c r="V259" t="s" s="0">
        <v>5881</v>
      </c>
      <c r="W259" t="s" s="0">
        <v>5882</v>
      </c>
      <c r="X259" t="s" s="0">
        <v>81</v>
      </c>
      <c r="Y259" t="s" s="0">
        <v>81</v>
      </c>
      <c r="Z259" t="s" s="0">
        <v>90</v>
      </c>
      <c r="AA259" t="s" s="0">
        <v>91</v>
      </c>
      <c r="AB259" t="s" s="0">
        <v>81</v>
      </c>
      <c r="AC259" t="s" s="0">
        <v>81</v>
      </c>
      <c r="AD259" t="s" s="0">
        <v>81</v>
      </c>
      <c r="AE259" t="s" s="0">
        <v>81</v>
      </c>
      <c r="AF259" t="s" s="0">
        <v>81</v>
      </c>
      <c r="AG259" t="s" s="0">
        <v>5883</v>
      </c>
      <c r="AH259" t="s" s="0">
        <v>5884</v>
      </c>
      <c r="AI259" t="s" s="0">
        <v>81</v>
      </c>
      <c r="AJ259" t="s" s="0">
        <v>81</v>
      </c>
      <c r="AK259" t="s" s="0">
        <v>81</v>
      </c>
      <c r="AL259" t="s" s="0">
        <v>714</v>
      </c>
      <c r="AM259" t="s" s="0">
        <v>108</v>
      </c>
      <c r="AN259" t="s" s="0">
        <v>108</v>
      </c>
      <c r="AO259" t="s" s="0">
        <v>200</v>
      </c>
      <c r="AP259" t="s" s="0">
        <v>200</v>
      </c>
      <c r="AQ259" t="s" s="0">
        <v>313</v>
      </c>
      <c r="AR259" t="s" s="0">
        <v>314</v>
      </c>
      <c r="AS259" t="s" s="0">
        <v>315</v>
      </c>
      <c r="AT259" t="s" s="0">
        <v>81</v>
      </c>
      <c r="AU259" t="s" s="0">
        <v>5885</v>
      </c>
      <c r="AV259" t="s" s="0">
        <v>81</v>
      </c>
      <c r="AW259" t="s" s="0">
        <v>5886</v>
      </c>
      <c r="AX259" t="s" s="0">
        <v>5887</v>
      </c>
      <c r="AY259" t="s" s="0">
        <v>233</v>
      </c>
      <c r="AZ259" t="s" s="0">
        <v>106</v>
      </c>
      <c r="BA259" t="s" s="0">
        <v>181</v>
      </c>
      <c r="BB259" t="s" s="0">
        <v>81</v>
      </c>
      <c r="BC259" t="s" s="0">
        <v>81</v>
      </c>
      <c r="BD259" t="s" s="0">
        <v>81</v>
      </c>
      <c r="BE259" t="s" s="0">
        <v>81</v>
      </c>
      <c r="BF259" t="s" s="0">
        <v>81</v>
      </c>
      <c r="BG259" t="s" s="0">
        <v>81</v>
      </c>
      <c r="BH259" t="s" s="0">
        <v>81</v>
      </c>
      <c r="BI259" t="s" s="0">
        <v>5888</v>
      </c>
      <c r="BJ259" t="s" s="0">
        <v>5889</v>
      </c>
      <c r="BK259" t="s" s="515">
        <f>HYPERLINK("http://dx.doi.org/10.3389/fpubh.2026.1763121","http://dx.doi.org/10.3389/fpubh.2026.1763121")</f>
        <v>5890</v>
      </c>
      <c r="BL259" t="s" s="0">
        <v>81</v>
      </c>
      <c r="BM259" t="s" s="0">
        <v>81</v>
      </c>
      <c r="BN259" t="s" s="0">
        <v>154</v>
      </c>
      <c r="BO259" t="s" s="0">
        <v>4651</v>
      </c>
      <c r="BP259" t="s" s="0">
        <v>4651</v>
      </c>
      <c r="BQ259" t="s" s="0">
        <v>5891</v>
      </c>
      <c r="BR259" t="s" s="0">
        <v>5892</v>
      </c>
      <c r="BS259" t="s" s="0">
        <v>5893</v>
      </c>
      <c r="BT259" t="s" s="516">
        <f>HYPERLINK("https://www.webofscience.com/wos/woscc/full-record/WOS:001765764500001","View Record in Web of Science")</f>
        <v>119</v>
      </c>
      <c r="BU259" t="s" s="0">
        <v>120</v>
      </c>
      <c r="BV259" t="s" s="0">
        <v>81</v>
      </c>
      <c r="BW259" t="s" s="0">
        <v>81</v>
      </c>
      <c r="BX259" t="s" s="0">
        <v>121</v>
      </c>
    </row>
    <row r="260">
      <c r="A260" t="s" s="0">
        <v>77</v>
      </c>
      <c r="B260" t="s" s="0">
        <v>77</v>
      </c>
      <c r="C260" t="s" s="0">
        <v>77</v>
      </c>
      <c r="D260" t="s" s="0">
        <v>77</v>
      </c>
      <c r="E260" t="s" s="0">
        <v>5894</v>
      </c>
      <c r="F260" t="s" s="0">
        <v>5895</v>
      </c>
      <c r="G260" t="s" s="0">
        <v>5896</v>
      </c>
      <c r="H260" t="s" s="0">
        <v>81</v>
      </c>
      <c r="I260" t="s" s="0">
        <v>276</v>
      </c>
      <c r="J260" t="s" s="0">
        <v>5897</v>
      </c>
      <c r="K260" t="s" s="0">
        <v>5898</v>
      </c>
      <c r="L260" t="s" s="0">
        <v>81</v>
      </c>
      <c r="M260" t="s" s="0">
        <v>81</v>
      </c>
      <c r="N260" t="s" s="0">
        <v>858</v>
      </c>
      <c r="O260" t="s" s="0">
        <v>5899</v>
      </c>
      <c r="P260" t="s" s="0">
        <v>5900</v>
      </c>
      <c r="Q260" t="s" s="0">
        <v>87</v>
      </c>
      <c r="R260" t="s" s="0">
        <v>81</v>
      </c>
      <c r="S260" t="s" s="0">
        <v>81</v>
      </c>
      <c r="T260" t="s" s="0">
        <v>81</v>
      </c>
      <c r="U260" t="s" s="0">
        <v>81</v>
      </c>
      <c r="V260" t="s" s="0">
        <v>5901</v>
      </c>
      <c r="W260" t="s" s="0">
        <v>1930</v>
      </c>
      <c r="X260" t="s" s="0">
        <v>81</v>
      </c>
      <c r="Y260" t="s" s="0">
        <v>81</v>
      </c>
      <c r="Z260" t="s" s="0">
        <v>90</v>
      </c>
      <c r="AA260" t="s" s="0">
        <v>91</v>
      </c>
      <c r="AB260" t="s" s="0">
        <v>81</v>
      </c>
      <c r="AC260" t="s" s="0">
        <v>81</v>
      </c>
      <c r="AD260" t="s" s="0">
        <v>81</v>
      </c>
      <c r="AE260" t="s" s="0">
        <v>81</v>
      </c>
      <c r="AF260" t="s" s="0">
        <v>81</v>
      </c>
      <c r="AG260" t="s" s="0">
        <v>5902</v>
      </c>
      <c r="AH260" t="s" s="0">
        <v>5903</v>
      </c>
      <c r="AI260" t="s" s="0">
        <v>5904</v>
      </c>
      <c r="AJ260" t="s" s="0">
        <v>81</v>
      </c>
      <c r="AK260" t="s" s="0">
        <v>81</v>
      </c>
      <c r="AL260" t="s" s="0">
        <v>4304</v>
      </c>
      <c r="AM260" t="s" s="0">
        <v>77</v>
      </c>
      <c r="AN260" t="s" s="0">
        <v>77</v>
      </c>
      <c r="AO260" t="s" s="0">
        <v>77</v>
      </c>
      <c r="AP260" t="s" s="0">
        <v>77</v>
      </c>
      <c r="AQ260" t="s" s="0">
        <v>170</v>
      </c>
      <c r="AR260" t="s" s="0">
        <v>171</v>
      </c>
      <c r="AS260" t="s" s="0">
        <v>172</v>
      </c>
      <c r="AT260" t="s" s="0">
        <v>81</v>
      </c>
      <c r="AU260" t="s" s="0">
        <v>1934</v>
      </c>
      <c r="AV260" t="s" s="0">
        <v>81</v>
      </c>
      <c r="AW260" t="s" s="0">
        <v>1930</v>
      </c>
      <c r="AX260" t="s" s="0">
        <v>1935</v>
      </c>
      <c r="AY260" t="s" s="0">
        <v>5905</v>
      </c>
      <c r="AZ260" t="s" s="0">
        <v>106</v>
      </c>
      <c r="BA260" t="s" s="0">
        <v>136</v>
      </c>
      <c r="BB260" t="s" s="0">
        <v>288</v>
      </c>
      <c r="BC260" t="s" s="0">
        <v>81</v>
      </c>
      <c r="BD260" t="s" s="0">
        <v>81</v>
      </c>
      <c r="BE260" t="s" s="0">
        <v>81</v>
      </c>
      <c r="BF260" t="s" s="0">
        <v>81</v>
      </c>
      <c r="BG260" t="s" s="0">
        <v>81</v>
      </c>
      <c r="BH260" t="s" s="0">
        <v>81</v>
      </c>
      <c r="BI260" t="s" s="0">
        <v>5906</v>
      </c>
      <c r="BJ260" t="s" s="0">
        <v>5907</v>
      </c>
      <c r="BK260" t="s" s="517">
        <f>HYPERLINK("http://dx.doi.org/10.3390/info17060554","http://dx.doi.org/10.3390/info17060554")</f>
        <v>5908</v>
      </c>
      <c r="BL260" t="s" s="0">
        <v>81</v>
      </c>
      <c r="BM260" t="s" s="0">
        <v>266</v>
      </c>
      <c r="BN260" t="s" s="0">
        <v>137</v>
      </c>
      <c r="BO260" t="s" s="0">
        <v>1940</v>
      </c>
      <c r="BP260" t="s" s="0">
        <v>959</v>
      </c>
      <c r="BQ260" t="s" s="0">
        <v>5909</v>
      </c>
      <c r="BR260" t="s" s="0">
        <v>81</v>
      </c>
      <c r="BS260" t="s" s="0">
        <v>5910</v>
      </c>
      <c r="BT260" t="s" s="518">
        <f>HYPERLINK("https://www.webofscience.com/wos/woscc/full-record/WOS:001802477700001","View Record in Web of Science")</f>
        <v>119</v>
      </c>
      <c r="BU260" t="s" s="0">
        <v>272</v>
      </c>
      <c r="BV260" t="s" s="0">
        <v>81</v>
      </c>
      <c r="BW260" t="s" s="0">
        <v>81</v>
      </c>
      <c r="BX260" t="s" s="0">
        <v>121</v>
      </c>
    </row>
    <row r="261">
      <c r="A261" t="s" s="0">
        <v>77</v>
      </c>
      <c r="B261" t="s" s="0">
        <v>77</v>
      </c>
      <c r="C261" t="s" s="0">
        <v>77</v>
      </c>
      <c r="D261" t="s" s="0">
        <v>77</v>
      </c>
      <c r="E261" t="s" s="0">
        <v>5911</v>
      </c>
      <c r="F261" t="s" s="0">
        <v>5912</v>
      </c>
      <c r="G261" t="s" s="0">
        <v>5913</v>
      </c>
      <c r="H261" t="s" s="0">
        <v>81</v>
      </c>
      <c r="I261" t="s" s="0">
        <v>276</v>
      </c>
      <c r="J261" t="s" s="0">
        <v>5914</v>
      </c>
      <c r="K261" t="s" s="0">
        <v>5915</v>
      </c>
      <c r="L261" t="s" s="0">
        <v>81</v>
      </c>
      <c r="M261" t="s" s="0">
        <v>81</v>
      </c>
      <c r="N261" t="s" s="0">
        <v>81</v>
      </c>
      <c r="O261" t="s" s="0">
        <v>5916</v>
      </c>
      <c r="P261" t="s" s="0">
        <v>5917</v>
      </c>
      <c r="Q261" t="s" s="0">
        <v>87</v>
      </c>
      <c r="R261" t="s" s="0">
        <v>81</v>
      </c>
      <c r="S261" t="s" s="0">
        <v>81</v>
      </c>
      <c r="T261" t="s" s="0">
        <v>81</v>
      </c>
      <c r="U261" t="s" s="0">
        <v>81</v>
      </c>
      <c r="V261" t="s" s="0">
        <v>5918</v>
      </c>
      <c r="W261" t="s" s="0">
        <v>1905</v>
      </c>
      <c r="X261" t="s" s="0">
        <v>81</v>
      </c>
      <c r="Y261" t="s" s="0">
        <v>81</v>
      </c>
      <c r="Z261" t="s" s="0">
        <v>90</v>
      </c>
      <c r="AA261" t="s" s="0">
        <v>509</v>
      </c>
      <c r="AB261" t="s" s="0">
        <v>81</v>
      </c>
      <c r="AC261" t="s" s="0">
        <v>81</v>
      </c>
      <c r="AD261" t="s" s="0">
        <v>81</v>
      </c>
      <c r="AE261" t="s" s="0">
        <v>81</v>
      </c>
      <c r="AF261" t="s" s="0">
        <v>81</v>
      </c>
      <c r="AG261" t="s" s="0">
        <v>5919</v>
      </c>
      <c r="AH261" t="s" s="0">
        <v>5920</v>
      </c>
      <c r="AI261" t="s" s="0">
        <v>5921</v>
      </c>
      <c r="AJ261" t="s" s="0">
        <v>5922</v>
      </c>
      <c r="AK261" t="s" s="0">
        <v>81</v>
      </c>
      <c r="AL261" t="s" s="0">
        <v>1353</v>
      </c>
      <c r="AM261" t="s" s="0">
        <v>289</v>
      </c>
      <c r="AN261" t="s" s="0">
        <v>289</v>
      </c>
      <c r="AO261" t="s" s="0">
        <v>77</v>
      </c>
      <c r="AP261" t="s" s="0">
        <v>77</v>
      </c>
      <c r="AQ261" t="s" s="0">
        <v>257</v>
      </c>
      <c r="AR261" t="s" s="0">
        <v>140</v>
      </c>
      <c r="AS261" t="s" s="0">
        <v>258</v>
      </c>
      <c r="AT261" t="s" s="0">
        <v>1909</v>
      </c>
      <c r="AU261" t="s" s="0">
        <v>1910</v>
      </c>
      <c r="AV261" t="s" s="0">
        <v>81</v>
      </c>
      <c r="AW261" t="s" s="0">
        <v>1911</v>
      </c>
      <c r="AX261" t="s" s="0">
        <v>1912</v>
      </c>
      <c r="AY261" t="s" s="0">
        <v>81</v>
      </c>
      <c r="AZ261" t="s" s="0">
        <v>106</v>
      </c>
      <c r="BA261" t="s" s="0">
        <v>81</v>
      </c>
      <c r="BB261" t="s" s="0">
        <v>81</v>
      </c>
      <c r="BC261" t="s" s="0">
        <v>81</v>
      </c>
      <c r="BD261" t="s" s="0">
        <v>81</v>
      </c>
      <c r="BE261" t="s" s="0">
        <v>81</v>
      </c>
      <c r="BF261" t="s" s="0">
        <v>81</v>
      </c>
      <c r="BG261" t="s" s="0">
        <v>81</v>
      </c>
      <c r="BH261" t="s" s="0">
        <v>81</v>
      </c>
      <c r="BI261" t="s" s="0">
        <v>81</v>
      </c>
      <c r="BJ261" t="s" s="0">
        <v>5923</v>
      </c>
      <c r="BK261" t="s" s="519">
        <f>HYPERLINK("http://dx.doi.org/10.1007/s43390-026-01365-3","http://dx.doi.org/10.1007/s43390-026-01365-3")</f>
        <v>5924</v>
      </c>
      <c r="BL261" t="s" s="0">
        <v>81</v>
      </c>
      <c r="BM261" t="s" s="0">
        <v>346</v>
      </c>
      <c r="BN261" t="s" s="0">
        <v>154</v>
      </c>
      <c r="BO261" t="s" s="0">
        <v>1917</v>
      </c>
      <c r="BP261" t="s" s="0">
        <v>1918</v>
      </c>
      <c r="BQ261" t="s" s="0">
        <v>5925</v>
      </c>
      <c r="BR261" t="s" s="0">
        <v>5926</v>
      </c>
      <c r="BS261" t="s" s="0">
        <v>5927</v>
      </c>
      <c r="BT261" t="s" s="520">
        <f>HYPERLINK("https://www.webofscience.com/wos/woscc/full-record/WOS:001739000200001","View Record in Web of Science")</f>
        <v>119</v>
      </c>
      <c r="BU261" t="s" s="0">
        <v>852</v>
      </c>
      <c r="BV261" t="s" s="0">
        <v>81</v>
      </c>
      <c r="BW261" t="s" s="0">
        <v>81</v>
      </c>
      <c r="BX261" t="s" s="0">
        <v>121</v>
      </c>
    </row>
    <row r="262">
      <c r="A262" t="s" s="0">
        <v>77</v>
      </c>
      <c r="B262" t="s" s="0">
        <v>77</v>
      </c>
      <c r="C262" t="s" s="0">
        <v>77</v>
      </c>
      <c r="D262" t="s" s="0">
        <v>77</v>
      </c>
      <c r="E262" t="s" s="0">
        <v>5928</v>
      </c>
      <c r="F262" t="s" s="0">
        <v>5929</v>
      </c>
      <c r="G262" t="s" s="0">
        <v>5930</v>
      </c>
      <c r="H262" t="s" s="0">
        <v>81</v>
      </c>
      <c r="I262" t="s" s="0">
        <v>276</v>
      </c>
      <c r="J262" t="s" s="0">
        <v>5931</v>
      </c>
      <c r="K262" t="s" s="0">
        <v>5932</v>
      </c>
      <c r="L262" t="s" s="0">
        <v>81</v>
      </c>
      <c r="M262" t="s" s="0">
        <v>81</v>
      </c>
      <c r="N262" t="s" s="0">
        <v>81</v>
      </c>
      <c r="O262" t="s" s="0">
        <v>5933</v>
      </c>
      <c r="P262" t="s" s="0">
        <v>5934</v>
      </c>
      <c r="Q262" t="s" s="0">
        <v>87</v>
      </c>
      <c r="R262" t="s" s="0">
        <v>81</v>
      </c>
      <c r="S262" t="s" s="0">
        <v>81</v>
      </c>
      <c r="T262" t="s" s="0">
        <v>81</v>
      </c>
      <c r="U262" t="s" s="0">
        <v>81</v>
      </c>
      <c r="V262" t="s" s="0">
        <v>5935</v>
      </c>
      <c r="W262" t="s" s="0">
        <v>5936</v>
      </c>
      <c r="X262" t="s" s="0">
        <v>81</v>
      </c>
      <c r="Y262" t="s" s="0">
        <v>81</v>
      </c>
      <c r="Z262" t="s" s="0">
        <v>90</v>
      </c>
      <c r="AA262" t="s" s="0">
        <v>91</v>
      </c>
      <c r="AB262" t="s" s="0">
        <v>81</v>
      </c>
      <c r="AC262" t="s" s="0">
        <v>81</v>
      </c>
      <c r="AD262" t="s" s="0">
        <v>81</v>
      </c>
      <c r="AE262" t="s" s="0">
        <v>81</v>
      </c>
      <c r="AF262" t="s" s="0">
        <v>81</v>
      </c>
      <c r="AG262" t="s" s="0">
        <v>5937</v>
      </c>
      <c r="AH262" t="s" s="0">
        <v>5938</v>
      </c>
      <c r="AI262" t="s" s="0">
        <v>5939</v>
      </c>
      <c r="AJ262" t="s" s="0">
        <v>81</v>
      </c>
      <c r="AK262" t="s" s="0">
        <v>81</v>
      </c>
      <c r="AL262" t="s" s="0">
        <v>534</v>
      </c>
      <c r="AM262" t="s" s="0">
        <v>77</v>
      </c>
      <c r="AN262" t="s" s="0">
        <v>77</v>
      </c>
      <c r="AO262" t="s" s="0">
        <v>77</v>
      </c>
      <c r="AP262" t="s" s="0">
        <v>77</v>
      </c>
      <c r="AQ262" t="s" s="0">
        <v>170</v>
      </c>
      <c r="AR262" t="s" s="0">
        <v>171</v>
      </c>
      <c r="AS262" t="s" s="0">
        <v>172</v>
      </c>
      <c r="AT262" t="s" s="0">
        <v>81</v>
      </c>
      <c r="AU262" t="s" s="0">
        <v>5940</v>
      </c>
      <c r="AV262" t="s" s="0">
        <v>81</v>
      </c>
      <c r="AW262" t="s" s="0">
        <v>5941</v>
      </c>
      <c r="AX262" t="s" s="0">
        <v>5942</v>
      </c>
      <c r="AY262" t="s" s="0">
        <v>4354</v>
      </c>
      <c r="AZ262" t="s" s="0">
        <v>106</v>
      </c>
      <c r="BA262" t="s" s="0">
        <v>354</v>
      </c>
      <c r="BB262" t="s" s="0">
        <v>108</v>
      </c>
      <c r="BC262" t="s" s="0">
        <v>81</v>
      </c>
      <c r="BD262" t="s" s="0">
        <v>81</v>
      </c>
      <c r="BE262" t="s" s="0">
        <v>81</v>
      </c>
      <c r="BF262" t="s" s="0">
        <v>81</v>
      </c>
      <c r="BG262" t="s" s="0">
        <v>81</v>
      </c>
      <c r="BH262" t="s" s="0">
        <v>81</v>
      </c>
      <c r="BI262" t="s" s="0">
        <v>137</v>
      </c>
      <c r="BJ262" t="s" s="0">
        <v>5943</v>
      </c>
      <c r="BK262" t="s" s="521">
        <f>HYPERLINK("http://dx.doi.org/10.3390/make8010023","http://dx.doi.org/10.3390/make8010023")</f>
        <v>5944</v>
      </c>
      <c r="BL262" t="s" s="0">
        <v>81</v>
      </c>
      <c r="BM262" t="s" s="0">
        <v>81</v>
      </c>
      <c r="BN262" t="s" s="0">
        <v>466</v>
      </c>
      <c r="BO262" t="s" s="0">
        <v>5945</v>
      </c>
      <c r="BP262" t="s" s="0">
        <v>5946</v>
      </c>
      <c r="BQ262" t="s" s="0">
        <v>5947</v>
      </c>
      <c r="BR262" t="s" s="0">
        <v>81</v>
      </c>
      <c r="BS262" t="s" s="0">
        <v>5948</v>
      </c>
      <c r="BT262" t="s" s="522">
        <f>HYPERLINK("https://www.webofscience.com/wos/woscc/full-record/WOS:001670894000001","View Record in Web of Science")</f>
        <v>119</v>
      </c>
      <c r="BU262" t="s" s="0">
        <v>120</v>
      </c>
      <c r="BV262" t="s" s="0">
        <v>81</v>
      </c>
      <c r="BW262" t="s" s="0">
        <v>81</v>
      </c>
      <c r="BX262" t="s" s="0">
        <v>121</v>
      </c>
    </row>
    <row r="263">
      <c r="A263" t="s" s="0">
        <v>77</v>
      </c>
      <c r="B263" t="s" s="0">
        <v>77</v>
      </c>
      <c r="C263" t="s" s="0">
        <v>108</v>
      </c>
      <c r="D263" t="s" s="0">
        <v>77</v>
      </c>
      <c r="E263" t="s" s="0">
        <v>5949</v>
      </c>
      <c r="F263" t="s" s="0">
        <v>5950</v>
      </c>
      <c r="G263" t="s" s="0">
        <v>5951</v>
      </c>
      <c r="H263" t="s" s="0">
        <v>81</v>
      </c>
      <c r="I263" t="s" s="0">
        <v>82</v>
      </c>
      <c r="J263" t="s" s="0">
        <v>5952</v>
      </c>
      <c r="K263" t="s" s="0">
        <v>5953</v>
      </c>
      <c r="L263" t="s" s="0">
        <v>81</v>
      </c>
      <c r="M263" t="s" s="0">
        <v>81</v>
      </c>
      <c r="N263" t="s" s="0">
        <v>81</v>
      </c>
      <c r="O263" t="s" s="0">
        <v>5954</v>
      </c>
      <c r="P263" t="s" s="0">
        <v>5955</v>
      </c>
      <c r="Q263" t="s" s="0">
        <v>87</v>
      </c>
      <c r="R263" t="s" s="0">
        <v>81</v>
      </c>
      <c r="S263" t="s" s="0">
        <v>81</v>
      </c>
      <c r="T263" t="s" s="0">
        <v>81</v>
      </c>
      <c r="U263" t="s" s="0">
        <v>81</v>
      </c>
      <c r="V263" t="s" s="0">
        <v>5956</v>
      </c>
      <c r="W263" t="s" s="0">
        <v>167</v>
      </c>
      <c r="X263" t="s" s="0">
        <v>81</v>
      </c>
      <c r="Y263" t="s" s="0">
        <v>81</v>
      </c>
      <c r="Z263" t="s" s="0">
        <v>90</v>
      </c>
      <c r="AA263" t="s" s="0">
        <v>91</v>
      </c>
      <c r="AB263" t="s" s="0">
        <v>81</v>
      </c>
      <c r="AC263" t="s" s="0">
        <v>81</v>
      </c>
      <c r="AD263" t="s" s="0">
        <v>81</v>
      </c>
      <c r="AE263" t="s" s="0">
        <v>81</v>
      </c>
      <c r="AF263" t="s" s="0">
        <v>81</v>
      </c>
      <c r="AG263" t="s" s="0">
        <v>5957</v>
      </c>
      <c r="AH263" t="s" s="0">
        <v>5958</v>
      </c>
      <c r="AI263" t="s" s="0">
        <v>5959</v>
      </c>
      <c r="AJ263" t="s" s="0">
        <v>5960</v>
      </c>
      <c r="AK263" t="s" s="0">
        <v>81</v>
      </c>
      <c r="AL263" t="s" s="0">
        <v>198</v>
      </c>
      <c r="AM263" t="s" s="0">
        <v>122</v>
      </c>
      <c r="AN263" t="s" s="0">
        <v>122</v>
      </c>
      <c r="AO263" t="s" s="0">
        <v>122</v>
      </c>
      <c r="AP263" t="s" s="0">
        <v>122</v>
      </c>
      <c r="AQ263" t="s" s="0">
        <v>170</v>
      </c>
      <c r="AR263" t="s" s="0">
        <v>171</v>
      </c>
      <c r="AS263" t="s" s="0">
        <v>172</v>
      </c>
      <c r="AT263" t="s" s="0">
        <v>81</v>
      </c>
      <c r="AU263" t="s" s="0">
        <v>173</v>
      </c>
      <c r="AV263" t="s" s="0">
        <v>81</v>
      </c>
      <c r="AW263" t="s" s="0">
        <v>174</v>
      </c>
      <c r="AX263" t="s" s="0">
        <v>175</v>
      </c>
      <c r="AY263" t="s" s="0">
        <v>5961</v>
      </c>
      <c r="AZ263" t="s" s="0">
        <v>205</v>
      </c>
      <c r="BA263" t="s" s="0">
        <v>177</v>
      </c>
      <c r="BB263" t="s" s="0">
        <v>108</v>
      </c>
      <c r="BC263" t="s" s="0">
        <v>81</v>
      </c>
      <c r="BD263" t="s" s="0">
        <v>81</v>
      </c>
      <c r="BE263" t="s" s="0">
        <v>81</v>
      </c>
      <c r="BF263" t="s" s="0">
        <v>81</v>
      </c>
      <c r="BG263" t="s" s="0">
        <v>81</v>
      </c>
      <c r="BH263" t="s" s="0">
        <v>81</v>
      </c>
      <c r="BI263" t="s" s="0">
        <v>5962</v>
      </c>
      <c r="BJ263" t="s" s="0">
        <v>5963</v>
      </c>
      <c r="BK263" t="s" s="523">
        <f>HYPERLINK("http://dx.doi.org/10.3390/jcm15010185","http://dx.doi.org/10.3390/jcm15010185")</f>
        <v>5964</v>
      </c>
      <c r="BL263" t="s" s="0">
        <v>81</v>
      </c>
      <c r="BM263" t="s" s="0">
        <v>81</v>
      </c>
      <c r="BN263" t="s" s="0">
        <v>1830</v>
      </c>
      <c r="BO263" t="s" s="0">
        <v>182</v>
      </c>
      <c r="BP263" t="s" s="0">
        <v>115</v>
      </c>
      <c r="BQ263" t="s" s="0">
        <v>5965</v>
      </c>
      <c r="BR263" t="s" s="0">
        <v>5966</v>
      </c>
      <c r="BS263" t="s" s="0">
        <v>5967</v>
      </c>
      <c r="BT263" t="s" s="524">
        <f>HYPERLINK("https://www.webofscience.com/wos/woscc/full-record/WOS:001657473800001","View Record in Web of Science")</f>
        <v>119</v>
      </c>
      <c r="BU263" t="s" s="0">
        <v>120</v>
      </c>
      <c r="BV263" t="s" s="0">
        <v>81</v>
      </c>
      <c r="BW263" t="s" s="0">
        <v>81</v>
      </c>
      <c r="BX263" t="s" s="0">
        <v>121</v>
      </c>
    </row>
    <row r="264">
      <c r="A264" t="s" s="0">
        <v>77</v>
      </c>
      <c r="B264" t="s" s="0">
        <v>77</v>
      </c>
      <c r="C264" t="s" s="0">
        <v>77</v>
      </c>
      <c r="D264" t="s" s="0">
        <v>77</v>
      </c>
      <c r="E264" t="s" s="0">
        <v>5968</v>
      </c>
      <c r="F264" t="s" s="0">
        <v>5969</v>
      </c>
      <c r="G264" t="s" s="0">
        <v>5970</v>
      </c>
      <c r="H264" t="s" s="0">
        <v>81</v>
      </c>
      <c r="I264" t="s" s="0">
        <v>82</v>
      </c>
      <c r="J264" t="s" s="0">
        <v>5971</v>
      </c>
      <c r="K264" t="s" s="0">
        <v>5972</v>
      </c>
      <c r="L264" t="s" s="0">
        <v>81</v>
      </c>
      <c r="M264" t="s" s="0">
        <v>81</v>
      </c>
      <c r="N264" t="s" s="0">
        <v>81</v>
      </c>
      <c r="O264" t="s" s="0">
        <v>5973</v>
      </c>
      <c r="P264" t="s" s="0">
        <v>5974</v>
      </c>
      <c r="Q264" t="s" s="0">
        <v>87</v>
      </c>
      <c r="R264" t="s" s="0">
        <v>81</v>
      </c>
      <c r="S264" t="s" s="0">
        <v>81</v>
      </c>
      <c r="T264" t="s" s="0">
        <v>81</v>
      </c>
      <c r="U264" t="s" s="0">
        <v>81</v>
      </c>
      <c r="V264" t="s" s="0">
        <v>5975</v>
      </c>
      <c r="W264" t="s" s="0">
        <v>5976</v>
      </c>
      <c r="X264" t="s" s="0">
        <v>81</v>
      </c>
      <c r="Y264" t="s" s="0">
        <v>81</v>
      </c>
      <c r="Z264" t="s" s="0">
        <v>90</v>
      </c>
      <c r="AA264" t="s" s="0">
        <v>91</v>
      </c>
      <c r="AB264" t="s" s="0">
        <v>81</v>
      </c>
      <c r="AC264" t="s" s="0">
        <v>81</v>
      </c>
      <c r="AD264" t="s" s="0">
        <v>81</v>
      </c>
      <c r="AE264" t="s" s="0">
        <v>81</v>
      </c>
      <c r="AF264" t="s" s="0">
        <v>81</v>
      </c>
      <c r="AG264" t="s" s="0">
        <v>5977</v>
      </c>
      <c r="AH264" t="s" s="0">
        <v>5978</v>
      </c>
      <c r="AI264" t="s" s="0">
        <v>81</v>
      </c>
      <c r="AJ264" t="s" s="0">
        <v>81</v>
      </c>
      <c r="AK264" t="s" s="0">
        <v>81</v>
      </c>
      <c r="AL264" t="s" s="0">
        <v>429</v>
      </c>
      <c r="AM264" t="s" s="0">
        <v>77</v>
      </c>
      <c r="AN264" t="s" s="0">
        <v>77</v>
      </c>
      <c r="AO264" t="s" s="0">
        <v>199</v>
      </c>
      <c r="AP264" t="s" s="0">
        <v>199</v>
      </c>
      <c r="AQ264" t="s" s="0">
        <v>838</v>
      </c>
      <c r="AR264" t="s" s="0">
        <v>839</v>
      </c>
      <c r="AS264" t="s" s="0">
        <v>840</v>
      </c>
      <c r="AT264" t="s" s="0">
        <v>5979</v>
      </c>
      <c r="AU264" t="s" s="0">
        <v>81</v>
      </c>
      <c r="AV264" t="s" s="0">
        <v>81</v>
      </c>
      <c r="AW264" t="s" s="0">
        <v>5980</v>
      </c>
      <c r="AX264" t="s" s="0">
        <v>5981</v>
      </c>
      <c r="AY264" t="s" s="0">
        <v>266</v>
      </c>
      <c r="AZ264" t="s" s="0">
        <v>106</v>
      </c>
      <c r="BA264" t="s" s="0">
        <v>4305</v>
      </c>
      <c r="BB264" t="s" s="0">
        <v>81</v>
      </c>
      <c r="BC264" t="s" s="0">
        <v>81</v>
      </c>
      <c r="BD264" t="s" s="0">
        <v>81</v>
      </c>
      <c r="BE264" t="s" s="0">
        <v>81</v>
      </c>
      <c r="BF264" t="s" s="0">
        <v>81</v>
      </c>
      <c r="BG264" t="s" s="0">
        <v>81</v>
      </c>
      <c r="BH264" t="s" s="0">
        <v>81</v>
      </c>
      <c r="BI264" t="s" s="0">
        <v>5982</v>
      </c>
      <c r="BJ264" t="s" s="0">
        <v>5983</v>
      </c>
      <c r="BK264" t="s" s="525">
        <f>HYPERLINK("http://dx.doi.org/10.1016/j.preghy.2026.101462","http://dx.doi.org/10.1016/j.preghy.2026.101462")</f>
        <v>5984</v>
      </c>
      <c r="BL264" t="s" s="0">
        <v>81</v>
      </c>
      <c r="BM264" t="s" s="0">
        <v>81</v>
      </c>
      <c r="BN264" t="s" s="0">
        <v>360</v>
      </c>
      <c r="BO264" t="s" s="0">
        <v>5985</v>
      </c>
      <c r="BP264" t="s" s="0">
        <v>5986</v>
      </c>
      <c r="BQ264" t="s" s="0">
        <v>5987</v>
      </c>
      <c r="BR264" t="s" s="0">
        <v>5988</v>
      </c>
      <c r="BS264" t="s" s="0">
        <v>5989</v>
      </c>
      <c r="BT264" t="s" s="526">
        <f>HYPERLINK("https://www.webofscience.com/wos/woscc/full-record/WOS:001738251500001","View Record in Web of Science")</f>
        <v>119</v>
      </c>
      <c r="BU264" t="s" s="0">
        <v>81</v>
      </c>
      <c r="BV264" t="s" s="0">
        <v>81</v>
      </c>
      <c r="BW264" t="s" s="0">
        <v>81</v>
      </c>
      <c r="BX264" t="s" s="0">
        <v>121</v>
      </c>
    </row>
    <row r="265">
      <c r="A265" t="s" s="0">
        <v>77</v>
      </c>
      <c r="B265" t="s" s="0">
        <v>77</v>
      </c>
      <c r="C265" t="s" s="0">
        <v>77</v>
      </c>
      <c r="D265" t="s" s="0">
        <v>77</v>
      </c>
      <c r="E265" t="s" s="0">
        <v>5990</v>
      </c>
      <c r="F265" t="s" s="0">
        <v>5991</v>
      </c>
      <c r="G265" t="s" s="0">
        <v>5992</v>
      </c>
      <c r="H265" t="s" s="0">
        <v>81</v>
      </c>
      <c r="I265" t="s" s="0">
        <v>276</v>
      </c>
      <c r="J265" t="s" s="0">
        <v>5993</v>
      </c>
      <c r="K265" t="s" s="0">
        <v>5994</v>
      </c>
      <c r="L265" t="s" s="0">
        <v>5995</v>
      </c>
      <c r="M265" t="s" s="0">
        <v>2510</v>
      </c>
      <c r="N265" t="s" s="0">
        <v>5996</v>
      </c>
      <c r="O265" t="s" s="0">
        <v>5997</v>
      </c>
      <c r="P265" t="s" s="0">
        <v>5998</v>
      </c>
      <c r="Q265" t="s" s="0">
        <v>87</v>
      </c>
      <c r="R265" t="s" s="0">
        <v>81</v>
      </c>
      <c r="S265" t="s" s="0">
        <v>81</v>
      </c>
      <c r="T265" t="s" s="0">
        <v>81</v>
      </c>
      <c r="U265" t="s" s="0">
        <v>81</v>
      </c>
      <c r="V265" t="s" s="0">
        <v>5999</v>
      </c>
      <c r="W265" t="s" s="0">
        <v>1121</v>
      </c>
      <c r="X265" t="s" s="0">
        <v>81</v>
      </c>
      <c r="Y265" t="s" s="0">
        <v>81</v>
      </c>
      <c r="Z265" t="s" s="0">
        <v>90</v>
      </c>
      <c r="AA265" t="s" s="0">
        <v>91</v>
      </c>
      <c r="AB265" t="s" s="0">
        <v>81</v>
      </c>
      <c r="AC265" t="s" s="0">
        <v>81</v>
      </c>
      <c r="AD265" t="s" s="0">
        <v>81</v>
      </c>
      <c r="AE265" t="s" s="0">
        <v>81</v>
      </c>
      <c r="AF265" t="s" s="0">
        <v>81</v>
      </c>
      <c r="AG265" t="s" s="0">
        <v>6000</v>
      </c>
      <c r="AH265" t="s" s="0">
        <v>6001</v>
      </c>
      <c r="AI265" t="s" s="0">
        <v>6002</v>
      </c>
      <c r="AJ265" t="s" s="0">
        <v>6003</v>
      </c>
      <c r="AK265" t="s" s="0">
        <v>81</v>
      </c>
      <c r="AL265" t="s" s="0">
        <v>882</v>
      </c>
      <c r="AM265" t="s" s="0">
        <v>77</v>
      </c>
      <c r="AN265" t="s" s="0">
        <v>77</v>
      </c>
      <c r="AO265" t="s" s="0">
        <v>108</v>
      </c>
      <c r="AP265" t="s" s="0">
        <v>108</v>
      </c>
      <c r="AQ265" t="s" s="0">
        <v>313</v>
      </c>
      <c r="AR265" t="s" s="0">
        <v>314</v>
      </c>
      <c r="AS265" t="s" s="0">
        <v>315</v>
      </c>
      <c r="AT265" t="s" s="0">
        <v>81</v>
      </c>
      <c r="AU265" t="s" s="0">
        <v>1126</v>
      </c>
      <c r="AV265" t="s" s="0">
        <v>81</v>
      </c>
      <c r="AW265" t="s" s="0">
        <v>1127</v>
      </c>
      <c r="AX265" t="s" s="0">
        <v>1128</v>
      </c>
      <c r="AY265" t="s" s="0">
        <v>6004</v>
      </c>
      <c r="AZ265" t="s" s="0">
        <v>106</v>
      </c>
      <c r="BA265" t="s" s="0">
        <v>354</v>
      </c>
      <c r="BB265" t="s" s="0">
        <v>81</v>
      </c>
      <c r="BC265" t="s" s="0">
        <v>81</v>
      </c>
      <c r="BD265" t="s" s="0">
        <v>81</v>
      </c>
      <c r="BE265" t="s" s="0">
        <v>81</v>
      </c>
      <c r="BF265" t="s" s="0">
        <v>81</v>
      </c>
      <c r="BG265" t="s" s="0">
        <v>81</v>
      </c>
      <c r="BH265" t="s" s="0">
        <v>81</v>
      </c>
      <c r="BI265" t="s" s="0">
        <v>6005</v>
      </c>
      <c r="BJ265" t="s" s="0">
        <v>6006</v>
      </c>
      <c r="BK265" t="s" s="527">
        <f>HYPERLINK("http://dx.doi.org/10.3389/fdgth.2026.1768780","http://dx.doi.org/10.3389/fdgth.2026.1768780")</f>
        <v>6007</v>
      </c>
      <c r="BL265" t="s" s="0">
        <v>81</v>
      </c>
      <c r="BM265" t="s" s="0">
        <v>346</v>
      </c>
      <c r="BN265" t="s" s="0">
        <v>404</v>
      </c>
      <c r="BO265" t="s" s="0">
        <v>1133</v>
      </c>
      <c r="BP265" t="s" s="0">
        <v>1133</v>
      </c>
      <c r="BQ265" t="s" s="0">
        <v>6008</v>
      </c>
      <c r="BR265" t="s" s="0">
        <v>6009</v>
      </c>
      <c r="BS265" t="s" s="0">
        <v>6010</v>
      </c>
      <c r="BT265" t="s" s="528">
        <f>HYPERLINK("https://www.webofscience.com/wos/woscc/full-record/WOS:001757176300001","View Record in Web of Science")</f>
        <v>119</v>
      </c>
      <c r="BU265" t="s" s="0">
        <v>120</v>
      </c>
      <c r="BV265" t="s" s="0">
        <v>81</v>
      </c>
      <c r="BW265" t="s" s="0">
        <v>81</v>
      </c>
      <c r="BX265" t="s" s="0">
        <v>121</v>
      </c>
    </row>
    <row r="266">
      <c r="A266" t="s" s="0">
        <v>77</v>
      </c>
      <c r="B266" t="s" s="0">
        <v>77</v>
      </c>
      <c r="C266" t="s" s="0">
        <v>77</v>
      </c>
      <c r="D266" t="s" s="0">
        <v>77</v>
      </c>
      <c r="E266" t="s" s="0">
        <v>6011</v>
      </c>
      <c r="F266" t="s" s="0">
        <v>6012</v>
      </c>
      <c r="G266" t="s" s="0">
        <v>6013</v>
      </c>
      <c r="H266" t="s" s="0">
        <v>81</v>
      </c>
      <c r="I266" t="s" s="0">
        <v>82</v>
      </c>
      <c r="J266" t="s" s="0">
        <v>6014</v>
      </c>
      <c r="K266" t="s" s="0">
        <v>6015</v>
      </c>
      <c r="L266" t="s" s="0">
        <v>6016</v>
      </c>
      <c r="M266" t="s" s="0">
        <v>6017</v>
      </c>
      <c r="N266" t="s" s="0">
        <v>6018</v>
      </c>
      <c r="O266" t="s" s="0">
        <v>6019</v>
      </c>
      <c r="P266" t="s" s="0">
        <v>6020</v>
      </c>
      <c r="Q266" t="s" s="0">
        <v>87</v>
      </c>
      <c r="R266" t="s" s="0">
        <v>81</v>
      </c>
      <c r="S266" t="s" s="0">
        <v>81</v>
      </c>
      <c r="T266" t="s" s="0">
        <v>81</v>
      </c>
      <c r="U266" t="s" s="0">
        <v>81</v>
      </c>
      <c r="V266" t="s" s="0">
        <v>6021</v>
      </c>
      <c r="W266" t="s" s="0">
        <v>167</v>
      </c>
      <c r="X266" t="s" s="0">
        <v>81</v>
      </c>
      <c r="Y266" t="s" s="0">
        <v>81</v>
      </c>
      <c r="Z266" t="s" s="0">
        <v>90</v>
      </c>
      <c r="AA266" t="s" s="0">
        <v>91</v>
      </c>
      <c r="AB266" t="s" s="0">
        <v>81</v>
      </c>
      <c r="AC266" t="s" s="0">
        <v>81</v>
      </c>
      <c r="AD266" t="s" s="0">
        <v>81</v>
      </c>
      <c r="AE266" t="s" s="0">
        <v>81</v>
      </c>
      <c r="AF266" t="s" s="0">
        <v>81</v>
      </c>
      <c r="AG266" t="s" s="0">
        <v>6022</v>
      </c>
      <c r="AH266" t="s" s="0">
        <v>6023</v>
      </c>
      <c r="AI266" t="s" s="0">
        <v>6024</v>
      </c>
      <c r="AJ266" t="s" s="0">
        <v>6025</v>
      </c>
      <c r="AK266" t="s" s="0">
        <v>81</v>
      </c>
      <c r="AL266" t="s" s="0">
        <v>6026</v>
      </c>
      <c r="AM266" t="s" s="0">
        <v>199</v>
      </c>
      <c r="AN266" t="s" s="0">
        <v>199</v>
      </c>
      <c r="AO266" t="s" s="0">
        <v>404</v>
      </c>
      <c r="AP266" t="s" s="0">
        <v>177</v>
      </c>
      <c r="AQ266" t="s" s="0">
        <v>170</v>
      </c>
      <c r="AR266" t="s" s="0">
        <v>171</v>
      </c>
      <c r="AS266" t="s" s="0">
        <v>172</v>
      </c>
      <c r="AT266" t="s" s="0">
        <v>81</v>
      </c>
      <c r="AU266" t="s" s="0">
        <v>173</v>
      </c>
      <c r="AV266" t="s" s="0">
        <v>81</v>
      </c>
      <c r="AW266" t="s" s="0">
        <v>174</v>
      </c>
      <c r="AX266" t="s" s="0">
        <v>175</v>
      </c>
      <c r="AY266" t="s" s="0">
        <v>6027</v>
      </c>
      <c r="AZ266" t="s" s="0">
        <v>205</v>
      </c>
      <c r="BA266" t="s" s="0">
        <v>181</v>
      </c>
      <c r="BB266" t="s" s="0">
        <v>137</v>
      </c>
      <c r="BC266" t="s" s="0">
        <v>81</v>
      </c>
      <c r="BD266" t="s" s="0">
        <v>81</v>
      </c>
      <c r="BE266" t="s" s="0">
        <v>81</v>
      </c>
      <c r="BF266" t="s" s="0">
        <v>81</v>
      </c>
      <c r="BG266" t="s" s="0">
        <v>81</v>
      </c>
      <c r="BH266" t="s" s="0">
        <v>81</v>
      </c>
      <c r="BI266" t="s" s="0">
        <v>6028</v>
      </c>
      <c r="BJ266" t="s" s="0">
        <v>6029</v>
      </c>
      <c r="BK266" t="s" s="529">
        <f>HYPERLINK("http://dx.doi.org/10.3390/jcm14238479","http://dx.doi.org/10.3390/jcm14238479")</f>
        <v>6030</v>
      </c>
      <c r="BL266" t="s" s="0">
        <v>81</v>
      </c>
      <c r="BM266" t="s" s="0">
        <v>81</v>
      </c>
      <c r="BN266" t="s" s="0">
        <v>347</v>
      </c>
      <c r="BO266" t="s" s="0">
        <v>182</v>
      </c>
      <c r="BP266" t="s" s="0">
        <v>115</v>
      </c>
      <c r="BQ266" t="s" s="0">
        <v>6031</v>
      </c>
      <c r="BR266" t="s" s="0">
        <v>6032</v>
      </c>
      <c r="BS266" t="s" s="0">
        <v>6033</v>
      </c>
      <c r="BT266" t="s" s="530">
        <f>HYPERLINK("https://www.webofscience.com/wos/woscc/full-record/WOS:001634929500001","View Record in Web of Science")</f>
        <v>119</v>
      </c>
      <c r="BU266" t="s" s="0">
        <v>120</v>
      </c>
      <c r="BV266" t="s" s="0">
        <v>81</v>
      </c>
      <c r="BW266" t="s" s="0">
        <v>81</v>
      </c>
      <c r="BX266" t="s" s="0">
        <v>121</v>
      </c>
    </row>
    <row r="267">
      <c r="A267" t="s" s="0">
        <v>77</v>
      </c>
      <c r="B267" t="s" s="0">
        <v>77</v>
      </c>
      <c r="C267" t="s" s="0">
        <v>77</v>
      </c>
      <c r="D267" t="s" s="0">
        <v>77</v>
      </c>
      <c r="E267" t="s" s="0">
        <v>6034</v>
      </c>
      <c r="F267" t="s" s="0">
        <v>6035</v>
      </c>
      <c r="G267" t="s" s="0">
        <v>6036</v>
      </c>
      <c r="H267" t="s" s="0">
        <v>81</v>
      </c>
      <c r="I267" t="s" s="0">
        <v>82</v>
      </c>
      <c r="J267" t="s" s="0">
        <v>6037</v>
      </c>
      <c r="K267" t="s" s="0">
        <v>6038</v>
      </c>
      <c r="L267" t="s" s="0">
        <v>81</v>
      </c>
      <c r="M267" t="s" s="0">
        <v>81</v>
      </c>
      <c r="N267" t="s" s="0">
        <v>81</v>
      </c>
      <c r="O267" t="s" s="0">
        <v>6039</v>
      </c>
      <c r="P267" t="s" s="0">
        <v>6040</v>
      </c>
      <c r="Q267" t="s" s="0">
        <v>87</v>
      </c>
      <c r="R267" t="s" s="0">
        <v>81</v>
      </c>
      <c r="S267" t="s" s="0">
        <v>81</v>
      </c>
      <c r="T267" t="s" s="0">
        <v>81</v>
      </c>
      <c r="U267" t="s" s="0">
        <v>81</v>
      </c>
      <c r="V267" t="s" s="0">
        <v>6041</v>
      </c>
      <c r="W267" t="s" s="0">
        <v>2303</v>
      </c>
      <c r="X267" t="s" s="0">
        <v>81</v>
      </c>
      <c r="Y267" t="s" s="0">
        <v>81</v>
      </c>
      <c r="Z267" t="s" s="0">
        <v>90</v>
      </c>
      <c r="AA267" t="s" s="0">
        <v>91</v>
      </c>
      <c r="AB267" t="s" s="0">
        <v>81</v>
      </c>
      <c r="AC267" t="s" s="0">
        <v>81</v>
      </c>
      <c r="AD267" t="s" s="0">
        <v>81</v>
      </c>
      <c r="AE267" t="s" s="0">
        <v>81</v>
      </c>
      <c r="AF267" t="s" s="0">
        <v>81</v>
      </c>
      <c r="AG267" t="s" s="0">
        <v>6042</v>
      </c>
      <c r="AH267" t="s" s="0">
        <v>6043</v>
      </c>
      <c r="AI267" t="s" s="0">
        <v>81</v>
      </c>
      <c r="AJ267" t="s" s="0">
        <v>6044</v>
      </c>
      <c r="AK267" t="s" s="0">
        <v>81</v>
      </c>
      <c r="AL267" t="s" s="0">
        <v>1432</v>
      </c>
      <c r="AM267" t="s" s="0">
        <v>97</v>
      </c>
      <c r="AN267" t="s" s="0">
        <v>199</v>
      </c>
      <c r="AO267" t="s" s="0">
        <v>77</v>
      </c>
      <c r="AP267" t="s" s="0">
        <v>108</v>
      </c>
      <c r="AQ267" t="s" s="0">
        <v>313</v>
      </c>
      <c r="AR267" t="s" s="0">
        <v>314</v>
      </c>
      <c r="AS267" t="s" s="0">
        <v>315</v>
      </c>
      <c r="AT267" t="s" s="0">
        <v>2305</v>
      </c>
      <c r="AU267" t="s" s="0">
        <v>81</v>
      </c>
      <c r="AV267" t="s" s="0">
        <v>81</v>
      </c>
      <c r="AW267" t="s" s="0">
        <v>2306</v>
      </c>
      <c r="AX267" t="s" s="0">
        <v>2307</v>
      </c>
      <c r="AY267" t="s" s="0">
        <v>6045</v>
      </c>
      <c r="AZ267" t="s" s="0">
        <v>205</v>
      </c>
      <c r="BA267" t="s" s="0">
        <v>154</v>
      </c>
      <c r="BB267" t="s" s="0">
        <v>81</v>
      </c>
      <c r="BC267" t="s" s="0">
        <v>81</v>
      </c>
      <c r="BD267" t="s" s="0">
        <v>81</v>
      </c>
      <c r="BE267" t="s" s="0">
        <v>81</v>
      </c>
      <c r="BF267" t="s" s="0">
        <v>81</v>
      </c>
      <c r="BG267" t="s" s="0">
        <v>81</v>
      </c>
      <c r="BH267" t="s" s="0">
        <v>81</v>
      </c>
      <c r="BI267" t="s" s="0">
        <v>6046</v>
      </c>
      <c r="BJ267" t="s" s="0">
        <v>6047</v>
      </c>
      <c r="BK267" t="s" s="531">
        <f>HYPERLINK("http://dx.doi.org/10.3389/fped.2025.1581578","http://dx.doi.org/10.3389/fped.2025.1581578")</f>
        <v>6048</v>
      </c>
      <c r="BL267" t="s" s="0">
        <v>81</v>
      </c>
      <c r="BM267" t="s" s="0">
        <v>81</v>
      </c>
      <c r="BN267" t="s" s="0">
        <v>181</v>
      </c>
      <c r="BO267" t="s" s="0">
        <v>2311</v>
      </c>
      <c r="BP267" t="s" s="0">
        <v>2311</v>
      </c>
      <c r="BQ267" t="s" s="0">
        <v>6049</v>
      </c>
      <c r="BR267" t="s" s="0">
        <v>6050</v>
      </c>
      <c r="BS267" t="s" s="0">
        <v>6051</v>
      </c>
      <c r="BT267" t="s" s="532">
        <f>HYPERLINK("https://www.webofscience.com/wos/woscc/full-record/WOS:001558737500001","View Record in Web of Science")</f>
        <v>119</v>
      </c>
      <c r="BU267" t="s" s="0">
        <v>120</v>
      </c>
      <c r="BV267" t="s" s="0">
        <v>81</v>
      </c>
      <c r="BW267" t="s" s="0">
        <v>81</v>
      </c>
      <c r="BX267" t="s" s="0">
        <v>121</v>
      </c>
    </row>
    <row r="268">
      <c r="A268" t="s" s="0">
        <v>77</v>
      </c>
      <c r="B268" t="s" s="0">
        <v>77</v>
      </c>
      <c r="C268" t="s" s="0">
        <v>77</v>
      </c>
      <c r="D268" t="s" s="0">
        <v>77</v>
      </c>
      <c r="E268" t="s" s="0">
        <v>6052</v>
      </c>
      <c r="F268" t="s" s="0">
        <v>6053</v>
      </c>
      <c r="G268" t="s" s="0">
        <v>6054</v>
      </c>
      <c r="H268" t="s" s="0">
        <v>81</v>
      </c>
      <c r="I268" t="s" s="0">
        <v>276</v>
      </c>
      <c r="J268" t="s" s="0">
        <v>6055</v>
      </c>
      <c r="K268" t="s" s="0">
        <v>6056</v>
      </c>
      <c r="L268" t="s" s="0">
        <v>81</v>
      </c>
      <c r="M268" t="s" s="0">
        <v>81</v>
      </c>
      <c r="N268" t="s" s="0">
        <v>81</v>
      </c>
      <c r="O268" t="s" s="0">
        <v>6057</v>
      </c>
      <c r="P268" t="s" s="0">
        <v>6058</v>
      </c>
      <c r="Q268" t="s" s="0">
        <v>87</v>
      </c>
      <c r="R268" t="s" s="0">
        <v>81</v>
      </c>
      <c r="S268" t="s" s="0">
        <v>81</v>
      </c>
      <c r="T268" t="s" s="0">
        <v>81</v>
      </c>
      <c r="U268" t="s" s="0">
        <v>81</v>
      </c>
      <c r="V268" t="s" s="0">
        <v>6059</v>
      </c>
      <c r="W268" t="s" s="0">
        <v>6060</v>
      </c>
      <c r="X268" t="s" s="0">
        <v>81</v>
      </c>
      <c r="Y268" t="s" s="0">
        <v>81</v>
      </c>
      <c r="Z268" t="s" s="0">
        <v>90</v>
      </c>
      <c r="AA268" t="s" s="0">
        <v>91</v>
      </c>
      <c r="AB268" t="s" s="0">
        <v>81</v>
      </c>
      <c r="AC268" t="s" s="0">
        <v>81</v>
      </c>
      <c r="AD268" t="s" s="0">
        <v>81</v>
      </c>
      <c r="AE268" t="s" s="0">
        <v>81</v>
      </c>
      <c r="AF268" t="s" s="0">
        <v>81</v>
      </c>
      <c r="AG268" t="s" s="0">
        <v>6061</v>
      </c>
      <c r="AH268" t="s" s="0">
        <v>6062</v>
      </c>
      <c r="AI268" t="s" s="0">
        <v>6063</v>
      </c>
      <c r="AJ268" t="s" s="0">
        <v>81</v>
      </c>
      <c r="AK268" t="s" s="0">
        <v>81</v>
      </c>
      <c r="AL268" t="s" s="0">
        <v>148</v>
      </c>
      <c r="AM268" t="s" s="0">
        <v>77</v>
      </c>
      <c r="AN268" t="s" s="0">
        <v>77</v>
      </c>
      <c r="AO268" t="s" s="0">
        <v>108</v>
      </c>
      <c r="AP268" t="s" s="0">
        <v>108</v>
      </c>
      <c r="AQ268" t="s" s="0">
        <v>226</v>
      </c>
      <c r="AR268" t="s" s="0">
        <v>227</v>
      </c>
      <c r="AS268" t="s" s="0">
        <v>228</v>
      </c>
      <c r="AT268" t="s" s="0">
        <v>81</v>
      </c>
      <c r="AU268" t="s" s="0">
        <v>6064</v>
      </c>
      <c r="AV268" t="s" s="0">
        <v>81</v>
      </c>
      <c r="AW268" t="s" s="0">
        <v>6065</v>
      </c>
      <c r="AX268" t="s" s="0">
        <v>6066</v>
      </c>
      <c r="AY268" t="s" s="0">
        <v>6067</v>
      </c>
      <c r="AZ268" t="s" s="0">
        <v>106</v>
      </c>
      <c r="BA268" t="s" s="0">
        <v>122</v>
      </c>
      <c r="BB268" t="s" s="0">
        <v>81</v>
      </c>
      <c r="BC268" t="s" s="0">
        <v>81</v>
      </c>
      <c r="BD268" t="s" s="0">
        <v>81</v>
      </c>
      <c r="BE268" t="s" s="0">
        <v>81</v>
      </c>
      <c r="BF268" t="s" s="0">
        <v>81</v>
      </c>
      <c r="BG268" t="s" s="0">
        <v>81</v>
      </c>
      <c r="BH268" t="s" s="0">
        <v>81</v>
      </c>
      <c r="BI268" t="s" s="0">
        <v>360</v>
      </c>
      <c r="BJ268" t="s" s="0">
        <v>6068</v>
      </c>
      <c r="BK268" t="s" s="533">
        <f>HYPERLINK("http://dx.doi.org/10.21037/joma-2026-0012","http://dx.doi.org/10.21037/joma-2026-0012")</f>
        <v>6069</v>
      </c>
      <c r="BL268" t="s" s="0">
        <v>81</v>
      </c>
      <c r="BM268" t="s" s="0">
        <v>81</v>
      </c>
      <c r="BN268" t="s" s="0">
        <v>404</v>
      </c>
      <c r="BO268" t="s" s="0">
        <v>6070</v>
      </c>
      <c r="BP268" t="s" s="0">
        <v>6070</v>
      </c>
      <c r="BQ268" t="s" s="0">
        <v>6071</v>
      </c>
      <c r="BR268" t="s" s="0">
        <v>81</v>
      </c>
      <c r="BS268" t="s" s="0">
        <v>6072</v>
      </c>
      <c r="BT268" t="s" s="534">
        <f>HYPERLINK("https://www.webofscience.com/wos/woscc/full-record/WOS:001824468800010","View Record in Web of Science")</f>
        <v>119</v>
      </c>
      <c r="BU268" t="s" s="0">
        <v>852</v>
      </c>
      <c r="BV268" t="s" s="0">
        <v>81</v>
      </c>
      <c r="BW268" t="s" s="0">
        <v>81</v>
      </c>
      <c r="BX268" t="s" s="0">
        <v>121</v>
      </c>
    </row>
    <row r="269">
      <c r="A269" t="s" s="0">
        <v>77</v>
      </c>
      <c r="B269" t="s" s="0">
        <v>77</v>
      </c>
      <c r="C269" t="s" s="0">
        <v>77</v>
      </c>
      <c r="D269" t="s" s="0">
        <v>77</v>
      </c>
      <c r="E269" t="s" s="0">
        <v>6073</v>
      </c>
      <c r="F269" t="s" s="0">
        <v>6074</v>
      </c>
      <c r="G269" t="s" s="0">
        <v>6075</v>
      </c>
      <c r="H269" t="s" s="0">
        <v>81</v>
      </c>
      <c r="I269" t="s" s="0">
        <v>82</v>
      </c>
      <c r="J269" t="s" s="0">
        <v>6076</v>
      </c>
      <c r="K269" t="s" s="0">
        <v>6077</v>
      </c>
      <c r="L269" t="s" s="0">
        <v>81</v>
      </c>
      <c r="M269" t="s" s="0">
        <v>81</v>
      </c>
      <c r="N269" t="s" s="0">
        <v>81</v>
      </c>
      <c r="O269" t="s" s="0">
        <v>6078</v>
      </c>
      <c r="P269" t="s" s="0">
        <v>6079</v>
      </c>
      <c r="Q269" t="s" s="0">
        <v>87</v>
      </c>
      <c r="R269" t="s" s="0">
        <v>81</v>
      </c>
      <c r="S269" t="s" s="0">
        <v>81</v>
      </c>
      <c r="T269" t="s" s="0">
        <v>81</v>
      </c>
      <c r="U269" t="s" s="0">
        <v>81</v>
      </c>
      <c r="V269" t="s" s="0">
        <v>6080</v>
      </c>
      <c r="W269" t="s" s="0">
        <v>486</v>
      </c>
      <c r="X269" t="s" s="0">
        <v>81</v>
      </c>
      <c r="Y269" t="s" s="0">
        <v>81</v>
      </c>
      <c r="Z269" t="s" s="0">
        <v>90</v>
      </c>
      <c r="AA269" t="s" s="0">
        <v>91</v>
      </c>
      <c r="AB269" t="s" s="0">
        <v>81</v>
      </c>
      <c r="AC269" t="s" s="0">
        <v>81</v>
      </c>
      <c r="AD269" t="s" s="0">
        <v>81</v>
      </c>
      <c r="AE269" t="s" s="0">
        <v>81</v>
      </c>
      <c r="AF269" t="s" s="0">
        <v>81</v>
      </c>
      <c r="AG269" t="s" s="0">
        <v>6081</v>
      </c>
      <c r="AH269" t="s" s="0">
        <v>6082</v>
      </c>
      <c r="AI269" t="s" s="0">
        <v>6083</v>
      </c>
      <c r="AJ269" t="s" s="0">
        <v>6084</v>
      </c>
      <c r="AK269" t="s" s="0">
        <v>81</v>
      </c>
      <c r="AL269" t="s" s="0">
        <v>1774</v>
      </c>
      <c r="AM269" t="s" s="0">
        <v>108</v>
      </c>
      <c r="AN269" t="s" s="0">
        <v>108</v>
      </c>
      <c r="AO269" t="s" s="0">
        <v>77</v>
      </c>
      <c r="AP269" t="s" s="0">
        <v>77</v>
      </c>
      <c r="AQ269" t="s" s="0">
        <v>170</v>
      </c>
      <c r="AR269" t="s" s="0">
        <v>171</v>
      </c>
      <c r="AS269" t="s" s="0">
        <v>172</v>
      </c>
      <c r="AT269" t="s" s="0">
        <v>81</v>
      </c>
      <c r="AU269" t="s" s="0">
        <v>490</v>
      </c>
      <c r="AV269" t="s" s="0">
        <v>81</v>
      </c>
      <c r="AW269" t="s" s="0">
        <v>486</v>
      </c>
      <c r="AX269" t="s" s="0">
        <v>491</v>
      </c>
      <c r="AY269" t="s" s="0">
        <v>6085</v>
      </c>
      <c r="AZ269" t="s" s="0">
        <v>205</v>
      </c>
      <c r="BA269" t="s" s="0">
        <v>177</v>
      </c>
      <c r="BB269" t="s" s="0">
        <v>1830</v>
      </c>
      <c r="BC269" t="s" s="0">
        <v>81</v>
      </c>
      <c r="BD269" t="s" s="0">
        <v>81</v>
      </c>
      <c r="BE269" t="s" s="0">
        <v>81</v>
      </c>
      <c r="BF269" t="s" s="0">
        <v>81</v>
      </c>
      <c r="BG269" t="s" s="0">
        <v>81</v>
      </c>
      <c r="BH269" t="s" s="0">
        <v>81</v>
      </c>
      <c r="BI269" t="s" s="0">
        <v>6086</v>
      </c>
      <c r="BJ269" t="s" s="0">
        <v>6087</v>
      </c>
      <c r="BK269" t="s" s="535">
        <f>HYPERLINK("http://dx.doi.org/10.3390/diagnostics15222918","http://dx.doi.org/10.3390/diagnostics15222918")</f>
        <v>6088</v>
      </c>
      <c r="BL269" t="s" s="0">
        <v>81</v>
      </c>
      <c r="BM269" t="s" s="0">
        <v>81</v>
      </c>
      <c r="BN269" t="s" s="0">
        <v>177</v>
      </c>
      <c r="BO269" t="s" s="0">
        <v>182</v>
      </c>
      <c r="BP269" t="s" s="0">
        <v>115</v>
      </c>
      <c r="BQ269" t="s" s="0">
        <v>6089</v>
      </c>
      <c r="BR269" t="s" s="0">
        <v>6090</v>
      </c>
      <c r="BS269" t="s" s="0">
        <v>6091</v>
      </c>
      <c r="BT269" t="s" s="536">
        <f>HYPERLINK("https://www.webofscience.com/wos/woscc/full-record/WOS:001624648000001","View Record in Web of Science")</f>
        <v>119</v>
      </c>
      <c r="BU269" t="s" s="0">
        <v>120</v>
      </c>
      <c r="BV269" t="s" s="0">
        <v>81</v>
      </c>
      <c r="BW269" t="s" s="0">
        <v>81</v>
      </c>
      <c r="BX269" t="s" s="0">
        <v>121</v>
      </c>
    </row>
    <row r="270">
      <c r="A270" t="s" s="0">
        <v>77</v>
      </c>
      <c r="B270" t="s" s="0">
        <v>77</v>
      </c>
      <c r="C270" t="s" s="0">
        <v>77</v>
      </c>
      <c r="D270" t="s" s="0">
        <v>77</v>
      </c>
      <c r="E270" t="s" s="0">
        <v>6092</v>
      </c>
      <c r="F270" t="s" s="0">
        <v>6093</v>
      </c>
      <c r="G270" t="s" s="0">
        <v>6094</v>
      </c>
      <c r="H270" t="s" s="0">
        <v>81</v>
      </c>
      <c r="I270" t="s" s="0">
        <v>82</v>
      </c>
      <c r="J270" t="s" s="0">
        <v>6095</v>
      </c>
      <c r="K270" t="s" s="0">
        <v>6096</v>
      </c>
      <c r="L270" t="s" s="0">
        <v>81</v>
      </c>
      <c r="M270" t="s" s="0">
        <v>81</v>
      </c>
      <c r="N270" t="s" s="0">
        <v>81</v>
      </c>
      <c r="O270" t="s" s="0">
        <v>6097</v>
      </c>
      <c r="P270" t="s" s="0">
        <v>6098</v>
      </c>
      <c r="Q270" t="s" s="0">
        <v>87</v>
      </c>
      <c r="R270" t="s" s="0">
        <v>81</v>
      </c>
      <c r="S270" t="s" s="0">
        <v>81</v>
      </c>
      <c r="T270" t="s" s="0">
        <v>81</v>
      </c>
      <c r="U270" t="s" s="0">
        <v>81</v>
      </c>
      <c r="V270" t="s" s="0">
        <v>6099</v>
      </c>
      <c r="W270" t="s" s="0">
        <v>6100</v>
      </c>
      <c r="X270" t="s" s="0">
        <v>81</v>
      </c>
      <c r="Y270" t="s" s="0">
        <v>81</v>
      </c>
      <c r="Z270" t="s" s="0">
        <v>90</v>
      </c>
      <c r="AA270" t="s" s="0">
        <v>91</v>
      </c>
      <c r="AB270" t="s" s="0">
        <v>81</v>
      </c>
      <c r="AC270" t="s" s="0">
        <v>81</v>
      </c>
      <c r="AD270" t="s" s="0">
        <v>81</v>
      </c>
      <c r="AE270" t="s" s="0">
        <v>81</v>
      </c>
      <c r="AF270" t="s" s="0">
        <v>81</v>
      </c>
      <c r="AG270" t="s" s="0">
        <v>6101</v>
      </c>
      <c r="AH270" t="s" s="0">
        <v>6102</v>
      </c>
      <c r="AI270" t="s" s="0">
        <v>6103</v>
      </c>
      <c r="AJ270" t="s" s="0">
        <v>6104</v>
      </c>
      <c r="AK270" t="s" s="0">
        <v>81</v>
      </c>
      <c r="AL270" t="s" s="0">
        <v>6105</v>
      </c>
      <c r="AM270" t="s" s="0">
        <v>108</v>
      </c>
      <c r="AN270" t="s" s="0">
        <v>108</v>
      </c>
      <c r="AO270" t="s" s="0">
        <v>199</v>
      </c>
      <c r="AP270" t="s" s="0">
        <v>199</v>
      </c>
      <c r="AQ270" t="s" s="0">
        <v>6106</v>
      </c>
      <c r="AR270" t="s" s="0">
        <v>2962</v>
      </c>
      <c r="AS270" t="s" s="0">
        <v>6107</v>
      </c>
      <c r="AT270" t="s" s="0">
        <v>6108</v>
      </c>
      <c r="AU270" t="s" s="0">
        <v>6109</v>
      </c>
      <c r="AV270" t="s" s="0">
        <v>81</v>
      </c>
      <c r="AW270" t="s" s="0">
        <v>6110</v>
      </c>
      <c r="AX270" t="s" s="0">
        <v>6111</v>
      </c>
      <c r="AY270" t="s" s="0">
        <v>912</v>
      </c>
      <c r="AZ270" t="s" s="0">
        <v>106</v>
      </c>
      <c r="BA270" t="s" s="0">
        <v>138</v>
      </c>
      <c r="BB270" t="s" s="0">
        <v>199</v>
      </c>
      <c r="BC270" t="s" s="0">
        <v>81</v>
      </c>
      <c r="BD270" t="s" s="0">
        <v>81</v>
      </c>
      <c r="BE270" t="s" s="0">
        <v>81</v>
      </c>
      <c r="BF270" t="s" s="0">
        <v>81</v>
      </c>
      <c r="BG270" t="s" s="0">
        <v>81</v>
      </c>
      <c r="BH270" t="s" s="0">
        <v>81</v>
      </c>
      <c r="BI270" t="s" s="0">
        <v>6112</v>
      </c>
      <c r="BJ270" t="s" s="0">
        <v>6113</v>
      </c>
      <c r="BK270" t="s" s="537">
        <f>HYPERLINK("http://dx.doi.org/10.1093/bib/bbag269","http://dx.doi.org/10.1093/bib/bbag269")</f>
        <v>6114</v>
      </c>
      <c r="BL270" t="s" s="0">
        <v>81</v>
      </c>
      <c r="BM270" t="s" s="0">
        <v>81</v>
      </c>
      <c r="BN270" t="s" s="0">
        <v>385</v>
      </c>
      <c r="BO270" t="s" s="0">
        <v>6115</v>
      </c>
      <c r="BP270" t="s" s="0">
        <v>6116</v>
      </c>
      <c r="BQ270" t="s" s="0">
        <v>6117</v>
      </c>
      <c r="BR270" t="s" s="0">
        <v>6118</v>
      </c>
      <c r="BS270" t="s" s="0">
        <v>6119</v>
      </c>
      <c r="BT270" t="s" s="538">
        <f>HYPERLINK("https://www.webofscience.com/wos/woscc/full-record/WOS:001779634100001","View Record in Web of Science")</f>
        <v>119</v>
      </c>
      <c r="BU270" t="s" s="0">
        <v>120</v>
      </c>
      <c r="BV270" t="s" s="0">
        <v>81</v>
      </c>
      <c r="BW270" t="s" s="0">
        <v>81</v>
      </c>
      <c r="BX270" t="s" s="0">
        <v>121</v>
      </c>
    </row>
    <row r="271">
      <c r="A271" t="s" s="0">
        <v>77</v>
      </c>
      <c r="B271" t="s" s="0">
        <v>77</v>
      </c>
      <c r="C271" t="s" s="0">
        <v>97</v>
      </c>
      <c r="D271" t="s" s="0">
        <v>77</v>
      </c>
      <c r="E271" t="s" s="0">
        <v>6120</v>
      </c>
      <c r="F271" t="s" s="0">
        <v>6121</v>
      </c>
      <c r="G271" t="s" s="0">
        <v>6122</v>
      </c>
      <c r="H271" t="s" s="0">
        <v>81</v>
      </c>
      <c r="I271" t="s" s="0">
        <v>82</v>
      </c>
      <c r="J271" t="s" s="0">
        <v>6123</v>
      </c>
      <c r="K271" t="s" s="0">
        <v>6124</v>
      </c>
      <c r="L271" t="s" s="0">
        <v>81</v>
      </c>
      <c r="M271" t="s" s="0">
        <v>81</v>
      </c>
      <c r="N271" t="s" s="0">
        <v>81</v>
      </c>
      <c r="O271" t="s" s="0">
        <v>6125</v>
      </c>
      <c r="P271" t="s" s="0">
        <v>6126</v>
      </c>
      <c r="Q271" t="s" s="0">
        <v>87</v>
      </c>
      <c r="R271" t="s" s="0">
        <v>81</v>
      </c>
      <c r="S271" t="s" s="0">
        <v>81</v>
      </c>
      <c r="T271" t="s" s="0">
        <v>81</v>
      </c>
      <c r="U271" t="s" s="0">
        <v>81</v>
      </c>
      <c r="V271" t="s" s="0">
        <v>6127</v>
      </c>
      <c r="W271" t="s" s="0">
        <v>1178</v>
      </c>
      <c r="X271" t="s" s="0">
        <v>81</v>
      </c>
      <c r="Y271" t="s" s="0">
        <v>81</v>
      </c>
      <c r="Z271" t="s" s="0">
        <v>90</v>
      </c>
      <c r="AA271" t="s" s="0">
        <v>91</v>
      </c>
      <c r="AB271" t="s" s="0">
        <v>81</v>
      </c>
      <c r="AC271" t="s" s="0">
        <v>81</v>
      </c>
      <c r="AD271" t="s" s="0">
        <v>81</v>
      </c>
      <c r="AE271" t="s" s="0">
        <v>81</v>
      </c>
      <c r="AF271" t="s" s="0">
        <v>81</v>
      </c>
      <c r="AG271" t="s" s="0">
        <v>6128</v>
      </c>
      <c r="AH271" t="s" s="0">
        <v>6129</v>
      </c>
      <c r="AI271" t="s" s="0">
        <v>6130</v>
      </c>
      <c r="AJ271" t="s" s="0">
        <v>6131</v>
      </c>
      <c r="AK271" t="s" s="0">
        <v>81</v>
      </c>
      <c r="AL271" t="s" s="0">
        <v>5346</v>
      </c>
      <c r="AM271" t="s" s="0">
        <v>297</v>
      </c>
      <c r="AN271" t="s" s="0">
        <v>154</v>
      </c>
      <c r="AO271" t="s" s="0">
        <v>97</v>
      </c>
      <c r="AP271" t="s" s="0">
        <v>288</v>
      </c>
      <c r="AQ271" t="s" s="0">
        <v>170</v>
      </c>
      <c r="AR271" t="s" s="0">
        <v>171</v>
      </c>
      <c r="AS271" t="s" s="0">
        <v>172</v>
      </c>
      <c r="AT271" t="s" s="0">
        <v>81</v>
      </c>
      <c r="AU271" t="s" s="0">
        <v>1183</v>
      </c>
      <c r="AV271" t="s" s="0">
        <v>81</v>
      </c>
      <c r="AW271" t="s" s="0">
        <v>1178</v>
      </c>
      <c r="AX271" t="s" s="0">
        <v>1184</v>
      </c>
      <c r="AY271" t="s" s="0">
        <v>6132</v>
      </c>
      <c r="AZ271" t="s" s="0">
        <v>205</v>
      </c>
      <c r="BA271" t="s" s="0">
        <v>136</v>
      </c>
      <c r="BB271" t="s" s="0">
        <v>181</v>
      </c>
      <c r="BC271" t="s" s="0">
        <v>81</v>
      </c>
      <c r="BD271" t="s" s="0">
        <v>81</v>
      </c>
      <c r="BE271" t="s" s="0">
        <v>81</v>
      </c>
      <c r="BF271" t="s" s="0">
        <v>81</v>
      </c>
      <c r="BG271" t="s" s="0">
        <v>81</v>
      </c>
      <c r="BH271" t="s" s="0">
        <v>81</v>
      </c>
      <c r="BI271" t="s" s="0">
        <v>6133</v>
      </c>
      <c r="BJ271" t="s" s="0">
        <v>6134</v>
      </c>
      <c r="BK271" t="s" s="539">
        <f>HYPERLINK("http://dx.doi.org/10.3390/cancers17142337","http://dx.doi.org/10.3390/cancers17142337")</f>
        <v>6135</v>
      </c>
      <c r="BL271" t="s" s="0">
        <v>81</v>
      </c>
      <c r="BM271" t="s" s="0">
        <v>81</v>
      </c>
      <c r="BN271" t="s" s="0">
        <v>206</v>
      </c>
      <c r="BO271" t="s" s="0">
        <v>568</v>
      </c>
      <c r="BP271" t="s" s="0">
        <v>568</v>
      </c>
      <c r="BQ271" t="s" s="0">
        <v>6136</v>
      </c>
      <c r="BR271" t="s" s="0">
        <v>6137</v>
      </c>
      <c r="BS271" t="s" s="0">
        <v>6138</v>
      </c>
      <c r="BT271" t="s" s="540">
        <f>HYPERLINK("https://www.webofscience.com/wos/woscc/full-record/WOS:001539723100001","View Record in Web of Science")</f>
        <v>119</v>
      </c>
      <c r="BU271" t="s" s="0">
        <v>120</v>
      </c>
      <c r="BV271" t="s" s="0">
        <v>81</v>
      </c>
      <c r="BW271" t="s" s="0">
        <v>81</v>
      </c>
      <c r="BX271" t="s" s="0">
        <v>121</v>
      </c>
    </row>
    <row r="272">
      <c r="A272" t="s" s="0">
        <v>77</v>
      </c>
      <c r="B272" t="s" s="0">
        <v>77</v>
      </c>
      <c r="C272" t="s" s="0">
        <v>97</v>
      </c>
      <c r="D272" t="s" s="0">
        <v>77</v>
      </c>
      <c r="E272" t="s" s="0">
        <v>6139</v>
      </c>
      <c r="F272" t="s" s="0">
        <v>6140</v>
      </c>
      <c r="G272" t="s" s="0">
        <v>6141</v>
      </c>
      <c r="H272" t="s" s="0">
        <v>81</v>
      </c>
      <c r="I272" t="s" s="0">
        <v>276</v>
      </c>
      <c r="J272" t="s" s="0">
        <v>6142</v>
      </c>
      <c r="K272" t="s" s="0">
        <v>3123</v>
      </c>
      <c r="L272" t="s" s="0">
        <v>6143</v>
      </c>
      <c r="M272" t="s" s="0">
        <v>6144</v>
      </c>
      <c r="N272" t="s" s="0">
        <v>6145</v>
      </c>
      <c r="O272" t="s" s="0">
        <v>6146</v>
      </c>
      <c r="P272" t="s" s="0">
        <v>6147</v>
      </c>
      <c r="Q272" t="s" s="0">
        <v>87</v>
      </c>
      <c r="R272" t="s" s="0">
        <v>81</v>
      </c>
      <c r="S272" t="s" s="0">
        <v>81</v>
      </c>
      <c r="T272" t="s" s="0">
        <v>81</v>
      </c>
      <c r="U272" t="s" s="0">
        <v>81</v>
      </c>
      <c r="V272" t="s" s="0">
        <v>6148</v>
      </c>
      <c r="W272" t="s" s="0">
        <v>4800</v>
      </c>
      <c r="X272" t="s" s="0">
        <v>81</v>
      </c>
      <c r="Y272" t="s" s="0">
        <v>81</v>
      </c>
      <c r="Z272" t="s" s="0">
        <v>90</v>
      </c>
      <c r="AA272" t="s" s="0">
        <v>509</v>
      </c>
      <c r="AB272" t="s" s="0">
        <v>81</v>
      </c>
      <c r="AC272" t="s" s="0">
        <v>81</v>
      </c>
      <c r="AD272" t="s" s="0">
        <v>81</v>
      </c>
      <c r="AE272" t="s" s="0">
        <v>81</v>
      </c>
      <c r="AF272" t="s" s="0">
        <v>81</v>
      </c>
      <c r="AG272" t="s" s="0">
        <v>6149</v>
      </c>
      <c r="AH272" t="s" s="0">
        <v>6150</v>
      </c>
      <c r="AI272" t="s" s="0">
        <v>6151</v>
      </c>
      <c r="AJ272" t="s" s="0">
        <v>6152</v>
      </c>
      <c r="AK272" t="s" s="0">
        <v>81</v>
      </c>
      <c r="AL272" t="s" s="0">
        <v>644</v>
      </c>
      <c r="AM272" t="s" s="0">
        <v>154</v>
      </c>
      <c r="AN272" t="s" s="0">
        <v>154</v>
      </c>
      <c r="AO272" t="s" s="0">
        <v>288</v>
      </c>
      <c r="AP272" t="s" s="0">
        <v>404</v>
      </c>
      <c r="AQ272" t="s" s="0">
        <v>2010</v>
      </c>
      <c r="AR272" t="s" s="0">
        <v>2011</v>
      </c>
      <c r="AS272" t="s" s="0">
        <v>2012</v>
      </c>
      <c r="AT272" t="s" s="0">
        <v>4804</v>
      </c>
      <c r="AU272" t="s" s="0">
        <v>81</v>
      </c>
      <c r="AV272" t="s" s="0">
        <v>81</v>
      </c>
      <c r="AW272" t="s" s="0">
        <v>4805</v>
      </c>
      <c r="AX272" t="s" s="0">
        <v>4806</v>
      </c>
      <c r="AY272" t="s" s="0">
        <v>81</v>
      </c>
      <c r="AZ272" t="s" s="0">
        <v>205</v>
      </c>
      <c r="BA272" t="s" s="0">
        <v>81</v>
      </c>
      <c r="BB272" t="s" s="0">
        <v>81</v>
      </c>
      <c r="BC272" t="s" s="0">
        <v>81</v>
      </c>
      <c r="BD272" t="s" s="0">
        <v>81</v>
      </c>
      <c r="BE272" t="s" s="0">
        <v>81</v>
      </c>
      <c r="BF272" t="s" s="0">
        <v>81</v>
      </c>
      <c r="BG272" t="s" s="0">
        <v>81</v>
      </c>
      <c r="BH272" t="s" s="0">
        <v>81</v>
      </c>
      <c r="BI272" t="s" s="0">
        <v>81</v>
      </c>
      <c r="BJ272" t="s" s="0">
        <v>6153</v>
      </c>
      <c r="BK272" t="s" s="541">
        <f>HYPERLINK("http://dx.doi.org/10.1177/19322968251355967","http://dx.doi.org/10.1177/19322968251355967")</f>
        <v>6154</v>
      </c>
      <c r="BL272" t="s" s="0">
        <v>81</v>
      </c>
      <c r="BM272" t="s" s="0">
        <v>4809</v>
      </c>
      <c r="BN272" t="s" s="0">
        <v>466</v>
      </c>
      <c r="BO272" t="s" s="0">
        <v>3280</v>
      </c>
      <c r="BP272" t="s" s="0">
        <v>3280</v>
      </c>
      <c r="BQ272" t="s" s="0">
        <v>6155</v>
      </c>
      <c r="BR272" t="s" s="0">
        <v>6156</v>
      </c>
      <c r="BS272" t="s" s="0">
        <v>6157</v>
      </c>
      <c r="BT272" t="s" s="542">
        <f>HYPERLINK("https://www.webofscience.com/wos/woscc/full-record/WOS:001556670400001","View Record in Web of Science")</f>
        <v>119</v>
      </c>
      <c r="BU272" t="s" s="0">
        <v>6158</v>
      </c>
      <c r="BV272" t="s" s="0">
        <v>81</v>
      </c>
      <c r="BW272" t="s" s="0">
        <v>81</v>
      </c>
      <c r="BX272" t="s" s="0">
        <v>121</v>
      </c>
    </row>
    <row r="273">
      <c r="A273" t="s" s="0">
        <v>77</v>
      </c>
      <c r="B273" t="s" s="0">
        <v>77</v>
      </c>
      <c r="C273" t="s" s="0">
        <v>77</v>
      </c>
      <c r="D273" t="s" s="0">
        <v>77</v>
      </c>
      <c r="E273" t="s" s="0">
        <v>6159</v>
      </c>
      <c r="F273" t="s" s="0">
        <v>6160</v>
      </c>
      <c r="G273" t="s" s="0">
        <v>6161</v>
      </c>
      <c r="H273" t="s" s="0">
        <v>81</v>
      </c>
      <c r="I273" t="s" s="0">
        <v>276</v>
      </c>
      <c r="J273" t="s" s="0">
        <v>6162</v>
      </c>
      <c r="K273" t="s" s="0">
        <v>6163</v>
      </c>
      <c r="L273" t="s" s="0">
        <v>81</v>
      </c>
      <c r="M273" t="s" s="0">
        <v>81</v>
      </c>
      <c r="N273" t="s" s="0">
        <v>81</v>
      </c>
      <c r="O273" t="s" s="0">
        <v>6164</v>
      </c>
      <c r="P273" t="s" s="0">
        <v>6165</v>
      </c>
      <c r="Q273" t="s" s="0">
        <v>87</v>
      </c>
      <c r="R273" t="s" s="0">
        <v>81</v>
      </c>
      <c r="S273" t="s" s="0">
        <v>81</v>
      </c>
      <c r="T273" t="s" s="0">
        <v>81</v>
      </c>
      <c r="U273" t="s" s="0">
        <v>81</v>
      </c>
      <c r="V273" t="s" s="0">
        <v>6166</v>
      </c>
      <c r="W273" t="s" s="0">
        <v>6167</v>
      </c>
      <c r="X273" t="s" s="0">
        <v>81</v>
      </c>
      <c r="Y273" t="s" s="0">
        <v>81</v>
      </c>
      <c r="Z273" t="s" s="0">
        <v>90</v>
      </c>
      <c r="AA273" t="s" s="0">
        <v>91</v>
      </c>
      <c r="AB273" t="s" s="0">
        <v>81</v>
      </c>
      <c r="AC273" t="s" s="0">
        <v>81</v>
      </c>
      <c r="AD273" t="s" s="0">
        <v>81</v>
      </c>
      <c r="AE273" t="s" s="0">
        <v>81</v>
      </c>
      <c r="AF273" t="s" s="0">
        <v>81</v>
      </c>
      <c r="AG273" t="s" s="0">
        <v>6168</v>
      </c>
      <c r="AH273" t="s" s="0">
        <v>81</v>
      </c>
      <c r="AI273" t="s" s="0">
        <v>6169</v>
      </c>
      <c r="AJ273" t="s" s="0">
        <v>81</v>
      </c>
      <c r="AK273" t="s" s="0">
        <v>81</v>
      </c>
      <c r="AL273" t="s" s="0">
        <v>385</v>
      </c>
      <c r="AM273" t="s" s="0">
        <v>77</v>
      </c>
      <c r="AN273" t="s" s="0">
        <v>77</v>
      </c>
      <c r="AO273" t="s" s="0">
        <v>77</v>
      </c>
      <c r="AP273" t="s" s="0">
        <v>77</v>
      </c>
      <c r="AQ273" t="s" s="0">
        <v>2079</v>
      </c>
      <c r="AR273" t="s" s="0">
        <v>2080</v>
      </c>
      <c r="AS273" t="s" s="0">
        <v>2081</v>
      </c>
      <c r="AT273" t="s" s="0">
        <v>81</v>
      </c>
      <c r="AU273" t="s" s="0">
        <v>6170</v>
      </c>
      <c r="AV273" t="s" s="0">
        <v>81</v>
      </c>
      <c r="AW273" t="s" s="0">
        <v>6167</v>
      </c>
      <c r="AX273" t="s" s="0">
        <v>6167</v>
      </c>
      <c r="AY273" t="s" s="0">
        <v>106</v>
      </c>
      <c r="AZ273" t="s" s="0">
        <v>106</v>
      </c>
      <c r="BA273" t="s" s="0">
        <v>122</v>
      </c>
      <c r="BB273" t="s" s="0">
        <v>81</v>
      </c>
      <c r="BC273" t="s" s="0">
        <v>81</v>
      </c>
      <c r="BD273" t="s" s="0">
        <v>81</v>
      </c>
      <c r="BE273" t="s" s="0">
        <v>81</v>
      </c>
      <c r="BF273" t="s" s="0">
        <v>81</v>
      </c>
      <c r="BG273" t="s" s="0">
        <v>81</v>
      </c>
      <c r="BH273" t="s" s="0">
        <v>81</v>
      </c>
      <c r="BI273" t="s" s="0">
        <v>6171</v>
      </c>
      <c r="BJ273" t="s" s="0">
        <v>6172</v>
      </c>
      <c r="BK273" t="s" s="543">
        <f>HYPERLINK("http://dx.doi.org/10.2196/87819","http://dx.doi.org/10.2196/87819")</f>
        <v>6173</v>
      </c>
      <c r="BL273" t="s" s="0">
        <v>81</v>
      </c>
      <c r="BM273" t="s" s="0">
        <v>81</v>
      </c>
      <c r="BN273" t="s" s="0">
        <v>354</v>
      </c>
      <c r="BO273" t="s" s="0">
        <v>1133</v>
      </c>
      <c r="BP273" t="s" s="0">
        <v>1133</v>
      </c>
      <c r="BQ273" t="s" s="0">
        <v>6174</v>
      </c>
      <c r="BR273" t="s" s="0">
        <v>6175</v>
      </c>
      <c r="BS273" t="s" s="0">
        <v>6176</v>
      </c>
      <c r="BT273" t="s" s="544">
        <f>HYPERLINK("https://www.webofscience.com/wos/woscc/full-record/WOS:001791449300001","View Record in Web of Science")</f>
        <v>119</v>
      </c>
      <c r="BU273" t="s" s="0">
        <v>120</v>
      </c>
      <c r="BV273" t="s" s="0">
        <v>81</v>
      </c>
      <c r="BW273" t="s" s="0">
        <v>81</v>
      </c>
      <c r="BX273" t="s" s="0">
        <v>121</v>
      </c>
    </row>
    <row r="274">
      <c r="A274" t="s" s="0">
        <v>77</v>
      </c>
      <c r="B274" t="s" s="0">
        <v>77</v>
      </c>
      <c r="C274" t="s" s="0">
        <v>77</v>
      </c>
      <c r="D274" t="s" s="0">
        <v>77</v>
      </c>
      <c r="E274" t="s" s="0">
        <v>6177</v>
      </c>
      <c r="F274" t="s" s="0">
        <v>6178</v>
      </c>
      <c r="G274" t="s" s="0">
        <v>6179</v>
      </c>
      <c r="H274" t="s" s="0">
        <v>81</v>
      </c>
      <c r="I274" t="s" s="0">
        <v>82</v>
      </c>
      <c r="J274" t="s" s="0">
        <v>6180</v>
      </c>
      <c r="K274" t="s" s="0">
        <v>6181</v>
      </c>
      <c r="L274" t="s" s="0">
        <v>81</v>
      </c>
      <c r="M274" t="s" s="0">
        <v>81</v>
      </c>
      <c r="N274" t="s" s="0">
        <v>81</v>
      </c>
      <c r="O274" t="s" s="0">
        <v>6182</v>
      </c>
      <c r="P274" t="s" s="0">
        <v>81</v>
      </c>
      <c r="Q274" t="s" s="0">
        <v>87</v>
      </c>
      <c r="R274" t="s" s="0">
        <v>81</v>
      </c>
      <c r="S274" t="s" s="0">
        <v>81</v>
      </c>
      <c r="T274" t="s" s="0">
        <v>81</v>
      </c>
      <c r="U274" t="s" s="0">
        <v>81</v>
      </c>
      <c r="V274" t="s" s="0">
        <v>6183</v>
      </c>
      <c r="W274" t="s" s="0">
        <v>6184</v>
      </c>
      <c r="X274" t="s" s="0">
        <v>81</v>
      </c>
      <c r="Y274" t="s" s="0">
        <v>81</v>
      </c>
      <c r="Z274" t="s" s="0">
        <v>90</v>
      </c>
      <c r="AA274" t="s" s="0">
        <v>509</v>
      </c>
      <c r="AB274" t="s" s="0">
        <v>81</v>
      </c>
      <c r="AC274" t="s" s="0">
        <v>81</v>
      </c>
      <c r="AD274" t="s" s="0">
        <v>81</v>
      </c>
      <c r="AE274" t="s" s="0">
        <v>81</v>
      </c>
      <c r="AF274" t="s" s="0">
        <v>81</v>
      </c>
      <c r="AG274" t="s" s="0">
        <v>6185</v>
      </c>
      <c r="AH274" t="s" s="0">
        <v>6186</v>
      </c>
      <c r="AI274" t="s" s="0">
        <v>81</v>
      </c>
      <c r="AJ274" t="s" s="0">
        <v>81</v>
      </c>
      <c r="AK274" t="s" s="0">
        <v>81</v>
      </c>
      <c r="AL274" t="s" s="0">
        <v>4305</v>
      </c>
      <c r="AM274" t="s" s="0">
        <v>77</v>
      </c>
      <c r="AN274" t="s" s="0">
        <v>77</v>
      </c>
      <c r="AO274" t="s" s="0">
        <v>77</v>
      </c>
      <c r="AP274" t="s" s="0">
        <v>77</v>
      </c>
      <c r="AQ274" t="s" s="0">
        <v>257</v>
      </c>
      <c r="AR274" t="s" s="0">
        <v>140</v>
      </c>
      <c r="AS274" t="s" s="0">
        <v>258</v>
      </c>
      <c r="AT274" t="s" s="0">
        <v>6187</v>
      </c>
      <c r="AU274" t="s" s="0">
        <v>6188</v>
      </c>
      <c r="AV274" t="s" s="0">
        <v>81</v>
      </c>
      <c r="AW274" t="s" s="0">
        <v>6189</v>
      </c>
      <c r="AX274" t="s" s="0">
        <v>6190</v>
      </c>
      <c r="AY274" t="s" s="0">
        <v>81</v>
      </c>
      <c r="AZ274" t="s" s="0">
        <v>106</v>
      </c>
      <c r="BA274" t="s" s="0">
        <v>81</v>
      </c>
      <c r="BB274" t="s" s="0">
        <v>81</v>
      </c>
      <c r="BC274" t="s" s="0">
        <v>81</v>
      </c>
      <c r="BD274" t="s" s="0">
        <v>81</v>
      </c>
      <c r="BE274" t="s" s="0">
        <v>81</v>
      </c>
      <c r="BF274" t="s" s="0">
        <v>81</v>
      </c>
      <c r="BG274" t="s" s="0">
        <v>81</v>
      </c>
      <c r="BH274" t="s" s="0">
        <v>81</v>
      </c>
      <c r="BI274" t="s" s="0">
        <v>81</v>
      </c>
      <c r="BJ274" t="s" s="0">
        <v>6191</v>
      </c>
      <c r="BK274" t="s" s="545">
        <f>HYPERLINK("http://dx.doi.org/10.1007/s00210-026-05700-3","http://dx.doi.org/10.1007/s00210-026-05700-3")</f>
        <v>6192</v>
      </c>
      <c r="BL274" t="s" s="0">
        <v>81</v>
      </c>
      <c r="BM274" t="s" s="0">
        <v>1048</v>
      </c>
      <c r="BN274" t="s" s="0">
        <v>493</v>
      </c>
      <c r="BO274" t="s" s="0">
        <v>471</v>
      </c>
      <c r="BP274" t="s" s="0">
        <v>471</v>
      </c>
      <c r="BQ274" t="s" s="0">
        <v>6193</v>
      </c>
      <c r="BR274" t="s" s="0">
        <v>6194</v>
      </c>
      <c r="BS274" t="s" s="0">
        <v>6195</v>
      </c>
      <c r="BT274" t="s" s="546">
        <f>HYPERLINK("https://www.webofscience.com/wos/woscc/full-record/WOS:001838555200001","View Record in Web of Science")</f>
        <v>119</v>
      </c>
      <c r="BU274" t="s" s="0">
        <v>81</v>
      </c>
      <c r="BV274" t="s" s="0">
        <v>81</v>
      </c>
      <c r="BW274" t="s" s="0">
        <v>81</v>
      </c>
      <c r="BX274" t="s" s="0">
        <v>121</v>
      </c>
    </row>
    <row r="275">
      <c r="A275" t="s" s="0">
        <v>77</v>
      </c>
      <c r="B275" t="s" s="0">
        <v>77</v>
      </c>
      <c r="C275" t="s" s="0">
        <v>77</v>
      </c>
      <c r="D275" t="s" s="0">
        <v>77</v>
      </c>
      <c r="E275" t="s" s="0">
        <v>6196</v>
      </c>
      <c r="F275" t="s" s="0">
        <v>6197</v>
      </c>
      <c r="G275" t="s" s="0">
        <v>6198</v>
      </c>
      <c r="H275" t="s" s="0">
        <v>81</v>
      </c>
      <c r="I275" t="s" s="0">
        <v>276</v>
      </c>
      <c r="J275" t="s" s="0">
        <v>6199</v>
      </c>
      <c r="K275" t="s" s="0">
        <v>6200</v>
      </c>
      <c r="L275" t="s" s="0">
        <v>6201</v>
      </c>
      <c r="M275" t="s" s="0">
        <v>6202</v>
      </c>
      <c r="N275" t="s" s="0">
        <v>6203</v>
      </c>
      <c r="O275" t="s" s="0">
        <v>6204</v>
      </c>
      <c r="P275" t="s" s="0">
        <v>6205</v>
      </c>
      <c r="Q275" t="s" s="0">
        <v>87</v>
      </c>
      <c r="R275" t="s" s="0">
        <v>81</v>
      </c>
      <c r="S275" t="s" s="0">
        <v>81</v>
      </c>
      <c r="T275" t="s" s="0">
        <v>81</v>
      </c>
      <c r="U275" t="s" s="0">
        <v>81</v>
      </c>
      <c r="V275" t="s" s="0">
        <v>6206</v>
      </c>
      <c r="W275" t="s" s="0">
        <v>6207</v>
      </c>
      <c r="X275" t="s" s="0">
        <v>81</v>
      </c>
      <c r="Y275" t="s" s="0">
        <v>81</v>
      </c>
      <c r="Z275" t="s" s="0">
        <v>90</v>
      </c>
      <c r="AA275" t="s" s="0">
        <v>91</v>
      </c>
      <c r="AB275" t="s" s="0">
        <v>81</v>
      </c>
      <c r="AC275" t="s" s="0">
        <v>81</v>
      </c>
      <c r="AD275" t="s" s="0">
        <v>81</v>
      </c>
      <c r="AE275" t="s" s="0">
        <v>81</v>
      </c>
      <c r="AF275" t="s" s="0">
        <v>81</v>
      </c>
      <c r="AG275" t="s" s="0">
        <v>6208</v>
      </c>
      <c r="AH275" t="s" s="0">
        <v>6209</v>
      </c>
      <c r="AI275" t="s" s="0">
        <v>81</v>
      </c>
      <c r="AJ275" t="s" s="0">
        <v>6210</v>
      </c>
      <c r="AK275" t="s" s="0">
        <v>81</v>
      </c>
      <c r="AL275" t="s" s="0">
        <v>882</v>
      </c>
      <c r="AM275" t="s" s="0">
        <v>77</v>
      </c>
      <c r="AN275" t="s" s="0">
        <v>77</v>
      </c>
      <c r="AO275" t="s" s="0">
        <v>77</v>
      </c>
      <c r="AP275" t="s" s="0">
        <v>108</v>
      </c>
      <c r="AQ275" t="s" s="0">
        <v>257</v>
      </c>
      <c r="AR275" t="s" s="0">
        <v>140</v>
      </c>
      <c r="AS275" t="s" s="0">
        <v>258</v>
      </c>
      <c r="AT275" t="s" s="0">
        <v>6211</v>
      </c>
      <c r="AU275" t="s" s="0">
        <v>81</v>
      </c>
      <c r="AV275" t="s" s="0">
        <v>81</v>
      </c>
      <c r="AW275" t="s" s="0">
        <v>6212</v>
      </c>
      <c r="AX275" t="s" s="0">
        <v>6213</v>
      </c>
      <c r="AY275" t="s" s="0">
        <v>6214</v>
      </c>
      <c r="AZ275" t="s" s="0">
        <v>205</v>
      </c>
      <c r="BA275" t="s" s="0">
        <v>181</v>
      </c>
      <c r="BB275" t="s" s="0">
        <v>108</v>
      </c>
      <c r="BC275" t="s" s="0">
        <v>81</v>
      </c>
      <c r="BD275" t="s" s="0">
        <v>81</v>
      </c>
      <c r="BE275" t="s" s="0">
        <v>81</v>
      </c>
      <c r="BF275" t="s" s="0">
        <v>81</v>
      </c>
      <c r="BG275" t="s" s="0">
        <v>81</v>
      </c>
      <c r="BH275" t="s" s="0">
        <v>81</v>
      </c>
      <c r="BI275" t="s" s="0">
        <v>137</v>
      </c>
      <c r="BJ275" t="s" s="0">
        <v>6215</v>
      </c>
      <c r="BK275" t="s" s="547">
        <f>HYPERLINK("http://dx.doi.org/10.1007/s13671-025-00483-x","http://dx.doi.org/10.1007/s13671-025-00483-x")</f>
        <v>6216</v>
      </c>
      <c r="BL275" t="s" s="0">
        <v>81</v>
      </c>
      <c r="BM275" t="s" s="0">
        <v>81</v>
      </c>
      <c r="BN275" t="s" s="0">
        <v>404</v>
      </c>
      <c r="BO275" t="s" s="0">
        <v>6217</v>
      </c>
      <c r="BP275" t="s" s="0">
        <v>6217</v>
      </c>
      <c r="BQ275" t="s" s="0">
        <v>6218</v>
      </c>
      <c r="BR275" t="s" s="0">
        <v>81</v>
      </c>
      <c r="BS275" t="s" s="0">
        <v>6219</v>
      </c>
      <c r="BT275" t="s" s="548">
        <f>HYPERLINK("https://www.webofscience.com/wos/woscc/full-record/WOS:001584797200001","View Record in Web of Science")</f>
        <v>119</v>
      </c>
      <c r="BU275" t="s" s="0">
        <v>81</v>
      </c>
      <c r="BV275" t="s" s="0">
        <v>81</v>
      </c>
      <c r="BW275" t="s" s="0">
        <v>81</v>
      </c>
      <c r="BX275" t="s" s="0">
        <v>121</v>
      </c>
    </row>
    <row r="276">
      <c r="A276" t="s" s="0">
        <v>77</v>
      </c>
      <c r="B276" t="s" s="0">
        <v>77</v>
      </c>
      <c r="C276" t="s" s="0">
        <v>77</v>
      </c>
      <c r="D276" t="s" s="0">
        <v>77</v>
      </c>
      <c r="E276" t="s" s="0">
        <v>6220</v>
      </c>
      <c r="F276" t="s" s="0">
        <v>6221</v>
      </c>
      <c r="G276" t="s" s="0">
        <v>6222</v>
      </c>
      <c r="H276" t="s" s="0">
        <v>81</v>
      </c>
      <c r="I276" t="s" s="0">
        <v>276</v>
      </c>
      <c r="J276" t="s" s="0">
        <v>6223</v>
      </c>
      <c r="K276" t="s" s="0">
        <v>6224</v>
      </c>
      <c r="L276" t="s" s="0">
        <v>6225</v>
      </c>
      <c r="M276" t="s" s="0">
        <v>6225</v>
      </c>
      <c r="N276" t="s" s="0">
        <v>6226</v>
      </c>
      <c r="O276" t="s" s="0">
        <v>6227</v>
      </c>
      <c r="P276" t="s" s="0">
        <v>6228</v>
      </c>
      <c r="Q276" t="s" s="0">
        <v>87</v>
      </c>
      <c r="R276" t="s" s="0">
        <v>81</v>
      </c>
      <c r="S276" t="s" s="0">
        <v>81</v>
      </c>
      <c r="T276" t="s" s="0">
        <v>81</v>
      </c>
      <c r="U276" t="s" s="0">
        <v>81</v>
      </c>
      <c r="V276" t="s" s="0">
        <v>6229</v>
      </c>
      <c r="W276" t="s" s="0">
        <v>6230</v>
      </c>
      <c r="X276" t="s" s="0">
        <v>81</v>
      </c>
      <c r="Y276" t="s" s="0">
        <v>81</v>
      </c>
      <c r="Z276" t="s" s="0">
        <v>90</v>
      </c>
      <c r="AA276" t="s" s="0">
        <v>91</v>
      </c>
      <c r="AB276" t="s" s="0">
        <v>81</v>
      </c>
      <c r="AC276" t="s" s="0">
        <v>81</v>
      </c>
      <c r="AD276" t="s" s="0">
        <v>81</v>
      </c>
      <c r="AE276" t="s" s="0">
        <v>81</v>
      </c>
      <c r="AF276" t="s" s="0">
        <v>81</v>
      </c>
      <c r="AG276" t="s" s="0">
        <v>6231</v>
      </c>
      <c r="AH276" t="s" s="0">
        <v>6232</v>
      </c>
      <c r="AI276" t="s" s="0">
        <v>6233</v>
      </c>
      <c r="AJ276" t="s" s="0">
        <v>81</v>
      </c>
      <c r="AK276" t="s" s="0">
        <v>81</v>
      </c>
      <c r="AL276" t="s" s="0">
        <v>338</v>
      </c>
      <c r="AM276" t="s" s="0">
        <v>77</v>
      </c>
      <c r="AN276" t="s" s="0">
        <v>77</v>
      </c>
      <c r="AO276" t="s" s="0">
        <v>77</v>
      </c>
      <c r="AP276" t="s" s="0">
        <v>77</v>
      </c>
      <c r="AQ276" t="s" s="0">
        <v>170</v>
      </c>
      <c r="AR276" t="s" s="0">
        <v>171</v>
      </c>
      <c r="AS276" t="s" s="0">
        <v>172</v>
      </c>
      <c r="AT276" t="s" s="0">
        <v>81</v>
      </c>
      <c r="AU276" t="s" s="0">
        <v>6234</v>
      </c>
      <c r="AV276" t="s" s="0">
        <v>81</v>
      </c>
      <c r="AW276" t="s" s="0">
        <v>6235</v>
      </c>
      <c r="AX276" t="s" s="0">
        <v>6230</v>
      </c>
      <c r="AY276" t="s" s="0">
        <v>6236</v>
      </c>
      <c r="AZ276" t="s" s="0">
        <v>106</v>
      </c>
      <c r="BA276" t="s" s="0">
        <v>289</v>
      </c>
      <c r="BB276" t="s" s="0">
        <v>122</v>
      </c>
      <c r="BC276" t="s" s="0">
        <v>81</v>
      </c>
      <c r="BD276" t="s" s="0">
        <v>81</v>
      </c>
      <c r="BE276" t="s" s="0">
        <v>81</v>
      </c>
      <c r="BF276" t="s" s="0">
        <v>81</v>
      </c>
      <c r="BG276" t="s" s="0">
        <v>81</v>
      </c>
      <c r="BH276" t="s" s="0">
        <v>81</v>
      </c>
      <c r="BI276" t="s" s="0">
        <v>6237</v>
      </c>
      <c r="BJ276" t="s" s="0">
        <v>6238</v>
      </c>
      <c r="BK276" t="s" s="549">
        <f>HYPERLINK("http://dx.doi.org/10.3390/ai7050166","http://dx.doi.org/10.3390/ai7050166")</f>
        <v>6239</v>
      </c>
      <c r="BL276" t="s" s="0">
        <v>81</v>
      </c>
      <c r="BM276" t="s" s="0">
        <v>912</v>
      </c>
      <c r="BN276" t="s" s="0">
        <v>293</v>
      </c>
      <c r="BO276" t="s" s="0">
        <v>6240</v>
      </c>
      <c r="BP276" t="s" s="0">
        <v>959</v>
      </c>
      <c r="BQ276" t="s" s="0">
        <v>6241</v>
      </c>
      <c r="BR276" t="s" s="0">
        <v>81</v>
      </c>
      <c r="BS276" t="s" s="0">
        <v>6242</v>
      </c>
      <c r="BT276" t="s" s="550">
        <f>HYPERLINK("https://www.webofscience.com/wos/woscc/full-record/WOS:001774020000001","View Record in Web of Science")</f>
        <v>119</v>
      </c>
      <c r="BU276" t="s" s="0">
        <v>120</v>
      </c>
      <c r="BV276" t="s" s="0">
        <v>81</v>
      </c>
      <c r="BW276" t="s" s="0">
        <v>81</v>
      </c>
      <c r="BX276" t="s" s="0">
        <v>121</v>
      </c>
    </row>
    <row r="277">
      <c r="A277" t="s" s="0">
        <v>77</v>
      </c>
      <c r="B277" t="s" s="0">
        <v>77</v>
      </c>
      <c r="C277" t="s" s="0">
        <v>77</v>
      </c>
      <c r="D277" t="s" s="0">
        <v>77</v>
      </c>
      <c r="E277" t="s" s="0">
        <v>6243</v>
      </c>
      <c r="F277" t="s" s="0">
        <v>6244</v>
      </c>
      <c r="G277" t="s" s="0">
        <v>6245</v>
      </c>
      <c r="H277" t="s" s="0">
        <v>81</v>
      </c>
      <c r="I277" t="s" s="0">
        <v>82</v>
      </c>
      <c r="J277" t="s" s="0">
        <v>6246</v>
      </c>
      <c r="K277" t="s" s="0">
        <v>6247</v>
      </c>
      <c r="L277" t="s" s="0">
        <v>81</v>
      </c>
      <c r="M277" t="s" s="0">
        <v>81</v>
      </c>
      <c r="N277" t="s" s="0">
        <v>81</v>
      </c>
      <c r="O277" t="s" s="0">
        <v>6248</v>
      </c>
      <c r="P277" t="s" s="0">
        <v>6249</v>
      </c>
      <c r="Q277" t="s" s="0">
        <v>87</v>
      </c>
      <c r="R277" t="s" s="0">
        <v>81</v>
      </c>
      <c r="S277" t="s" s="0">
        <v>81</v>
      </c>
      <c r="T277" t="s" s="0">
        <v>81</v>
      </c>
      <c r="U277" t="s" s="0">
        <v>81</v>
      </c>
      <c r="V277" t="s" s="0">
        <v>6250</v>
      </c>
      <c r="W277" t="s" s="0">
        <v>6251</v>
      </c>
      <c r="X277" t="s" s="0">
        <v>81</v>
      </c>
      <c r="Y277" t="s" s="0">
        <v>81</v>
      </c>
      <c r="Z277" t="s" s="0">
        <v>90</v>
      </c>
      <c r="AA277" t="s" s="0">
        <v>91</v>
      </c>
      <c r="AB277" t="s" s="0">
        <v>81</v>
      </c>
      <c r="AC277" t="s" s="0">
        <v>81</v>
      </c>
      <c r="AD277" t="s" s="0">
        <v>81</v>
      </c>
      <c r="AE277" t="s" s="0">
        <v>81</v>
      </c>
      <c r="AF277" t="s" s="0">
        <v>81</v>
      </c>
      <c r="AG277" t="s" s="0">
        <v>6252</v>
      </c>
      <c r="AH277" t="s" s="0">
        <v>6253</v>
      </c>
      <c r="AI277" t="s" s="0">
        <v>6254</v>
      </c>
      <c r="AJ277" t="s" s="0">
        <v>81</v>
      </c>
      <c r="AK277" t="s" s="0">
        <v>81</v>
      </c>
      <c r="AL277" t="s" s="0">
        <v>534</v>
      </c>
      <c r="AM277" t="s" s="0">
        <v>77</v>
      </c>
      <c r="AN277" t="s" s="0">
        <v>77</v>
      </c>
      <c r="AO277" t="s" s="0">
        <v>77</v>
      </c>
      <c r="AP277" t="s" s="0">
        <v>77</v>
      </c>
      <c r="AQ277" t="s" s="0">
        <v>6255</v>
      </c>
      <c r="AR277" t="s" s="0">
        <v>99</v>
      </c>
      <c r="AS277" t="s" s="0">
        <v>6256</v>
      </c>
      <c r="AT277" t="s" s="0">
        <v>6257</v>
      </c>
      <c r="AU277" t="s" s="0">
        <v>81</v>
      </c>
      <c r="AV277" t="s" s="0">
        <v>81</v>
      </c>
      <c r="AW277" t="s" s="0">
        <v>6251</v>
      </c>
      <c r="AX277" t="s" s="0">
        <v>6258</v>
      </c>
      <c r="AY277" t="s" s="0">
        <v>6259</v>
      </c>
      <c r="AZ277" t="s" s="0">
        <v>106</v>
      </c>
      <c r="BA277" t="s" s="0">
        <v>181</v>
      </c>
      <c r="BB277" t="s" s="0">
        <v>81</v>
      </c>
      <c r="BC277" t="s" s="0">
        <v>81</v>
      </c>
      <c r="BD277" t="s" s="0">
        <v>81</v>
      </c>
      <c r="BE277" t="s" s="0">
        <v>81</v>
      </c>
      <c r="BF277" t="s" s="0">
        <v>81</v>
      </c>
      <c r="BG277" t="s" s="0">
        <v>81</v>
      </c>
      <c r="BH277" t="s" s="0">
        <v>81</v>
      </c>
      <c r="BI277" t="s" s="0">
        <v>6260</v>
      </c>
      <c r="BJ277" t="s" s="0">
        <v>6261</v>
      </c>
      <c r="BK277" t="s" s="551">
        <f>HYPERLINK("http://dx.doi.org/10.7717/peerj.21289","http://dx.doi.org/10.7717/peerj.21289")</f>
        <v>6262</v>
      </c>
      <c r="BL277" t="s" s="0">
        <v>81</v>
      </c>
      <c r="BM277" t="s" s="0">
        <v>266</v>
      </c>
      <c r="BN277" t="s" s="0">
        <v>493</v>
      </c>
      <c r="BO277" t="s" s="0">
        <v>1084</v>
      </c>
      <c r="BP277" t="s" s="0">
        <v>1085</v>
      </c>
      <c r="BQ277" t="s" s="0">
        <v>6263</v>
      </c>
      <c r="BR277" t="s" s="0">
        <v>6264</v>
      </c>
      <c r="BS277" t="s" s="0">
        <v>6265</v>
      </c>
      <c r="BT277" t="s" s="552">
        <f>HYPERLINK("https://www.webofscience.com/wos/woscc/full-record/WOS:001798798800001","View Record in Web of Science")</f>
        <v>119</v>
      </c>
      <c r="BU277" t="s" s="0">
        <v>120</v>
      </c>
      <c r="BV277" t="s" s="0">
        <v>81</v>
      </c>
      <c r="BW277" t="s" s="0">
        <v>81</v>
      </c>
      <c r="BX277" t="s" s="0">
        <v>121</v>
      </c>
    </row>
    <row r="278">
      <c r="A278" t="s" s="0">
        <v>77</v>
      </c>
      <c r="B278" t="s" s="0">
        <v>77</v>
      </c>
      <c r="C278" t="s" s="0">
        <v>677</v>
      </c>
      <c r="D278" t="s" s="0">
        <v>77</v>
      </c>
      <c r="E278" t="s" s="0">
        <v>6266</v>
      </c>
      <c r="F278" t="s" s="0">
        <v>6267</v>
      </c>
      <c r="G278" t="s" s="0">
        <v>6268</v>
      </c>
      <c r="H278" t="s" s="0">
        <v>81</v>
      </c>
      <c r="I278" t="s" s="0">
        <v>82</v>
      </c>
      <c r="J278" t="s" s="0">
        <v>6269</v>
      </c>
      <c r="K278" t="s" s="0">
        <v>6270</v>
      </c>
      <c r="L278" t="s" s="0">
        <v>81</v>
      </c>
      <c r="M278" t="s" s="0">
        <v>81</v>
      </c>
      <c r="N278" t="s" s="0">
        <v>81</v>
      </c>
      <c r="O278" t="s" s="0">
        <v>6271</v>
      </c>
      <c r="P278" t="s" s="0">
        <v>6272</v>
      </c>
      <c r="Q278" t="s" s="0">
        <v>87</v>
      </c>
      <c r="R278" t="s" s="0">
        <v>81</v>
      </c>
      <c r="S278" t="s" s="0">
        <v>81</v>
      </c>
      <c r="T278" t="s" s="0">
        <v>81</v>
      </c>
      <c r="U278" t="s" s="0">
        <v>81</v>
      </c>
      <c r="V278" t="s" s="0">
        <v>6273</v>
      </c>
      <c r="W278" t="s" s="0">
        <v>6274</v>
      </c>
      <c r="X278" t="s" s="0">
        <v>81</v>
      </c>
      <c r="Y278" t="s" s="0">
        <v>81</v>
      </c>
      <c r="Z278" t="s" s="0">
        <v>90</v>
      </c>
      <c r="AA278" t="s" s="0">
        <v>91</v>
      </c>
      <c r="AB278" t="s" s="0">
        <v>81</v>
      </c>
      <c r="AC278" t="s" s="0">
        <v>81</v>
      </c>
      <c r="AD278" t="s" s="0">
        <v>81</v>
      </c>
      <c r="AE278" t="s" s="0">
        <v>81</v>
      </c>
      <c r="AF278" t="s" s="0">
        <v>81</v>
      </c>
      <c r="AG278" t="s" s="0">
        <v>81</v>
      </c>
      <c r="AH278" t="s" s="0">
        <v>6275</v>
      </c>
      <c r="AI278" t="s" s="0">
        <v>6276</v>
      </c>
      <c r="AJ278" t="s" s="0">
        <v>6277</v>
      </c>
      <c r="AK278" t="s" s="0">
        <v>81</v>
      </c>
      <c r="AL278" t="s" s="0">
        <v>1846</v>
      </c>
      <c r="AM278" t="s" s="0">
        <v>375</v>
      </c>
      <c r="AN278" t="s" s="0">
        <v>1432</v>
      </c>
      <c r="AO278" t="s" s="0">
        <v>77</v>
      </c>
      <c r="AP278" t="s" s="0">
        <v>122</v>
      </c>
      <c r="AQ278" t="s" s="0">
        <v>6278</v>
      </c>
      <c r="AR278" t="s" s="0">
        <v>6279</v>
      </c>
      <c r="AS278" t="s" s="0">
        <v>6280</v>
      </c>
      <c r="AT278" t="s" s="0">
        <v>6281</v>
      </c>
      <c r="AU278" t="s" s="0">
        <v>6282</v>
      </c>
      <c r="AV278" t="s" s="0">
        <v>81</v>
      </c>
      <c r="AW278" t="s" s="0">
        <v>6283</v>
      </c>
      <c r="AX278" t="s" s="0">
        <v>6284</v>
      </c>
      <c r="AY278" t="s" s="0">
        <v>6285</v>
      </c>
      <c r="AZ278" t="s" s="0">
        <v>6286</v>
      </c>
      <c r="BA278" t="s" s="0">
        <v>2356</v>
      </c>
      <c r="BB278" t="s" s="0">
        <v>200</v>
      </c>
      <c r="BC278" t="s" s="0">
        <v>81</v>
      </c>
      <c r="BD278" t="s" s="0">
        <v>81</v>
      </c>
      <c r="BE278" t="s" s="0">
        <v>81</v>
      </c>
      <c r="BF278" t="s" s="0">
        <v>81</v>
      </c>
      <c r="BG278" t="s" s="0">
        <v>6287</v>
      </c>
      <c r="BH278" t="s" s="0">
        <v>3649</v>
      </c>
      <c r="BI278" t="s" s="0">
        <v>81</v>
      </c>
      <c r="BJ278" t="s" s="0">
        <v>6288</v>
      </c>
      <c r="BK278" t="s" s="553">
        <f>HYPERLINK("http://dx.doi.org/10.1080/17453674.2021.1910448","http://dx.doi.org/10.1080/17453674.2021.1910448")</f>
        <v>6289</v>
      </c>
      <c r="BL278" t="s" s="0">
        <v>81</v>
      </c>
      <c r="BM278" t="s" s="0">
        <v>6290</v>
      </c>
      <c r="BN278" t="s" s="0">
        <v>360</v>
      </c>
      <c r="BO278" t="s" s="0">
        <v>727</v>
      </c>
      <c r="BP278" t="s" s="0">
        <v>727</v>
      </c>
      <c r="BQ278" t="s" s="0">
        <v>6291</v>
      </c>
      <c r="BR278" t="s" s="0">
        <v>6292</v>
      </c>
      <c r="BS278" t="s" s="0">
        <v>6293</v>
      </c>
      <c r="BT278" t="s" s="554">
        <f>HYPERLINK("https://www.webofscience.com/wos/woscc/full-record/WOS:000641410500001","View Record in Web of Science")</f>
        <v>119</v>
      </c>
      <c r="BU278" t="s" s="0">
        <v>120</v>
      </c>
      <c r="BV278" t="s" s="0">
        <v>81</v>
      </c>
      <c r="BW278" t="s" s="0">
        <v>81</v>
      </c>
      <c r="BX278" t="s" s="0">
        <v>121</v>
      </c>
    </row>
    <row r="279">
      <c r="A279" t="s" s="0">
        <v>77</v>
      </c>
      <c r="B279" t="s" s="0">
        <v>77</v>
      </c>
      <c r="C279" t="s" s="0">
        <v>77</v>
      </c>
      <c r="D279" t="s" s="0">
        <v>77</v>
      </c>
      <c r="E279" t="s" s="0">
        <v>6294</v>
      </c>
      <c r="F279" t="s" s="0">
        <v>6295</v>
      </c>
      <c r="G279" t="s" s="0">
        <v>6296</v>
      </c>
      <c r="H279" t="s" s="0">
        <v>81</v>
      </c>
      <c r="I279" t="s" s="0">
        <v>276</v>
      </c>
      <c r="J279" t="s" s="0">
        <v>6297</v>
      </c>
      <c r="K279" t="s" s="0">
        <v>6298</v>
      </c>
      <c r="L279" t="s" s="0">
        <v>81</v>
      </c>
      <c r="M279" t="s" s="0">
        <v>81</v>
      </c>
      <c r="N279" t="s" s="0">
        <v>6299</v>
      </c>
      <c r="O279" t="s" s="0">
        <v>6300</v>
      </c>
      <c r="P279" t="s" s="0">
        <v>6301</v>
      </c>
      <c r="Q279" t="s" s="0">
        <v>87</v>
      </c>
      <c r="R279" t="s" s="0">
        <v>81</v>
      </c>
      <c r="S279" t="s" s="0">
        <v>81</v>
      </c>
      <c r="T279" t="s" s="0">
        <v>81</v>
      </c>
      <c r="U279" t="s" s="0">
        <v>81</v>
      </c>
      <c r="V279" t="s" s="0">
        <v>6302</v>
      </c>
      <c r="W279" t="s" s="0">
        <v>6303</v>
      </c>
      <c r="X279" t="s" s="0">
        <v>81</v>
      </c>
      <c r="Y279" t="s" s="0">
        <v>81</v>
      </c>
      <c r="Z279" t="s" s="0">
        <v>90</v>
      </c>
      <c r="AA279" t="s" s="0">
        <v>509</v>
      </c>
      <c r="AB279" t="s" s="0">
        <v>81</v>
      </c>
      <c r="AC279" t="s" s="0">
        <v>81</v>
      </c>
      <c r="AD279" t="s" s="0">
        <v>81</v>
      </c>
      <c r="AE279" t="s" s="0">
        <v>81</v>
      </c>
      <c r="AF279" t="s" s="0">
        <v>81</v>
      </c>
      <c r="AG279" t="s" s="0">
        <v>6304</v>
      </c>
      <c r="AH279" t="s" s="0">
        <v>81</v>
      </c>
      <c r="AI279" t="s" s="0">
        <v>6305</v>
      </c>
      <c r="AJ279" t="s" s="0">
        <v>81</v>
      </c>
      <c r="AK279" t="s" s="0">
        <v>81</v>
      </c>
      <c r="AL279" t="s" s="0">
        <v>534</v>
      </c>
      <c r="AM279" t="s" s="0">
        <v>77</v>
      </c>
      <c r="AN279" t="s" s="0">
        <v>77</v>
      </c>
      <c r="AO279" t="s" s="0">
        <v>77</v>
      </c>
      <c r="AP279" t="s" s="0">
        <v>77</v>
      </c>
      <c r="AQ279" t="s" s="0">
        <v>997</v>
      </c>
      <c r="AR279" t="s" s="0">
        <v>99</v>
      </c>
      <c r="AS279" t="s" s="0">
        <v>998</v>
      </c>
      <c r="AT279" t="s" s="0">
        <v>6306</v>
      </c>
      <c r="AU279" t="s" s="0">
        <v>6307</v>
      </c>
      <c r="AV279" t="s" s="0">
        <v>81</v>
      </c>
      <c r="AW279" t="s" s="0">
        <v>6308</v>
      </c>
      <c r="AX279" t="s" s="0">
        <v>6309</v>
      </c>
      <c r="AY279" t="s" s="0">
        <v>81</v>
      </c>
      <c r="AZ279" t="s" s="0">
        <v>106</v>
      </c>
      <c r="BA279" t="s" s="0">
        <v>81</v>
      </c>
      <c r="BB279" t="s" s="0">
        <v>81</v>
      </c>
      <c r="BC279" t="s" s="0">
        <v>81</v>
      </c>
      <c r="BD279" t="s" s="0">
        <v>81</v>
      </c>
      <c r="BE279" t="s" s="0">
        <v>81</v>
      </c>
      <c r="BF279" t="s" s="0">
        <v>81</v>
      </c>
      <c r="BG279" t="s" s="0">
        <v>81</v>
      </c>
      <c r="BH279" t="s" s="0">
        <v>81</v>
      </c>
      <c r="BI279" t="s" s="0">
        <v>81</v>
      </c>
      <c r="BJ279" t="s" s="0">
        <v>6310</v>
      </c>
      <c r="BK279" t="s" s="555">
        <f>HYPERLINK("http://dx.doi.org/10.1177/20514158261458173","http://dx.doi.org/10.1177/20514158261458173")</f>
        <v>6311</v>
      </c>
      <c r="BL279" t="s" s="0">
        <v>81</v>
      </c>
      <c r="BM279" t="s" s="0">
        <v>266</v>
      </c>
      <c r="BN279" t="s" s="0">
        <v>677</v>
      </c>
      <c r="BO279" t="s" s="0">
        <v>1853</v>
      </c>
      <c r="BP279" t="s" s="0">
        <v>1853</v>
      </c>
      <c r="BQ279" t="s" s="0">
        <v>6312</v>
      </c>
      <c r="BR279" t="s" s="0">
        <v>81</v>
      </c>
      <c r="BS279" t="s" s="0">
        <v>6313</v>
      </c>
      <c r="BT279" t="s" s="556">
        <f>HYPERLINK("https://www.webofscience.com/wos/woscc/full-record/WOS:001806068500001","View Record in Web of Science")</f>
        <v>119</v>
      </c>
      <c r="BU279" t="s" s="0">
        <v>81</v>
      </c>
      <c r="BV279" t="s" s="0">
        <v>81</v>
      </c>
      <c r="BW279" t="s" s="0">
        <v>81</v>
      </c>
      <c r="BX279" t="s" s="0">
        <v>121</v>
      </c>
    </row>
    <row r="280">
      <c r="A280" t="s" s="0">
        <v>77</v>
      </c>
      <c r="B280" t="s" s="0">
        <v>77</v>
      </c>
      <c r="C280" t="s" s="0">
        <v>77</v>
      </c>
      <c r="D280" t="s" s="0">
        <v>77</v>
      </c>
      <c r="E280" t="s" s="0">
        <v>6314</v>
      </c>
      <c r="F280" t="s" s="0">
        <v>6315</v>
      </c>
      <c r="G280" t="s" s="0">
        <v>6316</v>
      </c>
      <c r="H280" t="s" s="0">
        <v>81</v>
      </c>
      <c r="I280" t="s" s="0">
        <v>82</v>
      </c>
      <c r="J280" t="s" s="0">
        <v>6317</v>
      </c>
      <c r="K280" t="s" s="0">
        <v>6318</v>
      </c>
      <c r="L280" t="s" s="0">
        <v>6319</v>
      </c>
      <c r="M280" t="s" s="0">
        <v>6320</v>
      </c>
      <c r="N280" t="s" s="0">
        <v>6321</v>
      </c>
      <c r="O280" t="s" s="0">
        <v>6322</v>
      </c>
      <c r="P280" t="s" s="0">
        <v>6323</v>
      </c>
      <c r="Q280" t="s" s="0">
        <v>87</v>
      </c>
      <c r="R280" t="s" s="0">
        <v>81</v>
      </c>
      <c r="S280" t="s" s="0">
        <v>81</v>
      </c>
      <c r="T280" t="s" s="0">
        <v>81</v>
      </c>
      <c r="U280" t="s" s="0">
        <v>81</v>
      </c>
      <c r="V280" t="s" s="0">
        <v>6324</v>
      </c>
      <c r="W280" t="s" s="0">
        <v>6325</v>
      </c>
      <c r="X280" t="s" s="0">
        <v>81</v>
      </c>
      <c r="Y280" t="s" s="0">
        <v>81</v>
      </c>
      <c r="Z280" t="s" s="0">
        <v>90</v>
      </c>
      <c r="AA280" t="s" s="0">
        <v>91</v>
      </c>
      <c r="AB280" t="s" s="0">
        <v>81</v>
      </c>
      <c r="AC280" t="s" s="0">
        <v>81</v>
      </c>
      <c r="AD280" t="s" s="0">
        <v>81</v>
      </c>
      <c r="AE280" t="s" s="0">
        <v>81</v>
      </c>
      <c r="AF280" t="s" s="0">
        <v>81</v>
      </c>
      <c r="AG280" t="s" s="0">
        <v>6326</v>
      </c>
      <c r="AH280" t="s" s="0">
        <v>6327</v>
      </c>
      <c r="AI280" t="s" s="0">
        <v>6328</v>
      </c>
      <c r="AJ280" t="s" s="0">
        <v>6329</v>
      </c>
      <c r="AK280" t="s" s="0">
        <v>81</v>
      </c>
      <c r="AL280" t="s" s="0">
        <v>1379</v>
      </c>
      <c r="AM280" t="s" s="0">
        <v>108</v>
      </c>
      <c r="AN280" t="s" s="0">
        <v>108</v>
      </c>
      <c r="AO280" t="s" s="0">
        <v>77</v>
      </c>
      <c r="AP280" t="s" s="0">
        <v>77</v>
      </c>
      <c r="AQ280" t="s" s="0">
        <v>313</v>
      </c>
      <c r="AR280" t="s" s="0">
        <v>314</v>
      </c>
      <c r="AS280" t="s" s="0">
        <v>315</v>
      </c>
      <c r="AT280" t="s" s="0">
        <v>6330</v>
      </c>
      <c r="AU280" t="s" s="0">
        <v>6331</v>
      </c>
      <c r="AV280" t="s" s="0">
        <v>81</v>
      </c>
      <c r="AW280" t="s" s="0">
        <v>6332</v>
      </c>
      <c r="AX280" t="s" s="0">
        <v>6333</v>
      </c>
      <c r="AY280" t="s" s="0">
        <v>6334</v>
      </c>
      <c r="AZ280" t="s" s="0">
        <v>106</v>
      </c>
      <c r="BA280" t="s" s="0">
        <v>148</v>
      </c>
      <c r="BB280" t="s" s="0">
        <v>81</v>
      </c>
      <c r="BC280" t="s" s="0">
        <v>81</v>
      </c>
      <c r="BD280" t="s" s="0">
        <v>81</v>
      </c>
      <c r="BE280" t="s" s="0">
        <v>81</v>
      </c>
      <c r="BF280" t="s" s="0">
        <v>81</v>
      </c>
      <c r="BG280" t="s" s="0">
        <v>81</v>
      </c>
      <c r="BH280" t="s" s="0">
        <v>81</v>
      </c>
      <c r="BI280" t="s" s="0">
        <v>6335</v>
      </c>
      <c r="BJ280" t="s" s="0">
        <v>6336</v>
      </c>
      <c r="BK280" t="s" s="557">
        <f>HYPERLINK("http://dx.doi.org/10.3389/ti.2025.15640","http://dx.doi.org/10.3389/ti.2025.15640")</f>
        <v>6337</v>
      </c>
      <c r="BL280" t="s" s="0">
        <v>81</v>
      </c>
      <c r="BM280" t="s" s="0">
        <v>81</v>
      </c>
      <c r="BN280" t="s" s="0">
        <v>466</v>
      </c>
      <c r="BO280" t="s" s="0">
        <v>6338</v>
      </c>
      <c r="BP280" t="s" s="0">
        <v>6338</v>
      </c>
      <c r="BQ280" t="s" s="0">
        <v>6339</v>
      </c>
      <c r="BR280" t="s" s="0">
        <v>6340</v>
      </c>
      <c r="BS280" t="s" s="0">
        <v>6341</v>
      </c>
      <c r="BT280" t="s" s="558">
        <f>HYPERLINK("https://www.webofscience.com/wos/woscc/full-record/WOS:001690803000001","View Record in Web of Science")</f>
        <v>119</v>
      </c>
      <c r="BU280" t="s" s="0">
        <v>753</v>
      </c>
      <c r="BV280" t="s" s="0">
        <v>81</v>
      </c>
      <c r="BW280" t="s" s="0">
        <v>81</v>
      </c>
      <c r="BX280" t="s" s="0">
        <v>121</v>
      </c>
    </row>
    <row r="281">
      <c r="A281" t="s" s="0">
        <v>77</v>
      </c>
      <c r="B281" t="s" s="0">
        <v>77</v>
      </c>
      <c r="C281" t="s" s="0">
        <v>108</v>
      </c>
      <c r="D281" t="s" s="0">
        <v>77</v>
      </c>
      <c r="E281" t="s" s="0">
        <v>6342</v>
      </c>
      <c r="F281" t="s" s="0">
        <v>6343</v>
      </c>
      <c r="G281" t="s" s="0">
        <v>6344</v>
      </c>
      <c r="H281" t="s" s="0">
        <v>81</v>
      </c>
      <c r="I281" t="s" s="0">
        <v>82</v>
      </c>
      <c r="J281" t="s" s="0">
        <v>6345</v>
      </c>
      <c r="K281" t="s" s="0">
        <v>6346</v>
      </c>
      <c r="L281" t="s" s="0">
        <v>81</v>
      </c>
      <c r="M281" t="s" s="0">
        <v>81</v>
      </c>
      <c r="N281" t="s" s="0">
        <v>81</v>
      </c>
      <c r="O281" t="s" s="0">
        <v>6347</v>
      </c>
      <c r="P281" t="s" s="0">
        <v>6348</v>
      </c>
      <c r="Q281" t="s" s="0">
        <v>87</v>
      </c>
      <c r="R281" t="s" s="0">
        <v>81</v>
      </c>
      <c r="S281" t="s" s="0">
        <v>81</v>
      </c>
      <c r="T281" t="s" s="0">
        <v>81</v>
      </c>
      <c r="U281" t="s" s="0">
        <v>81</v>
      </c>
      <c r="V281" t="s" s="0">
        <v>6349</v>
      </c>
      <c r="W281" t="s" s="0">
        <v>6350</v>
      </c>
      <c r="X281" t="s" s="0">
        <v>81</v>
      </c>
      <c r="Y281" t="s" s="0">
        <v>81</v>
      </c>
      <c r="Z281" t="s" s="0">
        <v>90</v>
      </c>
      <c r="AA281" t="s" s="0">
        <v>91</v>
      </c>
      <c r="AB281" t="s" s="0">
        <v>81</v>
      </c>
      <c r="AC281" t="s" s="0">
        <v>81</v>
      </c>
      <c r="AD281" t="s" s="0">
        <v>81</v>
      </c>
      <c r="AE281" t="s" s="0">
        <v>81</v>
      </c>
      <c r="AF281" t="s" s="0">
        <v>81</v>
      </c>
      <c r="AG281" t="s" s="0">
        <v>6351</v>
      </c>
      <c r="AH281" t="s" s="0">
        <v>6352</v>
      </c>
      <c r="AI281" t="s" s="0">
        <v>6353</v>
      </c>
      <c r="AJ281" t="s" s="0">
        <v>6354</v>
      </c>
      <c r="AK281" t="s" s="0">
        <v>81</v>
      </c>
      <c r="AL281" t="s" s="0">
        <v>974</v>
      </c>
      <c r="AM281" t="s" s="0">
        <v>97</v>
      </c>
      <c r="AN281" t="s" s="0">
        <v>97</v>
      </c>
      <c r="AO281" t="s" s="0">
        <v>77</v>
      </c>
      <c r="AP281" t="s" s="0">
        <v>199</v>
      </c>
      <c r="AQ281" t="s" s="0">
        <v>257</v>
      </c>
      <c r="AR281" t="s" s="0">
        <v>140</v>
      </c>
      <c r="AS281" t="s" s="0">
        <v>258</v>
      </c>
      <c r="AT281" t="s" s="0">
        <v>6355</v>
      </c>
      <c r="AU281" t="s" s="0">
        <v>6356</v>
      </c>
      <c r="AV281" t="s" s="0">
        <v>81</v>
      </c>
      <c r="AW281" t="s" s="0">
        <v>6357</v>
      </c>
      <c r="AX281" t="s" s="0">
        <v>6358</v>
      </c>
      <c r="AY281" t="s" s="0">
        <v>6359</v>
      </c>
      <c r="AZ281" t="s" s="0">
        <v>205</v>
      </c>
      <c r="BA281" t="s" s="0">
        <v>107</v>
      </c>
      <c r="BB281" t="s" s="0">
        <v>108</v>
      </c>
      <c r="BC281" t="s" s="0">
        <v>81</v>
      </c>
      <c r="BD281" t="s" s="0">
        <v>81</v>
      </c>
      <c r="BE281" t="s" s="0">
        <v>81</v>
      </c>
      <c r="BF281" t="s" s="0">
        <v>81</v>
      </c>
      <c r="BG281" t="s" s="0">
        <v>81</v>
      </c>
      <c r="BH281" t="s" s="0">
        <v>81</v>
      </c>
      <c r="BI281" t="s" s="0">
        <v>1353</v>
      </c>
      <c r="BJ281" t="s" s="0">
        <v>6360</v>
      </c>
      <c r="BK281" t="s" s="559">
        <f>HYPERLINK("http://dx.doi.org/10.1007/s40519-025-01757-w","http://dx.doi.org/10.1007/s40519-025-01757-w")</f>
        <v>6361</v>
      </c>
      <c r="BL281" t="s" s="0">
        <v>81</v>
      </c>
      <c r="BM281" t="s" s="0">
        <v>81</v>
      </c>
      <c r="BN281" t="s" s="0">
        <v>181</v>
      </c>
      <c r="BO281" t="s" s="0">
        <v>4114</v>
      </c>
      <c r="BP281" t="s" s="0">
        <v>4114</v>
      </c>
      <c r="BQ281" t="s" s="0">
        <v>6362</v>
      </c>
      <c r="BR281" t="s" s="0">
        <v>6363</v>
      </c>
      <c r="BS281" t="s" s="0">
        <v>6364</v>
      </c>
      <c r="BT281" t="s" s="560">
        <f>HYPERLINK("https://www.webofscience.com/wos/woscc/full-record/WOS:001499534500001","View Record in Web of Science")</f>
        <v>119</v>
      </c>
      <c r="BU281" t="s" s="0">
        <v>120</v>
      </c>
      <c r="BV281" t="s" s="0">
        <v>81</v>
      </c>
      <c r="BW281" t="s" s="0">
        <v>81</v>
      </c>
      <c r="BX281" t="s" s="0">
        <v>121</v>
      </c>
    </row>
    <row r="282">
      <c r="A282" t="s" s="0">
        <v>77</v>
      </c>
      <c r="B282" t="s" s="0">
        <v>77</v>
      </c>
      <c r="C282" t="s" s="0">
        <v>77</v>
      </c>
      <c r="D282" t="s" s="0">
        <v>77</v>
      </c>
      <c r="E282" t="s" s="0">
        <v>6365</v>
      </c>
      <c r="F282" t="s" s="0">
        <v>6366</v>
      </c>
      <c r="G282" t="s" s="0">
        <v>6367</v>
      </c>
      <c r="H282" t="s" s="0">
        <v>81</v>
      </c>
      <c r="I282" t="s" s="0">
        <v>82</v>
      </c>
      <c r="J282" t="s" s="0">
        <v>6368</v>
      </c>
      <c r="K282" t="s" s="0">
        <v>6369</v>
      </c>
      <c r="L282" t="s" s="0">
        <v>6370</v>
      </c>
      <c r="M282" t="s" s="0">
        <v>6371</v>
      </c>
      <c r="N282" t="s" s="0">
        <v>6372</v>
      </c>
      <c r="O282" t="s" s="0">
        <v>6373</v>
      </c>
      <c r="P282" t="s" s="0">
        <v>6374</v>
      </c>
      <c r="Q282" t="s" s="0">
        <v>87</v>
      </c>
      <c r="R282" t="s" s="0">
        <v>81</v>
      </c>
      <c r="S282" t="s" s="0">
        <v>81</v>
      </c>
      <c r="T282" t="s" s="0">
        <v>81</v>
      </c>
      <c r="U282" t="s" s="0">
        <v>81</v>
      </c>
      <c r="V282" t="s" s="0">
        <v>6375</v>
      </c>
      <c r="W282" t="s" s="0">
        <v>1038</v>
      </c>
      <c r="X282" t="s" s="0">
        <v>81</v>
      </c>
      <c r="Y282" t="s" s="0">
        <v>81</v>
      </c>
      <c r="Z282" t="s" s="0">
        <v>90</v>
      </c>
      <c r="AA282" t="s" s="0">
        <v>91</v>
      </c>
      <c r="AB282" t="s" s="0">
        <v>81</v>
      </c>
      <c r="AC282" t="s" s="0">
        <v>81</v>
      </c>
      <c r="AD282" t="s" s="0">
        <v>81</v>
      </c>
      <c r="AE282" t="s" s="0">
        <v>81</v>
      </c>
      <c r="AF282" t="s" s="0">
        <v>81</v>
      </c>
      <c r="AG282" t="s" s="0">
        <v>6376</v>
      </c>
      <c r="AH282" t="s" s="0">
        <v>6377</v>
      </c>
      <c r="AI282" t="s" s="0">
        <v>6378</v>
      </c>
      <c r="AJ282" t="s" s="0">
        <v>6379</v>
      </c>
      <c r="AK282" t="s" s="0">
        <v>81</v>
      </c>
      <c r="AL282" t="s" s="0">
        <v>4305</v>
      </c>
      <c r="AM282" t="s" s="0">
        <v>108</v>
      </c>
      <c r="AN282" t="s" s="0">
        <v>108</v>
      </c>
      <c r="AO282" t="s" s="0">
        <v>108</v>
      </c>
      <c r="AP282" t="s" s="0">
        <v>199</v>
      </c>
      <c r="AQ282" t="s" s="0">
        <v>1041</v>
      </c>
      <c r="AR282" t="s" s="0">
        <v>1042</v>
      </c>
      <c r="AS282" t="s" s="0">
        <v>1043</v>
      </c>
      <c r="AT282" t="s" s="0">
        <v>1044</v>
      </c>
      <c r="AU282" t="s" s="0">
        <v>1045</v>
      </c>
      <c r="AV282" t="s" s="0">
        <v>81</v>
      </c>
      <c r="AW282" t="s" s="0">
        <v>1046</v>
      </c>
      <c r="AX282" t="s" s="0">
        <v>1047</v>
      </c>
      <c r="AY282" t="s" s="0">
        <v>112</v>
      </c>
      <c r="AZ282" t="s" s="0">
        <v>106</v>
      </c>
      <c r="BA282" t="s" s="0">
        <v>4824</v>
      </c>
      <c r="BB282" t="s" s="0">
        <v>81</v>
      </c>
      <c r="BC282" t="s" s="0">
        <v>81</v>
      </c>
      <c r="BD282" t="s" s="0">
        <v>81</v>
      </c>
      <c r="BE282" t="s" s="0">
        <v>81</v>
      </c>
      <c r="BF282" t="s" s="0">
        <v>81</v>
      </c>
      <c r="BG282" t="s" s="0">
        <v>81</v>
      </c>
      <c r="BH282" t="s" s="0">
        <v>81</v>
      </c>
      <c r="BI282" t="s" s="0">
        <v>6380</v>
      </c>
      <c r="BJ282" t="s" s="0">
        <v>6381</v>
      </c>
      <c r="BK282" t="s" s="561">
        <f>HYPERLINK("http://dx.doi.org/10.1016/j.ijmedinf.2025.106197","http://dx.doi.org/10.1016/j.ijmedinf.2025.106197")</f>
        <v>6382</v>
      </c>
      <c r="BL282" t="s" s="0">
        <v>81</v>
      </c>
      <c r="BM282" t="s" s="0">
        <v>435</v>
      </c>
      <c r="BN282" t="s" s="0">
        <v>677</v>
      </c>
      <c r="BO282" t="s" s="0">
        <v>1053</v>
      </c>
      <c r="BP282" t="s" s="0">
        <v>1054</v>
      </c>
      <c r="BQ282" t="s" s="0">
        <v>6383</v>
      </c>
      <c r="BR282" t="s" s="0">
        <v>6384</v>
      </c>
      <c r="BS282" t="s" s="0">
        <v>6385</v>
      </c>
      <c r="BT282" t="s" s="562">
        <f>HYPERLINK("https://www.webofscience.com/wos/woscc/full-record/WOS:001628405100001","View Record in Web of Science")</f>
        <v>119</v>
      </c>
      <c r="BU282" t="s" s="0">
        <v>81</v>
      </c>
      <c r="BV282" t="s" s="0">
        <v>81</v>
      </c>
      <c r="BW282" t="s" s="0">
        <v>81</v>
      </c>
      <c r="BX282" t="s" s="0">
        <v>121</v>
      </c>
    </row>
    <row r="283">
      <c r="A283" t="s" s="0">
        <v>77</v>
      </c>
      <c r="B283" t="s" s="0">
        <v>77</v>
      </c>
      <c r="C283" t="s" s="0">
        <v>77</v>
      </c>
      <c r="D283" t="s" s="0">
        <v>77</v>
      </c>
      <c r="E283" t="s" s="0">
        <v>6386</v>
      </c>
      <c r="F283" t="s" s="0">
        <v>6387</v>
      </c>
      <c r="G283" t="s" s="0">
        <v>6388</v>
      </c>
      <c r="H283" t="s" s="0">
        <v>81</v>
      </c>
      <c r="I283" t="s" s="0">
        <v>82</v>
      </c>
      <c r="J283" t="s" s="0">
        <v>6389</v>
      </c>
      <c r="K283" t="s" s="0">
        <v>6390</v>
      </c>
      <c r="L283" t="s" s="0">
        <v>81</v>
      </c>
      <c r="M283" t="s" s="0">
        <v>81</v>
      </c>
      <c r="N283" t="s" s="0">
        <v>81</v>
      </c>
      <c r="O283" t="s" s="0">
        <v>6391</v>
      </c>
      <c r="P283" t="s" s="0">
        <v>6392</v>
      </c>
      <c r="Q283" t="s" s="0">
        <v>87</v>
      </c>
      <c r="R283" t="s" s="0">
        <v>81</v>
      </c>
      <c r="S283" t="s" s="0">
        <v>81</v>
      </c>
      <c r="T283" t="s" s="0">
        <v>81</v>
      </c>
      <c r="U283" t="s" s="0">
        <v>81</v>
      </c>
      <c r="V283" t="s" s="0">
        <v>6393</v>
      </c>
      <c r="W283" t="s" s="0">
        <v>486</v>
      </c>
      <c r="X283" t="s" s="0">
        <v>81</v>
      </c>
      <c r="Y283" t="s" s="0">
        <v>81</v>
      </c>
      <c r="Z283" t="s" s="0">
        <v>90</v>
      </c>
      <c r="AA283" t="s" s="0">
        <v>91</v>
      </c>
      <c r="AB283" t="s" s="0">
        <v>81</v>
      </c>
      <c r="AC283" t="s" s="0">
        <v>81</v>
      </c>
      <c r="AD283" t="s" s="0">
        <v>81</v>
      </c>
      <c r="AE283" t="s" s="0">
        <v>81</v>
      </c>
      <c r="AF283" t="s" s="0">
        <v>81</v>
      </c>
      <c r="AG283" t="s" s="0">
        <v>6394</v>
      </c>
      <c r="AH283" t="s" s="0">
        <v>6395</v>
      </c>
      <c r="AI283" t="s" s="0">
        <v>6396</v>
      </c>
      <c r="AJ283" t="s" s="0">
        <v>6397</v>
      </c>
      <c r="AK283" t="s" s="0">
        <v>81</v>
      </c>
      <c r="AL283" t="s" s="0">
        <v>6398</v>
      </c>
      <c r="AM283" t="s" s="0">
        <v>404</v>
      </c>
      <c r="AN283" t="s" s="0">
        <v>154</v>
      </c>
      <c r="AO283" t="s" s="0">
        <v>122</v>
      </c>
      <c r="AP283" t="s" s="0">
        <v>113</v>
      </c>
      <c r="AQ283" t="s" s="0">
        <v>170</v>
      </c>
      <c r="AR283" t="s" s="0">
        <v>171</v>
      </c>
      <c r="AS283" t="s" s="0">
        <v>172</v>
      </c>
      <c r="AT283" t="s" s="0">
        <v>81</v>
      </c>
      <c r="AU283" t="s" s="0">
        <v>490</v>
      </c>
      <c r="AV283" t="s" s="0">
        <v>81</v>
      </c>
      <c r="AW283" t="s" s="0">
        <v>486</v>
      </c>
      <c r="AX283" t="s" s="0">
        <v>491</v>
      </c>
      <c r="AY283" t="s" s="0">
        <v>6399</v>
      </c>
      <c r="AZ283" t="s" s="0">
        <v>205</v>
      </c>
      <c r="BA283" t="s" s="0">
        <v>177</v>
      </c>
      <c r="BB283" t="s" s="0">
        <v>154</v>
      </c>
      <c r="BC283" t="s" s="0">
        <v>81</v>
      </c>
      <c r="BD283" t="s" s="0">
        <v>81</v>
      </c>
      <c r="BE283" t="s" s="0">
        <v>81</v>
      </c>
      <c r="BF283" t="s" s="0">
        <v>81</v>
      </c>
      <c r="BG283" t="s" s="0">
        <v>81</v>
      </c>
      <c r="BH283" t="s" s="0">
        <v>81</v>
      </c>
      <c r="BI283" t="s" s="0">
        <v>6400</v>
      </c>
      <c r="BJ283" t="s" s="0">
        <v>6401</v>
      </c>
      <c r="BK283" t="s" s="563">
        <f>HYPERLINK("http://dx.doi.org/10.3390/diagnostics15131714","http://dx.doi.org/10.3390/diagnostics15131714")</f>
        <v>6402</v>
      </c>
      <c r="BL283" t="s" s="0">
        <v>81</v>
      </c>
      <c r="BM283" t="s" s="0">
        <v>81</v>
      </c>
      <c r="BN283" t="s" s="0">
        <v>206</v>
      </c>
      <c r="BO283" t="s" s="0">
        <v>182</v>
      </c>
      <c r="BP283" t="s" s="0">
        <v>115</v>
      </c>
      <c r="BQ283" t="s" s="0">
        <v>6403</v>
      </c>
      <c r="BR283" t="s" s="0">
        <v>6404</v>
      </c>
      <c r="BS283" t="s" s="0">
        <v>6405</v>
      </c>
      <c r="BT283" t="s" s="564">
        <f>HYPERLINK("https://www.webofscience.com/wos/woscc/full-record/WOS:001526327800001","View Record in Web of Science")</f>
        <v>119</v>
      </c>
      <c r="BU283" t="s" s="0">
        <v>120</v>
      </c>
      <c r="BV283" t="s" s="0">
        <v>81</v>
      </c>
      <c r="BW283" t="s" s="0">
        <v>81</v>
      </c>
      <c r="BX283" t="s" s="0">
        <v>121</v>
      </c>
    </row>
    <row r="284">
      <c r="A284" t="s" s="0">
        <v>77</v>
      </c>
      <c r="B284" t="s" s="0">
        <v>77</v>
      </c>
      <c r="C284" t="s" s="0">
        <v>77</v>
      </c>
      <c r="D284" t="s" s="0">
        <v>77</v>
      </c>
      <c r="E284" t="s" s="0">
        <v>6406</v>
      </c>
      <c r="F284" t="s" s="0">
        <v>6407</v>
      </c>
      <c r="G284" t="s" s="0">
        <v>6408</v>
      </c>
      <c r="H284" t="s" s="0">
        <v>81</v>
      </c>
      <c r="I284" t="s" s="0">
        <v>82</v>
      </c>
      <c r="J284" t="s" s="0">
        <v>6409</v>
      </c>
      <c r="K284" t="s" s="0">
        <v>6410</v>
      </c>
      <c r="L284" t="s" s="0">
        <v>81</v>
      </c>
      <c r="M284" t="s" s="0">
        <v>81</v>
      </c>
      <c r="N284" t="s" s="0">
        <v>81</v>
      </c>
      <c r="O284" t="s" s="0">
        <v>6411</v>
      </c>
      <c r="P284" t="s" s="0">
        <v>6412</v>
      </c>
      <c r="Q284" t="s" s="0">
        <v>87</v>
      </c>
      <c r="R284" t="s" s="0">
        <v>81</v>
      </c>
      <c r="S284" t="s" s="0">
        <v>81</v>
      </c>
      <c r="T284" t="s" s="0">
        <v>81</v>
      </c>
      <c r="U284" t="s" s="0">
        <v>81</v>
      </c>
      <c r="V284" t="s" s="0">
        <v>6413</v>
      </c>
      <c r="W284" t="s" s="0">
        <v>6414</v>
      </c>
      <c r="X284" t="s" s="0">
        <v>81</v>
      </c>
      <c r="Y284" t="s" s="0">
        <v>81</v>
      </c>
      <c r="Z284" t="s" s="0">
        <v>90</v>
      </c>
      <c r="AA284" t="s" s="0">
        <v>91</v>
      </c>
      <c r="AB284" t="s" s="0">
        <v>81</v>
      </c>
      <c r="AC284" t="s" s="0">
        <v>81</v>
      </c>
      <c r="AD284" t="s" s="0">
        <v>81</v>
      </c>
      <c r="AE284" t="s" s="0">
        <v>81</v>
      </c>
      <c r="AF284" t="s" s="0">
        <v>81</v>
      </c>
      <c r="AG284" t="s" s="0">
        <v>6415</v>
      </c>
      <c r="AH284" t="s" s="0">
        <v>81</v>
      </c>
      <c r="AI284" t="s" s="0">
        <v>81</v>
      </c>
      <c r="AJ284" t="s" s="0">
        <v>6416</v>
      </c>
      <c r="AK284" t="s" s="0">
        <v>81</v>
      </c>
      <c r="AL284" t="s" s="0">
        <v>3744</v>
      </c>
      <c r="AM284" t="s" s="0">
        <v>77</v>
      </c>
      <c r="AN284" t="s" s="0">
        <v>77</v>
      </c>
      <c r="AO284" t="s" s="0">
        <v>77</v>
      </c>
      <c r="AP284" t="s" s="0">
        <v>77</v>
      </c>
      <c r="AQ284" t="s" s="0">
        <v>6417</v>
      </c>
      <c r="AR284" t="s" s="0">
        <v>3902</v>
      </c>
      <c r="AS284" t="s" s="0">
        <v>6418</v>
      </c>
      <c r="AT284" t="s" s="0">
        <v>6419</v>
      </c>
      <c r="AU284" t="s" s="0">
        <v>6420</v>
      </c>
      <c r="AV284" t="s" s="0">
        <v>81</v>
      </c>
      <c r="AW284" t="s" s="0">
        <v>6421</v>
      </c>
      <c r="AX284" t="s" s="0">
        <v>6422</v>
      </c>
      <c r="AY284" t="s" s="0">
        <v>2873</v>
      </c>
      <c r="AZ284" t="s" s="0">
        <v>106</v>
      </c>
      <c r="BA284" t="s" s="0">
        <v>6423</v>
      </c>
      <c r="BB284" t="s" s="0">
        <v>289</v>
      </c>
      <c r="BC284" t="s" s="0">
        <v>81</v>
      </c>
      <c r="BD284" t="s" s="0">
        <v>81</v>
      </c>
      <c r="BE284" t="s" s="0">
        <v>81</v>
      </c>
      <c r="BF284" t="s" s="0">
        <v>81</v>
      </c>
      <c r="BG284" t="s" s="0">
        <v>81</v>
      </c>
      <c r="BH284" t="s" s="0">
        <v>81</v>
      </c>
      <c r="BI284" t="s" s="0">
        <v>6424</v>
      </c>
      <c r="BJ284" t="s" s="0">
        <v>6425</v>
      </c>
      <c r="BK284" t="s" s="565">
        <f>HYPERLINK("http://dx.doi.org/10.31083/BJHM51300","http://dx.doi.org/10.31083/BJHM51300")</f>
        <v>6426</v>
      </c>
      <c r="BL284" t="s" s="0">
        <v>81</v>
      </c>
      <c r="BM284" t="s" s="0">
        <v>81</v>
      </c>
      <c r="BN284" t="s" s="0">
        <v>360</v>
      </c>
      <c r="BO284" t="s" s="0">
        <v>182</v>
      </c>
      <c r="BP284" t="s" s="0">
        <v>115</v>
      </c>
      <c r="BQ284" t="s" s="0">
        <v>6427</v>
      </c>
      <c r="BR284" t="s" s="0">
        <v>6428</v>
      </c>
      <c r="BS284" t="s" s="0">
        <v>6429</v>
      </c>
      <c r="BT284" t="s" s="566">
        <f>HYPERLINK("https://www.webofscience.com/wos/woscc/full-record/WOS:001836410200005","View Record in Web of Science")</f>
        <v>119</v>
      </c>
      <c r="BU284" t="s" s="0">
        <v>852</v>
      </c>
      <c r="BV284" t="s" s="0">
        <v>81</v>
      </c>
      <c r="BW284" t="s" s="0">
        <v>81</v>
      </c>
      <c r="BX284" t="s" s="0">
        <v>121</v>
      </c>
    </row>
    <row r="285">
      <c r="A285" t="s" s="0">
        <v>77</v>
      </c>
      <c r="B285" t="s" s="0">
        <v>77</v>
      </c>
      <c r="C285" t="s" s="0">
        <v>77</v>
      </c>
      <c r="D285" t="s" s="0">
        <v>77</v>
      </c>
      <c r="E285" t="s" s="0">
        <v>6430</v>
      </c>
      <c r="F285" t="s" s="0">
        <v>6431</v>
      </c>
      <c r="G285" t="s" s="0">
        <v>6432</v>
      </c>
      <c r="H285" t="s" s="0">
        <v>81</v>
      </c>
      <c r="I285" t="s" s="0">
        <v>276</v>
      </c>
      <c r="J285" t="s" s="0">
        <v>6433</v>
      </c>
      <c r="K285" t="s" s="0">
        <v>6434</v>
      </c>
      <c r="L285" t="s" s="0">
        <v>81</v>
      </c>
      <c r="M285" t="s" s="0">
        <v>81</v>
      </c>
      <c r="N285" t="s" s="0">
        <v>81</v>
      </c>
      <c r="O285" t="s" s="0">
        <v>6435</v>
      </c>
      <c r="P285" t="s" s="0">
        <v>6436</v>
      </c>
      <c r="Q285" t="s" s="0">
        <v>87</v>
      </c>
      <c r="R285" t="s" s="0">
        <v>81</v>
      </c>
      <c r="S285" t="s" s="0">
        <v>81</v>
      </c>
      <c r="T285" t="s" s="0">
        <v>81</v>
      </c>
      <c r="U285" t="s" s="0">
        <v>81</v>
      </c>
      <c r="V285" t="s" s="0">
        <v>6437</v>
      </c>
      <c r="W285" t="s" s="0">
        <v>5014</v>
      </c>
      <c r="X285" t="s" s="0">
        <v>81</v>
      </c>
      <c r="Y285" t="s" s="0">
        <v>81</v>
      </c>
      <c r="Z285" t="s" s="0">
        <v>90</v>
      </c>
      <c r="AA285" t="s" s="0">
        <v>91</v>
      </c>
      <c r="AB285" t="s" s="0">
        <v>81</v>
      </c>
      <c r="AC285" t="s" s="0">
        <v>81</v>
      </c>
      <c r="AD285" t="s" s="0">
        <v>81</v>
      </c>
      <c r="AE285" t="s" s="0">
        <v>81</v>
      </c>
      <c r="AF285" t="s" s="0">
        <v>81</v>
      </c>
      <c r="AG285" t="s" s="0">
        <v>6438</v>
      </c>
      <c r="AH285" t="s" s="0">
        <v>6439</v>
      </c>
      <c r="AI285" t="s" s="0">
        <v>81</v>
      </c>
      <c r="AJ285" t="s" s="0">
        <v>81</v>
      </c>
      <c r="AK285" t="s" s="0">
        <v>81</v>
      </c>
      <c r="AL285" t="s" s="0">
        <v>2105</v>
      </c>
      <c r="AM285" t="s" s="0">
        <v>97</v>
      </c>
      <c r="AN285" t="s" s="0">
        <v>199</v>
      </c>
      <c r="AO285" t="s" s="0">
        <v>122</v>
      </c>
      <c r="AP285" t="s" s="0">
        <v>122</v>
      </c>
      <c r="AQ285" t="s" s="0">
        <v>313</v>
      </c>
      <c r="AR285" t="s" s="0">
        <v>314</v>
      </c>
      <c r="AS285" t="s" s="0">
        <v>315</v>
      </c>
      <c r="AT285" t="s" s="0">
        <v>81</v>
      </c>
      <c r="AU285" t="s" s="0">
        <v>5017</v>
      </c>
      <c r="AV285" t="s" s="0">
        <v>81</v>
      </c>
      <c r="AW285" t="s" s="0">
        <v>5018</v>
      </c>
      <c r="AX285" t="s" s="0">
        <v>5018</v>
      </c>
      <c r="AY285" t="s" s="0">
        <v>589</v>
      </c>
      <c r="AZ285" t="s" s="0">
        <v>106</v>
      </c>
      <c r="BA285" t="s" s="0">
        <v>289</v>
      </c>
      <c r="BB285" t="s" s="0">
        <v>81</v>
      </c>
      <c r="BC285" t="s" s="0">
        <v>81</v>
      </c>
      <c r="BD285" t="s" s="0">
        <v>81</v>
      </c>
      <c r="BE285" t="s" s="0">
        <v>81</v>
      </c>
      <c r="BF285" t="s" s="0">
        <v>81</v>
      </c>
      <c r="BG285" t="s" s="0">
        <v>81</v>
      </c>
      <c r="BH285" t="s" s="0">
        <v>81</v>
      </c>
      <c r="BI285" t="s" s="0">
        <v>6440</v>
      </c>
      <c r="BJ285" t="s" s="0">
        <v>6441</v>
      </c>
      <c r="BK285" t="s" s="567">
        <f>HYPERLINK("http://dx.doi.org/10.3389/fdmed.2026.1729825","http://dx.doi.org/10.3389/fdmed.2026.1729825")</f>
        <v>6442</v>
      </c>
      <c r="BL285" t="s" s="0">
        <v>81</v>
      </c>
      <c r="BM285" t="s" s="0">
        <v>81</v>
      </c>
      <c r="BN285" t="s" s="0">
        <v>360</v>
      </c>
      <c r="BO285" t="s" s="0">
        <v>1267</v>
      </c>
      <c r="BP285" t="s" s="0">
        <v>1267</v>
      </c>
      <c r="BQ285" t="s" s="0">
        <v>6443</v>
      </c>
      <c r="BR285" t="s" s="0">
        <v>6444</v>
      </c>
      <c r="BS285" t="s" s="0">
        <v>6445</v>
      </c>
      <c r="BT285" t="s" s="568">
        <f>HYPERLINK("https://www.webofscience.com/wos/woscc/full-record/WOS:001683963200001","View Record in Web of Science")</f>
        <v>119</v>
      </c>
      <c r="BU285" t="s" s="0">
        <v>120</v>
      </c>
      <c r="BV285" t="s" s="0">
        <v>81</v>
      </c>
      <c r="BW285" t="s" s="0">
        <v>81</v>
      </c>
      <c r="BX285" t="s" s="0">
        <v>121</v>
      </c>
    </row>
    <row r="286">
      <c r="A286" t="s" s="0">
        <v>77</v>
      </c>
      <c r="B286" t="s" s="0">
        <v>77</v>
      </c>
      <c r="C286" t="s" s="0">
        <v>108</v>
      </c>
      <c r="D286" t="s" s="0">
        <v>77</v>
      </c>
      <c r="E286" t="s" s="0">
        <v>6446</v>
      </c>
      <c r="F286" t="s" s="0">
        <v>6447</v>
      </c>
      <c r="G286" t="s" s="0">
        <v>6448</v>
      </c>
      <c r="H286" t="s" s="0">
        <v>81</v>
      </c>
      <c r="I286" t="s" s="0">
        <v>82</v>
      </c>
      <c r="J286" t="s" s="0">
        <v>6449</v>
      </c>
      <c r="K286" t="s" s="0">
        <v>6450</v>
      </c>
      <c r="L286" t="s" s="0">
        <v>81</v>
      </c>
      <c r="M286" t="s" s="0">
        <v>81</v>
      </c>
      <c r="N286" t="s" s="0">
        <v>81</v>
      </c>
      <c r="O286" t="s" s="0">
        <v>6451</v>
      </c>
      <c r="P286" t="s" s="0">
        <v>6452</v>
      </c>
      <c r="Q286" t="s" s="0">
        <v>87</v>
      </c>
      <c r="R286" t="s" s="0">
        <v>81</v>
      </c>
      <c r="S286" t="s" s="0">
        <v>81</v>
      </c>
      <c r="T286" t="s" s="0">
        <v>81</v>
      </c>
      <c r="U286" t="s" s="0">
        <v>81</v>
      </c>
      <c r="V286" t="s" s="0">
        <v>6453</v>
      </c>
      <c r="W286" t="s" s="0">
        <v>6454</v>
      </c>
      <c r="X286" t="s" s="0">
        <v>81</v>
      </c>
      <c r="Y286" t="s" s="0">
        <v>81</v>
      </c>
      <c r="Z286" t="s" s="0">
        <v>90</v>
      </c>
      <c r="AA286" t="s" s="0">
        <v>509</v>
      </c>
      <c r="AB286" t="s" s="0">
        <v>81</v>
      </c>
      <c r="AC286" t="s" s="0">
        <v>81</v>
      </c>
      <c r="AD286" t="s" s="0">
        <v>81</v>
      </c>
      <c r="AE286" t="s" s="0">
        <v>81</v>
      </c>
      <c r="AF286" t="s" s="0">
        <v>81</v>
      </c>
      <c r="AG286" t="s" s="0">
        <v>6455</v>
      </c>
      <c r="AH286" t="s" s="0">
        <v>81</v>
      </c>
      <c r="AI286" t="s" s="0">
        <v>6456</v>
      </c>
      <c r="AJ286" t="s" s="0">
        <v>6457</v>
      </c>
      <c r="AK286" t="s" s="0">
        <v>81</v>
      </c>
      <c r="AL286" t="s" s="0">
        <v>294</v>
      </c>
      <c r="AM286" t="s" s="0">
        <v>108</v>
      </c>
      <c r="AN286" t="s" s="0">
        <v>108</v>
      </c>
      <c r="AO286" t="s" s="0">
        <v>108</v>
      </c>
      <c r="AP286" t="s" s="0">
        <v>108</v>
      </c>
      <c r="AQ286" t="s" s="0">
        <v>257</v>
      </c>
      <c r="AR286" t="s" s="0">
        <v>140</v>
      </c>
      <c r="AS286" t="s" s="0">
        <v>258</v>
      </c>
      <c r="AT286" t="s" s="0">
        <v>6458</v>
      </c>
      <c r="AU286" t="s" s="0">
        <v>6459</v>
      </c>
      <c r="AV286" t="s" s="0">
        <v>81</v>
      </c>
      <c r="AW286" t="s" s="0">
        <v>6460</v>
      </c>
      <c r="AX286" t="s" s="0">
        <v>6461</v>
      </c>
      <c r="AY286" t="s" s="0">
        <v>81</v>
      </c>
      <c r="AZ286" t="s" s="0">
        <v>106</v>
      </c>
      <c r="BA286" t="s" s="0">
        <v>81</v>
      </c>
      <c r="BB286" t="s" s="0">
        <v>81</v>
      </c>
      <c r="BC286" t="s" s="0">
        <v>81</v>
      </c>
      <c r="BD286" t="s" s="0">
        <v>81</v>
      </c>
      <c r="BE286" t="s" s="0">
        <v>81</v>
      </c>
      <c r="BF286" t="s" s="0">
        <v>81</v>
      </c>
      <c r="BG286" t="s" s="0">
        <v>81</v>
      </c>
      <c r="BH286" t="s" s="0">
        <v>81</v>
      </c>
      <c r="BI286" t="s" s="0">
        <v>81</v>
      </c>
      <c r="BJ286" t="s" s="0">
        <v>6462</v>
      </c>
      <c r="BK286" t="s" s="569">
        <f>HYPERLINK("http://dx.doi.org/10.1007/s00246-026-04181-8","http://dx.doi.org/10.1007/s00246-026-04181-8")</f>
        <v>6463</v>
      </c>
      <c r="BL286" t="s" s="0">
        <v>81</v>
      </c>
      <c r="BM286" t="s" s="0">
        <v>1362</v>
      </c>
      <c r="BN286" t="s" s="0">
        <v>360</v>
      </c>
      <c r="BO286" t="s" s="0">
        <v>6464</v>
      </c>
      <c r="BP286" t="s" s="0">
        <v>6465</v>
      </c>
      <c r="BQ286" t="s" s="0">
        <v>6466</v>
      </c>
      <c r="BR286" t="s" s="0">
        <v>6467</v>
      </c>
      <c r="BS286" t="s" s="0">
        <v>6468</v>
      </c>
      <c r="BT286" t="s" s="570">
        <f>HYPERLINK("https://www.webofscience.com/wos/woscc/full-record/WOS:001690017500001","View Record in Web of Science")</f>
        <v>119</v>
      </c>
      <c r="BU286" t="s" s="0">
        <v>81</v>
      </c>
      <c r="BV286" t="s" s="0">
        <v>81</v>
      </c>
      <c r="BW286" t="s" s="0">
        <v>81</v>
      </c>
      <c r="BX286" t="s" s="0">
        <v>121</v>
      </c>
    </row>
    <row r="287">
      <c r="A287" t="s" s="0">
        <v>77</v>
      </c>
      <c r="B287" t="s" s="0">
        <v>77</v>
      </c>
      <c r="C287" t="s" s="0">
        <v>77</v>
      </c>
      <c r="D287" t="s" s="0">
        <v>77</v>
      </c>
      <c r="E287" t="s" s="0">
        <v>6469</v>
      </c>
      <c r="F287" t="s" s="0">
        <v>6470</v>
      </c>
      <c r="G287" t="s" s="0">
        <v>6471</v>
      </c>
      <c r="H287" t="s" s="0">
        <v>81</v>
      </c>
      <c r="I287" t="s" s="0">
        <v>82</v>
      </c>
      <c r="J287" t="s" s="0">
        <v>6472</v>
      </c>
      <c r="K287" t="s" s="0">
        <v>6473</v>
      </c>
      <c r="L287" t="s" s="0">
        <v>81</v>
      </c>
      <c r="M287" t="s" s="0">
        <v>81</v>
      </c>
      <c r="N287" t="s" s="0">
        <v>81</v>
      </c>
      <c r="O287" t="s" s="0">
        <v>6474</v>
      </c>
      <c r="P287" t="s" s="0">
        <v>6475</v>
      </c>
      <c r="Q287" t="s" s="0">
        <v>87</v>
      </c>
      <c r="R287" t="s" s="0">
        <v>81</v>
      </c>
      <c r="S287" t="s" s="0">
        <v>81</v>
      </c>
      <c r="T287" t="s" s="0">
        <v>81</v>
      </c>
      <c r="U287" t="s" s="0">
        <v>81</v>
      </c>
      <c r="V287" t="s" s="0">
        <v>6476</v>
      </c>
      <c r="W287" t="s" s="0">
        <v>3177</v>
      </c>
      <c r="X287" t="s" s="0">
        <v>81</v>
      </c>
      <c r="Y287" t="s" s="0">
        <v>81</v>
      </c>
      <c r="Z287" t="s" s="0">
        <v>90</v>
      </c>
      <c r="AA287" t="s" s="0">
        <v>91</v>
      </c>
      <c r="AB287" t="s" s="0">
        <v>81</v>
      </c>
      <c r="AC287" t="s" s="0">
        <v>81</v>
      </c>
      <c r="AD287" t="s" s="0">
        <v>81</v>
      </c>
      <c r="AE287" t="s" s="0">
        <v>81</v>
      </c>
      <c r="AF287" t="s" s="0">
        <v>81</v>
      </c>
      <c r="AG287" t="s" s="0">
        <v>6477</v>
      </c>
      <c r="AH287" t="s" s="0">
        <v>81</v>
      </c>
      <c r="AI287" t="s" s="0">
        <v>81</v>
      </c>
      <c r="AJ287" t="s" s="0">
        <v>81</v>
      </c>
      <c r="AK287" t="s" s="0">
        <v>81</v>
      </c>
      <c r="AL287" t="s" s="0">
        <v>267</v>
      </c>
      <c r="AM287" t="s" s="0">
        <v>77</v>
      </c>
      <c r="AN287" t="s" s="0">
        <v>77</v>
      </c>
      <c r="AO287" t="s" s="0">
        <v>108</v>
      </c>
      <c r="AP287" t="s" s="0">
        <v>108</v>
      </c>
      <c r="AQ287" t="s" s="0">
        <v>1512</v>
      </c>
      <c r="AR287" t="s" s="0">
        <v>140</v>
      </c>
      <c r="AS287" t="s" s="0">
        <v>1513</v>
      </c>
      <c r="AT287" t="s" s="0">
        <v>3182</v>
      </c>
      <c r="AU287" t="s" s="0">
        <v>3183</v>
      </c>
      <c r="AV287" t="s" s="0">
        <v>81</v>
      </c>
      <c r="AW287" t="s" s="0">
        <v>3184</v>
      </c>
      <c r="AX287" t="s" s="0">
        <v>3185</v>
      </c>
      <c r="AY287" t="s" s="0">
        <v>1109</v>
      </c>
      <c r="AZ287" t="s" s="0">
        <v>106</v>
      </c>
      <c r="BA287" t="s" s="0">
        <v>225</v>
      </c>
      <c r="BB287" t="s" s="0">
        <v>289</v>
      </c>
      <c r="BC287" t="s" s="0">
        <v>81</v>
      </c>
      <c r="BD287" t="s" s="0">
        <v>81</v>
      </c>
      <c r="BE287" t="s" s="0">
        <v>81</v>
      </c>
      <c r="BF287" t="s" s="0">
        <v>81</v>
      </c>
      <c r="BG287" t="s" s="0">
        <v>81</v>
      </c>
      <c r="BH287" t="s" s="0">
        <v>81</v>
      </c>
      <c r="BI287" t="s" s="0">
        <v>6478</v>
      </c>
      <c r="BJ287" t="s" s="0">
        <v>6479</v>
      </c>
      <c r="BK287" t="s" s="571">
        <f>HYPERLINK("http://dx.doi.org/10.1016/j.cpcardiol.2026.103336","http://dx.doi.org/10.1016/j.cpcardiol.2026.103336")</f>
        <v>6480</v>
      </c>
      <c r="BL287" t="s" s="0">
        <v>81</v>
      </c>
      <c r="BM287" t="s" s="0">
        <v>81</v>
      </c>
      <c r="BN287" t="s" s="0">
        <v>360</v>
      </c>
      <c r="BO287" t="s" s="0">
        <v>155</v>
      </c>
      <c r="BP287" t="s" s="0">
        <v>156</v>
      </c>
      <c r="BQ287" t="s" s="0">
        <v>6481</v>
      </c>
      <c r="BR287" t="s" s="0">
        <v>6482</v>
      </c>
      <c r="BS287" t="s" s="0">
        <v>6483</v>
      </c>
      <c r="BT287" t="s" s="572">
        <f>HYPERLINK("https://www.webofscience.com/wos/woscc/full-record/WOS:001733695200001","View Record in Web of Science")</f>
        <v>119</v>
      </c>
      <c r="BU287" t="s" s="0">
        <v>81</v>
      </c>
      <c r="BV287" t="s" s="0">
        <v>81</v>
      </c>
      <c r="BW287" t="s" s="0">
        <v>81</v>
      </c>
      <c r="BX287" t="s" s="0">
        <v>121</v>
      </c>
    </row>
    <row r="288">
      <c r="A288" t="s" s="0">
        <v>77</v>
      </c>
      <c r="B288" t="s" s="0">
        <v>77</v>
      </c>
      <c r="C288" t="s" s="0">
        <v>77</v>
      </c>
      <c r="D288" t="s" s="0">
        <v>77</v>
      </c>
      <c r="E288" t="s" s="0">
        <v>6484</v>
      </c>
      <c r="F288" t="s" s="0">
        <v>6485</v>
      </c>
      <c r="G288" t="s" s="0">
        <v>6486</v>
      </c>
      <c r="H288" t="s" s="0">
        <v>81</v>
      </c>
      <c r="I288" t="s" s="0">
        <v>276</v>
      </c>
      <c r="J288" t="s" s="0">
        <v>6487</v>
      </c>
      <c r="K288" t="s" s="0">
        <v>6488</v>
      </c>
      <c r="L288" t="s" s="0">
        <v>81</v>
      </c>
      <c r="M288" t="s" s="0">
        <v>81</v>
      </c>
      <c r="N288" t="s" s="0">
        <v>81</v>
      </c>
      <c r="O288" t="s" s="0">
        <v>6489</v>
      </c>
      <c r="P288" t="s" s="0">
        <v>6490</v>
      </c>
      <c r="Q288" t="s" s="0">
        <v>87</v>
      </c>
      <c r="R288" t="s" s="0">
        <v>81</v>
      </c>
      <c r="S288" t="s" s="0">
        <v>81</v>
      </c>
      <c r="T288" t="s" s="0">
        <v>81</v>
      </c>
      <c r="U288" t="s" s="0">
        <v>81</v>
      </c>
      <c r="V288" t="s" s="0">
        <v>6491</v>
      </c>
      <c r="W288" t="s" s="0">
        <v>6492</v>
      </c>
      <c r="X288" t="s" s="0">
        <v>81</v>
      </c>
      <c r="Y288" t="s" s="0">
        <v>81</v>
      </c>
      <c r="Z288" t="s" s="0">
        <v>90</v>
      </c>
      <c r="AA288" t="s" s="0">
        <v>91</v>
      </c>
      <c r="AB288" t="s" s="0">
        <v>81</v>
      </c>
      <c r="AC288" t="s" s="0">
        <v>81</v>
      </c>
      <c r="AD288" t="s" s="0">
        <v>81</v>
      </c>
      <c r="AE288" t="s" s="0">
        <v>81</v>
      </c>
      <c r="AF288" t="s" s="0">
        <v>81</v>
      </c>
      <c r="AG288" t="s" s="0">
        <v>6493</v>
      </c>
      <c r="AH288" t="s" s="0">
        <v>81</v>
      </c>
      <c r="AI288" t="s" s="0">
        <v>6494</v>
      </c>
      <c r="AJ288" t="s" s="0">
        <v>81</v>
      </c>
      <c r="AK288" t="s" s="0">
        <v>81</v>
      </c>
      <c r="AL288" t="s" s="0">
        <v>138</v>
      </c>
      <c r="AM288" t="s" s="0">
        <v>77</v>
      </c>
      <c r="AN288" t="s" s="0">
        <v>77</v>
      </c>
      <c r="AO288" t="s" s="0">
        <v>200</v>
      </c>
      <c r="AP288" t="s" s="0">
        <v>200</v>
      </c>
      <c r="AQ288" t="s" s="0">
        <v>3153</v>
      </c>
      <c r="AR288" t="s" s="0">
        <v>3154</v>
      </c>
      <c r="AS288" t="s" s="0">
        <v>3155</v>
      </c>
      <c r="AT288" t="s" s="0">
        <v>6495</v>
      </c>
      <c r="AU288" t="s" s="0">
        <v>6496</v>
      </c>
      <c r="AV288" t="s" s="0">
        <v>81</v>
      </c>
      <c r="AW288" t="s" s="0">
        <v>6497</v>
      </c>
      <c r="AX288" t="s" s="0">
        <v>6498</v>
      </c>
      <c r="AY288" t="s" s="0">
        <v>6499</v>
      </c>
      <c r="AZ288" t="s" s="0">
        <v>106</v>
      </c>
      <c r="BA288" t="s" s="0">
        <v>148</v>
      </c>
      <c r="BB288" t="s" s="0">
        <v>108</v>
      </c>
      <c r="BC288" t="s" s="0">
        <v>81</v>
      </c>
      <c r="BD288" t="s" s="0">
        <v>81</v>
      </c>
      <c r="BE288" t="s" s="0">
        <v>81</v>
      </c>
      <c r="BF288" t="s" s="0">
        <v>81</v>
      </c>
      <c r="BG288" t="s" s="0">
        <v>122</v>
      </c>
      <c r="BH288" t="s" s="0">
        <v>297</v>
      </c>
      <c r="BI288" t="s" s="0">
        <v>81</v>
      </c>
      <c r="BJ288" t="s" s="0">
        <v>6500</v>
      </c>
      <c r="BK288" t="s" s="573">
        <f>HYPERLINK("http://dx.doi.org/10.4103/jiaomr.jiaomr_265_25","http://dx.doi.org/10.4103/jiaomr.jiaomr_265_25")</f>
        <v>6501</v>
      </c>
      <c r="BL288" t="s" s="0">
        <v>81</v>
      </c>
      <c r="BM288" t="s" s="0">
        <v>81</v>
      </c>
      <c r="BN288" t="s" s="0">
        <v>288</v>
      </c>
      <c r="BO288" t="s" s="0">
        <v>1267</v>
      </c>
      <c r="BP288" t="s" s="0">
        <v>1267</v>
      </c>
      <c r="BQ288" t="s" s="0">
        <v>6502</v>
      </c>
      <c r="BR288" t="s" s="0">
        <v>81</v>
      </c>
      <c r="BS288" t="s" s="0">
        <v>6503</v>
      </c>
      <c r="BT288" t="s" s="574">
        <f>HYPERLINK("https://www.webofscience.com/wos/woscc/full-record/WOS:001728522100003","View Record in Web of Science")</f>
        <v>119</v>
      </c>
      <c r="BU288" t="s" s="0">
        <v>120</v>
      </c>
      <c r="BV288" t="s" s="0">
        <v>81</v>
      </c>
      <c r="BW288" t="s" s="0">
        <v>81</v>
      </c>
      <c r="BX288" t="s" s="0">
        <v>121</v>
      </c>
    </row>
    <row r="289">
      <c r="A289" t="s" s="0">
        <v>77</v>
      </c>
      <c r="B289" t="s" s="0">
        <v>77</v>
      </c>
      <c r="C289" t="s" s="0">
        <v>77</v>
      </c>
      <c r="D289" t="s" s="0">
        <v>77</v>
      </c>
      <c r="E289" t="s" s="0">
        <v>6504</v>
      </c>
      <c r="F289" t="s" s="0">
        <v>6505</v>
      </c>
      <c r="G289" t="s" s="0">
        <v>6506</v>
      </c>
      <c r="H289" t="s" s="0">
        <v>81</v>
      </c>
      <c r="I289" t="s" s="0">
        <v>82</v>
      </c>
      <c r="J289" t="s" s="0">
        <v>6507</v>
      </c>
      <c r="K289" t="s" s="0">
        <v>6508</v>
      </c>
      <c r="L289" t="s" s="0">
        <v>81</v>
      </c>
      <c r="M289" t="s" s="0">
        <v>81</v>
      </c>
      <c r="N289" t="s" s="0">
        <v>858</v>
      </c>
      <c r="O289" t="s" s="0">
        <v>6509</v>
      </c>
      <c r="P289" t="s" s="0">
        <v>6510</v>
      </c>
      <c r="Q289" t="s" s="0">
        <v>87</v>
      </c>
      <c r="R289" t="s" s="0">
        <v>81</v>
      </c>
      <c r="S289" t="s" s="0">
        <v>81</v>
      </c>
      <c r="T289" t="s" s="0">
        <v>81</v>
      </c>
      <c r="U289" t="s" s="0">
        <v>81</v>
      </c>
      <c r="V289" t="s" s="0">
        <v>6511</v>
      </c>
      <c r="W289" t="s" s="0">
        <v>6512</v>
      </c>
      <c r="X289" t="s" s="0">
        <v>81</v>
      </c>
      <c r="Y289" t="s" s="0">
        <v>81</v>
      </c>
      <c r="Z289" t="s" s="0">
        <v>90</v>
      </c>
      <c r="AA289" t="s" s="0">
        <v>509</v>
      </c>
      <c r="AB289" t="s" s="0">
        <v>81</v>
      </c>
      <c r="AC289" t="s" s="0">
        <v>81</v>
      </c>
      <c r="AD289" t="s" s="0">
        <v>81</v>
      </c>
      <c r="AE289" t="s" s="0">
        <v>81</v>
      </c>
      <c r="AF289" t="s" s="0">
        <v>81</v>
      </c>
      <c r="AG289" t="s" s="0">
        <v>6513</v>
      </c>
      <c r="AH289" t="s" s="0">
        <v>6514</v>
      </c>
      <c r="AI289" t="s" s="0">
        <v>6515</v>
      </c>
      <c r="AJ289" t="s" s="0">
        <v>81</v>
      </c>
      <c r="AK289" t="s" s="0">
        <v>81</v>
      </c>
      <c r="AL289" t="s" s="0">
        <v>6398</v>
      </c>
      <c r="AM289" t="s" s="0">
        <v>77</v>
      </c>
      <c r="AN289" t="s" s="0">
        <v>77</v>
      </c>
      <c r="AO289" t="s" s="0">
        <v>97</v>
      </c>
      <c r="AP289" t="s" s="0">
        <v>97</v>
      </c>
      <c r="AQ289" t="s" s="0">
        <v>1231</v>
      </c>
      <c r="AR289" t="s" s="0">
        <v>1232</v>
      </c>
      <c r="AS289" t="s" s="0">
        <v>1233</v>
      </c>
      <c r="AT289" t="s" s="0">
        <v>81</v>
      </c>
      <c r="AU289" t="s" s="0">
        <v>6516</v>
      </c>
      <c r="AV289" t="s" s="0">
        <v>81</v>
      </c>
      <c r="AW289" t="s" s="0">
        <v>6517</v>
      </c>
      <c r="AX289" t="s" s="0">
        <v>6518</v>
      </c>
      <c r="AY289" t="s" s="0">
        <v>81</v>
      </c>
      <c r="AZ289" t="s" s="0">
        <v>106</v>
      </c>
      <c r="BA289" t="s" s="0">
        <v>81</v>
      </c>
      <c r="BB289" t="s" s="0">
        <v>81</v>
      </c>
      <c r="BC289" t="s" s="0">
        <v>81</v>
      </c>
      <c r="BD289" t="s" s="0">
        <v>81</v>
      </c>
      <c r="BE289" t="s" s="0">
        <v>81</v>
      </c>
      <c r="BF289" t="s" s="0">
        <v>81</v>
      </c>
      <c r="BG289" t="s" s="0">
        <v>81</v>
      </c>
      <c r="BH289" t="s" s="0">
        <v>81</v>
      </c>
      <c r="BI289" t="s" s="0">
        <v>81</v>
      </c>
      <c r="BJ289" t="s" s="0">
        <v>6519</v>
      </c>
      <c r="BK289" t="s" s="575">
        <f>HYPERLINK("http://dx.doi.org/10.1002/btm2.70156","http://dx.doi.org/10.1002/btm2.70156")</f>
        <v>6520</v>
      </c>
      <c r="BL289" t="s" s="0">
        <v>81</v>
      </c>
      <c r="BM289" t="s" s="0">
        <v>266</v>
      </c>
      <c r="BN289" t="s" s="0">
        <v>267</v>
      </c>
      <c r="BO289" t="s" s="0">
        <v>6521</v>
      </c>
      <c r="BP289" t="s" s="0">
        <v>6522</v>
      </c>
      <c r="BQ289" t="s" s="0">
        <v>6523</v>
      </c>
      <c r="BR289" t="s" s="0">
        <v>81</v>
      </c>
      <c r="BS289" t="s" s="0">
        <v>6524</v>
      </c>
      <c r="BT289" t="s" s="576">
        <f>HYPERLINK("https://www.webofscience.com/wos/woscc/full-record/WOS:001795975700001","View Record in Web of Science")</f>
        <v>119</v>
      </c>
      <c r="BU289" t="s" s="0">
        <v>120</v>
      </c>
      <c r="BV289" t="s" s="0">
        <v>81</v>
      </c>
      <c r="BW289" t="s" s="0">
        <v>81</v>
      </c>
      <c r="BX289" t="s" s="0">
        <v>121</v>
      </c>
    </row>
    <row r="290">
      <c r="A290" t="s" s="0">
        <v>77</v>
      </c>
      <c r="B290" t="s" s="0">
        <v>77</v>
      </c>
      <c r="C290" t="s" s="0">
        <v>77</v>
      </c>
      <c r="D290" t="s" s="0">
        <v>77</v>
      </c>
      <c r="E290" t="s" s="0">
        <v>6525</v>
      </c>
      <c r="F290" t="s" s="0">
        <v>6526</v>
      </c>
      <c r="G290" t="s" s="0">
        <v>6527</v>
      </c>
      <c r="H290" t="s" s="0">
        <v>81</v>
      </c>
      <c r="I290" t="s" s="0">
        <v>82</v>
      </c>
      <c r="J290" t="s" s="0">
        <v>6528</v>
      </c>
      <c r="K290" t="s" s="0">
        <v>6529</v>
      </c>
      <c r="L290" t="s" s="0">
        <v>81</v>
      </c>
      <c r="M290" t="s" s="0">
        <v>81</v>
      </c>
      <c r="N290" t="s" s="0">
        <v>81</v>
      </c>
      <c r="O290" t="s" s="0">
        <v>6530</v>
      </c>
      <c r="P290" t="s" s="0">
        <v>6531</v>
      </c>
      <c r="Q290" t="s" s="0">
        <v>87</v>
      </c>
      <c r="R290" t="s" s="0">
        <v>81</v>
      </c>
      <c r="S290" t="s" s="0">
        <v>81</v>
      </c>
      <c r="T290" t="s" s="0">
        <v>81</v>
      </c>
      <c r="U290" t="s" s="0">
        <v>81</v>
      </c>
      <c r="V290" t="s" s="0">
        <v>6532</v>
      </c>
      <c r="W290" t="s" s="0">
        <v>2352</v>
      </c>
      <c r="X290" t="s" s="0">
        <v>81</v>
      </c>
      <c r="Y290" t="s" s="0">
        <v>81</v>
      </c>
      <c r="Z290" t="s" s="0">
        <v>90</v>
      </c>
      <c r="AA290" t="s" s="0">
        <v>91</v>
      </c>
      <c r="AB290" t="s" s="0">
        <v>81</v>
      </c>
      <c r="AC290" t="s" s="0">
        <v>81</v>
      </c>
      <c r="AD290" t="s" s="0">
        <v>81</v>
      </c>
      <c r="AE290" t="s" s="0">
        <v>81</v>
      </c>
      <c r="AF290" t="s" s="0">
        <v>81</v>
      </c>
      <c r="AG290" t="s" s="0">
        <v>6533</v>
      </c>
      <c r="AH290" t="s" s="0">
        <v>81</v>
      </c>
      <c r="AI290" t="s" s="0">
        <v>6534</v>
      </c>
      <c r="AJ290" t="s" s="0">
        <v>6535</v>
      </c>
      <c r="AK290" t="s" s="0">
        <v>81</v>
      </c>
      <c r="AL290" t="s" s="0">
        <v>1686</v>
      </c>
      <c r="AM290" t="s" s="0">
        <v>199</v>
      </c>
      <c r="AN290" t="s" s="0">
        <v>199</v>
      </c>
      <c r="AO290" t="s" s="0">
        <v>354</v>
      </c>
      <c r="AP290" t="s" s="0">
        <v>154</v>
      </c>
      <c r="AQ290" t="s" s="0">
        <v>170</v>
      </c>
      <c r="AR290" t="s" s="0">
        <v>171</v>
      </c>
      <c r="AS290" t="s" s="0">
        <v>172</v>
      </c>
      <c r="AT290" t="s" s="0">
        <v>81</v>
      </c>
      <c r="AU290" t="s" s="0">
        <v>2357</v>
      </c>
      <c r="AV290" t="s" s="0">
        <v>81</v>
      </c>
      <c r="AW290" t="s" s="0">
        <v>2352</v>
      </c>
      <c r="AX290" t="s" s="0">
        <v>2358</v>
      </c>
      <c r="AY290" t="s" s="0">
        <v>6536</v>
      </c>
      <c r="AZ290" t="s" s="0">
        <v>205</v>
      </c>
      <c r="BA290" t="s" s="0">
        <v>154</v>
      </c>
      <c r="BB290" t="s" s="0">
        <v>677</v>
      </c>
      <c r="BC290" t="s" s="0">
        <v>81</v>
      </c>
      <c r="BD290" t="s" s="0">
        <v>81</v>
      </c>
      <c r="BE290" t="s" s="0">
        <v>81</v>
      </c>
      <c r="BF290" t="s" s="0">
        <v>81</v>
      </c>
      <c r="BG290" t="s" s="0">
        <v>81</v>
      </c>
      <c r="BH290" t="s" s="0">
        <v>81</v>
      </c>
      <c r="BI290" t="s" s="0">
        <v>6537</v>
      </c>
      <c r="BJ290" t="s" s="0">
        <v>6538</v>
      </c>
      <c r="BK290" t="s" s="577">
        <f>HYPERLINK("http://dx.doi.org/10.3390/biomedicines13123053","http://dx.doi.org/10.3390/biomedicines13123053")</f>
        <v>6539</v>
      </c>
      <c r="BL290" t="s" s="0">
        <v>81</v>
      </c>
      <c r="BM290" t="s" s="0">
        <v>81</v>
      </c>
      <c r="BN290" t="s" s="0">
        <v>169</v>
      </c>
      <c r="BO290" t="s" s="0">
        <v>2362</v>
      </c>
      <c r="BP290" t="s" s="0">
        <v>2363</v>
      </c>
      <c r="BQ290" t="s" s="0">
        <v>6540</v>
      </c>
      <c r="BR290" t="s" s="0">
        <v>6541</v>
      </c>
      <c r="BS290" t="s" s="0">
        <v>6542</v>
      </c>
      <c r="BT290" t="s" s="578">
        <f>HYPERLINK("https://www.webofscience.com/wos/woscc/full-record/WOS:001646908800001","View Record in Web of Science")</f>
        <v>119</v>
      </c>
      <c r="BU290" t="s" s="0">
        <v>120</v>
      </c>
      <c r="BV290" t="s" s="0">
        <v>81</v>
      </c>
      <c r="BW290" t="s" s="0">
        <v>81</v>
      </c>
      <c r="BX290" t="s" s="0">
        <v>121</v>
      </c>
    </row>
    <row r="291">
      <c r="A291" t="s" s="0">
        <v>77</v>
      </c>
      <c r="B291" t="s" s="0">
        <v>77</v>
      </c>
      <c r="C291" t="s" s="0">
        <v>108</v>
      </c>
      <c r="D291" t="s" s="0">
        <v>77</v>
      </c>
      <c r="E291" t="s" s="0">
        <v>6543</v>
      </c>
      <c r="F291" t="s" s="0">
        <v>6544</v>
      </c>
      <c r="G291" t="s" s="0">
        <v>6545</v>
      </c>
      <c r="H291" t="s" s="0">
        <v>81</v>
      </c>
      <c r="I291" t="s" s="0">
        <v>82</v>
      </c>
      <c r="J291" t="s" s="0">
        <v>6546</v>
      </c>
      <c r="K291" t="s" s="0">
        <v>6547</v>
      </c>
      <c r="L291" t="s" s="0">
        <v>6548</v>
      </c>
      <c r="M291" t="s" s="0">
        <v>6549</v>
      </c>
      <c r="N291" t="s" s="0">
        <v>6550</v>
      </c>
      <c r="O291" t="s" s="0">
        <v>6551</v>
      </c>
      <c r="P291" t="s" s="0">
        <v>6552</v>
      </c>
      <c r="Q291" t="s" s="0">
        <v>87</v>
      </c>
      <c r="R291" t="s" s="0">
        <v>81</v>
      </c>
      <c r="S291" t="s" s="0">
        <v>81</v>
      </c>
      <c r="T291" t="s" s="0">
        <v>81</v>
      </c>
      <c r="U291" t="s" s="0">
        <v>81</v>
      </c>
      <c r="V291" t="s" s="0">
        <v>6553</v>
      </c>
      <c r="W291" t="s" s="0">
        <v>6554</v>
      </c>
      <c r="X291" t="s" s="0">
        <v>81</v>
      </c>
      <c r="Y291" t="s" s="0">
        <v>81</v>
      </c>
      <c r="Z291" t="s" s="0">
        <v>90</v>
      </c>
      <c r="AA291" t="s" s="0">
        <v>91</v>
      </c>
      <c r="AB291" t="s" s="0">
        <v>81</v>
      </c>
      <c r="AC291" t="s" s="0">
        <v>81</v>
      </c>
      <c r="AD291" t="s" s="0">
        <v>81</v>
      </c>
      <c r="AE291" t="s" s="0">
        <v>81</v>
      </c>
      <c r="AF291" t="s" s="0">
        <v>81</v>
      </c>
      <c r="AG291" t="s" s="0">
        <v>6555</v>
      </c>
      <c r="AH291" t="s" s="0">
        <v>6556</v>
      </c>
      <c r="AI291" t="s" s="0">
        <v>6557</v>
      </c>
      <c r="AJ291" t="s" s="0">
        <v>81</v>
      </c>
      <c r="AK291" t="s" s="0">
        <v>81</v>
      </c>
      <c r="AL291" t="s" s="0">
        <v>256</v>
      </c>
      <c r="AM291" t="s" s="0">
        <v>199</v>
      </c>
      <c r="AN291" t="s" s="0">
        <v>199</v>
      </c>
      <c r="AO291" t="s" s="0">
        <v>108</v>
      </c>
      <c r="AP291" t="s" s="0">
        <v>122</v>
      </c>
      <c r="AQ291" t="s" s="0">
        <v>313</v>
      </c>
      <c r="AR291" t="s" s="0">
        <v>314</v>
      </c>
      <c r="AS291" t="s" s="0">
        <v>315</v>
      </c>
      <c r="AT291" t="s" s="0">
        <v>81</v>
      </c>
      <c r="AU291" t="s" s="0">
        <v>6558</v>
      </c>
      <c r="AV291" t="s" s="0">
        <v>81</v>
      </c>
      <c r="AW291" t="s" s="0">
        <v>6559</v>
      </c>
      <c r="AX291" t="s" s="0">
        <v>6560</v>
      </c>
      <c r="AY291" t="s" s="0">
        <v>6561</v>
      </c>
      <c r="AZ291" t="s" s="0">
        <v>205</v>
      </c>
      <c r="BA291" t="s" s="0">
        <v>493</v>
      </c>
      <c r="BB291" t="s" s="0">
        <v>81</v>
      </c>
      <c r="BC291" t="s" s="0">
        <v>81</v>
      </c>
      <c r="BD291" t="s" s="0">
        <v>81</v>
      </c>
      <c r="BE291" t="s" s="0">
        <v>81</v>
      </c>
      <c r="BF291" t="s" s="0">
        <v>81</v>
      </c>
      <c r="BG291" t="s" s="0">
        <v>81</v>
      </c>
      <c r="BH291" t="s" s="0">
        <v>81</v>
      </c>
      <c r="BI291" t="s" s="0">
        <v>6562</v>
      </c>
      <c r="BJ291" t="s" s="0">
        <v>6563</v>
      </c>
      <c r="BK291" t="s" s="579">
        <f>HYPERLINK("http://dx.doi.org/10.3389/fphar.2025.1697608","http://dx.doi.org/10.3389/fphar.2025.1697608")</f>
        <v>6564</v>
      </c>
      <c r="BL291" t="s" s="0">
        <v>81</v>
      </c>
      <c r="BM291" t="s" s="0">
        <v>81</v>
      </c>
      <c r="BN291" t="s" s="0">
        <v>354</v>
      </c>
      <c r="BO291" t="s" s="0">
        <v>471</v>
      </c>
      <c r="BP291" t="s" s="0">
        <v>471</v>
      </c>
      <c r="BQ291" t="s" s="0">
        <v>6565</v>
      </c>
      <c r="BR291" t="s" s="0">
        <v>6566</v>
      </c>
      <c r="BS291" t="s" s="0">
        <v>6567</v>
      </c>
      <c r="BT291" t="s" s="580">
        <f>HYPERLINK("https://www.webofscience.com/wos/woscc/full-record/WOS:001605127000001","View Record in Web of Science")</f>
        <v>119</v>
      </c>
      <c r="BU291" t="s" s="0">
        <v>120</v>
      </c>
      <c r="BV291" t="s" s="0">
        <v>81</v>
      </c>
      <c r="BW291" t="s" s="0">
        <v>81</v>
      </c>
      <c r="BX291" t="s" s="0">
        <v>121</v>
      </c>
    </row>
    <row r="292">
      <c r="A292" t="s" s="0">
        <v>77</v>
      </c>
      <c r="B292" t="s" s="0">
        <v>77</v>
      </c>
      <c r="C292" t="s" s="0">
        <v>77</v>
      </c>
      <c r="D292" t="s" s="0">
        <v>77</v>
      </c>
      <c r="E292" t="s" s="0">
        <v>6568</v>
      </c>
      <c r="F292" t="s" s="0">
        <v>6569</v>
      </c>
      <c r="G292" t="s" s="0">
        <v>6570</v>
      </c>
      <c r="H292" t="s" s="0">
        <v>81</v>
      </c>
      <c r="I292" t="s" s="0">
        <v>82</v>
      </c>
      <c r="J292" t="s" s="0">
        <v>6571</v>
      </c>
      <c r="K292" t="s" s="0">
        <v>6572</v>
      </c>
      <c r="L292" t="s" s="0">
        <v>81</v>
      </c>
      <c r="M292" t="s" s="0">
        <v>81</v>
      </c>
      <c r="N292" t="s" s="0">
        <v>81</v>
      </c>
      <c r="O292" t="s" s="0">
        <v>6573</v>
      </c>
      <c r="P292" t="s" s="0">
        <v>6574</v>
      </c>
      <c r="Q292" t="s" s="0">
        <v>87</v>
      </c>
      <c r="R292" t="s" s="0">
        <v>81</v>
      </c>
      <c r="S292" t="s" s="0">
        <v>81</v>
      </c>
      <c r="T292" t="s" s="0">
        <v>81</v>
      </c>
      <c r="U292" t="s" s="0">
        <v>81</v>
      </c>
      <c r="V292" t="s" s="0">
        <v>6575</v>
      </c>
      <c r="W292" t="s" s="0">
        <v>6576</v>
      </c>
      <c r="X292" t="s" s="0">
        <v>81</v>
      </c>
      <c r="Y292" t="s" s="0">
        <v>81</v>
      </c>
      <c r="Z292" t="s" s="0">
        <v>90</v>
      </c>
      <c r="AA292" t="s" s="0">
        <v>509</v>
      </c>
      <c r="AB292" t="s" s="0">
        <v>81</v>
      </c>
      <c r="AC292" t="s" s="0">
        <v>81</v>
      </c>
      <c r="AD292" t="s" s="0">
        <v>81</v>
      </c>
      <c r="AE292" t="s" s="0">
        <v>81</v>
      </c>
      <c r="AF292" t="s" s="0">
        <v>81</v>
      </c>
      <c r="AG292" t="s" s="0">
        <v>6577</v>
      </c>
      <c r="AH292" t="s" s="0">
        <v>81</v>
      </c>
      <c r="AI292" t="s" s="0">
        <v>81</v>
      </c>
      <c r="AJ292" t="s" s="0">
        <v>6578</v>
      </c>
      <c r="AK292" t="s" s="0">
        <v>81</v>
      </c>
      <c r="AL292" t="s" s="0">
        <v>347</v>
      </c>
      <c r="AM292" t="s" s="0">
        <v>77</v>
      </c>
      <c r="AN292" t="s" s="0">
        <v>77</v>
      </c>
      <c r="AO292" t="s" s="0">
        <v>77</v>
      </c>
      <c r="AP292" t="s" s="0">
        <v>77</v>
      </c>
      <c r="AQ292" t="s" s="0">
        <v>1231</v>
      </c>
      <c r="AR292" t="s" s="0">
        <v>1232</v>
      </c>
      <c r="AS292" t="s" s="0">
        <v>1233</v>
      </c>
      <c r="AT292" t="s" s="0">
        <v>6579</v>
      </c>
      <c r="AU292" t="s" s="0">
        <v>6580</v>
      </c>
      <c r="AV292" t="s" s="0">
        <v>81</v>
      </c>
      <c r="AW292" t="s" s="0">
        <v>6581</v>
      </c>
      <c r="AX292" t="s" s="0">
        <v>6582</v>
      </c>
      <c r="AY292" t="s" s="0">
        <v>81</v>
      </c>
      <c r="AZ292" t="s" s="0">
        <v>106</v>
      </c>
      <c r="BA292" t="s" s="0">
        <v>81</v>
      </c>
      <c r="BB292" t="s" s="0">
        <v>81</v>
      </c>
      <c r="BC292" t="s" s="0">
        <v>2336</v>
      </c>
      <c r="BD292" t="s" s="0">
        <v>81</v>
      </c>
      <c r="BE292" t="s" s="0">
        <v>81</v>
      </c>
      <c r="BF292" t="s" s="0">
        <v>81</v>
      </c>
      <c r="BG292" t="s" s="0">
        <v>81</v>
      </c>
      <c r="BH292" t="s" s="0">
        <v>81</v>
      </c>
      <c r="BI292" t="s" s="0">
        <v>81</v>
      </c>
      <c r="BJ292" t="s" s="0">
        <v>6583</v>
      </c>
      <c r="BK292" t="s" s="581">
        <f>HYPERLINK("http://dx.doi.org/10.1111/iej.70221","http://dx.doi.org/10.1111/iej.70221")</f>
        <v>6584</v>
      </c>
      <c r="BL292" t="s" s="0">
        <v>81</v>
      </c>
      <c r="BM292" t="s" s="0">
        <v>1109</v>
      </c>
      <c r="BN292" t="s" s="0">
        <v>493</v>
      </c>
      <c r="BO292" t="s" s="0">
        <v>1267</v>
      </c>
      <c r="BP292" t="s" s="0">
        <v>1267</v>
      </c>
      <c r="BQ292" t="s" s="0">
        <v>6585</v>
      </c>
      <c r="BR292" t="s" s="0">
        <v>6586</v>
      </c>
      <c r="BS292" t="s" s="0">
        <v>6587</v>
      </c>
      <c r="BT292" t="s" s="582">
        <f>HYPERLINK("https://www.webofscience.com/wos/woscc/full-record/WOS:001817444700001","View Record in Web of Science")</f>
        <v>119</v>
      </c>
      <c r="BU292" t="s" s="0">
        <v>852</v>
      </c>
      <c r="BV292" t="s" s="0">
        <v>81</v>
      </c>
      <c r="BW292" t="s" s="0">
        <v>81</v>
      </c>
      <c r="BX292" t="s" s="0">
        <v>121</v>
      </c>
    </row>
    <row r="293">
      <c r="A293" t="s" s="0">
        <v>77</v>
      </c>
      <c r="B293" t="s" s="0">
        <v>77</v>
      </c>
      <c r="C293" t="s" s="0">
        <v>199</v>
      </c>
      <c r="D293" t="s" s="0">
        <v>77</v>
      </c>
      <c r="E293" t="s" s="0">
        <v>6588</v>
      </c>
      <c r="F293" t="s" s="0">
        <v>6589</v>
      </c>
      <c r="G293" t="s" s="0">
        <v>6590</v>
      </c>
      <c r="H293" t="s" s="0">
        <v>81</v>
      </c>
      <c r="I293" t="s" s="0">
        <v>82</v>
      </c>
      <c r="J293" t="s" s="0">
        <v>6591</v>
      </c>
      <c r="K293" t="s" s="0">
        <v>6592</v>
      </c>
      <c r="L293" t="s" s="0">
        <v>6593</v>
      </c>
      <c r="M293" t="s" s="0">
        <v>6593</v>
      </c>
      <c r="N293" t="s" s="0">
        <v>6594</v>
      </c>
      <c r="O293" t="s" s="0">
        <v>6595</v>
      </c>
      <c r="P293" t="s" s="0">
        <v>6596</v>
      </c>
      <c r="Q293" t="s" s="0">
        <v>87</v>
      </c>
      <c r="R293" t="s" s="0">
        <v>81</v>
      </c>
      <c r="S293" t="s" s="0">
        <v>81</v>
      </c>
      <c r="T293" t="s" s="0">
        <v>81</v>
      </c>
      <c r="U293" t="s" s="0">
        <v>81</v>
      </c>
      <c r="V293" t="s" s="0">
        <v>6597</v>
      </c>
      <c r="W293" t="s" s="0">
        <v>1178</v>
      </c>
      <c r="X293" t="s" s="0">
        <v>81</v>
      </c>
      <c r="Y293" t="s" s="0">
        <v>81</v>
      </c>
      <c r="Z293" t="s" s="0">
        <v>90</v>
      </c>
      <c r="AA293" t="s" s="0">
        <v>91</v>
      </c>
      <c r="AB293" t="s" s="0">
        <v>81</v>
      </c>
      <c r="AC293" t="s" s="0">
        <v>81</v>
      </c>
      <c r="AD293" t="s" s="0">
        <v>81</v>
      </c>
      <c r="AE293" t="s" s="0">
        <v>81</v>
      </c>
      <c r="AF293" t="s" s="0">
        <v>81</v>
      </c>
      <c r="AG293" t="s" s="0">
        <v>6598</v>
      </c>
      <c r="AH293" t="s" s="0">
        <v>6599</v>
      </c>
      <c r="AI293" t="s" s="0">
        <v>6600</v>
      </c>
      <c r="AJ293" t="s" s="0">
        <v>6601</v>
      </c>
      <c r="AK293" t="s" s="0">
        <v>81</v>
      </c>
      <c r="AL293" t="s" s="0">
        <v>714</v>
      </c>
      <c r="AM293" t="s" s="0">
        <v>154</v>
      </c>
      <c r="AN293" t="s" s="0">
        <v>493</v>
      </c>
      <c r="AO293" t="s" s="0">
        <v>77</v>
      </c>
      <c r="AP293" t="s" s="0">
        <v>200</v>
      </c>
      <c r="AQ293" t="s" s="0">
        <v>170</v>
      </c>
      <c r="AR293" t="s" s="0">
        <v>171</v>
      </c>
      <c r="AS293" t="s" s="0">
        <v>172</v>
      </c>
      <c r="AT293" t="s" s="0">
        <v>81</v>
      </c>
      <c r="AU293" t="s" s="0">
        <v>1183</v>
      </c>
      <c r="AV293" t="s" s="0">
        <v>81</v>
      </c>
      <c r="AW293" t="s" s="0">
        <v>1178</v>
      </c>
      <c r="AX293" t="s" s="0">
        <v>1184</v>
      </c>
      <c r="AY293" t="s" s="0">
        <v>979</v>
      </c>
      <c r="AZ293" t="s" s="0">
        <v>2060</v>
      </c>
      <c r="BA293" t="s" s="0">
        <v>493</v>
      </c>
      <c r="BB293" t="s" s="0">
        <v>113</v>
      </c>
      <c r="BC293" t="s" s="0">
        <v>81</v>
      </c>
      <c r="BD293" t="s" s="0">
        <v>81</v>
      </c>
      <c r="BE293" t="s" s="0">
        <v>81</v>
      </c>
      <c r="BF293" t="s" s="0">
        <v>81</v>
      </c>
      <c r="BG293" t="s" s="0">
        <v>81</v>
      </c>
      <c r="BH293" t="s" s="0">
        <v>81</v>
      </c>
      <c r="BI293" t="s" s="0">
        <v>6602</v>
      </c>
      <c r="BJ293" t="s" s="0">
        <v>6603</v>
      </c>
      <c r="BK293" t="s" s="583">
        <f>HYPERLINK("http://dx.doi.org/10.3390/cancers16213596","http://dx.doi.org/10.3390/cancers16213596")</f>
        <v>6604</v>
      </c>
      <c r="BL293" t="s" s="0">
        <v>81</v>
      </c>
      <c r="BM293" t="s" s="0">
        <v>81</v>
      </c>
      <c r="BN293" t="s" s="0">
        <v>177</v>
      </c>
      <c r="BO293" t="s" s="0">
        <v>568</v>
      </c>
      <c r="BP293" t="s" s="0">
        <v>568</v>
      </c>
      <c r="BQ293" t="s" s="0">
        <v>6605</v>
      </c>
      <c r="BR293" t="s" s="0">
        <v>6606</v>
      </c>
      <c r="BS293" t="s" s="0">
        <v>6607</v>
      </c>
      <c r="BT293" t="s" s="584">
        <f>HYPERLINK("https://www.webofscience.com/wos/woscc/full-record/WOS:001350999800001","View Record in Web of Science")</f>
        <v>119</v>
      </c>
      <c r="BU293" t="s" s="0">
        <v>120</v>
      </c>
      <c r="BV293" t="s" s="0">
        <v>81</v>
      </c>
      <c r="BW293" t="s" s="0">
        <v>81</v>
      </c>
      <c r="BX293" t="s" s="0">
        <v>121</v>
      </c>
    </row>
    <row r="294">
      <c r="A294" t="s" s="0">
        <v>77</v>
      </c>
      <c r="B294" t="s" s="0">
        <v>77</v>
      </c>
      <c r="C294" t="s" s="0">
        <v>77</v>
      </c>
      <c r="D294" t="s" s="0">
        <v>77</v>
      </c>
      <c r="E294" t="s" s="0">
        <v>6608</v>
      </c>
      <c r="F294" t="s" s="0">
        <v>6609</v>
      </c>
      <c r="G294" t="s" s="0">
        <v>6610</v>
      </c>
      <c r="H294" t="s" s="0">
        <v>81</v>
      </c>
      <c r="I294" t="s" s="0">
        <v>82</v>
      </c>
      <c r="J294" t="s" s="0">
        <v>6611</v>
      </c>
      <c r="K294" t="s" s="0">
        <v>6612</v>
      </c>
      <c r="L294" t="s" s="0">
        <v>81</v>
      </c>
      <c r="M294" t="s" s="0">
        <v>81</v>
      </c>
      <c r="N294" t="s" s="0">
        <v>81</v>
      </c>
      <c r="O294" t="s" s="0">
        <v>6613</v>
      </c>
      <c r="P294" t="s" s="0">
        <v>6614</v>
      </c>
      <c r="Q294" t="s" s="0">
        <v>87</v>
      </c>
      <c r="R294" t="s" s="0">
        <v>81</v>
      </c>
      <c r="S294" t="s" s="0">
        <v>81</v>
      </c>
      <c r="T294" t="s" s="0">
        <v>81</v>
      </c>
      <c r="U294" t="s" s="0">
        <v>81</v>
      </c>
      <c r="V294" t="s" s="0">
        <v>6615</v>
      </c>
      <c r="W294" t="s" s="0">
        <v>486</v>
      </c>
      <c r="X294" t="s" s="0">
        <v>81</v>
      </c>
      <c r="Y294" t="s" s="0">
        <v>81</v>
      </c>
      <c r="Z294" t="s" s="0">
        <v>90</v>
      </c>
      <c r="AA294" t="s" s="0">
        <v>91</v>
      </c>
      <c r="AB294" t="s" s="0">
        <v>81</v>
      </c>
      <c r="AC294" t="s" s="0">
        <v>81</v>
      </c>
      <c r="AD294" t="s" s="0">
        <v>81</v>
      </c>
      <c r="AE294" t="s" s="0">
        <v>81</v>
      </c>
      <c r="AF294" t="s" s="0">
        <v>81</v>
      </c>
      <c r="AG294" t="s" s="0">
        <v>6616</v>
      </c>
      <c r="AH294" t="s" s="0">
        <v>6617</v>
      </c>
      <c r="AI294" t="s" s="0">
        <v>81</v>
      </c>
      <c r="AJ294" t="s" s="0">
        <v>81</v>
      </c>
      <c r="AK294" t="s" s="0">
        <v>81</v>
      </c>
      <c r="AL294" t="s" s="0">
        <v>294</v>
      </c>
      <c r="AM294" t="s" s="0">
        <v>77</v>
      </c>
      <c r="AN294" t="s" s="0">
        <v>77</v>
      </c>
      <c r="AO294" t="s" s="0">
        <v>77</v>
      </c>
      <c r="AP294" t="s" s="0">
        <v>77</v>
      </c>
      <c r="AQ294" t="s" s="0">
        <v>170</v>
      </c>
      <c r="AR294" t="s" s="0">
        <v>171</v>
      </c>
      <c r="AS294" t="s" s="0">
        <v>172</v>
      </c>
      <c r="AT294" t="s" s="0">
        <v>81</v>
      </c>
      <c r="AU294" t="s" s="0">
        <v>490</v>
      </c>
      <c r="AV294" t="s" s="0">
        <v>81</v>
      </c>
      <c r="AW294" t="s" s="0">
        <v>486</v>
      </c>
      <c r="AX294" t="s" s="0">
        <v>491</v>
      </c>
      <c r="AY294" t="s" s="0">
        <v>6618</v>
      </c>
      <c r="AZ294" t="s" s="0">
        <v>106</v>
      </c>
      <c r="BA294" t="s" s="0">
        <v>493</v>
      </c>
      <c r="BB294" t="s" s="0">
        <v>177</v>
      </c>
      <c r="BC294" t="s" s="0">
        <v>81</v>
      </c>
      <c r="BD294" t="s" s="0">
        <v>81</v>
      </c>
      <c r="BE294" t="s" s="0">
        <v>81</v>
      </c>
      <c r="BF294" t="s" s="0">
        <v>81</v>
      </c>
      <c r="BG294" t="s" s="0">
        <v>81</v>
      </c>
      <c r="BH294" t="s" s="0">
        <v>81</v>
      </c>
      <c r="BI294" t="s" s="0">
        <v>6619</v>
      </c>
      <c r="BJ294" t="s" s="0">
        <v>6620</v>
      </c>
      <c r="BK294" t="s" s="585">
        <f>HYPERLINK("http://dx.doi.org/10.3390/diagnostics16152316","http://dx.doi.org/10.3390/diagnostics16152316")</f>
        <v>6621</v>
      </c>
      <c r="BL294" t="s" s="0">
        <v>81</v>
      </c>
      <c r="BM294" t="s" s="0">
        <v>81</v>
      </c>
      <c r="BN294" t="s" s="0">
        <v>677</v>
      </c>
      <c r="BO294" t="s" s="0">
        <v>182</v>
      </c>
      <c r="BP294" t="s" s="0">
        <v>115</v>
      </c>
      <c r="BQ294" t="s" s="0">
        <v>6622</v>
      </c>
      <c r="BR294" t="s" s="0">
        <v>81</v>
      </c>
      <c r="BS294" t="s" s="0">
        <v>6623</v>
      </c>
      <c r="BT294" t="s" s="586">
        <f>HYPERLINK("https://www.webofscience.com/wos/woscc/full-record/WOS:001847179400001","View Record in Web of Science")</f>
        <v>119</v>
      </c>
      <c r="BU294" t="s" s="0">
        <v>272</v>
      </c>
      <c r="BV294" t="s" s="0">
        <v>81</v>
      </c>
      <c r="BW294" t="s" s="0">
        <v>81</v>
      </c>
      <c r="BX294" t="s" s="0">
        <v>121</v>
      </c>
    </row>
    <row r="295">
      <c r="A295" t="s" s="0">
        <v>77</v>
      </c>
      <c r="B295" t="s" s="0">
        <v>77</v>
      </c>
      <c r="C295" t="s" s="0">
        <v>77</v>
      </c>
      <c r="D295" t="s" s="0">
        <v>77</v>
      </c>
      <c r="E295" t="s" s="0">
        <v>6624</v>
      </c>
      <c r="F295" t="s" s="0">
        <v>6625</v>
      </c>
      <c r="G295" t="s" s="0">
        <v>6626</v>
      </c>
      <c r="H295" t="s" s="0">
        <v>81</v>
      </c>
      <c r="I295" t="s" s="0">
        <v>82</v>
      </c>
      <c r="J295" t="s" s="0">
        <v>6627</v>
      </c>
      <c r="K295" t="s" s="0">
        <v>6628</v>
      </c>
      <c r="L295" t="s" s="0">
        <v>81</v>
      </c>
      <c r="M295" t="s" s="0">
        <v>81</v>
      </c>
      <c r="N295" t="s" s="0">
        <v>6629</v>
      </c>
      <c r="O295" t="s" s="0">
        <v>6630</v>
      </c>
      <c r="P295" t="s" s="0">
        <v>6631</v>
      </c>
      <c r="Q295" t="s" s="0">
        <v>87</v>
      </c>
      <c r="R295" t="s" s="0">
        <v>81</v>
      </c>
      <c r="S295" t="s" s="0">
        <v>81</v>
      </c>
      <c r="T295" t="s" s="0">
        <v>81</v>
      </c>
      <c r="U295" t="s" s="0">
        <v>81</v>
      </c>
      <c r="V295" t="s" s="0">
        <v>6632</v>
      </c>
      <c r="W295" t="s" s="0">
        <v>6633</v>
      </c>
      <c r="X295" t="s" s="0">
        <v>81</v>
      </c>
      <c r="Y295" t="s" s="0">
        <v>81</v>
      </c>
      <c r="Z295" t="s" s="0">
        <v>90</v>
      </c>
      <c r="AA295" t="s" s="0">
        <v>91</v>
      </c>
      <c r="AB295" t="s" s="0">
        <v>81</v>
      </c>
      <c r="AC295" t="s" s="0">
        <v>81</v>
      </c>
      <c r="AD295" t="s" s="0">
        <v>81</v>
      </c>
      <c r="AE295" t="s" s="0">
        <v>81</v>
      </c>
      <c r="AF295" t="s" s="0">
        <v>81</v>
      </c>
      <c r="AG295" t="s" s="0">
        <v>6634</v>
      </c>
      <c r="AH295" t="s" s="0">
        <v>6635</v>
      </c>
      <c r="AI295" t="s" s="0">
        <v>6636</v>
      </c>
      <c r="AJ295" t="s" s="0">
        <v>6637</v>
      </c>
      <c r="AK295" t="s" s="0">
        <v>81</v>
      </c>
      <c r="AL295" t="s" s="0">
        <v>1105</v>
      </c>
      <c r="AM295" t="s" s="0">
        <v>77</v>
      </c>
      <c r="AN295" t="s" s="0">
        <v>77</v>
      </c>
      <c r="AO295" t="s" s="0">
        <v>77</v>
      </c>
      <c r="AP295" t="s" s="0">
        <v>77</v>
      </c>
      <c r="AQ295" t="s" s="0">
        <v>6638</v>
      </c>
      <c r="AR295" t="s" s="0">
        <v>6639</v>
      </c>
      <c r="AS295" t="s" s="0">
        <v>6640</v>
      </c>
      <c r="AT295" t="s" s="0">
        <v>6641</v>
      </c>
      <c r="AU295" t="s" s="0">
        <v>81</v>
      </c>
      <c r="AV295" t="s" s="0">
        <v>81</v>
      </c>
      <c r="AW295" t="s" s="0">
        <v>6642</v>
      </c>
      <c r="AX295" t="s" s="0">
        <v>6643</v>
      </c>
      <c r="AY295" t="s" s="0">
        <v>1992</v>
      </c>
      <c r="AZ295" t="s" s="0">
        <v>106</v>
      </c>
      <c r="BA295" t="s" s="0">
        <v>177</v>
      </c>
      <c r="BB295" t="s" s="0">
        <v>108</v>
      </c>
      <c r="BC295" t="s" s="0">
        <v>81</v>
      </c>
      <c r="BD295" t="s" s="0">
        <v>81</v>
      </c>
      <c r="BE295" t="s" s="0">
        <v>81</v>
      </c>
      <c r="BF295" t="s" s="0">
        <v>81</v>
      </c>
      <c r="BG295" t="s" s="0">
        <v>81</v>
      </c>
      <c r="BH295" t="s" s="0">
        <v>81</v>
      </c>
      <c r="BI295" t="s" s="0">
        <v>169</v>
      </c>
      <c r="BJ295" t="s" s="0">
        <v>6644</v>
      </c>
      <c r="BK295" t="s" s="587">
        <f>HYPERLINK("http://dx.doi.org/10.1167/tvst.15.1.34","http://dx.doi.org/10.1167/tvst.15.1.34")</f>
        <v>6645</v>
      </c>
      <c r="BL295" t="s" s="0">
        <v>81</v>
      </c>
      <c r="BM295" t="s" s="0">
        <v>81</v>
      </c>
      <c r="BN295" t="s" s="0">
        <v>466</v>
      </c>
      <c r="BO295" t="s" s="0">
        <v>1779</v>
      </c>
      <c r="BP295" t="s" s="0">
        <v>1779</v>
      </c>
      <c r="BQ295" t="s" s="0">
        <v>6646</v>
      </c>
      <c r="BR295" t="s" s="0">
        <v>6647</v>
      </c>
      <c r="BS295" t="s" s="0">
        <v>6648</v>
      </c>
      <c r="BT295" t="s" s="588">
        <f>HYPERLINK("https://www.webofscience.com/wos/woscc/full-record/WOS:001758542100002","View Record in Web of Science")</f>
        <v>119</v>
      </c>
      <c r="BU295" t="s" s="0">
        <v>120</v>
      </c>
      <c r="BV295" t="s" s="0">
        <v>81</v>
      </c>
      <c r="BW295" t="s" s="0">
        <v>81</v>
      </c>
      <c r="BX295" t="s" s="0">
        <v>121</v>
      </c>
    </row>
    <row r="296">
      <c r="A296" t="s" s="0">
        <v>77</v>
      </c>
      <c r="B296" t="s" s="0">
        <v>77</v>
      </c>
      <c r="C296" t="s" s="0">
        <v>108</v>
      </c>
      <c r="D296" t="s" s="0">
        <v>77</v>
      </c>
      <c r="E296" t="s" s="0">
        <v>6649</v>
      </c>
      <c r="F296" t="s" s="0">
        <v>6650</v>
      </c>
      <c r="G296" t="s" s="0">
        <v>6651</v>
      </c>
      <c r="H296" t="s" s="0">
        <v>81</v>
      </c>
      <c r="I296" t="s" s="0">
        <v>82</v>
      </c>
      <c r="J296" t="s" s="0">
        <v>6652</v>
      </c>
      <c r="K296" t="s" s="0">
        <v>6653</v>
      </c>
      <c r="L296" t="s" s="0">
        <v>81</v>
      </c>
      <c r="M296" t="s" s="0">
        <v>81</v>
      </c>
      <c r="N296" t="s" s="0">
        <v>81</v>
      </c>
      <c r="O296" t="s" s="0">
        <v>6654</v>
      </c>
      <c r="P296" t="s" s="0">
        <v>81</v>
      </c>
      <c r="Q296" t="s" s="0">
        <v>87</v>
      </c>
      <c r="R296" t="s" s="0">
        <v>81</v>
      </c>
      <c r="S296" t="s" s="0">
        <v>81</v>
      </c>
      <c r="T296" t="s" s="0">
        <v>81</v>
      </c>
      <c r="U296" t="s" s="0">
        <v>81</v>
      </c>
      <c r="V296" t="s" s="0">
        <v>6655</v>
      </c>
      <c r="W296" t="s" s="0">
        <v>3083</v>
      </c>
      <c r="X296" t="s" s="0">
        <v>81</v>
      </c>
      <c r="Y296" t="s" s="0">
        <v>81</v>
      </c>
      <c r="Z296" t="s" s="0">
        <v>90</v>
      </c>
      <c r="AA296" t="s" s="0">
        <v>91</v>
      </c>
      <c r="AB296" t="s" s="0">
        <v>81</v>
      </c>
      <c r="AC296" t="s" s="0">
        <v>81</v>
      </c>
      <c r="AD296" t="s" s="0">
        <v>81</v>
      </c>
      <c r="AE296" t="s" s="0">
        <v>81</v>
      </c>
      <c r="AF296" t="s" s="0">
        <v>81</v>
      </c>
      <c r="AG296" t="s" s="0">
        <v>6656</v>
      </c>
      <c r="AH296" t="s" s="0">
        <v>6657</v>
      </c>
      <c r="AI296" t="s" s="0">
        <v>6658</v>
      </c>
      <c r="AJ296" t="s" s="0">
        <v>6659</v>
      </c>
      <c r="AK296" t="s" s="0">
        <v>81</v>
      </c>
      <c r="AL296" t="s" s="0">
        <v>974</v>
      </c>
      <c r="AM296" t="s" s="0">
        <v>108</v>
      </c>
      <c r="AN296" t="s" s="0">
        <v>108</v>
      </c>
      <c r="AO296" t="s" s="0">
        <v>108</v>
      </c>
      <c r="AP296" t="s" s="0">
        <v>108</v>
      </c>
      <c r="AQ296" t="s" s="0">
        <v>98</v>
      </c>
      <c r="AR296" t="s" s="0">
        <v>99</v>
      </c>
      <c r="AS296" t="s" s="0">
        <v>100</v>
      </c>
      <c r="AT296" t="s" s="0">
        <v>81</v>
      </c>
      <c r="AU296" t="s" s="0">
        <v>3087</v>
      </c>
      <c r="AV296" t="s" s="0">
        <v>81</v>
      </c>
      <c r="AW296" t="s" s="0">
        <v>3088</v>
      </c>
      <c r="AX296" t="s" s="0">
        <v>3089</v>
      </c>
      <c r="AY296" t="s" s="0">
        <v>6660</v>
      </c>
      <c r="AZ296" t="s" s="0">
        <v>205</v>
      </c>
      <c r="BA296" t="s" s="0">
        <v>267</v>
      </c>
      <c r="BB296" t="s" s="0">
        <v>108</v>
      </c>
      <c r="BC296" t="s" s="0">
        <v>81</v>
      </c>
      <c r="BD296" t="s" s="0">
        <v>81</v>
      </c>
      <c r="BE296" t="s" s="0">
        <v>81</v>
      </c>
      <c r="BF296" t="s" s="0">
        <v>81</v>
      </c>
      <c r="BG296" t="s" s="0">
        <v>81</v>
      </c>
      <c r="BH296" t="s" s="0">
        <v>81</v>
      </c>
      <c r="BI296" t="s" s="0">
        <v>6661</v>
      </c>
      <c r="BJ296" t="s" s="0">
        <v>6662</v>
      </c>
      <c r="BK296" t="s" s="589">
        <f>HYPERLINK("http://dx.doi.org/10.1186/s12911-025-03300-4","http://dx.doi.org/10.1186/s12911-025-03300-4")</f>
        <v>6663</v>
      </c>
      <c r="BL296" t="s" s="0">
        <v>81</v>
      </c>
      <c r="BM296" t="s" s="0">
        <v>81</v>
      </c>
      <c r="BN296" t="s" s="0">
        <v>154</v>
      </c>
      <c r="BO296" t="s" s="0">
        <v>3094</v>
      </c>
      <c r="BP296" t="s" s="0">
        <v>3094</v>
      </c>
      <c r="BQ296" t="s" s="0">
        <v>6664</v>
      </c>
      <c r="BR296" t="s" s="0">
        <v>6665</v>
      </c>
      <c r="BS296" t="s" s="0">
        <v>6666</v>
      </c>
      <c r="BT296" t="s" s="590">
        <f>HYPERLINK("https://www.webofscience.com/wos/woscc/full-record/WOS:001651143200001","View Record in Web of Science")</f>
        <v>119</v>
      </c>
      <c r="BU296" t="s" s="0">
        <v>120</v>
      </c>
      <c r="BV296" t="s" s="0">
        <v>81</v>
      </c>
      <c r="BW296" t="s" s="0">
        <v>81</v>
      </c>
      <c r="BX296" t="s" s="0">
        <v>121</v>
      </c>
    </row>
    <row r="297">
      <c r="A297" t="s" s="0">
        <v>77</v>
      </c>
      <c r="B297" t="s" s="0">
        <v>77</v>
      </c>
      <c r="C297" t="s" s="0">
        <v>77</v>
      </c>
      <c r="D297" t="s" s="0">
        <v>77</v>
      </c>
      <c r="E297" t="s" s="0">
        <v>6667</v>
      </c>
      <c r="F297" t="s" s="0">
        <v>6668</v>
      </c>
      <c r="G297" t="s" s="0">
        <v>6669</v>
      </c>
      <c r="H297" t="s" s="0">
        <v>81</v>
      </c>
      <c r="I297" t="s" s="0">
        <v>82</v>
      </c>
      <c r="J297" t="s" s="0">
        <v>6670</v>
      </c>
      <c r="K297" t="s" s="0">
        <v>6671</v>
      </c>
      <c r="L297" t="s" s="0">
        <v>81</v>
      </c>
      <c r="M297" t="s" s="0">
        <v>81</v>
      </c>
      <c r="N297" t="s" s="0">
        <v>81</v>
      </c>
      <c r="O297" t="s" s="0">
        <v>6672</v>
      </c>
      <c r="P297" t="s" s="0">
        <v>6673</v>
      </c>
      <c r="Q297" t="s" s="0">
        <v>87</v>
      </c>
      <c r="R297" t="s" s="0">
        <v>81</v>
      </c>
      <c r="S297" t="s" s="0">
        <v>81</v>
      </c>
      <c r="T297" t="s" s="0">
        <v>81</v>
      </c>
      <c r="U297" t="s" s="0">
        <v>81</v>
      </c>
      <c r="V297" t="s" s="0">
        <v>6674</v>
      </c>
      <c r="W297" t="s" s="0">
        <v>1255</v>
      </c>
      <c r="X297" t="s" s="0">
        <v>81</v>
      </c>
      <c r="Y297" t="s" s="0">
        <v>81</v>
      </c>
      <c r="Z297" t="s" s="0">
        <v>90</v>
      </c>
      <c r="AA297" t="s" s="0">
        <v>91</v>
      </c>
      <c r="AB297" t="s" s="0">
        <v>81</v>
      </c>
      <c r="AC297" t="s" s="0">
        <v>81</v>
      </c>
      <c r="AD297" t="s" s="0">
        <v>81</v>
      </c>
      <c r="AE297" t="s" s="0">
        <v>81</v>
      </c>
      <c r="AF297" t="s" s="0">
        <v>81</v>
      </c>
      <c r="AG297" t="s" s="0">
        <v>6675</v>
      </c>
      <c r="AH297" t="s" s="0">
        <v>81</v>
      </c>
      <c r="AI297" t="s" s="0">
        <v>81</v>
      </c>
      <c r="AJ297" t="s" s="0">
        <v>81</v>
      </c>
      <c r="AK297" t="s" s="0">
        <v>81</v>
      </c>
      <c r="AL297" t="s" s="0">
        <v>1359</v>
      </c>
      <c r="AM297" t="s" s="0">
        <v>108</v>
      </c>
      <c r="AN297" t="s" s="0">
        <v>108</v>
      </c>
      <c r="AO297" t="s" s="0">
        <v>77</v>
      </c>
      <c r="AP297" t="s" s="0">
        <v>77</v>
      </c>
      <c r="AQ297" t="s" s="0">
        <v>838</v>
      </c>
      <c r="AR297" t="s" s="0">
        <v>839</v>
      </c>
      <c r="AS297" t="s" s="0">
        <v>840</v>
      </c>
      <c r="AT297" t="s" s="0">
        <v>1258</v>
      </c>
      <c r="AU297" t="s" s="0">
        <v>1259</v>
      </c>
      <c r="AV297" t="s" s="0">
        <v>81</v>
      </c>
      <c r="AW297" t="s" s="0">
        <v>1260</v>
      </c>
      <c r="AX297" t="s" s="0">
        <v>1261</v>
      </c>
      <c r="AY297" t="s" s="0">
        <v>1048</v>
      </c>
      <c r="AZ297" t="s" s="0">
        <v>106</v>
      </c>
      <c r="BA297" t="s" s="0">
        <v>4218</v>
      </c>
      <c r="BB297" t="s" s="0">
        <v>81</v>
      </c>
      <c r="BC297" t="s" s="0">
        <v>81</v>
      </c>
      <c r="BD297" t="s" s="0">
        <v>81</v>
      </c>
      <c r="BE297" t="s" s="0">
        <v>81</v>
      </c>
      <c r="BF297" t="s" s="0">
        <v>81</v>
      </c>
      <c r="BG297" t="s" s="0">
        <v>81</v>
      </c>
      <c r="BH297" t="s" s="0">
        <v>81</v>
      </c>
      <c r="BI297" t="s" s="0">
        <v>6676</v>
      </c>
      <c r="BJ297" t="s" s="0">
        <v>6677</v>
      </c>
      <c r="BK297" t="s" s="591">
        <f>HYPERLINK("http://dx.doi.org/10.1016/j.jdent.2026.106736","http://dx.doi.org/10.1016/j.jdent.2026.106736")</f>
        <v>6678</v>
      </c>
      <c r="BL297" t="s" s="0">
        <v>81</v>
      </c>
      <c r="BM297" t="s" s="0">
        <v>81</v>
      </c>
      <c r="BN297" t="s" s="0">
        <v>677</v>
      </c>
      <c r="BO297" t="s" s="0">
        <v>1267</v>
      </c>
      <c r="BP297" t="s" s="0">
        <v>1267</v>
      </c>
      <c r="BQ297" t="s" s="0">
        <v>6679</v>
      </c>
      <c r="BR297" t="s" s="0">
        <v>6680</v>
      </c>
      <c r="BS297" t="s" s="0">
        <v>6681</v>
      </c>
      <c r="BT297" t="s" s="592">
        <f>HYPERLINK("https://www.webofscience.com/wos/woscc/full-record/WOS:001767438900001","View Record in Web of Science")</f>
        <v>119</v>
      </c>
      <c r="BU297" t="s" s="0">
        <v>852</v>
      </c>
      <c r="BV297" t="s" s="0">
        <v>81</v>
      </c>
      <c r="BW297" t="s" s="0">
        <v>81</v>
      </c>
      <c r="BX297" t="s" s="0">
        <v>121</v>
      </c>
    </row>
    <row r="298">
      <c r="A298" t="s" s="0">
        <v>77</v>
      </c>
      <c r="B298" t="s" s="0">
        <v>77</v>
      </c>
      <c r="C298" t="s" s="0">
        <v>77</v>
      </c>
      <c r="D298" t="s" s="0">
        <v>77</v>
      </c>
      <c r="E298" t="s" s="0">
        <v>6682</v>
      </c>
      <c r="F298" t="s" s="0">
        <v>6683</v>
      </c>
      <c r="G298" t="s" s="0">
        <v>6684</v>
      </c>
      <c r="H298" t="s" s="0">
        <v>81</v>
      </c>
      <c r="I298" t="s" s="0">
        <v>82</v>
      </c>
      <c r="J298" t="s" s="0">
        <v>6685</v>
      </c>
      <c r="K298" t="s" s="0">
        <v>6686</v>
      </c>
      <c r="L298" t="s" s="0">
        <v>81</v>
      </c>
      <c r="M298" t="s" s="0">
        <v>81</v>
      </c>
      <c r="N298" t="s" s="0">
        <v>81</v>
      </c>
      <c r="O298" t="s" s="0">
        <v>6687</v>
      </c>
      <c r="P298" t="s" s="0">
        <v>6688</v>
      </c>
      <c r="Q298" t="s" s="0">
        <v>87</v>
      </c>
      <c r="R298" t="s" s="0">
        <v>81</v>
      </c>
      <c r="S298" t="s" s="0">
        <v>81</v>
      </c>
      <c r="T298" t="s" s="0">
        <v>81</v>
      </c>
      <c r="U298" t="s" s="0">
        <v>81</v>
      </c>
      <c r="V298" t="s" s="0">
        <v>6689</v>
      </c>
      <c r="W298" t="s" s="0">
        <v>508</v>
      </c>
      <c r="X298" t="s" s="0">
        <v>81</v>
      </c>
      <c r="Y298" t="s" s="0">
        <v>81</v>
      </c>
      <c r="Z298" t="s" s="0">
        <v>90</v>
      </c>
      <c r="AA298" t="s" s="0">
        <v>509</v>
      </c>
      <c r="AB298" t="s" s="0">
        <v>81</v>
      </c>
      <c r="AC298" t="s" s="0">
        <v>81</v>
      </c>
      <c r="AD298" t="s" s="0">
        <v>81</v>
      </c>
      <c r="AE298" t="s" s="0">
        <v>81</v>
      </c>
      <c r="AF298" t="s" s="0">
        <v>81</v>
      </c>
      <c r="AG298" t="s" s="0">
        <v>6690</v>
      </c>
      <c r="AH298" t="s" s="0">
        <v>6691</v>
      </c>
      <c r="AI298" t="s" s="0">
        <v>6692</v>
      </c>
      <c r="AJ298" t="s" s="0">
        <v>6693</v>
      </c>
      <c r="AK298" t="s" s="0">
        <v>81</v>
      </c>
      <c r="AL298" t="s" s="0">
        <v>403</v>
      </c>
      <c r="AM298" t="s" s="0">
        <v>77</v>
      </c>
      <c r="AN298" t="s" s="0">
        <v>77</v>
      </c>
      <c r="AO298" t="s" s="0">
        <v>77</v>
      </c>
      <c r="AP298" t="s" s="0">
        <v>77</v>
      </c>
      <c r="AQ298" t="s" s="0">
        <v>257</v>
      </c>
      <c r="AR298" t="s" s="0">
        <v>140</v>
      </c>
      <c r="AS298" t="s" s="0">
        <v>258</v>
      </c>
      <c r="AT298" t="s" s="0">
        <v>514</v>
      </c>
      <c r="AU298" t="s" s="0">
        <v>515</v>
      </c>
      <c r="AV298" t="s" s="0">
        <v>81</v>
      </c>
      <c r="AW298" t="s" s="0">
        <v>516</v>
      </c>
      <c r="AX298" t="s" s="0">
        <v>517</v>
      </c>
      <c r="AY298" t="s" s="0">
        <v>81</v>
      </c>
      <c r="AZ298" t="s" s="0">
        <v>106</v>
      </c>
      <c r="BA298" t="s" s="0">
        <v>81</v>
      </c>
      <c r="BB298" t="s" s="0">
        <v>81</v>
      </c>
      <c r="BC298" t="s" s="0">
        <v>81</v>
      </c>
      <c r="BD298" t="s" s="0">
        <v>81</v>
      </c>
      <c r="BE298" t="s" s="0">
        <v>81</v>
      </c>
      <c r="BF298" t="s" s="0">
        <v>81</v>
      </c>
      <c r="BG298" t="s" s="0">
        <v>81</v>
      </c>
      <c r="BH298" t="s" s="0">
        <v>81</v>
      </c>
      <c r="BI298" t="s" s="0">
        <v>81</v>
      </c>
      <c r="BJ298" t="s" s="0">
        <v>6694</v>
      </c>
      <c r="BK298" t="s" s="593">
        <f>HYPERLINK("http://dx.doi.org/10.1007/s00261-026-05634-7","http://dx.doi.org/10.1007/s00261-026-05634-7")</f>
        <v>6695</v>
      </c>
      <c r="BL298" t="s" s="0">
        <v>81</v>
      </c>
      <c r="BM298" t="s" s="0">
        <v>1109</v>
      </c>
      <c r="BN298" t="s" s="0">
        <v>466</v>
      </c>
      <c r="BO298" t="s" s="0">
        <v>441</v>
      </c>
      <c r="BP298" t="s" s="0">
        <v>441</v>
      </c>
      <c r="BQ298" t="s" s="0">
        <v>6696</v>
      </c>
      <c r="BR298" t="s" s="0">
        <v>6697</v>
      </c>
      <c r="BS298" t="s" s="0">
        <v>6698</v>
      </c>
      <c r="BT298" t="s" s="594">
        <f>HYPERLINK("https://www.webofscience.com/wos/woscc/full-record/WOS:001810853400001","View Record in Web of Science")</f>
        <v>119</v>
      </c>
      <c r="BU298" t="s" s="0">
        <v>81</v>
      </c>
      <c r="BV298" t="s" s="0">
        <v>81</v>
      </c>
      <c r="BW298" t="s" s="0">
        <v>81</v>
      </c>
      <c r="BX298" t="s" s="0">
        <v>121</v>
      </c>
    </row>
    <row r="299">
      <c r="A299" t="s" s="0">
        <v>77</v>
      </c>
      <c r="B299" t="s" s="0">
        <v>77</v>
      </c>
      <c r="C299" t="s" s="0">
        <v>77</v>
      </c>
      <c r="D299" t="s" s="0">
        <v>77</v>
      </c>
      <c r="E299" t="s" s="0">
        <v>6699</v>
      </c>
      <c r="F299" t="s" s="0">
        <v>6700</v>
      </c>
      <c r="G299" t="s" s="0">
        <v>6701</v>
      </c>
      <c r="H299" t="s" s="0">
        <v>81</v>
      </c>
      <c r="I299" t="s" s="0">
        <v>82</v>
      </c>
      <c r="J299" t="s" s="0">
        <v>6702</v>
      </c>
      <c r="K299" t="s" s="0">
        <v>6703</v>
      </c>
      <c r="L299" t="s" s="0">
        <v>6704</v>
      </c>
      <c r="M299" t="s" s="0">
        <v>6705</v>
      </c>
      <c r="N299" t="s" s="0">
        <v>6706</v>
      </c>
      <c r="O299" t="s" s="0">
        <v>6707</v>
      </c>
      <c r="P299" t="s" s="0">
        <v>6708</v>
      </c>
      <c r="Q299" t="s" s="0">
        <v>87</v>
      </c>
      <c r="R299" t="s" s="0">
        <v>81</v>
      </c>
      <c r="S299" t="s" s="0">
        <v>81</v>
      </c>
      <c r="T299" t="s" s="0">
        <v>81</v>
      </c>
      <c r="U299" t="s" s="0">
        <v>81</v>
      </c>
      <c r="V299" t="s" s="0">
        <v>6709</v>
      </c>
      <c r="W299" t="s" s="0">
        <v>6710</v>
      </c>
      <c r="X299" t="s" s="0">
        <v>81</v>
      </c>
      <c r="Y299" t="s" s="0">
        <v>81</v>
      </c>
      <c r="Z299" t="s" s="0">
        <v>90</v>
      </c>
      <c r="AA299" t="s" s="0">
        <v>91</v>
      </c>
      <c r="AB299" t="s" s="0">
        <v>81</v>
      </c>
      <c r="AC299" t="s" s="0">
        <v>81</v>
      </c>
      <c r="AD299" t="s" s="0">
        <v>81</v>
      </c>
      <c r="AE299" t="s" s="0">
        <v>81</v>
      </c>
      <c r="AF299" t="s" s="0">
        <v>81</v>
      </c>
      <c r="AG299" t="s" s="0">
        <v>6711</v>
      </c>
      <c r="AH299" t="s" s="0">
        <v>6712</v>
      </c>
      <c r="AI299" t="s" s="0">
        <v>6713</v>
      </c>
      <c r="AJ299" t="s" s="0">
        <v>6714</v>
      </c>
      <c r="AK299" t="s" s="0">
        <v>81</v>
      </c>
      <c r="AL299" t="s" s="0">
        <v>4304</v>
      </c>
      <c r="AM299" t="s" s="0">
        <v>77</v>
      </c>
      <c r="AN299" t="s" s="0">
        <v>77</v>
      </c>
      <c r="AO299" t="s" s="0">
        <v>97</v>
      </c>
      <c r="AP299" t="s" s="0">
        <v>199</v>
      </c>
      <c r="AQ299" t="s" s="0">
        <v>257</v>
      </c>
      <c r="AR299" t="s" s="0">
        <v>140</v>
      </c>
      <c r="AS299" t="s" s="0">
        <v>258</v>
      </c>
      <c r="AT299" t="s" s="0">
        <v>6715</v>
      </c>
      <c r="AU299" t="s" s="0">
        <v>6716</v>
      </c>
      <c r="AV299" t="s" s="0">
        <v>81</v>
      </c>
      <c r="AW299" t="s" s="0">
        <v>6717</v>
      </c>
      <c r="AX299" t="s" s="0">
        <v>6718</v>
      </c>
      <c r="AY299" t="s" s="0">
        <v>912</v>
      </c>
      <c r="AZ299" t="s" s="0">
        <v>106</v>
      </c>
      <c r="BA299" t="s" s="0">
        <v>5604</v>
      </c>
      <c r="BB299" t="s" s="0">
        <v>122</v>
      </c>
      <c r="BC299" t="s" s="0">
        <v>81</v>
      </c>
      <c r="BD299" t="s" s="0">
        <v>81</v>
      </c>
      <c r="BE299" t="s" s="0">
        <v>81</v>
      </c>
      <c r="BF299" t="s" s="0">
        <v>81</v>
      </c>
      <c r="BG299" t="s" s="0">
        <v>6719</v>
      </c>
      <c r="BH299" t="s" s="0">
        <v>6720</v>
      </c>
      <c r="BI299" t="s" s="0">
        <v>81</v>
      </c>
      <c r="BJ299" t="s" s="0">
        <v>6721</v>
      </c>
      <c r="BK299" t="s" s="595">
        <f>HYPERLINK("http://dx.doi.org/10.1007/s00417-025-07098-9","http://dx.doi.org/10.1007/s00417-025-07098-9")</f>
        <v>6722</v>
      </c>
      <c r="BL299" t="s" s="0">
        <v>81</v>
      </c>
      <c r="BM299" t="s" s="0">
        <v>1362</v>
      </c>
      <c r="BN299" t="s" s="0">
        <v>466</v>
      </c>
      <c r="BO299" t="s" s="0">
        <v>1779</v>
      </c>
      <c r="BP299" t="s" s="0">
        <v>1779</v>
      </c>
      <c r="BQ299" t="s" s="0">
        <v>6723</v>
      </c>
      <c r="BR299" t="s" s="0">
        <v>6724</v>
      </c>
      <c r="BS299" t="s" s="0">
        <v>6725</v>
      </c>
      <c r="BT299" t="s" s="596">
        <f>HYPERLINK("https://www.webofscience.com/wos/woscc/full-record/WOS:001679763700001","View Record in Web of Science")</f>
        <v>119</v>
      </c>
      <c r="BU299" t="s" s="0">
        <v>359</v>
      </c>
      <c r="BV299" t="s" s="0">
        <v>81</v>
      </c>
      <c r="BW299" t="s" s="0">
        <v>81</v>
      </c>
      <c r="BX299" t="s" s="0">
        <v>121</v>
      </c>
    </row>
    <row r="300">
      <c r="A300" t="s" s="0">
        <v>77</v>
      </c>
      <c r="B300" t="s" s="0">
        <v>77</v>
      </c>
      <c r="C300" t="s" s="0">
        <v>77</v>
      </c>
      <c r="D300" t="s" s="0">
        <v>77</v>
      </c>
      <c r="E300" t="s" s="0">
        <v>6726</v>
      </c>
      <c r="F300" t="s" s="0">
        <v>6727</v>
      </c>
      <c r="G300" t="s" s="0">
        <v>6728</v>
      </c>
      <c r="H300" t="s" s="0">
        <v>81</v>
      </c>
      <c r="I300" t="s" s="0">
        <v>276</v>
      </c>
      <c r="J300" t="s" s="0">
        <v>6729</v>
      </c>
      <c r="K300" t="s" s="0">
        <v>6730</v>
      </c>
      <c r="L300" t="s" s="0">
        <v>81</v>
      </c>
      <c r="M300" t="s" s="0">
        <v>81</v>
      </c>
      <c r="N300" t="s" s="0">
        <v>81</v>
      </c>
      <c r="O300" t="s" s="0">
        <v>6731</v>
      </c>
      <c r="P300" t="s" s="0">
        <v>6732</v>
      </c>
      <c r="Q300" t="s" s="0">
        <v>87</v>
      </c>
      <c r="R300" t="s" s="0">
        <v>81</v>
      </c>
      <c r="S300" t="s" s="0">
        <v>81</v>
      </c>
      <c r="T300" t="s" s="0">
        <v>81</v>
      </c>
      <c r="U300" t="s" s="0">
        <v>81</v>
      </c>
      <c r="V300" t="s" s="0">
        <v>6733</v>
      </c>
      <c r="W300" t="s" s="0">
        <v>6734</v>
      </c>
      <c r="X300" t="s" s="0">
        <v>81</v>
      </c>
      <c r="Y300" t="s" s="0">
        <v>81</v>
      </c>
      <c r="Z300" t="s" s="0">
        <v>90</v>
      </c>
      <c r="AA300" t="s" s="0">
        <v>91</v>
      </c>
      <c r="AB300" t="s" s="0">
        <v>81</v>
      </c>
      <c r="AC300" t="s" s="0">
        <v>81</v>
      </c>
      <c r="AD300" t="s" s="0">
        <v>81</v>
      </c>
      <c r="AE300" t="s" s="0">
        <v>81</v>
      </c>
      <c r="AF300" t="s" s="0">
        <v>81</v>
      </c>
      <c r="AG300" t="s" s="0">
        <v>6735</v>
      </c>
      <c r="AH300" t="s" s="0">
        <v>6736</v>
      </c>
      <c r="AI300" t="s" s="0">
        <v>6737</v>
      </c>
      <c r="AJ300" t="s" s="0">
        <v>6738</v>
      </c>
      <c r="AK300" t="s" s="0">
        <v>81</v>
      </c>
      <c r="AL300" t="s" s="0">
        <v>534</v>
      </c>
      <c r="AM300" t="s" s="0">
        <v>77</v>
      </c>
      <c r="AN300" t="s" s="0">
        <v>77</v>
      </c>
      <c r="AO300" t="s" s="0">
        <v>108</v>
      </c>
      <c r="AP300" t="s" s="0">
        <v>108</v>
      </c>
      <c r="AQ300" t="s" s="0">
        <v>3153</v>
      </c>
      <c r="AR300" t="s" s="0">
        <v>3154</v>
      </c>
      <c r="AS300" t="s" s="0">
        <v>3155</v>
      </c>
      <c r="AT300" t="s" s="0">
        <v>6739</v>
      </c>
      <c r="AU300" t="s" s="0">
        <v>6740</v>
      </c>
      <c r="AV300" t="s" s="0">
        <v>81</v>
      </c>
      <c r="AW300" t="s" s="0">
        <v>6741</v>
      </c>
      <c r="AX300" t="s" s="0">
        <v>6742</v>
      </c>
      <c r="AY300" t="s" s="0">
        <v>1518</v>
      </c>
      <c r="AZ300" t="s" s="0">
        <v>106</v>
      </c>
      <c r="BA300" t="s" s="0">
        <v>293</v>
      </c>
      <c r="BB300" t="s" s="0">
        <v>108</v>
      </c>
      <c r="BC300" t="s" s="0">
        <v>81</v>
      </c>
      <c r="BD300" t="s" s="0">
        <v>81</v>
      </c>
      <c r="BE300" t="s" s="0">
        <v>81</v>
      </c>
      <c r="BF300" t="s" s="0">
        <v>81</v>
      </c>
      <c r="BG300" t="s" s="0">
        <v>770</v>
      </c>
      <c r="BH300" t="s" s="0">
        <v>403</v>
      </c>
      <c r="BI300" t="s" s="0">
        <v>81</v>
      </c>
      <c r="BJ300" t="s" s="0">
        <v>6743</v>
      </c>
      <c r="BK300" t="s" s="597">
        <f>HYPERLINK("http://dx.doi.org/10.4103/apc.apc_163_25","http://dx.doi.org/10.4103/apc.apc_163_25")</f>
        <v>6744</v>
      </c>
      <c r="BL300" t="s" s="0">
        <v>81</v>
      </c>
      <c r="BM300" t="s" s="0">
        <v>81</v>
      </c>
      <c r="BN300" t="s" s="0">
        <v>360</v>
      </c>
      <c r="BO300" t="s" s="0">
        <v>155</v>
      </c>
      <c r="BP300" t="s" s="0">
        <v>156</v>
      </c>
      <c r="BQ300" t="s" s="0">
        <v>6745</v>
      </c>
      <c r="BR300" t="s" s="0">
        <v>6746</v>
      </c>
      <c r="BS300" t="s" s="0">
        <v>6747</v>
      </c>
      <c r="BT300" t="s" s="598">
        <f>HYPERLINK("https://www.webofscience.com/wos/woscc/full-record/WOS:001740292500003","View Record in Web of Science")</f>
        <v>119</v>
      </c>
      <c r="BU300" t="s" s="0">
        <v>120</v>
      </c>
      <c r="BV300" t="s" s="0">
        <v>81</v>
      </c>
      <c r="BW300" t="s" s="0">
        <v>81</v>
      </c>
      <c r="BX300" t="s" s="0">
        <v>121</v>
      </c>
    </row>
    <row r="301">
      <c r="A301" t="s" s="0">
        <v>77</v>
      </c>
      <c r="B301" t="s" s="0">
        <v>77</v>
      </c>
      <c r="C301" t="s" s="0">
        <v>77</v>
      </c>
      <c r="D301" t="s" s="0">
        <v>77</v>
      </c>
      <c r="E301" t="s" s="0">
        <v>6748</v>
      </c>
      <c r="F301" t="s" s="0">
        <v>6749</v>
      </c>
      <c r="G301" t="s" s="0">
        <v>6750</v>
      </c>
      <c r="H301" t="s" s="0">
        <v>81</v>
      </c>
      <c r="I301" t="s" s="0">
        <v>82</v>
      </c>
      <c r="J301" t="s" s="0">
        <v>6751</v>
      </c>
      <c r="K301" t="s" s="0">
        <v>6752</v>
      </c>
      <c r="L301" t="s" s="0">
        <v>81</v>
      </c>
      <c r="M301" t="s" s="0">
        <v>81</v>
      </c>
      <c r="N301" t="s" s="0">
        <v>81</v>
      </c>
      <c r="O301" t="s" s="0">
        <v>6753</v>
      </c>
      <c r="P301" t="s" s="0">
        <v>6754</v>
      </c>
      <c r="Q301" t="s" s="0">
        <v>87</v>
      </c>
      <c r="R301" t="s" s="0">
        <v>81</v>
      </c>
      <c r="S301" t="s" s="0">
        <v>81</v>
      </c>
      <c r="T301" t="s" s="0">
        <v>81</v>
      </c>
      <c r="U301" t="s" s="0">
        <v>81</v>
      </c>
      <c r="V301" t="s" s="0">
        <v>6755</v>
      </c>
      <c r="W301" t="s" s="0">
        <v>3417</v>
      </c>
      <c r="X301" t="s" s="0">
        <v>81</v>
      </c>
      <c r="Y301" t="s" s="0">
        <v>81</v>
      </c>
      <c r="Z301" t="s" s="0">
        <v>90</v>
      </c>
      <c r="AA301" t="s" s="0">
        <v>91</v>
      </c>
      <c r="AB301" t="s" s="0">
        <v>81</v>
      </c>
      <c r="AC301" t="s" s="0">
        <v>81</v>
      </c>
      <c r="AD301" t="s" s="0">
        <v>81</v>
      </c>
      <c r="AE301" t="s" s="0">
        <v>81</v>
      </c>
      <c r="AF301" t="s" s="0">
        <v>81</v>
      </c>
      <c r="AG301" t="s" s="0">
        <v>6756</v>
      </c>
      <c r="AH301" t="s" s="0">
        <v>6757</v>
      </c>
      <c r="AI301" t="s" s="0">
        <v>6758</v>
      </c>
      <c r="AJ301" t="s" s="0">
        <v>81</v>
      </c>
      <c r="AK301" t="s" s="0">
        <v>81</v>
      </c>
      <c r="AL301" t="s" s="0">
        <v>3690</v>
      </c>
      <c r="AM301" t="s" s="0">
        <v>108</v>
      </c>
      <c r="AN301" t="s" s="0">
        <v>108</v>
      </c>
      <c r="AO301" t="s" s="0">
        <v>199</v>
      </c>
      <c r="AP301" t="s" s="0">
        <v>199</v>
      </c>
      <c r="AQ301" t="s" s="0">
        <v>170</v>
      </c>
      <c r="AR301" t="s" s="0">
        <v>171</v>
      </c>
      <c r="AS301" t="s" s="0">
        <v>172</v>
      </c>
      <c r="AT301" t="s" s="0">
        <v>81</v>
      </c>
      <c r="AU301" t="s" s="0">
        <v>3421</v>
      </c>
      <c r="AV301" t="s" s="0">
        <v>81</v>
      </c>
      <c r="AW301" t="s" s="0">
        <v>3417</v>
      </c>
      <c r="AX301" t="s" s="0">
        <v>3422</v>
      </c>
      <c r="AY301" t="s" s="0">
        <v>6759</v>
      </c>
      <c r="AZ301" t="s" s="0">
        <v>106</v>
      </c>
      <c r="BA301" t="s" s="0">
        <v>493</v>
      </c>
      <c r="BB301" t="s" s="0">
        <v>200</v>
      </c>
      <c r="BC301" t="s" s="0">
        <v>81</v>
      </c>
      <c r="BD301" t="s" s="0">
        <v>81</v>
      </c>
      <c r="BE301" t="s" s="0">
        <v>81</v>
      </c>
      <c r="BF301" t="s" s="0">
        <v>81</v>
      </c>
      <c r="BG301" t="s" s="0">
        <v>81</v>
      </c>
      <c r="BH301" t="s" s="0">
        <v>81</v>
      </c>
      <c r="BI301" t="s" s="0">
        <v>6760</v>
      </c>
      <c r="BJ301" t="s" s="0">
        <v>6761</v>
      </c>
      <c r="BK301" t="s" s="599">
        <f>HYPERLINK("http://dx.doi.org/10.3390/life16040674","http://dx.doi.org/10.3390/life16040674")</f>
        <v>6762</v>
      </c>
      <c r="BL301" t="s" s="0">
        <v>81</v>
      </c>
      <c r="BM301" t="s" s="0">
        <v>346</v>
      </c>
      <c r="BN301" t="s" s="0">
        <v>148</v>
      </c>
      <c r="BO301" t="s" s="0">
        <v>3427</v>
      </c>
      <c r="BP301" t="s" s="0">
        <v>3428</v>
      </c>
      <c r="BQ301" t="s" s="0">
        <v>6763</v>
      </c>
      <c r="BR301" t="s" s="0">
        <v>6764</v>
      </c>
      <c r="BS301" t="s" s="0">
        <v>6765</v>
      </c>
      <c r="BT301" t="s" s="600">
        <f>HYPERLINK("https://www.webofscience.com/wos/woscc/full-record/WOS:001750678700001","View Record in Web of Science")</f>
        <v>119</v>
      </c>
      <c r="BU301" t="s" s="0">
        <v>120</v>
      </c>
      <c r="BV301" t="s" s="0">
        <v>81</v>
      </c>
      <c r="BW301" t="s" s="0">
        <v>81</v>
      </c>
      <c r="BX301" t="s" s="0">
        <v>121</v>
      </c>
    </row>
    <row r="302">
      <c r="A302" t="s" s="0">
        <v>77</v>
      </c>
      <c r="B302" t="s" s="0">
        <v>77</v>
      </c>
      <c r="C302" t="s" s="0">
        <v>200</v>
      </c>
      <c r="D302" t="s" s="0">
        <v>77</v>
      </c>
      <c r="E302" t="s" s="0">
        <v>6766</v>
      </c>
      <c r="F302" t="s" s="0">
        <v>6767</v>
      </c>
      <c r="G302" t="s" s="0">
        <v>6768</v>
      </c>
      <c r="H302" t="s" s="0">
        <v>81</v>
      </c>
      <c r="I302" t="s" s="0">
        <v>82</v>
      </c>
      <c r="J302" t="s" s="0">
        <v>6769</v>
      </c>
      <c r="K302" t="s" s="0">
        <v>6770</v>
      </c>
      <c r="L302" t="s" s="0">
        <v>6771</v>
      </c>
      <c r="M302" t="s" s="0">
        <v>6771</v>
      </c>
      <c r="N302" t="s" s="0">
        <v>6772</v>
      </c>
      <c r="O302" t="s" s="0">
        <v>6773</v>
      </c>
      <c r="P302" t="s" s="0">
        <v>6774</v>
      </c>
      <c r="Q302" t="s" s="0">
        <v>87</v>
      </c>
      <c r="R302" t="s" s="0">
        <v>81</v>
      </c>
      <c r="S302" t="s" s="0">
        <v>81</v>
      </c>
      <c r="T302" t="s" s="0">
        <v>81</v>
      </c>
      <c r="U302" t="s" s="0">
        <v>81</v>
      </c>
      <c r="V302" t="s" s="0">
        <v>6775</v>
      </c>
      <c r="W302" t="s" s="0">
        <v>1738</v>
      </c>
      <c r="X302" t="s" s="0">
        <v>81</v>
      </c>
      <c r="Y302" t="s" s="0">
        <v>81</v>
      </c>
      <c r="Z302" t="s" s="0">
        <v>90</v>
      </c>
      <c r="AA302" t="s" s="0">
        <v>91</v>
      </c>
      <c r="AB302" t="s" s="0">
        <v>81</v>
      </c>
      <c r="AC302" t="s" s="0">
        <v>81</v>
      </c>
      <c r="AD302" t="s" s="0">
        <v>81</v>
      </c>
      <c r="AE302" t="s" s="0">
        <v>81</v>
      </c>
      <c r="AF302" t="s" s="0">
        <v>81</v>
      </c>
      <c r="AG302" t="s" s="0">
        <v>6776</v>
      </c>
      <c r="AH302" t="s" s="0">
        <v>6777</v>
      </c>
      <c r="AI302" t="s" s="0">
        <v>6778</v>
      </c>
      <c r="AJ302" t="s" s="0">
        <v>6779</v>
      </c>
      <c r="AK302" t="s" s="0">
        <v>81</v>
      </c>
      <c r="AL302" t="s" s="0">
        <v>663</v>
      </c>
      <c r="AM302" t="s" s="0">
        <v>404</v>
      </c>
      <c r="AN302" t="s" s="0">
        <v>404</v>
      </c>
      <c r="AO302" t="s" s="0">
        <v>199</v>
      </c>
      <c r="AP302" t="s" s="0">
        <v>677</v>
      </c>
      <c r="AQ302" t="s" s="0">
        <v>170</v>
      </c>
      <c r="AR302" t="s" s="0">
        <v>171</v>
      </c>
      <c r="AS302" t="s" s="0">
        <v>172</v>
      </c>
      <c r="AT302" t="s" s="0">
        <v>1742</v>
      </c>
      <c r="AU302" t="s" s="0">
        <v>1743</v>
      </c>
      <c r="AV302" t="s" s="0">
        <v>81</v>
      </c>
      <c r="AW302" t="s" s="0">
        <v>1744</v>
      </c>
      <c r="AX302" t="s" s="0">
        <v>1745</v>
      </c>
      <c r="AY302" t="s" s="0">
        <v>6780</v>
      </c>
      <c r="AZ302" t="s" s="0">
        <v>205</v>
      </c>
      <c r="BA302" t="s" s="0">
        <v>323</v>
      </c>
      <c r="BB302" t="s" s="0">
        <v>136</v>
      </c>
      <c r="BC302" t="s" s="0">
        <v>81</v>
      </c>
      <c r="BD302" t="s" s="0">
        <v>81</v>
      </c>
      <c r="BE302" t="s" s="0">
        <v>81</v>
      </c>
      <c r="BF302" t="s" s="0">
        <v>81</v>
      </c>
      <c r="BG302" t="s" s="0">
        <v>81</v>
      </c>
      <c r="BH302" t="s" s="0">
        <v>81</v>
      </c>
      <c r="BI302" t="s" s="0">
        <v>6781</v>
      </c>
      <c r="BJ302" t="s" s="0">
        <v>6782</v>
      </c>
      <c r="BK302" t="s" s="601">
        <f>HYPERLINK("http://dx.doi.org/10.3390/ijms26178472","http://dx.doi.org/10.3390/ijms26178472")</f>
        <v>6783</v>
      </c>
      <c r="BL302" t="s" s="0">
        <v>81</v>
      </c>
      <c r="BM302" t="s" s="0">
        <v>81</v>
      </c>
      <c r="BN302" t="s" s="0">
        <v>136</v>
      </c>
      <c r="BO302" t="s" s="0">
        <v>1750</v>
      </c>
      <c r="BP302" t="s" s="0">
        <v>1751</v>
      </c>
      <c r="BQ302" t="s" s="0">
        <v>6784</v>
      </c>
      <c r="BR302" t="s" s="0">
        <v>6785</v>
      </c>
      <c r="BS302" t="s" s="0">
        <v>6786</v>
      </c>
      <c r="BT302" t="s" s="602">
        <f>HYPERLINK("https://www.webofscience.com/wos/woscc/full-record/WOS:001569783400001","View Record in Web of Science")</f>
        <v>119</v>
      </c>
      <c r="BU302" t="s" s="0">
        <v>120</v>
      </c>
      <c r="BV302" t="s" s="0">
        <v>81</v>
      </c>
      <c r="BW302" t="s" s="0">
        <v>81</v>
      </c>
      <c r="BX302" t="s" s="0">
        <v>121</v>
      </c>
    </row>
    <row r="303">
      <c r="A303" t="s" s="0">
        <v>77</v>
      </c>
      <c r="B303" t="s" s="0">
        <v>77</v>
      </c>
      <c r="C303" t="s" s="0">
        <v>77</v>
      </c>
      <c r="D303" t="s" s="0">
        <v>77</v>
      </c>
      <c r="E303" t="s" s="0">
        <v>6787</v>
      </c>
      <c r="F303" t="s" s="0">
        <v>6788</v>
      </c>
      <c r="G303" t="s" s="0">
        <v>6789</v>
      </c>
      <c r="H303" t="s" s="0">
        <v>81</v>
      </c>
      <c r="I303" t="s" s="0">
        <v>82</v>
      </c>
      <c r="J303" t="s" s="0">
        <v>6790</v>
      </c>
      <c r="K303" t="s" s="0">
        <v>6791</v>
      </c>
      <c r="L303" t="s" s="0">
        <v>6792</v>
      </c>
      <c r="M303" t="s" s="0">
        <v>6793</v>
      </c>
      <c r="N303" t="s" s="0">
        <v>6794</v>
      </c>
      <c r="O303" t="s" s="0">
        <v>6795</v>
      </c>
      <c r="P303" t="s" s="0">
        <v>6796</v>
      </c>
      <c r="Q303" t="s" s="0">
        <v>87</v>
      </c>
      <c r="R303" t="s" s="0">
        <v>81</v>
      </c>
      <c r="S303" t="s" s="0">
        <v>81</v>
      </c>
      <c r="T303" t="s" s="0">
        <v>81</v>
      </c>
      <c r="U303" t="s" s="0">
        <v>81</v>
      </c>
      <c r="V303" t="s" s="0">
        <v>6797</v>
      </c>
      <c r="W303" t="s" s="0">
        <v>167</v>
      </c>
      <c r="X303" t="s" s="0">
        <v>81</v>
      </c>
      <c r="Y303" t="s" s="0">
        <v>81</v>
      </c>
      <c r="Z303" t="s" s="0">
        <v>90</v>
      </c>
      <c r="AA303" t="s" s="0">
        <v>91</v>
      </c>
      <c r="AB303" t="s" s="0">
        <v>81</v>
      </c>
      <c r="AC303" t="s" s="0">
        <v>81</v>
      </c>
      <c r="AD303" t="s" s="0">
        <v>81</v>
      </c>
      <c r="AE303" t="s" s="0">
        <v>81</v>
      </c>
      <c r="AF303" t="s" s="0">
        <v>81</v>
      </c>
      <c r="AG303" t="s" s="0">
        <v>6798</v>
      </c>
      <c r="AH303" t="s" s="0">
        <v>81</v>
      </c>
      <c r="AI303" t="s" s="0">
        <v>6799</v>
      </c>
      <c r="AJ303" t="s" s="0">
        <v>81</v>
      </c>
      <c r="AK303" t="s" s="0">
        <v>81</v>
      </c>
      <c r="AL303" t="s" s="0">
        <v>1359</v>
      </c>
      <c r="AM303" t="s" s="0">
        <v>77</v>
      </c>
      <c r="AN303" t="s" s="0">
        <v>77</v>
      </c>
      <c r="AO303" t="s" s="0">
        <v>77</v>
      </c>
      <c r="AP303" t="s" s="0">
        <v>77</v>
      </c>
      <c r="AQ303" t="s" s="0">
        <v>170</v>
      </c>
      <c r="AR303" t="s" s="0">
        <v>171</v>
      </c>
      <c r="AS303" t="s" s="0">
        <v>172</v>
      </c>
      <c r="AT303" t="s" s="0">
        <v>81</v>
      </c>
      <c r="AU303" t="s" s="0">
        <v>173</v>
      </c>
      <c r="AV303" t="s" s="0">
        <v>81</v>
      </c>
      <c r="AW303" t="s" s="0">
        <v>174</v>
      </c>
      <c r="AX303" t="s" s="0">
        <v>175</v>
      </c>
      <c r="AY303" t="s" s="0">
        <v>1109</v>
      </c>
      <c r="AZ303" t="s" s="0">
        <v>106</v>
      </c>
      <c r="BA303" t="s" s="0">
        <v>177</v>
      </c>
      <c r="BB303" t="s" s="0">
        <v>154</v>
      </c>
      <c r="BC303" t="s" s="0">
        <v>81</v>
      </c>
      <c r="BD303" t="s" s="0">
        <v>81</v>
      </c>
      <c r="BE303" t="s" s="0">
        <v>81</v>
      </c>
      <c r="BF303" t="s" s="0">
        <v>81</v>
      </c>
      <c r="BG303" t="s" s="0">
        <v>81</v>
      </c>
      <c r="BH303" t="s" s="0">
        <v>81</v>
      </c>
      <c r="BI303" t="s" s="0">
        <v>6800</v>
      </c>
      <c r="BJ303" t="s" s="0">
        <v>6801</v>
      </c>
      <c r="BK303" t="s" s="603">
        <f>HYPERLINK("http://dx.doi.org/10.3390/jcm15134953","http://dx.doi.org/10.3390/jcm15134953")</f>
        <v>6802</v>
      </c>
      <c r="BL303" t="s" s="0">
        <v>81</v>
      </c>
      <c r="BM303" t="s" s="0">
        <v>81</v>
      </c>
      <c r="BN303" t="s" s="0">
        <v>181</v>
      </c>
      <c r="BO303" t="s" s="0">
        <v>182</v>
      </c>
      <c r="BP303" t="s" s="0">
        <v>115</v>
      </c>
      <c r="BQ303" t="s" s="0">
        <v>6803</v>
      </c>
      <c r="BR303" t="s" s="0">
        <v>6804</v>
      </c>
      <c r="BS303" t="s" s="0">
        <v>6805</v>
      </c>
      <c r="BT303" t="s" s="604">
        <f>HYPERLINK("https://www.webofscience.com/wos/woscc/full-record/WOS:001817743900001","View Record in Web of Science")</f>
        <v>119</v>
      </c>
      <c r="BU303" t="s" s="0">
        <v>120</v>
      </c>
      <c r="BV303" t="s" s="0">
        <v>81</v>
      </c>
      <c r="BW303" t="s" s="0">
        <v>81</v>
      </c>
      <c r="BX303" t="s" s="0">
        <v>121</v>
      </c>
    </row>
    <row r="304">
      <c r="A304" t="s" s="0">
        <v>77</v>
      </c>
      <c r="B304" t="s" s="0">
        <v>77</v>
      </c>
      <c r="C304" t="s" s="0">
        <v>108</v>
      </c>
      <c r="D304" t="s" s="0">
        <v>77</v>
      </c>
      <c r="E304" t="s" s="0">
        <v>6806</v>
      </c>
      <c r="F304" t="s" s="0">
        <v>6807</v>
      </c>
      <c r="G304" t="s" s="0">
        <v>6808</v>
      </c>
      <c r="H304" t="s" s="0">
        <v>81</v>
      </c>
      <c r="I304" t="s" s="0">
        <v>82</v>
      </c>
      <c r="J304" t="s" s="0">
        <v>6809</v>
      </c>
      <c r="K304" t="s" s="0">
        <v>6810</v>
      </c>
      <c r="L304" t="s" s="0">
        <v>81</v>
      </c>
      <c r="M304" t="s" s="0">
        <v>81</v>
      </c>
      <c r="N304" t="s" s="0">
        <v>81</v>
      </c>
      <c r="O304" t="s" s="0">
        <v>6811</v>
      </c>
      <c r="P304" t="s" s="0">
        <v>6812</v>
      </c>
      <c r="Q304" t="s" s="0">
        <v>87</v>
      </c>
      <c r="R304" t="s" s="0">
        <v>81</v>
      </c>
      <c r="S304" t="s" s="0">
        <v>81</v>
      </c>
      <c r="T304" t="s" s="0">
        <v>81</v>
      </c>
      <c r="U304" t="s" s="0">
        <v>81</v>
      </c>
      <c r="V304" t="s" s="0">
        <v>6813</v>
      </c>
      <c r="W304" t="s" s="0">
        <v>6814</v>
      </c>
      <c r="X304" t="s" s="0">
        <v>81</v>
      </c>
      <c r="Y304" t="s" s="0">
        <v>81</v>
      </c>
      <c r="Z304" t="s" s="0">
        <v>90</v>
      </c>
      <c r="AA304" t="s" s="0">
        <v>91</v>
      </c>
      <c r="AB304" t="s" s="0">
        <v>81</v>
      </c>
      <c r="AC304" t="s" s="0">
        <v>81</v>
      </c>
      <c r="AD304" t="s" s="0">
        <v>81</v>
      </c>
      <c r="AE304" t="s" s="0">
        <v>81</v>
      </c>
      <c r="AF304" t="s" s="0">
        <v>81</v>
      </c>
      <c r="AG304" t="s" s="0">
        <v>6815</v>
      </c>
      <c r="AH304" t="s" s="0">
        <v>6816</v>
      </c>
      <c r="AI304" t="s" s="0">
        <v>6817</v>
      </c>
      <c r="AJ304" t="s" s="0">
        <v>6818</v>
      </c>
      <c r="AK304" t="s" s="0">
        <v>81</v>
      </c>
      <c r="AL304" t="s" s="0">
        <v>1432</v>
      </c>
      <c r="AM304" t="s" s="0">
        <v>677</v>
      </c>
      <c r="AN304" t="s" s="0">
        <v>154</v>
      </c>
      <c r="AO304" t="s" s="0">
        <v>97</v>
      </c>
      <c r="AP304" t="s" s="0">
        <v>404</v>
      </c>
      <c r="AQ304" t="s" s="0">
        <v>883</v>
      </c>
      <c r="AR304" t="s" s="0">
        <v>665</v>
      </c>
      <c r="AS304" t="s" s="0">
        <v>884</v>
      </c>
      <c r="AT304" t="s" s="0">
        <v>6819</v>
      </c>
      <c r="AU304" t="s" s="0">
        <v>6820</v>
      </c>
      <c r="AV304" t="s" s="0">
        <v>81</v>
      </c>
      <c r="AW304" t="s" s="0">
        <v>6821</v>
      </c>
      <c r="AX304" t="s" s="0">
        <v>6822</v>
      </c>
      <c r="AY304" t="s" s="0">
        <v>6823</v>
      </c>
      <c r="AZ304" t="s" s="0">
        <v>2060</v>
      </c>
      <c r="BA304" t="s" s="0">
        <v>1635</v>
      </c>
      <c r="BB304" t="s" s="0">
        <v>200</v>
      </c>
      <c r="BC304" t="s" s="0">
        <v>81</v>
      </c>
      <c r="BD304" t="s" s="0">
        <v>81</v>
      </c>
      <c r="BE304" t="s" s="0">
        <v>81</v>
      </c>
      <c r="BF304" t="s" s="0">
        <v>81</v>
      </c>
      <c r="BG304" t="s" s="0">
        <v>6824</v>
      </c>
      <c r="BH304" t="s" s="0">
        <v>6825</v>
      </c>
      <c r="BI304" t="s" s="0">
        <v>81</v>
      </c>
      <c r="BJ304" t="s" s="0">
        <v>6826</v>
      </c>
      <c r="BK304" t="s" s="605">
        <f>HYPERLINK("http://dx.doi.org/10.1097/TA.0000000000004385","http://dx.doi.org/10.1097/TA.0000000000004385")</f>
        <v>6827</v>
      </c>
      <c r="BL304" t="s" s="0">
        <v>81</v>
      </c>
      <c r="BM304" t="s" s="0">
        <v>81</v>
      </c>
      <c r="BN304" t="s" s="0">
        <v>360</v>
      </c>
      <c r="BO304" t="s" s="0">
        <v>6828</v>
      </c>
      <c r="BP304" t="s" s="0">
        <v>6829</v>
      </c>
      <c r="BQ304" t="s" s="0">
        <v>6830</v>
      </c>
      <c r="BR304" t="s" s="0">
        <v>6831</v>
      </c>
      <c r="BS304" t="s" s="0">
        <v>6832</v>
      </c>
      <c r="BT304" t="s" s="606">
        <f>HYPERLINK("https://www.webofscience.com/wos/woscc/full-record/WOS:001319556100005","View Record in Web of Science")</f>
        <v>119</v>
      </c>
      <c r="BU304" t="s" s="0">
        <v>81</v>
      </c>
      <c r="BV304" t="s" s="0">
        <v>81</v>
      </c>
      <c r="BW304" t="s" s="0">
        <v>81</v>
      </c>
      <c r="BX304" t="s" s="0">
        <v>121</v>
      </c>
    </row>
    <row r="305">
      <c r="A305" t="s" s="0">
        <v>77</v>
      </c>
      <c r="B305" t="s" s="0">
        <v>77</v>
      </c>
      <c r="C305" t="s" s="0">
        <v>77</v>
      </c>
      <c r="D305" t="s" s="0">
        <v>77</v>
      </c>
      <c r="E305" t="s" s="0">
        <v>6833</v>
      </c>
      <c r="F305" t="s" s="0">
        <v>6834</v>
      </c>
      <c r="G305" t="s" s="0">
        <v>6835</v>
      </c>
      <c r="H305" t="s" s="0">
        <v>81</v>
      </c>
      <c r="I305" t="s" s="0">
        <v>276</v>
      </c>
      <c r="J305" t="s" s="0">
        <v>6836</v>
      </c>
      <c r="K305" t="s" s="0">
        <v>6837</v>
      </c>
      <c r="L305" t="s" s="0">
        <v>81</v>
      </c>
      <c r="M305" t="s" s="0">
        <v>81</v>
      </c>
      <c r="N305" t="s" s="0">
        <v>81</v>
      </c>
      <c r="O305" t="s" s="0">
        <v>6838</v>
      </c>
      <c r="P305" t="s" s="0">
        <v>6839</v>
      </c>
      <c r="Q305" t="s" s="0">
        <v>87</v>
      </c>
      <c r="R305" t="s" s="0">
        <v>81</v>
      </c>
      <c r="S305" t="s" s="0">
        <v>81</v>
      </c>
      <c r="T305" t="s" s="0">
        <v>81</v>
      </c>
      <c r="U305" t="s" s="0">
        <v>81</v>
      </c>
      <c r="V305" t="s" s="0">
        <v>6840</v>
      </c>
      <c r="W305" t="s" s="0">
        <v>6841</v>
      </c>
      <c r="X305" t="s" s="0">
        <v>81</v>
      </c>
      <c r="Y305" t="s" s="0">
        <v>81</v>
      </c>
      <c r="Z305" t="s" s="0">
        <v>90</v>
      </c>
      <c r="AA305" t="s" s="0">
        <v>91</v>
      </c>
      <c r="AB305" t="s" s="0">
        <v>81</v>
      </c>
      <c r="AC305" t="s" s="0">
        <v>81</v>
      </c>
      <c r="AD305" t="s" s="0">
        <v>81</v>
      </c>
      <c r="AE305" t="s" s="0">
        <v>81</v>
      </c>
      <c r="AF305" t="s" s="0">
        <v>81</v>
      </c>
      <c r="AG305" t="s" s="0">
        <v>6842</v>
      </c>
      <c r="AH305" t="s" s="0">
        <v>81</v>
      </c>
      <c r="AI305" t="s" s="0">
        <v>6843</v>
      </c>
      <c r="AJ305" t="s" s="0">
        <v>6844</v>
      </c>
      <c r="AK305" t="s" s="0">
        <v>81</v>
      </c>
      <c r="AL305" t="s" s="0">
        <v>347</v>
      </c>
      <c r="AM305" t="s" s="0">
        <v>77</v>
      </c>
      <c r="AN305" t="s" s="0">
        <v>77</v>
      </c>
      <c r="AO305" t="s" s="0">
        <v>108</v>
      </c>
      <c r="AP305" t="s" s="0">
        <v>108</v>
      </c>
      <c r="AQ305" t="s" s="0">
        <v>226</v>
      </c>
      <c r="AR305" t="s" s="0">
        <v>227</v>
      </c>
      <c r="AS305" t="s" s="0">
        <v>228</v>
      </c>
      <c r="AT305" t="s" s="0">
        <v>81</v>
      </c>
      <c r="AU305" t="s" s="0">
        <v>6845</v>
      </c>
      <c r="AV305" t="s" s="0">
        <v>81</v>
      </c>
      <c r="AW305" t="s" s="0">
        <v>6846</v>
      </c>
      <c r="AX305" t="s" s="0">
        <v>6847</v>
      </c>
      <c r="AY305" t="s" s="0">
        <v>6848</v>
      </c>
      <c r="AZ305" t="s" s="0">
        <v>106</v>
      </c>
      <c r="BA305" t="s" s="0">
        <v>404</v>
      </c>
      <c r="BB305" t="s" s="0">
        <v>81</v>
      </c>
      <c r="BC305" t="s" s="0">
        <v>81</v>
      </c>
      <c r="BD305" t="s" s="0">
        <v>81</v>
      </c>
      <c r="BE305" t="s" s="0">
        <v>81</v>
      </c>
      <c r="BF305" t="s" s="0">
        <v>81</v>
      </c>
      <c r="BG305" t="s" s="0">
        <v>81</v>
      </c>
      <c r="BH305" t="s" s="0">
        <v>81</v>
      </c>
      <c r="BI305" t="s" s="0">
        <v>138</v>
      </c>
      <c r="BJ305" t="s" s="0">
        <v>6849</v>
      </c>
      <c r="BK305" t="s" s="607">
        <f>HYPERLINK("http://dx.doi.org/10.21037/tgh-25-128","http://dx.doi.org/10.21037/tgh-25-128")</f>
        <v>6850</v>
      </c>
      <c r="BL305" t="s" s="0">
        <v>81</v>
      </c>
      <c r="BM305" t="s" s="0">
        <v>81</v>
      </c>
      <c r="BN305" t="s" s="0">
        <v>181</v>
      </c>
      <c r="BO305" t="s" s="0">
        <v>1496</v>
      </c>
      <c r="BP305" t="s" s="0">
        <v>1496</v>
      </c>
      <c r="BQ305" t="s" s="0">
        <v>6851</v>
      </c>
      <c r="BR305" t="s" s="0">
        <v>6852</v>
      </c>
      <c r="BS305" t="s" s="0">
        <v>6853</v>
      </c>
      <c r="BT305" t="s" s="608">
        <f>HYPERLINK("https://www.webofscience.com/wos/woscc/full-record/WOS:001690148100017","View Record in Web of Science")</f>
        <v>119</v>
      </c>
      <c r="BU305" t="s" s="0">
        <v>120</v>
      </c>
      <c r="BV305" t="s" s="0">
        <v>81</v>
      </c>
      <c r="BW305" t="s" s="0">
        <v>81</v>
      </c>
      <c r="BX305" t="s" s="0">
        <v>121</v>
      </c>
    </row>
    <row r="306">
      <c r="A306" t="s" s="0">
        <v>77</v>
      </c>
      <c r="B306" t="s" s="0">
        <v>77</v>
      </c>
      <c r="C306" t="s" s="0">
        <v>77</v>
      </c>
      <c r="D306" t="s" s="0">
        <v>77</v>
      </c>
      <c r="E306" t="s" s="0">
        <v>6854</v>
      </c>
      <c r="F306" t="s" s="0">
        <v>6855</v>
      </c>
      <c r="G306" t="s" s="0">
        <v>6856</v>
      </c>
      <c r="H306" t="s" s="0">
        <v>81</v>
      </c>
      <c r="I306" t="s" s="0">
        <v>82</v>
      </c>
      <c r="J306" t="s" s="0">
        <v>6857</v>
      </c>
      <c r="K306" t="s" s="0">
        <v>6858</v>
      </c>
      <c r="L306" t="s" s="0">
        <v>81</v>
      </c>
      <c r="M306" t="s" s="0">
        <v>81</v>
      </c>
      <c r="N306" t="s" s="0">
        <v>81</v>
      </c>
      <c r="O306" t="s" s="0">
        <v>6859</v>
      </c>
      <c r="P306" t="s" s="0">
        <v>6860</v>
      </c>
      <c r="Q306" t="s" s="0">
        <v>87</v>
      </c>
      <c r="R306" t="s" s="0">
        <v>81</v>
      </c>
      <c r="S306" t="s" s="0">
        <v>81</v>
      </c>
      <c r="T306" t="s" s="0">
        <v>81</v>
      </c>
      <c r="U306" t="s" s="0">
        <v>81</v>
      </c>
      <c r="V306" t="s" s="0">
        <v>6861</v>
      </c>
      <c r="W306" t="s" s="0">
        <v>1038</v>
      </c>
      <c r="X306" t="s" s="0">
        <v>81</v>
      </c>
      <c r="Y306" t="s" s="0">
        <v>81</v>
      </c>
      <c r="Z306" t="s" s="0">
        <v>90</v>
      </c>
      <c r="AA306" t="s" s="0">
        <v>91</v>
      </c>
      <c r="AB306" t="s" s="0">
        <v>81</v>
      </c>
      <c r="AC306" t="s" s="0">
        <v>81</v>
      </c>
      <c r="AD306" t="s" s="0">
        <v>81</v>
      </c>
      <c r="AE306" t="s" s="0">
        <v>81</v>
      </c>
      <c r="AF306" t="s" s="0">
        <v>81</v>
      </c>
      <c r="AG306" t="s" s="0">
        <v>6862</v>
      </c>
      <c r="AH306" t="s" s="0">
        <v>6863</v>
      </c>
      <c r="AI306" t="s" s="0">
        <v>6864</v>
      </c>
      <c r="AJ306" t="s" s="0">
        <v>6865</v>
      </c>
      <c r="AK306" t="s" s="0">
        <v>81</v>
      </c>
      <c r="AL306" t="s" s="0">
        <v>974</v>
      </c>
      <c r="AM306" t="s" s="0">
        <v>199</v>
      </c>
      <c r="AN306" t="s" s="0">
        <v>199</v>
      </c>
      <c r="AO306" t="s" s="0">
        <v>289</v>
      </c>
      <c r="AP306" t="s" s="0">
        <v>154</v>
      </c>
      <c r="AQ306" t="s" s="0">
        <v>1041</v>
      </c>
      <c r="AR306" t="s" s="0">
        <v>1042</v>
      </c>
      <c r="AS306" t="s" s="0">
        <v>1043</v>
      </c>
      <c r="AT306" t="s" s="0">
        <v>1044</v>
      </c>
      <c r="AU306" t="s" s="0">
        <v>1045</v>
      </c>
      <c r="AV306" t="s" s="0">
        <v>81</v>
      </c>
      <c r="AW306" t="s" s="0">
        <v>1046</v>
      </c>
      <c r="AX306" t="s" s="0">
        <v>1047</v>
      </c>
      <c r="AY306" t="s" s="0">
        <v>3338</v>
      </c>
      <c r="AZ306" t="s" s="0">
        <v>106</v>
      </c>
      <c r="BA306" t="s" s="0">
        <v>3339</v>
      </c>
      <c r="BB306" t="s" s="0">
        <v>81</v>
      </c>
      <c r="BC306" t="s" s="0">
        <v>81</v>
      </c>
      <c r="BD306" t="s" s="0">
        <v>81</v>
      </c>
      <c r="BE306" t="s" s="0">
        <v>81</v>
      </c>
      <c r="BF306" t="s" s="0">
        <v>81</v>
      </c>
      <c r="BG306" t="s" s="0">
        <v>81</v>
      </c>
      <c r="BH306" t="s" s="0">
        <v>81</v>
      </c>
      <c r="BI306" t="s" s="0">
        <v>6866</v>
      </c>
      <c r="BJ306" t="s" s="0">
        <v>6867</v>
      </c>
      <c r="BK306" t="s" s="609">
        <f>HYPERLINK("http://dx.doi.org/10.1016/j.ijmedinf.2025.106235","http://dx.doi.org/10.1016/j.ijmedinf.2025.106235")</f>
        <v>6868</v>
      </c>
      <c r="BL306" t="s" s="0">
        <v>81</v>
      </c>
      <c r="BM306" t="s" s="0">
        <v>1162</v>
      </c>
      <c r="BN306" t="s" s="0">
        <v>297</v>
      </c>
      <c r="BO306" t="s" s="0">
        <v>1053</v>
      </c>
      <c r="BP306" t="s" s="0">
        <v>1054</v>
      </c>
      <c r="BQ306" t="s" s="0">
        <v>6869</v>
      </c>
      <c r="BR306" t="s" s="0">
        <v>6870</v>
      </c>
      <c r="BS306" t="s" s="0">
        <v>6871</v>
      </c>
      <c r="BT306" t="s" s="610">
        <f>HYPERLINK("https://www.webofscience.com/wos/woscc/full-record/WOS:001658390100001","View Record in Web of Science")</f>
        <v>119</v>
      </c>
      <c r="BU306" t="s" s="0">
        <v>81</v>
      </c>
      <c r="BV306" t="s" s="0">
        <v>81</v>
      </c>
      <c r="BW306" t="s" s="0">
        <v>81</v>
      </c>
      <c r="BX306" t="s" s="0">
        <v>121</v>
      </c>
    </row>
    <row r="307">
      <c r="A307" t="s" s="0">
        <v>360</v>
      </c>
      <c r="B307" t="s" s="0">
        <v>77</v>
      </c>
      <c r="C307" t="s" s="0">
        <v>1635</v>
      </c>
      <c r="D307" t="s" s="0">
        <v>77</v>
      </c>
      <c r="E307" t="s" s="0">
        <v>6872</v>
      </c>
      <c r="F307" t="s" s="0">
        <v>6873</v>
      </c>
      <c r="G307" t="s" s="0">
        <v>6874</v>
      </c>
      <c r="H307" t="s" s="0">
        <v>81</v>
      </c>
      <c r="I307" t="s" s="0">
        <v>82</v>
      </c>
      <c r="J307" t="s" s="0">
        <v>6875</v>
      </c>
      <c r="K307" t="s" s="0">
        <v>6876</v>
      </c>
      <c r="L307" t="s" s="0">
        <v>6877</v>
      </c>
      <c r="M307" t="s" s="0">
        <v>6878</v>
      </c>
      <c r="N307" t="s" s="0">
        <v>6879</v>
      </c>
      <c r="O307" t="s" s="0">
        <v>6880</v>
      </c>
      <c r="P307" t="s" s="0">
        <v>6881</v>
      </c>
      <c r="Q307" t="s" s="0">
        <v>87</v>
      </c>
      <c r="R307" t="s" s="0">
        <v>81</v>
      </c>
      <c r="S307" t="s" s="0">
        <v>81</v>
      </c>
      <c r="T307" t="s" s="0">
        <v>81</v>
      </c>
      <c r="U307" t="s" s="0">
        <v>81</v>
      </c>
      <c r="V307" t="s" s="0">
        <v>6882</v>
      </c>
      <c r="W307" t="s" s="0">
        <v>6883</v>
      </c>
      <c r="X307" t="s" s="0">
        <v>81</v>
      </c>
      <c r="Y307" t="s" s="0">
        <v>81</v>
      </c>
      <c r="Z307" t="s" s="0">
        <v>90</v>
      </c>
      <c r="AA307" t="s" s="0">
        <v>91</v>
      </c>
      <c r="AB307" t="s" s="0">
        <v>81</v>
      </c>
      <c r="AC307" t="s" s="0">
        <v>81</v>
      </c>
      <c r="AD307" t="s" s="0">
        <v>81</v>
      </c>
      <c r="AE307" t="s" s="0">
        <v>81</v>
      </c>
      <c r="AF307" t="s" s="0">
        <v>81</v>
      </c>
      <c r="AG307" t="s" s="0">
        <v>81</v>
      </c>
      <c r="AH307" t="s" s="0">
        <v>6884</v>
      </c>
      <c r="AI307" t="s" s="0">
        <v>6885</v>
      </c>
      <c r="AJ307" t="s" s="0">
        <v>6886</v>
      </c>
      <c r="AK307" t="s" s="0">
        <v>81</v>
      </c>
      <c r="AL307" t="s" s="0">
        <v>109</v>
      </c>
      <c r="AM307" t="s" s="0">
        <v>149</v>
      </c>
      <c r="AN307" t="s" s="0">
        <v>6887</v>
      </c>
      <c r="AO307" t="s" s="0">
        <v>122</v>
      </c>
      <c r="AP307" t="s" s="0">
        <v>1585</v>
      </c>
      <c r="AQ307" t="s" s="0">
        <v>6888</v>
      </c>
      <c r="AR307" t="s" s="0">
        <v>1151</v>
      </c>
      <c r="AS307" t="s" s="0">
        <v>6889</v>
      </c>
      <c r="AT307" t="s" s="0">
        <v>6890</v>
      </c>
      <c r="AU307" t="s" s="0">
        <v>6891</v>
      </c>
      <c r="AV307" t="s" s="0">
        <v>81</v>
      </c>
      <c r="AW307" t="s" s="0">
        <v>6892</v>
      </c>
      <c r="AX307" t="s" s="0">
        <v>6893</v>
      </c>
      <c r="AY307" t="s" s="0">
        <v>6894</v>
      </c>
      <c r="AZ307" t="s" s="0">
        <v>6286</v>
      </c>
      <c r="BA307" t="s" s="0">
        <v>113</v>
      </c>
      <c r="BB307" t="s" s="0">
        <v>199</v>
      </c>
      <c r="BC307" t="s" s="0">
        <v>81</v>
      </c>
      <c r="BD307" t="s" s="0">
        <v>81</v>
      </c>
      <c r="BE307" t="s" s="0">
        <v>81</v>
      </c>
      <c r="BF307" t="s" s="0">
        <v>81</v>
      </c>
      <c r="BG307" t="s" s="0">
        <v>6895</v>
      </c>
      <c r="BH307" t="s" s="0">
        <v>6896</v>
      </c>
      <c r="BI307" t="s" s="0">
        <v>81</v>
      </c>
      <c r="BJ307" t="s" s="0">
        <v>6897</v>
      </c>
      <c r="BK307" t="s" s="611">
        <f>HYPERLINK("http://dx.doi.org/10.1038/s41568-020-00327-9","http://dx.doi.org/10.1038/s41568-020-00327-9")</f>
        <v>6898</v>
      </c>
      <c r="BL307" t="s" s="0">
        <v>81</v>
      </c>
      <c r="BM307" t="s" s="0">
        <v>6899</v>
      </c>
      <c r="BN307" t="s" s="0">
        <v>154</v>
      </c>
      <c r="BO307" t="s" s="0">
        <v>568</v>
      </c>
      <c r="BP307" t="s" s="0">
        <v>568</v>
      </c>
      <c r="BQ307" t="s" s="0">
        <v>6900</v>
      </c>
      <c r="BR307" t="s" s="0">
        <v>6901</v>
      </c>
      <c r="BS307" t="s" s="0">
        <v>6902</v>
      </c>
      <c r="BT307" t="s" s="612">
        <f>HYPERLINK("https://www.webofscience.com/wos/woscc/full-record/WOS:000612882300001","View Record in Web of Science")</f>
        <v>119</v>
      </c>
      <c r="BU307" t="s" s="0">
        <v>787</v>
      </c>
      <c r="BV307" t="s" s="0">
        <v>6903</v>
      </c>
      <c r="BW307" t="s" s="0">
        <v>6904</v>
      </c>
      <c r="BX307" t="s" s="0">
        <v>121</v>
      </c>
    </row>
    <row r="308">
      <c r="A308" t="s" s="0">
        <v>77</v>
      </c>
      <c r="B308" t="s" s="0">
        <v>77</v>
      </c>
      <c r="C308" t="s" s="0">
        <v>77</v>
      </c>
      <c r="D308" t="s" s="0">
        <v>77</v>
      </c>
      <c r="E308" t="s" s="0">
        <v>6905</v>
      </c>
      <c r="F308" t="s" s="0">
        <v>6906</v>
      </c>
      <c r="G308" t="s" s="0">
        <v>6907</v>
      </c>
      <c r="H308" t="s" s="0">
        <v>81</v>
      </c>
      <c r="I308" t="s" s="0">
        <v>82</v>
      </c>
      <c r="J308" t="s" s="0">
        <v>6908</v>
      </c>
      <c r="K308" t="s" s="0">
        <v>6909</v>
      </c>
      <c r="L308" t="s" s="0">
        <v>81</v>
      </c>
      <c r="M308" t="s" s="0">
        <v>81</v>
      </c>
      <c r="N308" t="s" s="0">
        <v>81</v>
      </c>
      <c r="O308" t="s" s="0">
        <v>6910</v>
      </c>
      <c r="P308" t="s" s="0">
        <v>1817</v>
      </c>
      <c r="Q308" t="s" s="0">
        <v>87</v>
      </c>
      <c r="R308" t="s" s="0">
        <v>81</v>
      </c>
      <c r="S308" t="s" s="0">
        <v>81</v>
      </c>
      <c r="T308" t="s" s="0">
        <v>81</v>
      </c>
      <c r="U308" t="s" s="0">
        <v>81</v>
      </c>
      <c r="V308" t="s" s="0">
        <v>6911</v>
      </c>
      <c r="W308" t="s" s="0">
        <v>6912</v>
      </c>
      <c r="X308" t="s" s="0">
        <v>81</v>
      </c>
      <c r="Y308" t="s" s="0">
        <v>81</v>
      </c>
      <c r="Z308" t="s" s="0">
        <v>90</v>
      </c>
      <c r="AA308" t="s" s="0">
        <v>91</v>
      </c>
      <c r="AB308" t="s" s="0">
        <v>81</v>
      </c>
      <c r="AC308" t="s" s="0">
        <v>81</v>
      </c>
      <c r="AD308" t="s" s="0">
        <v>81</v>
      </c>
      <c r="AE308" t="s" s="0">
        <v>81</v>
      </c>
      <c r="AF308" t="s" s="0">
        <v>81</v>
      </c>
      <c r="AG308" t="s" s="0">
        <v>6913</v>
      </c>
      <c r="AH308" t="s" s="0">
        <v>6914</v>
      </c>
      <c r="AI308" t="s" s="0">
        <v>6915</v>
      </c>
      <c r="AJ308" t="s" s="0">
        <v>6916</v>
      </c>
      <c r="AK308" t="s" s="0">
        <v>81</v>
      </c>
      <c r="AL308" t="s" s="0">
        <v>287</v>
      </c>
      <c r="AM308" t="s" s="0">
        <v>97</v>
      </c>
      <c r="AN308" t="s" s="0">
        <v>97</v>
      </c>
      <c r="AO308" t="s" s="0">
        <v>108</v>
      </c>
      <c r="AP308" t="s" s="0">
        <v>108</v>
      </c>
      <c r="AQ308" t="s" s="0">
        <v>997</v>
      </c>
      <c r="AR308" t="s" s="0">
        <v>99</v>
      </c>
      <c r="AS308" t="s" s="0">
        <v>998</v>
      </c>
      <c r="AT308" t="s" s="0">
        <v>6917</v>
      </c>
      <c r="AU308" t="s" s="0">
        <v>6918</v>
      </c>
      <c r="AV308" t="s" s="0">
        <v>81</v>
      </c>
      <c r="AW308" t="s" s="0">
        <v>6919</v>
      </c>
      <c r="AX308" t="s" s="0">
        <v>6920</v>
      </c>
      <c r="AY308" t="s" s="0">
        <v>671</v>
      </c>
      <c r="AZ308" t="s" s="0">
        <v>106</v>
      </c>
      <c r="BA308" t="s" s="0">
        <v>347</v>
      </c>
      <c r="BB308" t="s" s="0">
        <v>122</v>
      </c>
      <c r="BC308" t="s" s="0">
        <v>81</v>
      </c>
      <c r="BD308" t="s" s="0">
        <v>81</v>
      </c>
      <c r="BE308" t="s" s="0">
        <v>81</v>
      </c>
      <c r="BF308" t="s" s="0">
        <v>81</v>
      </c>
      <c r="BG308" t="s" s="0">
        <v>6921</v>
      </c>
      <c r="BH308" t="s" s="0">
        <v>6922</v>
      </c>
      <c r="BI308" t="s" s="0">
        <v>81</v>
      </c>
      <c r="BJ308" t="s" s="0">
        <v>6923</v>
      </c>
      <c r="BK308" t="s" s="613">
        <f>HYPERLINK("http://dx.doi.org/10.1177/11206721261419673","http://dx.doi.org/10.1177/11206721261419673")</f>
        <v>6924</v>
      </c>
      <c r="BL308" t="s" s="0">
        <v>81</v>
      </c>
      <c r="BM308" t="s" s="0">
        <v>1362</v>
      </c>
      <c r="BN308" t="s" s="0">
        <v>493</v>
      </c>
      <c r="BO308" t="s" s="0">
        <v>1779</v>
      </c>
      <c r="BP308" t="s" s="0">
        <v>1779</v>
      </c>
      <c r="BQ308" t="s" s="0">
        <v>6925</v>
      </c>
      <c r="BR308" t="s" s="0">
        <v>6926</v>
      </c>
      <c r="BS308" t="s" s="0">
        <v>6927</v>
      </c>
      <c r="BT308" t="s" s="614">
        <f>HYPERLINK("https://www.webofscience.com/wos/woscc/full-record/WOS:001687166700001","View Record in Web of Science")</f>
        <v>119</v>
      </c>
      <c r="BU308" t="s" s="0">
        <v>81</v>
      </c>
      <c r="BV308" t="s" s="0">
        <v>81</v>
      </c>
      <c r="BW308" t="s" s="0">
        <v>81</v>
      </c>
      <c r="BX308" t="s" s="0">
        <v>121</v>
      </c>
    </row>
    <row r="309">
      <c r="A309" t="s" s="0">
        <v>77</v>
      </c>
      <c r="B309" t="s" s="0">
        <v>77</v>
      </c>
      <c r="C309" t="s" s="0">
        <v>77</v>
      </c>
      <c r="D309" t="s" s="0">
        <v>77</v>
      </c>
      <c r="E309" t="s" s="0">
        <v>6928</v>
      </c>
      <c r="F309" t="s" s="0">
        <v>6929</v>
      </c>
      <c r="G309" t="s" s="0">
        <v>6930</v>
      </c>
      <c r="H309" t="s" s="0">
        <v>81</v>
      </c>
      <c r="I309" t="s" s="0">
        <v>82</v>
      </c>
      <c r="J309" t="s" s="0">
        <v>6931</v>
      </c>
      <c r="K309" t="s" s="0">
        <v>6932</v>
      </c>
      <c r="L309" t="s" s="0">
        <v>81</v>
      </c>
      <c r="M309" t="s" s="0">
        <v>81</v>
      </c>
      <c r="N309" t="s" s="0">
        <v>858</v>
      </c>
      <c r="O309" t="s" s="0">
        <v>6933</v>
      </c>
      <c r="P309" t="s" s="0">
        <v>6934</v>
      </c>
      <c r="Q309" t="s" s="0">
        <v>87</v>
      </c>
      <c r="R309" t="s" s="0">
        <v>81</v>
      </c>
      <c r="S309" t="s" s="0">
        <v>81</v>
      </c>
      <c r="T309" t="s" s="0">
        <v>81</v>
      </c>
      <c r="U309" t="s" s="0">
        <v>81</v>
      </c>
      <c r="V309" t="s" s="0">
        <v>6935</v>
      </c>
      <c r="W309" t="s" s="0">
        <v>3417</v>
      </c>
      <c r="X309" t="s" s="0">
        <v>81</v>
      </c>
      <c r="Y309" t="s" s="0">
        <v>81</v>
      </c>
      <c r="Z309" t="s" s="0">
        <v>90</v>
      </c>
      <c r="AA309" t="s" s="0">
        <v>91</v>
      </c>
      <c r="AB309" t="s" s="0">
        <v>81</v>
      </c>
      <c r="AC309" t="s" s="0">
        <v>81</v>
      </c>
      <c r="AD309" t="s" s="0">
        <v>81</v>
      </c>
      <c r="AE309" t="s" s="0">
        <v>81</v>
      </c>
      <c r="AF309" t="s" s="0">
        <v>81</v>
      </c>
      <c r="AG309" t="s" s="0">
        <v>6936</v>
      </c>
      <c r="AH309" t="s" s="0">
        <v>6937</v>
      </c>
      <c r="AI309" t="s" s="0">
        <v>6938</v>
      </c>
      <c r="AJ309" t="s" s="0">
        <v>81</v>
      </c>
      <c r="AK309" t="s" s="0">
        <v>81</v>
      </c>
      <c r="AL309" t="s" s="0">
        <v>1099</v>
      </c>
      <c r="AM309" t="s" s="0">
        <v>77</v>
      </c>
      <c r="AN309" t="s" s="0">
        <v>77</v>
      </c>
      <c r="AO309" t="s" s="0">
        <v>77</v>
      </c>
      <c r="AP309" t="s" s="0">
        <v>77</v>
      </c>
      <c r="AQ309" t="s" s="0">
        <v>170</v>
      </c>
      <c r="AR309" t="s" s="0">
        <v>171</v>
      </c>
      <c r="AS309" t="s" s="0">
        <v>172</v>
      </c>
      <c r="AT309" t="s" s="0">
        <v>81</v>
      </c>
      <c r="AU309" t="s" s="0">
        <v>3421</v>
      </c>
      <c r="AV309" t="s" s="0">
        <v>81</v>
      </c>
      <c r="AW309" t="s" s="0">
        <v>3417</v>
      </c>
      <c r="AX309" t="s" s="0">
        <v>3422</v>
      </c>
      <c r="AY309" t="s" s="0">
        <v>6939</v>
      </c>
      <c r="AZ309" t="s" s="0">
        <v>106</v>
      </c>
      <c r="BA309" t="s" s="0">
        <v>493</v>
      </c>
      <c r="BB309" t="s" s="0">
        <v>289</v>
      </c>
      <c r="BC309" t="s" s="0">
        <v>81</v>
      </c>
      <c r="BD309" t="s" s="0">
        <v>81</v>
      </c>
      <c r="BE309" t="s" s="0">
        <v>81</v>
      </c>
      <c r="BF309" t="s" s="0">
        <v>81</v>
      </c>
      <c r="BG309" t="s" s="0">
        <v>81</v>
      </c>
      <c r="BH309" t="s" s="0">
        <v>81</v>
      </c>
      <c r="BI309" t="s" s="0">
        <v>6940</v>
      </c>
      <c r="BJ309" t="s" s="0">
        <v>6941</v>
      </c>
      <c r="BK309" t="s" s="615">
        <f>HYPERLINK("http://dx.doi.org/10.3390/life16071158","http://dx.doi.org/10.3390/life16071158")</f>
        <v>6942</v>
      </c>
      <c r="BL309" t="s" s="0">
        <v>81</v>
      </c>
      <c r="BM309" t="s" s="0">
        <v>81</v>
      </c>
      <c r="BN309" t="s" s="0">
        <v>466</v>
      </c>
      <c r="BO309" t="s" s="0">
        <v>3427</v>
      </c>
      <c r="BP309" t="s" s="0">
        <v>3428</v>
      </c>
      <c r="BQ309" t="s" s="0">
        <v>6943</v>
      </c>
      <c r="BR309" t="s" s="0">
        <v>6944</v>
      </c>
      <c r="BS309" t="s" s="0">
        <v>6945</v>
      </c>
      <c r="BT309" t="s" s="616">
        <f>HYPERLINK("https://www.webofscience.com/wos/woscc/full-record/WOS:001833610500001","View Record in Web of Science")</f>
        <v>119</v>
      </c>
      <c r="BU309" t="s" s="0">
        <v>120</v>
      </c>
      <c r="BV309" t="s" s="0">
        <v>81</v>
      </c>
      <c r="BW309" t="s" s="0">
        <v>81</v>
      </c>
      <c r="BX309" t="s" s="0">
        <v>121</v>
      </c>
    </row>
    <row r="310">
      <c r="A310" t="s" s="0">
        <v>77</v>
      </c>
      <c r="B310" t="s" s="0">
        <v>77</v>
      </c>
      <c r="C310" t="s" s="0">
        <v>77</v>
      </c>
      <c r="D310" t="s" s="0">
        <v>77</v>
      </c>
      <c r="E310" t="s" s="0">
        <v>6946</v>
      </c>
      <c r="F310" t="s" s="0">
        <v>6947</v>
      </c>
      <c r="G310" t="s" s="0">
        <v>6948</v>
      </c>
      <c r="H310" t="s" s="0">
        <v>81</v>
      </c>
      <c r="I310" t="s" s="0">
        <v>82</v>
      </c>
      <c r="J310" t="s" s="0">
        <v>6949</v>
      </c>
      <c r="K310" t="s" s="0">
        <v>6950</v>
      </c>
      <c r="L310" t="s" s="0">
        <v>4479</v>
      </c>
      <c r="M310" t="s" s="0">
        <v>4479</v>
      </c>
      <c r="N310" t="s" s="0">
        <v>6951</v>
      </c>
      <c r="O310" t="s" s="0">
        <v>6952</v>
      </c>
      <c r="P310" t="s" s="0">
        <v>6953</v>
      </c>
      <c r="Q310" t="s" s="0">
        <v>87</v>
      </c>
      <c r="R310" t="s" s="0">
        <v>81</v>
      </c>
      <c r="S310" t="s" s="0">
        <v>81</v>
      </c>
      <c r="T310" t="s" s="0">
        <v>81</v>
      </c>
      <c r="U310" t="s" s="0">
        <v>81</v>
      </c>
      <c r="V310" t="s" s="0">
        <v>6954</v>
      </c>
      <c r="W310" t="s" s="0">
        <v>6955</v>
      </c>
      <c r="X310" t="s" s="0">
        <v>81</v>
      </c>
      <c r="Y310" t="s" s="0">
        <v>81</v>
      </c>
      <c r="Z310" t="s" s="0">
        <v>90</v>
      </c>
      <c r="AA310" t="s" s="0">
        <v>91</v>
      </c>
      <c r="AB310" t="s" s="0">
        <v>81</v>
      </c>
      <c r="AC310" t="s" s="0">
        <v>81</v>
      </c>
      <c r="AD310" t="s" s="0">
        <v>81</v>
      </c>
      <c r="AE310" t="s" s="0">
        <v>81</v>
      </c>
      <c r="AF310" t="s" s="0">
        <v>81</v>
      </c>
      <c r="AG310" t="s" s="0">
        <v>6956</v>
      </c>
      <c r="AH310" t="s" s="0">
        <v>6957</v>
      </c>
      <c r="AI310" t="s" s="0">
        <v>6958</v>
      </c>
      <c r="AJ310" t="s" s="0">
        <v>6959</v>
      </c>
      <c r="AK310" t="s" s="0">
        <v>81</v>
      </c>
      <c r="AL310" t="s" s="0">
        <v>610</v>
      </c>
      <c r="AM310" t="s" s="0">
        <v>77</v>
      </c>
      <c r="AN310" t="s" s="0">
        <v>77</v>
      </c>
      <c r="AO310" t="s" s="0">
        <v>108</v>
      </c>
      <c r="AP310" t="s" s="0">
        <v>108</v>
      </c>
      <c r="AQ310" t="s" s="0">
        <v>257</v>
      </c>
      <c r="AR310" t="s" s="0">
        <v>1958</v>
      </c>
      <c r="AS310" t="s" s="0">
        <v>1959</v>
      </c>
      <c r="AT310" t="s" s="0">
        <v>6960</v>
      </c>
      <c r="AU310" t="s" s="0">
        <v>6961</v>
      </c>
      <c r="AV310" t="s" s="0">
        <v>81</v>
      </c>
      <c r="AW310" t="s" s="0">
        <v>6962</v>
      </c>
      <c r="AX310" t="s" s="0">
        <v>6963</v>
      </c>
      <c r="AY310" t="s" s="0">
        <v>266</v>
      </c>
      <c r="AZ310" t="s" s="0">
        <v>106</v>
      </c>
      <c r="BA310" t="s" s="0">
        <v>714</v>
      </c>
      <c r="BB310" t="s" s="0">
        <v>122</v>
      </c>
      <c r="BC310" t="s" s="0">
        <v>81</v>
      </c>
      <c r="BD310" t="s" s="0">
        <v>81</v>
      </c>
      <c r="BE310" t="s" s="0">
        <v>81</v>
      </c>
      <c r="BF310" t="s" s="0">
        <v>81</v>
      </c>
      <c r="BG310" t="s" s="0">
        <v>6964</v>
      </c>
      <c r="BH310" t="s" s="0">
        <v>6965</v>
      </c>
      <c r="BI310" t="s" s="0">
        <v>81</v>
      </c>
      <c r="BJ310" t="s" s="0">
        <v>6966</v>
      </c>
      <c r="BK310" t="s" s="617">
        <f>HYPERLINK("http://dx.doi.org/10.1007/s11239-026-03257-9","http://dx.doi.org/10.1007/s11239-026-03257-9")</f>
        <v>6967</v>
      </c>
      <c r="BL310" t="s" s="0">
        <v>81</v>
      </c>
      <c r="BM310" t="s" s="0">
        <v>112</v>
      </c>
      <c r="BN310" t="s" s="0">
        <v>177</v>
      </c>
      <c r="BO310" t="s" s="0">
        <v>6968</v>
      </c>
      <c r="BP310" t="s" s="0">
        <v>6969</v>
      </c>
      <c r="BQ310" t="s" s="0">
        <v>6970</v>
      </c>
      <c r="BR310" t="s" s="0">
        <v>6971</v>
      </c>
      <c r="BS310" t="s" s="0">
        <v>6972</v>
      </c>
      <c r="BT310" t="s" s="618">
        <f>HYPERLINK("https://www.webofscience.com/wos/woscc/full-record/WOS:001712540600001","View Record in Web of Science")</f>
        <v>119</v>
      </c>
      <c r="BU310" t="s" s="0">
        <v>359</v>
      </c>
      <c r="BV310" t="s" s="0">
        <v>81</v>
      </c>
      <c r="BW310" t="s" s="0">
        <v>81</v>
      </c>
      <c r="BX310" t="s" s="0">
        <v>121</v>
      </c>
    </row>
    <row r="311">
      <c r="A311" t="s" s="0">
        <v>77</v>
      </c>
      <c r="B311" t="s" s="0">
        <v>77</v>
      </c>
      <c r="C311" t="s" s="0">
        <v>77</v>
      </c>
      <c r="D311" t="s" s="0">
        <v>77</v>
      </c>
      <c r="E311" t="s" s="0">
        <v>6973</v>
      </c>
      <c r="F311" t="s" s="0">
        <v>6974</v>
      </c>
      <c r="G311" t="s" s="0">
        <v>6975</v>
      </c>
      <c r="H311" t="s" s="0">
        <v>81</v>
      </c>
      <c r="I311" t="s" s="0">
        <v>82</v>
      </c>
      <c r="J311" t="s" s="0">
        <v>6976</v>
      </c>
      <c r="K311" t="s" s="0">
        <v>6977</v>
      </c>
      <c r="L311" t="s" s="0">
        <v>6978</v>
      </c>
      <c r="M311" t="s" s="0">
        <v>6979</v>
      </c>
      <c r="N311" t="s" s="0">
        <v>6980</v>
      </c>
      <c r="O311" t="s" s="0">
        <v>6981</v>
      </c>
      <c r="P311" t="s" s="0">
        <v>6979</v>
      </c>
      <c r="Q311" t="s" s="0">
        <v>87</v>
      </c>
      <c r="R311" t="s" s="0">
        <v>81</v>
      </c>
      <c r="S311" t="s" s="0">
        <v>81</v>
      </c>
      <c r="T311" t="s" s="0">
        <v>81</v>
      </c>
      <c r="U311" t="s" s="0">
        <v>81</v>
      </c>
      <c r="V311" t="s" s="0">
        <v>6982</v>
      </c>
      <c r="W311" t="s" s="0">
        <v>309</v>
      </c>
      <c r="X311" t="s" s="0">
        <v>81</v>
      </c>
      <c r="Y311" t="s" s="0">
        <v>81</v>
      </c>
      <c r="Z311" t="s" s="0">
        <v>90</v>
      </c>
      <c r="AA311" t="s" s="0">
        <v>91</v>
      </c>
      <c r="AB311" t="s" s="0">
        <v>81</v>
      </c>
      <c r="AC311" t="s" s="0">
        <v>81</v>
      </c>
      <c r="AD311" t="s" s="0">
        <v>81</v>
      </c>
      <c r="AE311" t="s" s="0">
        <v>81</v>
      </c>
      <c r="AF311" t="s" s="0">
        <v>81</v>
      </c>
      <c r="AG311" t="s" s="0">
        <v>6983</v>
      </c>
      <c r="AH311" t="s" s="0">
        <v>81</v>
      </c>
      <c r="AI311" t="s" s="0">
        <v>6984</v>
      </c>
      <c r="AJ311" t="s" s="0">
        <v>81</v>
      </c>
      <c r="AK311" t="s" s="0">
        <v>81</v>
      </c>
      <c r="AL311" t="s" s="0">
        <v>107</v>
      </c>
      <c r="AM311" t="s" s="0">
        <v>77</v>
      </c>
      <c r="AN311" t="s" s="0">
        <v>77</v>
      </c>
      <c r="AO311" t="s" s="0">
        <v>77</v>
      </c>
      <c r="AP311" t="s" s="0">
        <v>77</v>
      </c>
      <c r="AQ311" t="s" s="0">
        <v>313</v>
      </c>
      <c r="AR311" t="s" s="0">
        <v>314</v>
      </c>
      <c r="AS311" t="s" s="0">
        <v>315</v>
      </c>
      <c r="AT311" t="s" s="0">
        <v>81</v>
      </c>
      <c r="AU311" t="s" s="0">
        <v>316</v>
      </c>
      <c r="AV311" t="s" s="0">
        <v>81</v>
      </c>
      <c r="AW311" t="s" s="0">
        <v>317</v>
      </c>
      <c r="AX311" t="s" s="0">
        <v>318</v>
      </c>
      <c r="AY311" t="s" s="0">
        <v>6985</v>
      </c>
      <c r="AZ311" t="s" s="0">
        <v>106</v>
      </c>
      <c r="BA311" t="s" s="0">
        <v>154</v>
      </c>
      <c r="BB311" t="s" s="0">
        <v>81</v>
      </c>
      <c r="BC311" t="s" s="0">
        <v>81</v>
      </c>
      <c r="BD311" t="s" s="0">
        <v>81</v>
      </c>
      <c r="BE311" t="s" s="0">
        <v>81</v>
      </c>
      <c r="BF311" t="s" s="0">
        <v>81</v>
      </c>
      <c r="BG311" t="s" s="0">
        <v>81</v>
      </c>
      <c r="BH311" t="s" s="0">
        <v>81</v>
      </c>
      <c r="BI311" t="s" s="0">
        <v>6986</v>
      </c>
      <c r="BJ311" t="s" s="0">
        <v>6987</v>
      </c>
      <c r="BK311" t="s" s="619">
        <f>HYPERLINK("http://dx.doi.org/10.3389/fmed.2026.1882075","http://dx.doi.org/10.3389/fmed.2026.1882075")</f>
        <v>6988</v>
      </c>
      <c r="BL311" t="s" s="0">
        <v>81</v>
      </c>
      <c r="BM311" t="s" s="0">
        <v>1109</v>
      </c>
      <c r="BN311" t="s" s="0">
        <v>360</v>
      </c>
      <c r="BO311" t="s" s="0">
        <v>182</v>
      </c>
      <c r="BP311" t="s" s="0">
        <v>115</v>
      </c>
      <c r="BQ311" t="s" s="0">
        <v>6989</v>
      </c>
      <c r="BR311" t="s" s="0">
        <v>6990</v>
      </c>
      <c r="BS311" t="s" s="0">
        <v>6991</v>
      </c>
      <c r="BT311" t="s" s="620">
        <f>HYPERLINK("https://www.webofscience.com/wos/woscc/full-record/WOS:001824332800001","View Record in Web of Science")</f>
        <v>119</v>
      </c>
      <c r="BU311" t="s" s="0">
        <v>120</v>
      </c>
      <c r="BV311" t="s" s="0">
        <v>81</v>
      </c>
      <c r="BW311" t="s" s="0">
        <v>81</v>
      </c>
      <c r="BX311" t="s" s="0">
        <v>121</v>
      </c>
    </row>
    <row r="312">
      <c r="A312" t="s" s="0">
        <v>77</v>
      </c>
      <c r="B312" t="s" s="0">
        <v>77</v>
      </c>
      <c r="C312" t="s" s="0">
        <v>77</v>
      </c>
      <c r="D312" t="s" s="0">
        <v>77</v>
      </c>
      <c r="E312" t="s" s="0">
        <v>6992</v>
      </c>
      <c r="F312" t="s" s="0">
        <v>6993</v>
      </c>
      <c r="G312" t="s" s="0">
        <v>6994</v>
      </c>
      <c r="H312" t="s" s="0">
        <v>81</v>
      </c>
      <c r="I312" t="s" s="0">
        <v>82</v>
      </c>
      <c r="J312" t="s" s="0">
        <v>6995</v>
      </c>
      <c r="K312" t="s" s="0">
        <v>6996</v>
      </c>
      <c r="L312" t="s" s="0">
        <v>81</v>
      </c>
      <c r="M312" t="s" s="0">
        <v>81</v>
      </c>
      <c r="N312" t="s" s="0">
        <v>81</v>
      </c>
      <c r="O312" t="s" s="0">
        <v>6997</v>
      </c>
      <c r="P312" t="s" s="0">
        <v>6998</v>
      </c>
      <c r="Q312" t="s" s="0">
        <v>87</v>
      </c>
      <c r="R312" t="s" s="0">
        <v>81</v>
      </c>
      <c r="S312" t="s" s="0">
        <v>81</v>
      </c>
      <c r="T312" t="s" s="0">
        <v>81</v>
      </c>
      <c r="U312" t="s" s="0">
        <v>81</v>
      </c>
      <c r="V312" t="s" s="0">
        <v>6999</v>
      </c>
      <c r="W312" t="s" s="0">
        <v>508</v>
      </c>
      <c r="X312" t="s" s="0">
        <v>81</v>
      </c>
      <c r="Y312" t="s" s="0">
        <v>81</v>
      </c>
      <c r="Z312" t="s" s="0">
        <v>90</v>
      </c>
      <c r="AA312" t="s" s="0">
        <v>509</v>
      </c>
      <c r="AB312" t="s" s="0">
        <v>81</v>
      </c>
      <c r="AC312" t="s" s="0">
        <v>81</v>
      </c>
      <c r="AD312" t="s" s="0">
        <v>81</v>
      </c>
      <c r="AE312" t="s" s="0">
        <v>81</v>
      </c>
      <c r="AF312" t="s" s="0">
        <v>81</v>
      </c>
      <c r="AG312" t="s" s="0">
        <v>7000</v>
      </c>
      <c r="AH312" t="s" s="0">
        <v>81</v>
      </c>
      <c r="AI312" t="s" s="0">
        <v>7001</v>
      </c>
      <c r="AJ312" t="s" s="0">
        <v>81</v>
      </c>
      <c r="AK312" t="s" s="0">
        <v>81</v>
      </c>
      <c r="AL312" t="s" s="0">
        <v>376</v>
      </c>
      <c r="AM312" t="s" s="0">
        <v>108</v>
      </c>
      <c r="AN312" t="s" s="0">
        <v>108</v>
      </c>
      <c r="AO312" t="s" s="0">
        <v>77</v>
      </c>
      <c r="AP312" t="s" s="0">
        <v>77</v>
      </c>
      <c r="AQ312" t="s" s="0">
        <v>257</v>
      </c>
      <c r="AR312" t="s" s="0">
        <v>140</v>
      </c>
      <c r="AS312" t="s" s="0">
        <v>258</v>
      </c>
      <c r="AT312" t="s" s="0">
        <v>514</v>
      </c>
      <c r="AU312" t="s" s="0">
        <v>515</v>
      </c>
      <c r="AV312" t="s" s="0">
        <v>81</v>
      </c>
      <c r="AW312" t="s" s="0">
        <v>516</v>
      </c>
      <c r="AX312" t="s" s="0">
        <v>517</v>
      </c>
      <c r="AY312" t="s" s="0">
        <v>81</v>
      </c>
      <c r="AZ312" t="s" s="0">
        <v>106</v>
      </c>
      <c r="BA312" t="s" s="0">
        <v>81</v>
      </c>
      <c r="BB312" t="s" s="0">
        <v>81</v>
      </c>
      <c r="BC312" t="s" s="0">
        <v>81</v>
      </c>
      <c r="BD312" t="s" s="0">
        <v>81</v>
      </c>
      <c r="BE312" t="s" s="0">
        <v>81</v>
      </c>
      <c r="BF312" t="s" s="0">
        <v>81</v>
      </c>
      <c r="BG312" t="s" s="0">
        <v>81</v>
      </c>
      <c r="BH312" t="s" s="0">
        <v>81</v>
      </c>
      <c r="BI312" t="s" s="0">
        <v>81</v>
      </c>
      <c r="BJ312" t="s" s="0">
        <v>7002</v>
      </c>
      <c r="BK312" t="s" s="621">
        <f>HYPERLINK("http://dx.doi.org/10.1007/s00261-026-05457-6","http://dx.doi.org/10.1007/s00261-026-05457-6")</f>
        <v>7003</v>
      </c>
      <c r="BL312" t="s" s="0">
        <v>81</v>
      </c>
      <c r="BM312" t="s" s="0">
        <v>112</v>
      </c>
      <c r="BN312" t="s" s="0">
        <v>181</v>
      </c>
      <c r="BO312" t="s" s="0">
        <v>441</v>
      </c>
      <c r="BP312" t="s" s="0">
        <v>441</v>
      </c>
      <c r="BQ312" t="s" s="0">
        <v>7004</v>
      </c>
      <c r="BR312" t="s" s="0">
        <v>7005</v>
      </c>
      <c r="BS312" t="s" s="0">
        <v>7006</v>
      </c>
      <c r="BT312" t="s" s="622">
        <f>HYPERLINK("https://www.webofscience.com/wos/woscc/full-record/WOS:001721816800001","View Record in Web of Science")</f>
        <v>119</v>
      </c>
      <c r="BU312" t="s" s="0">
        <v>81</v>
      </c>
      <c r="BV312" t="s" s="0">
        <v>81</v>
      </c>
      <c r="BW312" t="s" s="0">
        <v>81</v>
      </c>
      <c r="BX312" t="s" s="0">
        <v>121</v>
      </c>
    </row>
    <row r="313">
      <c r="A313" t="s" s="0">
        <v>77</v>
      </c>
      <c r="B313" t="s" s="0">
        <v>77</v>
      </c>
      <c r="C313" t="s" s="0">
        <v>77</v>
      </c>
      <c r="D313" t="s" s="0">
        <v>77</v>
      </c>
      <c r="E313" t="s" s="0">
        <v>7007</v>
      </c>
      <c r="F313" t="s" s="0">
        <v>7008</v>
      </c>
      <c r="G313" t="s" s="0">
        <v>7009</v>
      </c>
      <c r="H313" t="s" s="0">
        <v>81</v>
      </c>
      <c r="I313" t="s" s="0">
        <v>82</v>
      </c>
      <c r="J313" t="s" s="0">
        <v>7010</v>
      </c>
      <c r="K313" t="s" s="0">
        <v>7011</v>
      </c>
      <c r="L313" t="s" s="0">
        <v>81</v>
      </c>
      <c r="M313" t="s" s="0">
        <v>81</v>
      </c>
      <c r="N313" t="s" s="0">
        <v>81</v>
      </c>
      <c r="O313" t="s" s="0">
        <v>7012</v>
      </c>
      <c r="P313" t="s" s="0">
        <v>81</v>
      </c>
      <c r="Q313" t="s" s="0">
        <v>87</v>
      </c>
      <c r="R313" t="s" s="0">
        <v>81</v>
      </c>
      <c r="S313" t="s" s="0">
        <v>81</v>
      </c>
      <c r="T313" t="s" s="0">
        <v>81</v>
      </c>
      <c r="U313" t="s" s="0">
        <v>81</v>
      </c>
      <c r="V313" t="s" s="0">
        <v>7013</v>
      </c>
      <c r="W313" t="s" s="0">
        <v>5696</v>
      </c>
      <c r="X313" t="s" s="0">
        <v>81</v>
      </c>
      <c r="Y313" t="s" s="0">
        <v>81</v>
      </c>
      <c r="Z313" t="s" s="0">
        <v>90</v>
      </c>
      <c r="AA313" t="s" s="0">
        <v>91</v>
      </c>
      <c r="AB313" t="s" s="0">
        <v>81</v>
      </c>
      <c r="AC313" t="s" s="0">
        <v>81</v>
      </c>
      <c r="AD313" t="s" s="0">
        <v>81</v>
      </c>
      <c r="AE313" t="s" s="0">
        <v>81</v>
      </c>
      <c r="AF313" t="s" s="0">
        <v>81</v>
      </c>
      <c r="AG313" t="s" s="0">
        <v>7014</v>
      </c>
      <c r="AH313" t="s" s="0">
        <v>7015</v>
      </c>
      <c r="AI313" t="s" s="0">
        <v>7016</v>
      </c>
      <c r="AJ313" t="s" s="0">
        <v>7017</v>
      </c>
      <c r="AK313" t="s" s="0">
        <v>81</v>
      </c>
      <c r="AL313" t="s" s="0">
        <v>169</v>
      </c>
      <c r="AM313" t="s" s="0">
        <v>199</v>
      </c>
      <c r="AN313" t="s" s="0">
        <v>199</v>
      </c>
      <c r="AO313" t="s" s="0">
        <v>108</v>
      </c>
      <c r="AP313" t="s" s="0">
        <v>404</v>
      </c>
      <c r="AQ313" t="s" s="0">
        <v>838</v>
      </c>
      <c r="AR313" t="s" s="0">
        <v>839</v>
      </c>
      <c r="AS313" t="s" s="0">
        <v>840</v>
      </c>
      <c r="AT313" t="s" s="0">
        <v>5699</v>
      </c>
      <c r="AU313" t="s" s="0">
        <v>5700</v>
      </c>
      <c r="AV313" t="s" s="0">
        <v>81</v>
      </c>
      <c r="AW313" t="s" s="0">
        <v>5701</v>
      </c>
      <c r="AX313" t="s" s="0">
        <v>5696</v>
      </c>
      <c r="AY313" t="s" s="0">
        <v>621</v>
      </c>
      <c r="AZ313" t="s" s="0">
        <v>205</v>
      </c>
      <c r="BA313" t="s" s="0">
        <v>225</v>
      </c>
      <c r="BB313" t="s" s="0">
        <v>108</v>
      </c>
      <c r="BC313" t="s" s="0">
        <v>81</v>
      </c>
      <c r="BD313" t="s" s="0">
        <v>81</v>
      </c>
      <c r="BE313" t="s" s="0">
        <v>81</v>
      </c>
      <c r="BF313" t="s" s="0">
        <v>81</v>
      </c>
      <c r="BG313" t="s" s="0">
        <v>81</v>
      </c>
      <c r="BH313" t="s" s="0">
        <v>81</v>
      </c>
      <c r="BI313" t="s" s="0">
        <v>7018</v>
      </c>
      <c r="BJ313" t="s" s="0">
        <v>7019</v>
      </c>
      <c r="BK313" t="s" s="623">
        <f>HYPERLINK("http://dx.doi.org/10.1016/j.ejso.2024.108385","http://dx.doi.org/10.1016/j.ejso.2024.108385")</f>
        <v>7020</v>
      </c>
      <c r="BL313" t="s" s="0">
        <v>81</v>
      </c>
      <c r="BM313" t="s" s="0">
        <v>3994</v>
      </c>
      <c r="BN313" t="s" s="0">
        <v>354</v>
      </c>
      <c r="BO313" t="s" s="0">
        <v>5705</v>
      </c>
      <c r="BP313" t="s" s="0">
        <v>5705</v>
      </c>
      <c r="BQ313" t="s" s="0">
        <v>7021</v>
      </c>
      <c r="BR313" t="s" s="0">
        <v>7022</v>
      </c>
      <c r="BS313" t="s" s="0">
        <v>7023</v>
      </c>
      <c r="BT313" t="s" s="624">
        <f>HYPERLINK("https://www.webofscience.com/wos/woscc/full-record/WOS:001411631600001","View Record in Web of Science")</f>
        <v>119</v>
      </c>
      <c r="BU313" t="s" s="0">
        <v>4631</v>
      </c>
      <c r="BV313" t="s" s="0">
        <v>81</v>
      </c>
      <c r="BW313" t="s" s="0">
        <v>81</v>
      </c>
      <c r="BX313" t="s" s="0">
        <v>121</v>
      </c>
    </row>
    <row r="314">
      <c r="A314" t="s" s="0">
        <v>77</v>
      </c>
      <c r="B314" t="s" s="0">
        <v>77</v>
      </c>
      <c r="C314" t="s" s="0">
        <v>77</v>
      </c>
      <c r="D314" t="s" s="0">
        <v>77</v>
      </c>
      <c r="E314" t="s" s="0">
        <v>7024</v>
      </c>
      <c r="F314" t="s" s="0">
        <v>7025</v>
      </c>
      <c r="G314" t="s" s="0">
        <v>7026</v>
      </c>
      <c r="H314" t="s" s="0">
        <v>81</v>
      </c>
      <c r="I314" t="s" s="0">
        <v>82</v>
      </c>
      <c r="J314" t="s" s="0">
        <v>7027</v>
      </c>
      <c r="K314" t="s" s="0">
        <v>7028</v>
      </c>
      <c r="L314" t="s" s="0">
        <v>81</v>
      </c>
      <c r="M314" t="s" s="0">
        <v>81</v>
      </c>
      <c r="N314" t="s" s="0">
        <v>81</v>
      </c>
      <c r="O314" t="s" s="0">
        <v>7029</v>
      </c>
      <c r="P314" t="s" s="0">
        <v>7030</v>
      </c>
      <c r="Q314" t="s" s="0">
        <v>87</v>
      </c>
      <c r="R314" t="s" s="0">
        <v>81</v>
      </c>
      <c r="S314" t="s" s="0">
        <v>81</v>
      </c>
      <c r="T314" t="s" s="0">
        <v>81</v>
      </c>
      <c r="U314" t="s" s="0">
        <v>81</v>
      </c>
      <c r="V314" t="s" s="0">
        <v>7031</v>
      </c>
      <c r="W314" t="s" s="0">
        <v>167</v>
      </c>
      <c r="X314" t="s" s="0">
        <v>81</v>
      </c>
      <c r="Y314" t="s" s="0">
        <v>81</v>
      </c>
      <c r="Z314" t="s" s="0">
        <v>90</v>
      </c>
      <c r="AA314" t="s" s="0">
        <v>91</v>
      </c>
      <c r="AB314" t="s" s="0">
        <v>81</v>
      </c>
      <c r="AC314" t="s" s="0">
        <v>81</v>
      </c>
      <c r="AD314" t="s" s="0">
        <v>81</v>
      </c>
      <c r="AE314" t="s" s="0">
        <v>81</v>
      </c>
      <c r="AF314" t="s" s="0">
        <v>81</v>
      </c>
      <c r="AG314" t="s" s="0">
        <v>7032</v>
      </c>
      <c r="AH314" t="s" s="0">
        <v>7033</v>
      </c>
      <c r="AI314" t="s" s="0">
        <v>7034</v>
      </c>
      <c r="AJ314" t="s" s="0">
        <v>7035</v>
      </c>
      <c r="AK314" t="s" s="0">
        <v>81</v>
      </c>
      <c r="AL314" t="s" s="0">
        <v>644</v>
      </c>
      <c r="AM314" t="s" s="0">
        <v>97</v>
      </c>
      <c r="AN314" t="s" s="0">
        <v>97</v>
      </c>
      <c r="AO314" t="s" s="0">
        <v>199</v>
      </c>
      <c r="AP314" t="s" s="0">
        <v>199</v>
      </c>
      <c r="AQ314" t="s" s="0">
        <v>170</v>
      </c>
      <c r="AR314" t="s" s="0">
        <v>171</v>
      </c>
      <c r="AS314" t="s" s="0">
        <v>172</v>
      </c>
      <c r="AT314" t="s" s="0">
        <v>81</v>
      </c>
      <c r="AU314" t="s" s="0">
        <v>173</v>
      </c>
      <c r="AV314" t="s" s="0">
        <v>81</v>
      </c>
      <c r="AW314" t="s" s="0">
        <v>174</v>
      </c>
      <c r="AX314" t="s" s="0">
        <v>175</v>
      </c>
      <c r="AY314" t="s" s="0">
        <v>492</v>
      </c>
      <c r="AZ314" t="s" s="0">
        <v>106</v>
      </c>
      <c r="BA314" t="s" s="0">
        <v>177</v>
      </c>
      <c r="BB314" t="s" s="0">
        <v>97</v>
      </c>
      <c r="BC314" t="s" s="0">
        <v>81</v>
      </c>
      <c r="BD314" t="s" s="0">
        <v>81</v>
      </c>
      <c r="BE314" t="s" s="0">
        <v>81</v>
      </c>
      <c r="BF314" t="s" s="0">
        <v>81</v>
      </c>
      <c r="BG314" t="s" s="0">
        <v>81</v>
      </c>
      <c r="BH314" t="s" s="0">
        <v>81</v>
      </c>
      <c r="BI314" t="s" s="0">
        <v>7036</v>
      </c>
      <c r="BJ314" t="s" s="0">
        <v>7037</v>
      </c>
      <c r="BK314" t="s" s="625">
        <f>HYPERLINK("http://dx.doi.org/10.3390/jcm15020686","http://dx.doi.org/10.3390/jcm15020686")</f>
        <v>7038</v>
      </c>
      <c r="BL314" t="s" s="0">
        <v>81</v>
      </c>
      <c r="BM314" t="s" s="0">
        <v>81</v>
      </c>
      <c r="BN314" t="s" s="0">
        <v>385</v>
      </c>
      <c r="BO314" t="s" s="0">
        <v>182</v>
      </c>
      <c r="BP314" t="s" s="0">
        <v>115</v>
      </c>
      <c r="BQ314" t="s" s="0">
        <v>7039</v>
      </c>
      <c r="BR314" t="s" s="0">
        <v>7040</v>
      </c>
      <c r="BS314" t="s" s="0">
        <v>7041</v>
      </c>
      <c r="BT314" t="s" s="626">
        <f>HYPERLINK("https://www.webofscience.com/wos/woscc/full-record/WOS:001670662200001","View Record in Web of Science")</f>
        <v>119</v>
      </c>
      <c r="BU314" t="s" s="0">
        <v>120</v>
      </c>
      <c r="BV314" t="s" s="0">
        <v>81</v>
      </c>
      <c r="BW314" t="s" s="0">
        <v>81</v>
      </c>
      <c r="BX314" t="s" s="0">
        <v>121</v>
      </c>
    </row>
    <row r="315">
      <c r="A315" t="s" s="0">
        <v>108</v>
      </c>
      <c r="B315" t="s" s="0">
        <v>77</v>
      </c>
      <c r="C315" t="s" s="0">
        <v>289</v>
      </c>
      <c r="D315" t="s" s="0">
        <v>77</v>
      </c>
      <c r="E315" t="s" s="0">
        <v>7042</v>
      </c>
      <c r="F315" t="s" s="0">
        <v>7043</v>
      </c>
      <c r="G315" t="s" s="0">
        <v>7044</v>
      </c>
      <c r="H315" t="s" s="0">
        <v>81</v>
      </c>
      <c r="I315" t="s" s="0">
        <v>82</v>
      </c>
      <c r="J315" t="s" s="0">
        <v>7045</v>
      </c>
      <c r="K315" t="s" s="0">
        <v>7046</v>
      </c>
      <c r="L315" t="s" s="0">
        <v>7047</v>
      </c>
      <c r="M315" t="s" s="0">
        <v>7047</v>
      </c>
      <c r="N315" t="s" s="0">
        <v>7048</v>
      </c>
      <c r="O315" t="s" s="0">
        <v>7049</v>
      </c>
      <c r="P315" t="s" s="0">
        <v>7050</v>
      </c>
      <c r="Q315" t="s" s="0">
        <v>87</v>
      </c>
      <c r="R315" t="s" s="0">
        <v>81</v>
      </c>
      <c r="S315" t="s" s="0">
        <v>81</v>
      </c>
      <c r="T315" t="s" s="0">
        <v>81</v>
      </c>
      <c r="U315" t="s" s="0">
        <v>81</v>
      </c>
      <c r="V315" t="s" s="0">
        <v>7051</v>
      </c>
      <c r="W315" t="s" s="0">
        <v>2144</v>
      </c>
      <c r="X315" t="s" s="0">
        <v>81</v>
      </c>
      <c r="Y315" t="s" s="0">
        <v>81</v>
      </c>
      <c r="Z315" t="s" s="0">
        <v>90</v>
      </c>
      <c r="AA315" t="s" s="0">
        <v>91</v>
      </c>
      <c r="AB315" t="s" s="0">
        <v>81</v>
      </c>
      <c r="AC315" t="s" s="0">
        <v>81</v>
      </c>
      <c r="AD315" t="s" s="0">
        <v>81</v>
      </c>
      <c r="AE315" t="s" s="0">
        <v>81</v>
      </c>
      <c r="AF315" t="s" s="0">
        <v>81</v>
      </c>
      <c r="AG315" t="s" s="0">
        <v>7052</v>
      </c>
      <c r="AH315" t="s" s="0">
        <v>81</v>
      </c>
      <c r="AI315" t="s" s="0">
        <v>7053</v>
      </c>
      <c r="AJ315" t="s" s="0">
        <v>7054</v>
      </c>
      <c r="AK315" t="s" s="0">
        <v>81</v>
      </c>
      <c r="AL315" t="s" s="0">
        <v>996</v>
      </c>
      <c r="AM315" t="s" s="0">
        <v>267</v>
      </c>
      <c r="AN315" t="s" s="0">
        <v>957</v>
      </c>
      <c r="AO315" t="s" s="0">
        <v>77</v>
      </c>
      <c r="AP315" t="s" s="0">
        <v>288</v>
      </c>
      <c r="AQ315" t="s" s="0">
        <v>257</v>
      </c>
      <c r="AR315" t="s" s="0">
        <v>140</v>
      </c>
      <c r="AS315" t="s" s="0">
        <v>258</v>
      </c>
      <c r="AT315" t="s" s="0">
        <v>2148</v>
      </c>
      <c r="AU315" t="s" s="0">
        <v>2149</v>
      </c>
      <c r="AV315" t="s" s="0">
        <v>81</v>
      </c>
      <c r="AW315" t="s" s="0">
        <v>2144</v>
      </c>
      <c r="AX315" t="s" s="0">
        <v>2150</v>
      </c>
      <c r="AY315" t="s" s="0">
        <v>7055</v>
      </c>
      <c r="AZ315" t="s" s="0">
        <v>205</v>
      </c>
      <c r="BA315" t="s" s="0">
        <v>1432</v>
      </c>
      <c r="BB315" t="s" s="0">
        <v>97</v>
      </c>
      <c r="BC315" t="s" s="0">
        <v>81</v>
      </c>
      <c r="BD315" t="s" s="0">
        <v>81</v>
      </c>
      <c r="BE315" t="s" s="0">
        <v>81</v>
      </c>
      <c r="BF315" t="s" s="0">
        <v>81</v>
      </c>
      <c r="BG315" t="s" s="0">
        <v>7056</v>
      </c>
      <c r="BH315" t="s" s="0">
        <v>7057</v>
      </c>
      <c r="BI315" t="s" s="0">
        <v>81</v>
      </c>
      <c r="BJ315" t="s" s="0">
        <v>7058</v>
      </c>
      <c r="BK315" t="s" s="627">
        <f>HYPERLINK("http://dx.doi.org/10.1007/s00234-024-03485-x","http://dx.doi.org/10.1007/s00234-024-03485-x")</f>
        <v>7059</v>
      </c>
      <c r="BL315" t="s" s="0">
        <v>81</v>
      </c>
      <c r="BM315" t="s" s="0">
        <v>979</v>
      </c>
      <c r="BN315" t="s" s="0">
        <v>293</v>
      </c>
      <c r="BO315" t="s" s="0">
        <v>2155</v>
      </c>
      <c r="BP315" t="s" s="0">
        <v>2156</v>
      </c>
      <c r="BQ315" t="s" s="0">
        <v>7060</v>
      </c>
      <c r="BR315" t="s" s="0">
        <v>7061</v>
      </c>
      <c r="BS315" t="s" s="0">
        <v>7062</v>
      </c>
      <c r="BT315" t="s" s="628">
        <f>HYPERLINK("https://www.webofscience.com/wos/woscc/full-record/WOS:001352500700001","View Record in Web of Science")</f>
        <v>119</v>
      </c>
      <c r="BU315" t="s" s="0">
        <v>359</v>
      </c>
      <c r="BV315" t="s" s="0">
        <v>81</v>
      </c>
      <c r="BW315" t="s" s="0">
        <v>81</v>
      </c>
      <c r="BX315" t="s" s="0">
        <v>121</v>
      </c>
    </row>
    <row r="316">
      <c r="A316" t="s" s="0">
        <v>77</v>
      </c>
      <c r="B316" t="s" s="0">
        <v>77</v>
      </c>
      <c r="C316" t="s" s="0">
        <v>77</v>
      </c>
      <c r="D316" t="s" s="0">
        <v>77</v>
      </c>
      <c r="E316" t="s" s="0">
        <v>7063</v>
      </c>
      <c r="F316" t="s" s="0">
        <v>7064</v>
      </c>
      <c r="G316" t="s" s="0">
        <v>7065</v>
      </c>
      <c r="H316" t="s" s="0">
        <v>81</v>
      </c>
      <c r="I316" t="s" s="0">
        <v>82</v>
      </c>
      <c r="J316" t="s" s="0">
        <v>7066</v>
      </c>
      <c r="K316" t="s" s="0">
        <v>7067</v>
      </c>
      <c r="L316" t="s" s="0">
        <v>81</v>
      </c>
      <c r="M316" t="s" s="0">
        <v>81</v>
      </c>
      <c r="N316" t="s" s="0">
        <v>81</v>
      </c>
      <c r="O316" t="s" s="0">
        <v>7068</v>
      </c>
      <c r="P316" t="s" s="0">
        <v>81</v>
      </c>
      <c r="Q316" t="s" s="0">
        <v>87</v>
      </c>
      <c r="R316" t="s" s="0">
        <v>81</v>
      </c>
      <c r="S316" t="s" s="0">
        <v>81</v>
      </c>
      <c r="T316" t="s" s="0">
        <v>81</v>
      </c>
      <c r="U316" t="s" s="0">
        <v>81</v>
      </c>
      <c r="V316" t="s" s="0">
        <v>7069</v>
      </c>
      <c r="W316" t="s" s="0">
        <v>7070</v>
      </c>
      <c r="X316" t="s" s="0">
        <v>81</v>
      </c>
      <c r="Y316" t="s" s="0">
        <v>81</v>
      </c>
      <c r="Z316" t="s" s="0">
        <v>90</v>
      </c>
      <c r="AA316" t="s" s="0">
        <v>91</v>
      </c>
      <c r="AB316" t="s" s="0">
        <v>81</v>
      </c>
      <c r="AC316" t="s" s="0">
        <v>81</v>
      </c>
      <c r="AD316" t="s" s="0">
        <v>81</v>
      </c>
      <c r="AE316" t="s" s="0">
        <v>81</v>
      </c>
      <c r="AF316" t="s" s="0">
        <v>81</v>
      </c>
      <c r="AG316" t="s" s="0">
        <v>7071</v>
      </c>
      <c r="AH316" t="s" s="0">
        <v>7072</v>
      </c>
      <c r="AI316" t="s" s="0">
        <v>81</v>
      </c>
      <c r="AJ316" t="s" s="0">
        <v>81</v>
      </c>
      <c r="AK316" t="s" s="0">
        <v>81</v>
      </c>
      <c r="AL316" t="s" s="0">
        <v>138</v>
      </c>
      <c r="AM316" t="s" s="0">
        <v>77</v>
      </c>
      <c r="AN316" t="s" s="0">
        <v>77</v>
      </c>
      <c r="AO316" t="s" s="0">
        <v>77</v>
      </c>
      <c r="AP316" t="s" s="0">
        <v>77</v>
      </c>
      <c r="AQ316" t="s" s="0">
        <v>7073</v>
      </c>
      <c r="AR316" t="s" s="0">
        <v>7074</v>
      </c>
      <c r="AS316" t="s" s="0">
        <v>7075</v>
      </c>
      <c r="AT316" t="s" s="0">
        <v>7076</v>
      </c>
      <c r="AU316" t="s" s="0">
        <v>81</v>
      </c>
      <c r="AV316" t="s" s="0">
        <v>81</v>
      </c>
      <c r="AW316" t="s" s="0">
        <v>7077</v>
      </c>
      <c r="AX316" t="s" s="0">
        <v>7078</v>
      </c>
      <c r="AY316" t="s" s="0">
        <v>106</v>
      </c>
      <c r="AZ316" t="s" s="0">
        <v>106</v>
      </c>
      <c r="BA316" t="s" s="0">
        <v>267</v>
      </c>
      <c r="BB316" t="s" s="0">
        <v>81</v>
      </c>
      <c r="BC316" t="s" s="0">
        <v>81</v>
      </c>
      <c r="BD316" t="s" s="0">
        <v>81</v>
      </c>
      <c r="BE316" t="s" s="0">
        <v>81</v>
      </c>
      <c r="BF316" t="s" s="0">
        <v>81</v>
      </c>
      <c r="BG316" t="s" s="0">
        <v>7079</v>
      </c>
      <c r="BH316" t="s" s="0">
        <v>7080</v>
      </c>
      <c r="BI316" t="s" s="0">
        <v>81</v>
      </c>
      <c r="BJ316" t="s" s="0">
        <v>7081</v>
      </c>
      <c r="BK316" t="s" s="629">
        <f>HYPERLINK("http://dx.doi.org/10.17179/excli2026-9524","http://dx.doi.org/10.17179/excli2026-9524")</f>
        <v>7082</v>
      </c>
      <c r="BL316" t="s" s="0">
        <v>81</v>
      </c>
      <c r="BM316" t="s" s="0">
        <v>81</v>
      </c>
      <c r="BN316" t="s" s="0">
        <v>154</v>
      </c>
      <c r="BO316" t="s" s="0">
        <v>4698</v>
      </c>
      <c r="BP316" t="s" s="0">
        <v>4699</v>
      </c>
      <c r="BQ316" t="s" s="0">
        <v>7083</v>
      </c>
      <c r="BR316" t="s" s="0">
        <v>81</v>
      </c>
      <c r="BS316" t="s" s="0">
        <v>7084</v>
      </c>
      <c r="BT316" t="s" s="630">
        <f>HYPERLINK("https://www.webofscience.com/wos/woscc/full-record/WOS:001843646700001","View Record in Web of Science")</f>
        <v>119</v>
      </c>
      <c r="BU316" t="s" s="0">
        <v>81</v>
      </c>
      <c r="BV316" t="s" s="0">
        <v>81</v>
      </c>
      <c r="BW316" t="s" s="0">
        <v>81</v>
      </c>
      <c r="BX316" t="s" s="0">
        <v>121</v>
      </c>
    </row>
    <row r="317">
      <c r="A317" t="s" s="0">
        <v>77</v>
      </c>
      <c r="B317" t="s" s="0">
        <v>77</v>
      </c>
      <c r="C317" t="s" s="0">
        <v>77</v>
      </c>
      <c r="D317" t="s" s="0">
        <v>77</v>
      </c>
      <c r="E317" t="s" s="0">
        <v>7085</v>
      </c>
      <c r="F317" t="s" s="0">
        <v>7086</v>
      </c>
      <c r="G317" t="s" s="0">
        <v>7087</v>
      </c>
      <c r="H317" t="s" s="0">
        <v>81</v>
      </c>
      <c r="I317" t="s" s="0">
        <v>82</v>
      </c>
      <c r="J317" t="s" s="0">
        <v>7088</v>
      </c>
      <c r="K317" t="s" s="0">
        <v>7089</v>
      </c>
      <c r="L317" t="s" s="0">
        <v>81</v>
      </c>
      <c r="M317" t="s" s="0">
        <v>81</v>
      </c>
      <c r="N317" t="s" s="0">
        <v>81</v>
      </c>
      <c r="O317" t="s" s="0">
        <v>7090</v>
      </c>
      <c r="P317" t="s" s="0">
        <v>7091</v>
      </c>
      <c r="Q317" t="s" s="0">
        <v>87</v>
      </c>
      <c r="R317" t="s" s="0">
        <v>81</v>
      </c>
      <c r="S317" t="s" s="0">
        <v>81</v>
      </c>
      <c r="T317" t="s" s="0">
        <v>81</v>
      </c>
      <c r="U317" t="s" s="0">
        <v>81</v>
      </c>
      <c r="V317" t="s" s="0">
        <v>7092</v>
      </c>
      <c r="W317" t="s" s="0">
        <v>7093</v>
      </c>
      <c r="X317" t="s" s="0">
        <v>81</v>
      </c>
      <c r="Y317" t="s" s="0">
        <v>81</v>
      </c>
      <c r="Z317" t="s" s="0">
        <v>90</v>
      </c>
      <c r="AA317" t="s" s="0">
        <v>91</v>
      </c>
      <c r="AB317" t="s" s="0">
        <v>81</v>
      </c>
      <c r="AC317" t="s" s="0">
        <v>81</v>
      </c>
      <c r="AD317" t="s" s="0">
        <v>81</v>
      </c>
      <c r="AE317" t="s" s="0">
        <v>81</v>
      </c>
      <c r="AF317" t="s" s="0">
        <v>81</v>
      </c>
      <c r="AG317" t="s" s="0">
        <v>7094</v>
      </c>
      <c r="AH317" t="s" s="0">
        <v>4281</v>
      </c>
      <c r="AI317" t="s" s="0">
        <v>7095</v>
      </c>
      <c r="AJ317" t="s" s="0">
        <v>81</v>
      </c>
      <c r="AK317" t="s" s="0">
        <v>81</v>
      </c>
      <c r="AL317" t="s" s="0">
        <v>1846</v>
      </c>
      <c r="AM317" t="s" s="0">
        <v>77</v>
      </c>
      <c r="AN317" t="s" s="0">
        <v>77</v>
      </c>
      <c r="AO317" t="s" s="0">
        <v>108</v>
      </c>
      <c r="AP317" t="s" s="0">
        <v>108</v>
      </c>
      <c r="AQ317" t="s" s="0">
        <v>611</v>
      </c>
      <c r="AR317" t="s" s="0">
        <v>612</v>
      </c>
      <c r="AS317" t="s" s="0">
        <v>613</v>
      </c>
      <c r="AT317" t="s" s="0">
        <v>7096</v>
      </c>
      <c r="AU317" t="s" s="0">
        <v>7097</v>
      </c>
      <c r="AV317" t="s" s="0">
        <v>81</v>
      </c>
      <c r="AW317" t="s" s="0">
        <v>7098</v>
      </c>
      <c r="AX317" t="s" s="0">
        <v>7099</v>
      </c>
      <c r="AY317" t="s" s="0">
        <v>346</v>
      </c>
      <c r="AZ317" t="s" s="0">
        <v>106</v>
      </c>
      <c r="BA317" t="s" s="0">
        <v>534</v>
      </c>
      <c r="BB317" t="s" s="0">
        <v>200</v>
      </c>
      <c r="BC317" t="s" s="0">
        <v>81</v>
      </c>
      <c r="BD317" t="s" s="0">
        <v>81</v>
      </c>
      <c r="BE317" t="s" s="0">
        <v>81</v>
      </c>
      <c r="BF317" t="s" s="0">
        <v>81</v>
      </c>
      <c r="BG317" t="s" s="0">
        <v>81</v>
      </c>
      <c r="BH317" t="s" s="0">
        <v>81</v>
      </c>
      <c r="BI317" t="s" s="0">
        <v>7100</v>
      </c>
      <c r="BJ317" t="s" s="0">
        <v>7101</v>
      </c>
      <c r="BK317" t="s" s="631">
        <f>HYPERLINK("http://dx.doi.org/10.1016/j.jstrokecerebrovasdis.2026.108592","http://dx.doi.org/10.1016/j.jstrokecerebrovasdis.2026.108592")</f>
        <v>7102</v>
      </c>
      <c r="BL317" t="s" s="0">
        <v>81</v>
      </c>
      <c r="BM317" t="s" s="0">
        <v>346</v>
      </c>
      <c r="BN317" t="s" s="0">
        <v>177</v>
      </c>
      <c r="BO317" t="s" s="0">
        <v>7103</v>
      </c>
      <c r="BP317" t="s" s="0">
        <v>7104</v>
      </c>
      <c r="BQ317" t="s" s="0">
        <v>7105</v>
      </c>
      <c r="BR317" t="s" s="0">
        <v>7106</v>
      </c>
      <c r="BS317" t="s" s="0">
        <v>7107</v>
      </c>
      <c r="BT317" t="s" s="632">
        <f>HYPERLINK("https://www.webofscience.com/wos/woscc/full-record/WOS:001698763500001","View Record in Web of Science")</f>
        <v>119</v>
      </c>
      <c r="BU317" t="s" s="0">
        <v>272</v>
      </c>
      <c r="BV317" t="s" s="0">
        <v>81</v>
      </c>
      <c r="BW317" t="s" s="0">
        <v>81</v>
      </c>
      <c r="BX317" t="s" s="0">
        <v>121</v>
      </c>
    </row>
    <row r="318">
      <c r="A318" t="s" s="0">
        <v>97</v>
      </c>
      <c r="B318" t="s" s="0">
        <v>77</v>
      </c>
      <c r="C318" t="s" s="0">
        <v>181</v>
      </c>
      <c r="D318" t="s" s="0">
        <v>77</v>
      </c>
      <c r="E318" t="s" s="0">
        <v>7108</v>
      </c>
      <c r="F318" t="s" s="0">
        <v>7109</v>
      </c>
      <c r="G318" t="s" s="0">
        <v>7110</v>
      </c>
      <c r="H318" t="s" s="0">
        <v>81</v>
      </c>
      <c r="I318" t="s" s="0">
        <v>82</v>
      </c>
      <c r="J318" t="s" s="0">
        <v>7111</v>
      </c>
      <c r="K318" t="s" s="0">
        <v>7112</v>
      </c>
      <c r="L318" t="s" s="0">
        <v>7113</v>
      </c>
      <c r="M318" t="s" s="0">
        <v>7114</v>
      </c>
      <c r="N318" t="s" s="0">
        <v>7115</v>
      </c>
      <c r="O318" t="s" s="0">
        <v>7116</v>
      </c>
      <c r="P318" t="s" s="0">
        <v>7117</v>
      </c>
      <c r="Q318" t="s" s="0">
        <v>87</v>
      </c>
      <c r="R318" t="s" s="0">
        <v>81</v>
      </c>
      <c r="S318" t="s" s="0">
        <v>81</v>
      </c>
      <c r="T318" t="s" s="0">
        <v>81</v>
      </c>
      <c r="U318" t="s" s="0">
        <v>81</v>
      </c>
      <c r="V318" t="s" s="0">
        <v>7118</v>
      </c>
      <c r="W318" t="s" s="0">
        <v>7119</v>
      </c>
      <c r="X318" t="s" s="0">
        <v>81</v>
      </c>
      <c r="Y318" t="s" s="0">
        <v>81</v>
      </c>
      <c r="Z318" t="s" s="0">
        <v>90</v>
      </c>
      <c r="AA318" t="s" s="0">
        <v>91</v>
      </c>
      <c r="AB318" t="s" s="0">
        <v>81</v>
      </c>
      <c r="AC318" t="s" s="0">
        <v>81</v>
      </c>
      <c r="AD318" t="s" s="0">
        <v>81</v>
      </c>
      <c r="AE318" t="s" s="0">
        <v>81</v>
      </c>
      <c r="AF318" t="s" s="0">
        <v>81</v>
      </c>
      <c r="AG318" t="s" s="0">
        <v>7120</v>
      </c>
      <c r="AH318" t="s" s="0">
        <v>7121</v>
      </c>
      <c r="AI318" t="s" s="0">
        <v>7122</v>
      </c>
      <c r="AJ318" t="s" s="0">
        <v>7123</v>
      </c>
      <c r="AK318" t="s" s="0">
        <v>81</v>
      </c>
      <c r="AL318" t="s" s="0">
        <v>1846</v>
      </c>
      <c r="AM318" t="s" s="0">
        <v>638</v>
      </c>
      <c r="AN318" t="s" s="0">
        <v>2780</v>
      </c>
      <c r="AO318" t="s" s="0">
        <v>77</v>
      </c>
      <c r="AP318" t="s" s="0">
        <v>136</v>
      </c>
      <c r="AQ318" t="s" s="0">
        <v>139</v>
      </c>
      <c r="AR318" t="s" s="0">
        <v>140</v>
      </c>
      <c r="AS318" t="s" s="0">
        <v>430</v>
      </c>
      <c r="AT318" t="s" s="0">
        <v>7124</v>
      </c>
      <c r="AU318" t="s" s="0">
        <v>7125</v>
      </c>
      <c r="AV318" t="s" s="0">
        <v>81</v>
      </c>
      <c r="AW318" t="s" s="0">
        <v>7126</v>
      </c>
      <c r="AX318" t="s" s="0">
        <v>7127</v>
      </c>
      <c r="AY318" t="s" s="0">
        <v>7128</v>
      </c>
      <c r="AZ318" t="s" s="0">
        <v>147</v>
      </c>
      <c r="BA318" t="s" s="0">
        <v>610</v>
      </c>
      <c r="BB318" t="s" s="0">
        <v>677</v>
      </c>
      <c r="BC318" t="s" s="0">
        <v>81</v>
      </c>
      <c r="BD318" t="s" s="0">
        <v>81</v>
      </c>
      <c r="BE318" t="s" s="0">
        <v>81</v>
      </c>
      <c r="BF318" t="s" s="0">
        <v>81</v>
      </c>
      <c r="BG318" t="s" s="0">
        <v>7129</v>
      </c>
      <c r="BH318" t="s" s="0">
        <v>7130</v>
      </c>
      <c r="BI318" t="s" s="0">
        <v>81</v>
      </c>
      <c r="BJ318" t="s" s="0">
        <v>7131</v>
      </c>
      <c r="BK318" t="s" s="633">
        <f>HYPERLINK("http://dx.doi.org/10.1016/j.dld.2022.03.007","http://dx.doi.org/10.1016/j.dld.2022.03.007")</f>
        <v>7132</v>
      </c>
      <c r="BL318" t="s" s="0">
        <v>81</v>
      </c>
      <c r="BM318" t="s" s="0">
        <v>7133</v>
      </c>
      <c r="BN318" t="s" s="0">
        <v>360</v>
      </c>
      <c r="BO318" t="s" s="0">
        <v>1496</v>
      </c>
      <c r="BP318" t="s" s="0">
        <v>1496</v>
      </c>
      <c r="BQ318" t="s" s="0">
        <v>7134</v>
      </c>
      <c r="BR318" t="s" s="0">
        <v>7135</v>
      </c>
      <c r="BS318" t="s" s="0">
        <v>7136</v>
      </c>
      <c r="BT318" t="s" s="634">
        <f>HYPERLINK("https://www.webofscience.com/wos/woscc/full-record/WOS:000923156600005","View Record in Web of Science")</f>
        <v>119</v>
      </c>
      <c r="BU318" t="s" s="0">
        <v>81</v>
      </c>
      <c r="BV318" t="s" s="0">
        <v>81</v>
      </c>
      <c r="BW318" t="s" s="0">
        <v>81</v>
      </c>
      <c r="BX318" t="s" s="0">
        <v>121</v>
      </c>
    </row>
    <row r="319">
      <c r="A319" t="s" s="0">
        <v>77</v>
      </c>
      <c r="B319" t="s" s="0">
        <v>77</v>
      </c>
      <c r="C319" t="s" s="0">
        <v>77</v>
      </c>
      <c r="D319" t="s" s="0">
        <v>77</v>
      </c>
      <c r="E319" t="s" s="0">
        <v>7137</v>
      </c>
      <c r="F319" t="s" s="0">
        <v>7138</v>
      </c>
      <c r="G319" t="s" s="0">
        <v>7139</v>
      </c>
      <c r="H319" t="s" s="0">
        <v>81</v>
      </c>
      <c r="I319" t="s" s="0">
        <v>82</v>
      </c>
      <c r="J319" t="s" s="0">
        <v>7140</v>
      </c>
      <c r="K319" t="s" s="0">
        <v>7141</v>
      </c>
      <c r="L319" t="s" s="0">
        <v>7142</v>
      </c>
      <c r="M319" t="s" s="0">
        <v>7143</v>
      </c>
      <c r="N319" t="s" s="0">
        <v>7144</v>
      </c>
      <c r="O319" t="s" s="0">
        <v>7145</v>
      </c>
      <c r="P319" t="s" s="0">
        <v>81</v>
      </c>
      <c r="Q319" t="s" s="0">
        <v>87</v>
      </c>
      <c r="R319" t="s" s="0">
        <v>81</v>
      </c>
      <c r="S319" t="s" s="0">
        <v>81</v>
      </c>
      <c r="T319" t="s" s="0">
        <v>81</v>
      </c>
      <c r="U319" t="s" s="0">
        <v>81</v>
      </c>
      <c r="V319" t="s" s="0">
        <v>7146</v>
      </c>
      <c r="W319" t="s" s="0">
        <v>557</v>
      </c>
      <c r="X319" t="s" s="0">
        <v>81</v>
      </c>
      <c r="Y319" t="s" s="0">
        <v>81</v>
      </c>
      <c r="Z319" t="s" s="0">
        <v>90</v>
      </c>
      <c r="AA319" t="s" s="0">
        <v>91</v>
      </c>
      <c r="AB319" t="s" s="0">
        <v>81</v>
      </c>
      <c r="AC319" t="s" s="0">
        <v>81</v>
      </c>
      <c r="AD319" t="s" s="0">
        <v>81</v>
      </c>
      <c r="AE319" t="s" s="0">
        <v>81</v>
      </c>
      <c r="AF319" t="s" s="0">
        <v>81</v>
      </c>
      <c r="AG319" t="s" s="0">
        <v>7147</v>
      </c>
      <c r="AH319" t="s" s="0">
        <v>7148</v>
      </c>
      <c r="AI319" t="s" s="0">
        <v>7149</v>
      </c>
      <c r="AJ319" t="s" s="0">
        <v>81</v>
      </c>
      <c r="AK319" t="s" s="0">
        <v>81</v>
      </c>
      <c r="AL319" t="s" s="0">
        <v>534</v>
      </c>
      <c r="AM319" t="s" s="0">
        <v>199</v>
      </c>
      <c r="AN319" t="s" s="0">
        <v>200</v>
      </c>
      <c r="AO319" t="s" s="0">
        <v>97</v>
      </c>
      <c r="AP319" t="s" s="0">
        <v>199</v>
      </c>
      <c r="AQ319" t="s" s="0">
        <v>313</v>
      </c>
      <c r="AR319" t="s" s="0">
        <v>314</v>
      </c>
      <c r="AS319" t="s" s="0">
        <v>315</v>
      </c>
      <c r="AT319" t="s" s="0">
        <v>561</v>
      </c>
      <c r="AU319" t="s" s="0">
        <v>81</v>
      </c>
      <c r="AV319" t="s" s="0">
        <v>81</v>
      </c>
      <c r="AW319" t="s" s="0">
        <v>562</v>
      </c>
      <c r="AX319" t="s" s="0">
        <v>563</v>
      </c>
      <c r="AY319" t="s" s="0">
        <v>3725</v>
      </c>
      <c r="AZ319" t="s" s="0">
        <v>205</v>
      </c>
      <c r="BA319" t="s" s="0">
        <v>177</v>
      </c>
      <c r="BB319" t="s" s="0">
        <v>81</v>
      </c>
      <c r="BC319" t="s" s="0">
        <v>81</v>
      </c>
      <c r="BD319" t="s" s="0">
        <v>81</v>
      </c>
      <c r="BE319" t="s" s="0">
        <v>81</v>
      </c>
      <c r="BF319" t="s" s="0">
        <v>81</v>
      </c>
      <c r="BG319" t="s" s="0">
        <v>81</v>
      </c>
      <c r="BH319" t="s" s="0">
        <v>81</v>
      </c>
      <c r="BI319" t="s" s="0">
        <v>7150</v>
      </c>
      <c r="BJ319" t="s" s="0">
        <v>7151</v>
      </c>
      <c r="BK319" t="s" s="635">
        <f>HYPERLINK("http://dx.doi.org/10.3389/fonc.2025.1626286","http://dx.doi.org/10.3389/fonc.2025.1626286")</f>
        <v>7152</v>
      </c>
      <c r="BL319" t="s" s="0">
        <v>81</v>
      </c>
      <c r="BM319" t="s" s="0">
        <v>81</v>
      </c>
      <c r="BN319" t="s" s="0">
        <v>177</v>
      </c>
      <c r="BO319" t="s" s="0">
        <v>568</v>
      </c>
      <c r="BP319" t="s" s="0">
        <v>568</v>
      </c>
      <c r="BQ319" t="s" s="0">
        <v>7153</v>
      </c>
      <c r="BR319" t="s" s="0">
        <v>7154</v>
      </c>
      <c r="BS319" t="s" s="0">
        <v>7155</v>
      </c>
      <c r="BT319" t="s" s="636">
        <f>HYPERLINK("https://www.webofscience.com/wos/woscc/full-record/WOS:001638987000001","View Record in Web of Science")</f>
        <v>119</v>
      </c>
      <c r="BU319" t="s" s="0">
        <v>120</v>
      </c>
      <c r="BV319" t="s" s="0">
        <v>81</v>
      </c>
      <c r="BW319" t="s" s="0">
        <v>81</v>
      </c>
      <c r="BX319" t="s" s="0">
        <v>121</v>
      </c>
    </row>
    <row r="320">
      <c r="A320" t="s" s="0">
        <v>77</v>
      </c>
      <c r="B320" t="s" s="0">
        <v>77</v>
      </c>
      <c r="C320" t="s" s="0">
        <v>77</v>
      </c>
      <c r="D320" t="s" s="0">
        <v>77</v>
      </c>
      <c r="E320" t="s" s="0">
        <v>7156</v>
      </c>
      <c r="F320" t="s" s="0">
        <v>7157</v>
      </c>
      <c r="G320" t="s" s="0">
        <v>7158</v>
      </c>
      <c r="H320" t="s" s="0">
        <v>81</v>
      </c>
      <c r="I320" t="s" s="0">
        <v>276</v>
      </c>
      <c r="J320" t="s" s="0">
        <v>7159</v>
      </c>
      <c r="K320" t="s" s="0">
        <v>7160</v>
      </c>
      <c r="L320" t="s" s="0">
        <v>81</v>
      </c>
      <c r="M320" t="s" s="0">
        <v>81</v>
      </c>
      <c r="N320" t="s" s="0">
        <v>7161</v>
      </c>
      <c r="O320" t="s" s="0">
        <v>7162</v>
      </c>
      <c r="P320" t="s" s="0">
        <v>7163</v>
      </c>
      <c r="Q320" t="s" s="0">
        <v>87</v>
      </c>
      <c r="R320" t="s" s="0">
        <v>81</v>
      </c>
      <c r="S320" t="s" s="0">
        <v>81</v>
      </c>
      <c r="T320" t="s" s="0">
        <v>81</v>
      </c>
      <c r="U320" t="s" s="0">
        <v>81</v>
      </c>
      <c r="V320" t="s" s="0">
        <v>7164</v>
      </c>
      <c r="W320" t="s" s="0">
        <v>7165</v>
      </c>
      <c r="X320" t="s" s="0">
        <v>81</v>
      </c>
      <c r="Y320" t="s" s="0">
        <v>81</v>
      </c>
      <c r="Z320" t="s" s="0">
        <v>90</v>
      </c>
      <c r="AA320" t="s" s="0">
        <v>91</v>
      </c>
      <c r="AB320" t="s" s="0">
        <v>81</v>
      </c>
      <c r="AC320" t="s" s="0">
        <v>81</v>
      </c>
      <c r="AD320" t="s" s="0">
        <v>81</v>
      </c>
      <c r="AE320" t="s" s="0">
        <v>81</v>
      </c>
      <c r="AF320" t="s" s="0">
        <v>81</v>
      </c>
      <c r="AG320" t="s" s="0">
        <v>7166</v>
      </c>
      <c r="AH320" t="s" s="0">
        <v>7167</v>
      </c>
      <c r="AI320" t="s" s="0">
        <v>7168</v>
      </c>
      <c r="AJ320" t="s" s="0">
        <v>7169</v>
      </c>
      <c r="AK320" t="s" s="0">
        <v>81</v>
      </c>
      <c r="AL320" t="s" s="0">
        <v>1774</v>
      </c>
      <c r="AM320" t="s" s="0">
        <v>289</v>
      </c>
      <c r="AN320" t="s" s="0">
        <v>354</v>
      </c>
      <c r="AO320" t="s" s="0">
        <v>108</v>
      </c>
      <c r="AP320" t="s" s="0">
        <v>404</v>
      </c>
      <c r="AQ320" t="s" s="0">
        <v>1231</v>
      </c>
      <c r="AR320" t="s" s="0">
        <v>1232</v>
      </c>
      <c r="AS320" t="s" s="0">
        <v>1233</v>
      </c>
      <c r="AT320" t="s" s="0">
        <v>7170</v>
      </c>
      <c r="AU320" t="s" s="0">
        <v>7171</v>
      </c>
      <c r="AV320" t="s" s="0">
        <v>81</v>
      </c>
      <c r="AW320" t="s" s="0">
        <v>7172</v>
      </c>
      <c r="AX320" t="s" s="0">
        <v>7173</v>
      </c>
      <c r="AY320" t="s" s="0">
        <v>353</v>
      </c>
      <c r="AZ320" t="s" s="0">
        <v>205</v>
      </c>
      <c r="BA320" t="s" s="0">
        <v>2264</v>
      </c>
      <c r="BB320" t="s" s="0">
        <v>199</v>
      </c>
      <c r="BC320" t="s" s="0">
        <v>81</v>
      </c>
      <c r="BD320" t="s" s="0">
        <v>81</v>
      </c>
      <c r="BE320" t="s" s="0">
        <v>81</v>
      </c>
      <c r="BF320" t="s" s="0">
        <v>81</v>
      </c>
      <c r="BG320" t="s" s="0">
        <v>7174</v>
      </c>
      <c r="BH320" t="s" s="0">
        <v>3161</v>
      </c>
      <c r="BI320" t="s" s="0">
        <v>81</v>
      </c>
      <c r="BJ320" t="s" s="0">
        <v>7175</v>
      </c>
      <c r="BK320" t="s" s="637">
        <f>HYPERLINK("http://dx.doi.org/10.1002/jmrs.860","http://dx.doi.org/10.1002/jmrs.860")</f>
        <v>7176</v>
      </c>
      <c r="BL320" t="s" s="0">
        <v>81</v>
      </c>
      <c r="BM320" t="s" s="0">
        <v>621</v>
      </c>
      <c r="BN320" t="s" s="0">
        <v>136</v>
      </c>
      <c r="BO320" t="s" s="0">
        <v>441</v>
      </c>
      <c r="BP320" t="s" s="0">
        <v>441</v>
      </c>
      <c r="BQ320" t="s" s="0">
        <v>7177</v>
      </c>
      <c r="BR320" t="s" s="0">
        <v>7178</v>
      </c>
      <c r="BS320" t="s" s="0">
        <v>7179</v>
      </c>
      <c r="BT320" t="s" s="638">
        <f>HYPERLINK("https://www.webofscience.com/wos/woscc/full-record/WOS:001402357100001","View Record in Web of Science")</f>
        <v>119</v>
      </c>
      <c r="BU320" t="s" s="0">
        <v>120</v>
      </c>
      <c r="BV320" t="s" s="0">
        <v>81</v>
      </c>
      <c r="BW320" t="s" s="0">
        <v>81</v>
      </c>
      <c r="BX320" t="s" s="0">
        <v>121</v>
      </c>
    </row>
    <row r="321">
      <c r="A321" t="s" s="0">
        <v>77</v>
      </c>
      <c r="B321" t="s" s="0">
        <v>77</v>
      </c>
      <c r="C321" t="s" s="0">
        <v>77</v>
      </c>
      <c r="D321" t="s" s="0">
        <v>77</v>
      </c>
      <c r="E321" t="s" s="0">
        <v>7180</v>
      </c>
      <c r="F321" t="s" s="0">
        <v>7181</v>
      </c>
      <c r="G321" t="s" s="0">
        <v>7182</v>
      </c>
      <c r="H321" t="s" s="0">
        <v>81</v>
      </c>
      <c r="I321" t="s" s="0">
        <v>82</v>
      </c>
      <c r="J321" t="s" s="0">
        <v>7183</v>
      </c>
      <c r="K321" t="s" s="0">
        <v>7184</v>
      </c>
      <c r="L321" t="s" s="0">
        <v>81</v>
      </c>
      <c r="M321" t="s" s="0">
        <v>81</v>
      </c>
      <c r="N321" t="s" s="0">
        <v>81</v>
      </c>
      <c r="O321" t="s" s="0">
        <v>7185</v>
      </c>
      <c r="P321" t="s" s="0">
        <v>7186</v>
      </c>
      <c r="Q321" t="s" s="0">
        <v>87</v>
      </c>
      <c r="R321" t="s" s="0">
        <v>81</v>
      </c>
      <c r="S321" t="s" s="0">
        <v>81</v>
      </c>
      <c r="T321" t="s" s="0">
        <v>81</v>
      </c>
      <c r="U321" t="s" s="0">
        <v>81</v>
      </c>
      <c r="V321" t="s" s="0">
        <v>7187</v>
      </c>
      <c r="W321" t="s" s="0">
        <v>167</v>
      </c>
      <c r="X321" t="s" s="0">
        <v>81</v>
      </c>
      <c r="Y321" t="s" s="0">
        <v>81</v>
      </c>
      <c r="Z321" t="s" s="0">
        <v>90</v>
      </c>
      <c r="AA321" t="s" s="0">
        <v>91</v>
      </c>
      <c r="AB321" t="s" s="0">
        <v>81</v>
      </c>
      <c r="AC321" t="s" s="0">
        <v>81</v>
      </c>
      <c r="AD321" t="s" s="0">
        <v>81</v>
      </c>
      <c r="AE321" t="s" s="0">
        <v>81</v>
      </c>
      <c r="AF321" t="s" s="0">
        <v>81</v>
      </c>
      <c r="AG321" t="s" s="0">
        <v>7188</v>
      </c>
      <c r="AH321" t="s" s="0">
        <v>7189</v>
      </c>
      <c r="AI321" t="s" s="0">
        <v>7190</v>
      </c>
      <c r="AJ321" t="s" s="0">
        <v>81</v>
      </c>
      <c r="AK321" t="s" s="0">
        <v>81</v>
      </c>
      <c r="AL321" t="s" s="0">
        <v>2105</v>
      </c>
      <c r="AM321" t="s" s="0">
        <v>77</v>
      </c>
      <c r="AN321" t="s" s="0">
        <v>77</v>
      </c>
      <c r="AO321" t="s" s="0">
        <v>199</v>
      </c>
      <c r="AP321" t="s" s="0">
        <v>199</v>
      </c>
      <c r="AQ321" t="s" s="0">
        <v>170</v>
      </c>
      <c r="AR321" t="s" s="0">
        <v>171</v>
      </c>
      <c r="AS321" t="s" s="0">
        <v>172</v>
      </c>
      <c r="AT321" t="s" s="0">
        <v>81</v>
      </c>
      <c r="AU321" t="s" s="0">
        <v>173</v>
      </c>
      <c r="AV321" t="s" s="0">
        <v>81</v>
      </c>
      <c r="AW321" t="s" s="0">
        <v>174</v>
      </c>
      <c r="AX321" t="s" s="0">
        <v>175</v>
      </c>
      <c r="AY321" t="s" s="0">
        <v>2741</v>
      </c>
      <c r="AZ321" t="s" s="0">
        <v>106</v>
      </c>
      <c r="BA321" t="s" s="0">
        <v>177</v>
      </c>
      <c r="BB321" t="s" s="0">
        <v>288</v>
      </c>
      <c r="BC321" t="s" s="0">
        <v>81</v>
      </c>
      <c r="BD321" t="s" s="0">
        <v>81</v>
      </c>
      <c r="BE321" t="s" s="0">
        <v>81</v>
      </c>
      <c r="BF321" t="s" s="0">
        <v>81</v>
      </c>
      <c r="BG321" t="s" s="0">
        <v>81</v>
      </c>
      <c r="BH321" t="s" s="0">
        <v>81</v>
      </c>
      <c r="BI321" t="s" s="0">
        <v>7191</v>
      </c>
      <c r="BJ321" t="s" s="0">
        <v>7192</v>
      </c>
      <c r="BK321" t="s" s="639">
        <f>HYPERLINK("http://dx.doi.org/10.3390/jcm15062165","http://dx.doi.org/10.3390/jcm15062165")</f>
        <v>7193</v>
      </c>
      <c r="BL321" t="s" s="0">
        <v>81</v>
      </c>
      <c r="BM321" t="s" s="0">
        <v>81</v>
      </c>
      <c r="BN321" t="s" s="0">
        <v>107</v>
      </c>
      <c r="BO321" t="s" s="0">
        <v>182</v>
      </c>
      <c r="BP321" t="s" s="0">
        <v>115</v>
      </c>
      <c r="BQ321" t="s" s="0">
        <v>7194</v>
      </c>
      <c r="BR321" t="s" s="0">
        <v>7195</v>
      </c>
      <c r="BS321" t="s" s="0">
        <v>7196</v>
      </c>
      <c r="BT321" t="s" s="640">
        <f>HYPERLINK("https://www.webofscience.com/wos/woscc/full-record/WOS:001725714000001","View Record in Web of Science")</f>
        <v>119</v>
      </c>
      <c r="BU321" t="s" s="0">
        <v>120</v>
      </c>
      <c r="BV321" t="s" s="0">
        <v>81</v>
      </c>
      <c r="BW321" t="s" s="0">
        <v>81</v>
      </c>
      <c r="BX321" t="s" s="0">
        <v>121</v>
      </c>
    </row>
    <row r="322">
      <c r="A322" t="s" s="0">
        <v>77</v>
      </c>
      <c r="B322" t="s" s="0">
        <v>77</v>
      </c>
      <c r="C322" t="s" s="0">
        <v>77</v>
      </c>
      <c r="D322" t="s" s="0">
        <v>77</v>
      </c>
      <c r="E322" t="s" s="0">
        <v>7197</v>
      </c>
      <c r="F322" t="s" s="0">
        <v>7198</v>
      </c>
      <c r="G322" t="s" s="0">
        <v>7199</v>
      </c>
      <c r="H322" t="s" s="0">
        <v>81</v>
      </c>
      <c r="I322" t="s" s="0">
        <v>82</v>
      </c>
      <c r="J322" t="s" s="0">
        <v>7200</v>
      </c>
      <c r="K322" t="s" s="0">
        <v>7201</v>
      </c>
      <c r="L322" t="s" s="0">
        <v>81</v>
      </c>
      <c r="M322" t="s" s="0">
        <v>81</v>
      </c>
      <c r="N322" t="s" s="0">
        <v>81</v>
      </c>
      <c r="O322" t="s" s="0">
        <v>7202</v>
      </c>
      <c r="P322" t="s" s="0">
        <v>7203</v>
      </c>
      <c r="Q322" t="s" s="0">
        <v>87</v>
      </c>
      <c r="R322" t="s" s="0">
        <v>81</v>
      </c>
      <c r="S322" t="s" s="0">
        <v>81</v>
      </c>
      <c r="T322" t="s" s="0">
        <v>81</v>
      </c>
      <c r="U322" t="s" s="0">
        <v>81</v>
      </c>
      <c r="V322" t="s" s="0">
        <v>7204</v>
      </c>
      <c r="W322" t="s" s="0">
        <v>7205</v>
      </c>
      <c r="X322" t="s" s="0">
        <v>81</v>
      </c>
      <c r="Y322" t="s" s="0">
        <v>81</v>
      </c>
      <c r="Z322" t="s" s="0">
        <v>90</v>
      </c>
      <c r="AA322" t="s" s="0">
        <v>509</v>
      </c>
      <c r="AB322" t="s" s="0">
        <v>81</v>
      </c>
      <c r="AC322" t="s" s="0">
        <v>81</v>
      </c>
      <c r="AD322" t="s" s="0">
        <v>81</v>
      </c>
      <c r="AE322" t="s" s="0">
        <v>81</v>
      </c>
      <c r="AF322" t="s" s="0">
        <v>81</v>
      </c>
      <c r="AG322" t="s" s="0">
        <v>7206</v>
      </c>
      <c r="AH322" t="s" s="0">
        <v>7207</v>
      </c>
      <c r="AI322" t="s" s="0">
        <v>81</v>
      </c>
      <c r="AJ322" t="s" s="0">
        <v>7208</v>
      </c>
      <c r="AK322" t="s" s="0">
        <v>81</v>
      </c>
      <c r="AL322" t="s" s="0">
        <v>693</v>
      </c>
      <c r="AM322" t="s" s="0">
        <v>77</v>
      </c>
      <c r="AN322" t="s" s="0">
        <v>77</v>
      </c>
      <c r="AO322" t="s" s="0">
        <v>108</v>
      </c>
      <c r="AP322" t="s" s="0">
        <v>108</v>
      </c>
      <c r="AQ322" t="s" s="0">
        <v>257</v>
      </c>
      <c r="AR322" t="s" s="0">
        <v>140</v>
      </c>
      <c r="AS322" t="s" s="0">
        <v>258</v>
      </c>
      <c r="AT322" t="s" s="0">
        <v>7209</v>
      </c>
      <c r="AU322" t="s" s="0">
        <v>7210</v>
      </c>
      <c r="AV322" t="s" s="0">
        <v>81</v>
      </c>
      <c r="AW322" t="s" s="0">
        <v>7211</v>
      </c>
      <c r="AX322" t="s" s="0">
        <v>7212</v>
      </c>
      <c r="AY322" t="s" s="0">
        <v>81</v>
      </c>
      <c r="AZ322" t="s" s="0">
        <v>106</v>
      </c>
      <c r="BA322" t="s" s="0">
        <v>81</v>
      </c>
      <c r="BB322" t="s" s="0">
        <v>81</v>
      </c>
      <c r="BC322" t="s" s="0">
        <v>81</v>
      </c>
      <c r="BD322" t="s" s="0">
        <v>81</v>
      </c>
      <c r="BE322" t="s" s="0">
        <v>81</v>
      </c>
      <c r="BF322" t="s" s="0">
        <v>81</v>
      </c>
      <c r="BG322" t="s" s="0">
        <v>81</v>
      </c>
      <c r="BH322" t="s" s="0">
        <v>81</v>
      </c>
      <c r="BI322" t="s" s="0">
        <v>81</v>
      </c>
      <c r="BJ322" t="s" s="0">
        <v>7213</v>
      </c>
      <c r="BK322" t="s" s="641">
        <f>HYPERLINK("http://dx.doi.org/10.1007/s10278-025-01775-1","http://dx.doi.org/10.1007/s10278-025-01775-1")</f>
        <v>7214</v>
      </c>
      <c r="BL322" t="s" s="0">
        <v>81</v>
      </c>
      <c r="BM322" t="s" s="0">
        <v>1992</v>
      </c>
      <c r="BN322" t="s" s="0">
        <v>267</v>
      </c>
      <c r="BO322" t="s" s="0">
        <v>441</v>
      </c>
      <c r="BP322" t="s" s="0">
        <v>441</v>
      </c>
      <c r="BQ322" t="s" s="0">
        <v>7215</v>
      </c>
      <c r="BR322" t="s" s="0">
        <v>7216</v>
      </c>
      <c r="BS322" t="s" s="0">
        <v>7217</v>
      </c>
      <c r="BT322" t="s" s="642">
        <f>HYPERLINK("https://www.webofscience.com/wos/woscc/full-record/WOS:001654276100001","View Record in Web of Science")</f>
        <v>119</v>
      </c>
      <c r="BU322" t="s" s="0">
        <v>81</v>
      </c>
      <c r="BV322" t="s" s="0">
        <v>81</v>
      </c>
      <c r="BW322" t="s" s="0">
        <v>81</v>
      </c>
      <c r="BX322" t="s" s="0">
        <v>121</v>
      </c>
    </row>
    <row r="323">
      <c r="A323" t="s" s="0">
        <v>77</v>
      </c>
      <c r="B323" t="s" s="0">
        <v>77</v>
      </c>
      <c r="C323" t="s" s="0">
        <v>77</v>
      </c>
      <c r="D323" t="s" s="0">
        <v>77</v>
      </c>
      <c r="E323" t="s" s="0">
        <v>7218</v>
      </c>
      <c r="F323" t="s" s="0">
        <v>7219</v>
      </c>
      <c r="G323" t="s" s="0">
        <v>7220</v>
      </c>
      <c r="H323" t="s" s="0">
        <v>81</v>
      </c>
      <c r="I323" t="s" s="0">
        <v>82</v>
      </c>
      <c r="J323" t="s" s="0">
        <v>7221</v>
      </c>
      <c r="K323" t="s" s="0">
        <v>7222</v>
      </c>
      <c r="L323" t="s" s="0">
        <v>7223</v>
      </c>
      <c r="M323" t="s" s="0">
        <v>7223</v>
      </c>
      <c r="N323" t="s" s="0">
        <v>7224</v>
      </c>
      <c r="O323" t="s" s="0">
        <v>7225</v>
      </c>
      <c r="P323" t="s" s="0">
        <v>7091</v>
      </c>
      <c r="Q323" t="s" s="0">
        <v>87</v>
      </c>
      <c r="R323" t="s" s="0">
        <v>81</v>
      </c>
      <c r="S323" t="s" s="0">
        <v>81</v>
      </c>
      <c r="T323" t="s" s="0">
        <v>81</v>
      </c>
      <c r="U323" t="s" s="0">
        <v>81</v>
      </c>
      <c r="V323" t="s" s="0">
        <v>7226</v>
      </c>
      <c r="W323" t="s" s="0">
        <v>7227</v>
      </c>
      <c r="X323" t="s" s="0">
        <v>81</v>
      </c>
      <c r="Y323" t="s" s="0">
        <v>81</v>
      </c>
      <c r="Z323" t="s" s="0">
        <v>90</v>
      </c>
      <c r="AA323" t="s" s="0">
        <v>91</v>
      </c>
      <c r="AB323" t="s" s="0">
        <v>81</v>
      </c>
      <c r="AC323" t="s" s="0">
        <v>81</v>
      </c>
      <c r="AD323" t="s" s="0">
        <v>81</v>
      </c>
      <c r="AE323" t="s" s="0">
        <v>81</v>
      </c>
      <c r="AF323" t="s" s="0">
        <v>81</v>
      </c>
      <c r="AG323" t="s" s="0">
        <v>7228</v>
      </c>
      <c r="AH323" t="s" s="0">
        <v>7229</v>
      </c>
      <c r="AI323" t="s" s="0">
        <v>7230</v>
      </c>
      <c r="AJ323" t="s" s="0">
        <v>81</v>
      </c>
      <c r="AK323" t="s" s="0">
        <v>81</v>
      </c>
      <c r="AL323" t="s" s="0">
        <v>267</v>
      </c>
      <c r="AM323" t="s" s="0">
        <v>108</v>
      </c>
      <c r="AN323" t="s" s="0">
        <v>108</v>
      </c>
      <c r="AO323" t="s" s="0">
        <v>108</v>
      </c>
      <c r="AP323" t="s" s="0">
        <v>108</v>
      </c>
      <c r="AQ323" t="s" s="0">
        <v>7231</v>
      </c>
      <c r="AR323" t="s" s="0">
        <v>7232</v>
      </c>
      <c r="AS323" t="s" s="0">
        <v>7233</v>
      </c>
      <c r="AT323" t="s" s="0">
        <v>7234</v>
      </c>
      <c r="AU323" t="s" s="0">
        <v>7235</v>
      </c>
      <c r="AV323" t="s" s="0">
        <v>81</v>
      </c>
      <c r="AW323" t="s" s="0">
        <v>7236</v>
      </c>
      <c r="AX323" t="s" s="0">
        <v>7237</v>
      </c>
      <c r="AY323" t="s" s="0">
        <v>7238</v>
      </c>
      <c r="AZ323" t="s" s="0">
        <v>205</v>
      </c>
      <c r="BA323" t="s" s="0">
        <v>1590</v>
      </c>
      <c r="BB323" t="s" s="0">
        <v>108</v>
      </c>
      <c r="BC323" t="s" s="0">
        <v>81</v>
      </c>
      <c r="BD323" t="s" s="0">
        <v>81</v>
      </c>
      <c r="BE323" t="s" s="0">
        <v>81</v>
      </c>
      <c r="BF323" t="s" s="0">
        <v>81</v>
      </c>
      <c r="BG323" t="s" s="0">
        <v>81</v>
      </c>
      <c r="BH323" t="s" s="0">
        <v>81</v>
      </c>
      <c r="BI323" t="s" s="0">
        <v>7239</v>
      </c>
      <c r="BJ323" t="s" s="0">
        <v>7240</v>
      </c>
      <c r="BK323" t="s" s="643">
        <f>HYPERLINK("http://dx.doi.org/10.1007/s00701-025-06725-y","http://dx.doi.org/10.1007/s00701-025-06725-y")</f>
        <v>7241</v>
      </c>
      <c r="BL323" t="s" s="0">
        <v>81</v>
      </c>
      <c r="BM323" t="s" s="0">
        <v>81</v>
      </c>
      <c r="BN323" t="s" s="0">
        <v>154</v>
      </c>
      <c r="BO323" t="s" s="0">
        <v>545</v>
      </c>
      <c r="BP323" t="s" s="0">
        <v>546</v>
      </c>
      <c r="BQ323" t="s" s="0">
        <v>7242</v>
      </c>
      <c r="BR323" t="s" s="0">
        <v>7243</v>
      </c>
      <c r="BS323" t="s" s="0">
        <v>7244</v>
      </c>
      <c r="BT323" t="s" s="644">
        <f>HYPERLINK("https://www.webofscience.com/wos/woscc/full-record/WOS:001630696700003","View Record in Web of Science")</f>
        <v>119</v>
      </c>
      <c r="BU323" t="s" s="0">
        <v>120</v>
      </c>
      <c r="BV323" t="s" s="0">
        <v>81</v>
      </c>
      <c r="BW323" t="s" s="0">
        <v>81</v>
      </c>
      <c r="BX323" t="s" s="0">
        <v>121</v>
      </c>
    </row>
    <row r="324">
      <c r="A324" t="s" s="0">
        <v>77</v>
      </c>
      <c r="B324" t="s" s="0">
        <v>77</v>
      </c>
      <c r="C324" t="s" s="0">
        <v>77</v>
      </c>
      <c r="D324" t="s" s="0">
        <v>77</v>
      </c>
      <c r="E324" t="s" s="0">
        <v>7245</v>
      </c>
      <c r="F324" t="s" s="0">
        <v>7246</v>
      </c>
      <c r="G324" t="s" s="0">
        <v>7247</v>
      </c>
      <c r="H324" t="s" s="0">
        <v>81</v>
      </c>
      <c r="I324" t="s" s="0">
        <v>82</v>
      </c>
      <c r="J324" t="s" s="0">
        <v>7248</v>
      </c>
      <c r="K324" t="s" s="0">
        <v>7249</v>
      </c>
      <c r="L324" t="s" s="0">
        <v>7250</v>
      </c>
      <c r="M324" t="s" s="0">
        <v>7251</v>
      </c>
      <c r="N324" t="s" s="0">
        <v>7252</v>
      </c>
      <c r="O324" t="s" s="0">
        <v>7253</v>
      </c>
      <c r="P324" t="s" s="0">
        <v>7254</v>
      </c>
      <c r="Q324" t="s" s="0">
        <v>87</v>
      </c>
      <c r="R324" t="s" s="0">
        <v>81</v>
      </c>
      <c r="S324" t="s" s="0">
        <v>81</v>
      </c>
      <c r="T324" t="s" s="0">
        <v>81</v>
      </c>
      <c r="U324" t="s" s="0">
        <v>81</v>
      </c>
      <c r="V324" t="s" s="0">
        <v>7255</v>
      </c>
      <c r="W324" t="s" s="0">
        <v>7256</v>
      </c>
      <c r="X324" t="s" s="0">
        <v>81</v>
      </c>
      <c r="Y324" t="s" s="0">
        <v>81</v>
      </c>
      <c r="Z324" t="s" s="0">
        <v>90</v>
      </c>
      <c r="AA324" t="s" s="0">
        <v>509</v>
      </c>
      <c r="AB324" t="s" s="0">
        <v>81</v>
      </c>
      <c r="AC324" t="s" s="0">
        <v>81</v>
      </c>
      <c r="AD324" t="s" s="0">
        <v>81</v>
      </c>
      <c r="AE324" t="s" s="0">
        <v>81</v>
      </c>
      <c r="AF324" t="s" s="0">
        <v>81</v>
      </c>
      <c r="AG324" t="s" s="0">
        <v>7257</v>
      </c>
      <c r="AH324" t="s" s="0">
        <v>7258</v>
      </c>
      <c r="AI324" t="s" s="0">
        <v>81</v>
      </c>
      <c r="AJ324" t="s" s="0">
        <v>81</v>
      </c>
      <c r="AK324" t="s" s="0">
        <v>81</v>
      </c>
      <c r="AL324" t="s" s="0">
        <v>1562</v>
      </c>
      <c r="AM324" t="s" s="0">
        <v>77</v>
      </c>
      <c r="AN324" t="s" s="0">
        <v>77</v>
      </c>
      <c r="AO324" t="s" s="0">
        <v>77</v>
      </c>
      <c r="AP324" t="s" s="0">
        <v>77</v>
      </c>
      <c r="AQ324" t="s" s="0">
        <v>771</v>
      </c>
      <c r="AR324" t="s" s="0">
        <v>171</v>
      </c>
      <c r="AS324" t="s" s="0">
        <v>772</v>
      </c>
      <c r="AT324" t="s" s="0">
        <v>7259</v>
      </c>
      <c r="AU324" t="s" s="0">
        <v>7260</v>
      </c>
      <c r="AV324" t="s" s="0">
        <v>81</v>
      </c>
      <c r="AW324" t="s" s="0">
        <v>7261</v>
      </c>
      <c r="AX324" t="s" s="0">
        <v>7262</v>
      </c>
      <c r="AY324" t="s" s="0">
        <v>81</v>
      </c>
      <c r="AZ324" t="s" s="0">
        <v>106</v>
      </c>
      <c r="BA324" t="s" s="0">
        <v>81</v>
      </c>
      <c r="BB324" t="s" s="0">
        <v>81</v>
      </c>
      <c r="BC324" t="s" s="0">
        <v>81</v>
      </c>
      <c r="BD324" t="s" s="0">
        <v>81</v>
      </c>
      <c r="BE324" t="s" s="0">
        <v>81</v>
      </c>
      <c r="BF324" t="s" s="0">
        <v>81</v>
      </c>
      <c r="BG324" t="s" s="0">
        <v>81</v>
      </c>
      <c r="BH324" t="s" s="0">
        <v>81</v>
      </c>
      <c r="BI324" t="s" s="0">
        <v>81</v>
      </c>
      <c r="BJ324" t="s" s="0">
        <v>7263</v>
      </c>
      <c r="BK324" t="s" s="645">
        <f>HYPERLINK("http://dx.doi.org/10.1159/000553309","http://dx.doi.org/10.1159/000553309")</f>
        <v>7264</v>
      </c>
      <c r="BL324" t="s" s="0">
        <v>81</v>
      </c>
      <c r="BM324" t="s" s="0">
        <v>1109</v>
      </c>
      <c r="BN324" t="s" s="0">
        <v>493</v>
      </c>
      <c r="BO324" t="s" s="0">
        <v>1267</v>
      </c>
      <c r="BP324" t="s" s="0">
        <v>1267</v>
      </c>
      <c r="BQ324" t="s" s="0">
        <v>7265</v>
      </c>
      <c r="BR324" t="s" s="0">
        <v>7266</v>
      </c>
      <c r="BS324" t="s" s="0">
        <v>7267</v>
      </c>
      <c r="BT324" t="s" s="646">
        <f>HYPERLINK("https://www.webofscience.com/wos/woscc/full-record/WOS:001853767700001","View Record in Web of Science")</f>
        <v>119</v>
      </c>
      <c r="BU324" t="s" s="0">
        <v>359</v>
      </c>
      <c r="BV324" t="s" s="0">
        <v>81</v>
      </c>
      <c r="BW324" t="s" s="0">
        <v>81</v>
      </c>
      <c r="BX324" t="s" s="0">
        <v>121</v>
      </c>
    </row>
    <row r="325">
      <c r="A325" t="s" s="0">
        <v>77</v>
      </c>
      <c r="B325" t="s" s="0">
        <v>77</v>
      </c>
      <c r="C325" t="s" s="0">
        <v>77</v>
      </c>
      <c r="D325" t="s" s="0">
        <v>77</v>
      </c>
      <c r="E325" t="s" s="0">
        <v>7268</v>
      </c>
      <c r="F325" t="s" s="0">
        <v>7269</v>
      </c>
      <c r="G325" t="s" s="0">
        <v>7270</v>
      </c>
      <c r="H325" t="s" s="0">
        <v>81</v>
      </c>
      <c r="I325" t="s" s="0">
        <v>276</v>
      </c>
      <c r="J325" t="s" s="0">
        <v>7271</v>
      </c>
      <c r="K325" t="s" s="0">
        <v>7272</v>
      </c>
      <c r="L325" t="s" s="0">
        <v>81</v>
      </c>
      <c r="M325" t="s" s="0">
        <v>81</v>
      </c>
      <c r="N325" t="s" s="0">
        <v>81</v>
      </c>
      <c r="O325" t="s" s="0">
        <v>7273</v>
      </c>
      <c r="P325" t="s" s="0">
        <v>7274</v>
      </c>
      <c r="Q325" t="s" s="0">
        <v>87</v>
      </c>
      <c r="R325" t="s" s="0">
        <v>81</v>
      </c>
      <c r="S325" t="s" s="0">
        <v>81</v>
      </c>
      <c r="T325" t="s" s="0">
        <v>81</v>
      </c>
      <c r="U325" t="s" s="0">
        <v>81</v>
      </c>
      <c r="V325" t="s" s="0">
        <v>7275</v>
      </c>
      <c r="W325" t="s" s="0">
        <v>7276</v>
      </c>
      <c r="X325" t="s" s="0">
        <v>81</v>
      </c>
      <c r="Y325" t="s" s="0">
        <v>81</v>
      </c>
      <c r="Z325" t="s" s="0">
        <v>90</v>
      </c>
      <c r="AA325" t="s" s="0">
        <v>91</v>
      </c>
      <c r="AB325" t="s" s="0">
        <v>81</v>
      </c>
      <c r="AC325" t="s" s="0">
        <v>81</v>
      </c>
      <c r="AD325" t="s" s="0">
        <v>81</v>
      </c>
      <c r="AE325" t="s" s="0">
        <v>81</v>
      </c>
      <c r="AF325" t="s" s="0">
        <v>81</v>
      </c>
      <c r="AG325" t="s" s="0">
        <v>7277</v>
      </c>
      <c r="AH325" t="s" s="0">
        <v>7278</v>
      </c>
      <c r="AI325" t="s" s="0">
        <v>7279</v>
      </c>
      <c r="AJ325" t="s" s="0">
        <v>7280</v>
      </c>
      <c r="AK325" t="s" s="0">
        <v>81</v>
      </c>
      <c r="AL325" t="s" s="0">
        <v>107</v>
      </c>
      <c r="AM325" t="s" s="0">
        <v>77</v>
      </c>
      <c r="AN325" t="s" s="0">
        <v>77</v>
      </c>
      <c r="AO325" t="s" s="0">
        <v>108</v>
      </c>
      <c r="AP325" t="s" s="0">
        <v>108</v>
      </c>
      <c r="AQ325" t="s" s="0">
        <v>7281</v>
      </c>
      <c r="AR325" t="s" s="0">
        <v>4926</v>
      </c>
      <c r="AS325" t="s" s="0">
        <v>7282</v>
      </c>
      <c r="AT325" t="s" s="0">
        <v>7283</v>
      </c>
      <c r="AU325" t="s" s="0">
        <v>7284</v>
      </c>
      <c r="AV325" t="s" s="0">
        <v>81</v>
      </c>
      <c r="AW325" t="s" s="0">
        <v>7285</v>
      </c>
      <c r="AX325" t="s" s="0">
        <v>7286</v>
      </c>
      <c r="AY325" t="s" s="0">
        <v>777</v>
      </c>
      <c r="AZ325" t="s" s="0">
        <v>205</v>
      </c>
      <c r="BA325" t="s" s="0">
        <v>113</v>
      </c>
      <c r="BB325" t="s" s="0">
        <v>200</v>
      </c>
      <c r="BC325" t="s" s="0">
        <v>81</v>
      </c>
      <c r="BD325" t="s" s="0">
        <v>81</v>
      </c>
      <c r="BE325" t="s" s="0">
        <v>81</v>
      </c>
      <c r="BF325" t="s" s="0">
        <v>81</v>
      </c>
      <c r="BG325" t="s" s="0">
        <v>7287</v>
      </c>
      <c r="BH325" t="s" s="0">
        <v>7288</v>
      </c>
      <c r="BI325" t="s" s="0">
        <v>81</v>
      </c>
      <c r="BJ325" t="s" s="0">
        <v>7289</v>
      </c>
      <c r="BK325" t="s" s="647">
        <f>HYPERLINK("http://dx.doi.org/10.13004/kjnt.2025.21.e33","http://dx.doi.org/10.13004/kjnt.2025.21.e33")</f>
        <v>7290</v>
      </c>
      <c r="BL325" t="s" s="0">
        <v>81</v>
      </c>
      <c r="BM325" t="s" s="0">
        <v>81</v>
      </c>
      <c r="BN325" t="s" s="0">
        <v>360</v>
      </c>
      <c r="BO325" t="s" s="0">
        <v>7291</v>
      </c>
      <c r="BP325" t="s" s="0">
        <v>3932</v>
      </c>
      <c r="BQ325" t="s" s="0">
        <v>7292</v>
      </c>
      <c r="BR325" t="s" s="0">
        <v>7293</v>
      </c>
      <c r="BS325" t="s" s="0">
        <v>7294</v>
      </c>
      <c r="BT325" t="s" s="648">
        <f>HYPERLINK("https://www.webofscience.com/wos/woscc/full-record/WOS:001634989600003","View Record in Web of Science")</f>
        <v>119</v>
      </c>
      <c r="BU325" t="s" s="0">
        <v>120</v>
      </c>
      <c r="BV325" t="s" s="0">
        <v>81</v>
      </c>
      <c r="BW325" t="s" s="0">
        <v>81</v>
      </c>
      <c r="BX325" t="s" s="0">
        <v>121</v>
      </c>
    </row>
    <row r="326">
      <c r="A326" t="s" s="0">
        <v>77</v>
      </c>
      <c r="B326" t="s" s="0">
        <v>77</v>
      </c>
      <c r="C326" t="s" s="0">
        <v>77</v>
      </c>
      <c r="D326" t="s" s="0">
        <v>77</v>
      </c>
      <c r="E326" t="s" s="0">
        <v>7295</v>
      </c>
      <c r="F326" t="s" s="0">
        <v>7296</v>
      </c>
      <c r="G326" t="s" s="0">
        <v>7297</v>
      </c>
      <c r="H326" t="s" s="0">
        <v>81</v>
      </c>
      <c r="I326" t="s" s="0">
        <v>276</v>
      </c>
      <c r="J326" t="s" s="0">
        <v>7298</v>
      </c>
      <c r="K326" t="s" s="0">
        <v>2119</v>
      </c>
      <c r="L326" t="s" s="0">
        <v>81</v>
      </c>
      <c r="M326" t="s" s="0">
        <v>81</v>
      </c>
      <c r="N326" t="s" s="0">
        <v>81</v>
      </c>
      <c r="O326" t="s" s="0">
        <v>7299</v>
      </c>
      <c r="P326" t="s" s="0">
        <v>7300</v>
      </c>
      <c r="Q326" t="s" s="0">
        <v>87</v>
      </c>
      <c r="R326" t="s" s="0">
        <v>81</v>
      </c>
      <c r="S326" t="s" s="0">
        <v>81</v>
      </c>
      <c r="T326" t="s" s="0">
        <v>81</v>
      </c>
      <c r="U326" t="s" s="0">
        <v>81</v>
      </c>
      <c r="V326" t="s" s="0">
        <v>7301</v>
      </c>
      <c r="W326" t="s" s="0">
        <v>7302</v>
      </c>
      <c r="X326" t="s" s="0">
        <v>81</v>
      </c>
      <c r="Y326" t="s" s="0">
        <v>81</v>
      </c>
      <c r="Z326" t="s" s="0">
        <v>90</v>
      </c>
      <c r="AA326" t="s" s="0">
        <v>91</v>
      </c>
      <c r="AB326" t="s" s="0">
        <v>81</v>
      </c>
      <c r="AC326" t="s" s="0">
        <v>81</v>
      </c>
      <c r="AD326" t="s" s="0">
        <v>81</v>
      </c>
      <c r="AE326" t="s" s="0">
        <v>81</v>
      </c>
      <c r="AF326" t="s" s="0">
        <v>81</v>
      </c>
      <c r="AG326" t="s" s="0">
        <v>7303</v>
      </c>
      <c r="AH326" t="s" s="0">
        <v>7304</v>
      </c>
      <c r="AI326" t="s" s="0">
        <v>2125</v>
      </c>
      <c r="AJ326" t="s" s="0">
        <v>81</v>
      </c>
      <c r="AK326" t="s" s="0">
        <v>81</v>
      </c>
      <c r="AL326" t="s" s="0">
        <v>2780</v>
      </c>
      <c r="AM326" t="s" s="0">
        <v>77</v>
      </c>
      <c r="AN326" t="s" s="0">
        <v>77</v>
      </c>
      <c r="AO326" t="s" s="0">
        <v>77</v>
      </c>
      <c r="AP326" t="s" s="0">
        <v>77</v>
      </c>
      <c r="AQ326" t="s" s="0">
        <v>1231</v>
      </c>
      <c r="AR326" t="s" s="0">
        <v>1232</v>
      </c>
      <c r="AS326" t="s" s="0">
        <v>1233</v>
      </c>
      <c r="AT326" t="s" s="0">
        <v>7305</v>
      </c>
      <c r="AU326" t="s" s="0">
        <v>7306</v>
      </c>
      <c r="AV326" t="s" s="0">
        <v>81</v>
      </c>
      <c r="AW326" t="s" s="0">
        <v>7307</v>
      </c>
      <c r="AX326" t="s" s="0">
        <v>7308</v>
      </c>
      <c r="AY326" t="s" s="0">
        <v>319</v>
      </c>
      <c r="AZ326" t="s" s="0">
        <v>106</v>
      </c>
      <c r="BA326" t="s" s="0">
        <v>154</v>
      </c>
      <c r="BB326" t="s" s="0">
        <v>199</v>
      </c>
      <c r="BC326" t="s" s="0">
        <v>81</v>
      </c>
      <c r="BD326" t="s" s="0">
        <v>81</v>
      </c>
      <c r="BE326" t="s" s="0">
        <v>81</v>
      </c>
      <c r="BF326" t="s" s="0">
        <v>81</v>
      </c>
      <c r="BG326" t="s" s="0">
        <v>81</v>
      </c>
      <c r="BH326" t="s" s="0">
        <v>81</v>
      </c>
      <c r="BI326" t="s" s="0">
        <v>7309</v>
      </c>
      <c r="BJ326" t="s" s="0">
        <v>7310</v>
      </c>
      <c r="BK326" t="s" s="649">
        <f>HYPERLINK("http://dx.doi.org/10.1002/sono.70096","http://dx.doi.org/10.1002/sono.70096")</f>
        <v>7311</v>
      </c>
      <c r="BL326" t="s" s="0">
        <v>81</v>
      </c>
      <c r="BM326" t="s" s="0">
        <v>81</v>
      </c>
      <c r="BN326" t="s" s="0">
        <v>404</v>
      </c>
      <c r="BO326" t="s" s="0">
        <v>441</v>
      </c>
      <c r="BP326" t="s" s="0">
        <v>441</v>
      </c>
      <c r="BQ326" t="s" s="0">
        <v>7312</v>
      </c>
      <c r="BR326" t="s" s="0">
        <v>81</v>
      </c>
      <c r="BS326" t="s" s="0">
        <v>7313</v>
      </c>
      <c r="BT326" t="s" s="650">
        <f>HYPERLINK("https://www.webofscience.com/wos/woscc/full-record/WOS:001836925200001","View Record in Web of Science")</f>
        <v>119</v>
      </c>
      <c r="BU326" t="s" s="0">
        <v>81</v>
      </c>
      <c r="BV326" t="s" s="0">
        <v>81</v>
      </c>
      <c r="BW326" t="s" s="0">
        <v>81</v>
      </c>
      <c r="BX326" t="s" s="0">
        <v>121</v>
      </c>
    </row>
    <row r="327">
      <c r="A327" t="s" s="0">
        <v>77</v>
      </c>
      <c r="B327" t="s" s="0">
        <v>77</v>
      </c>
      <c r="C327" t="s" s="0">
        <v>77</v>
      </c>
      <c r="D327" t="s" s="0">
        <v>77</v>
      </c>
      <c r="E327" t="s" s="0">
        <v>7314</v>
      </c>
      <c r="F327" t="s" s="0">
        <v>7315</v>
      </c>
      <c r="G327" t="s" s="0">
        <v>7316</v>
      </c>
      <c r="H327" t="s" s="0">
        <v>81</v>
      </c>
      <c r="I327" t="s" s="0">
        <v>82</v>
      </c>
      <c r="J327" t="s" s="0">
        <v>7317</v>
      </c>
      <c r="K327" t="s" s="0">
        <v>7318</v>
      </c>
      <c r="L327" t="s" s="0">
        <v>7319</v>
      </c>
      <c r="M327" t="s" s="0">
        <v>7319</v>
      </c>
      <c r="N327" t="s" s="0">
        <v>7320</v>
      </c>
      <c r="O327" t="s" s="0">
        <v>7321</v>
      </c>
      <c r="P327" t="s" s="0">
        <v>7322</v>
      </c>
      <c r="Q327" t="s" s="0">
        <v>87</v>
      </c>
      <c r="R327" t="s" s="0">
        <v>81</v>
      </c>
      <c r="S327" t="s" s="0">
        <v>81</v>
      </c>
      <c r="T327" t="s" s="0">
        <v>81</v>
      </c>
      <c r="U327" t="s" s="0">
        <v>81</v>
      </c>
      <c r="V327" t="s" s="0">
        <v>7323</v>
      </c>
      <c r="W327" t="s" s="0">
        <v>7324</v>
      </c>
      <c r="X327" t="s" s="0">
        <v>81</v>
      </c>
      <c r="Y327" t="s" s="0">
        <v>81</v>
      </c>
      <c r="Z327" t="s" s="0">
        <v>90</v>
      </c>
      <c r="AA327" t="s" s="0">
        <v>91</v>
      </c>
      <c r="AB327" t="s" s="0">
        <v>81</v>
      </c>
      <c r="AC327" t="s" s="0">
        <v>81</v>
      </c>
      <c r="AD327" t="s" s="0">
        <v>81</v>
      </c>
      <c r="AE327" t="s" s="0">
        <v>81</v>
      </c>
      <c r="AF327" t="s" s="0">
        <v>81</v>
      </c>
      <c r="AG327" t="s" s="0">
        <v>7325</v>
      </c>
      <c r="AH327" t="s" s="0">
        <v>81</v>
      </c>
      <c r="AI327" t="s" s="0">
        <v>7326</v>
      </c>
      <c r="AJ327" t="s" s="0">
        <v>81</v>
      </c>
      <c r="AK327" t="s" s="0">
        <v>81</v>
      </c>
      <c r="AL327" t="s" s="0">
        <v>1774</v>
      </c>
      <c r="AM327" t="s" s="0">
        <v>77</v>
      </c>
      <c r="AN327" t="s" s="0">
        <v>77</v>
      </c>
      <c r="AO327" t="s" s="0">
        <v>199</v>
      </c>
      <c r="AP327" t="s" s="0">
        <v>199</v>
      </c>
      <c r="AQ327" t="s" s="0">
        <v>257</v>
      </c>
      <c r="AR327" t="s" s="0">
        <v>140</v>
      </c>
      <c r="AS327" t="s" s="0">
        <v>258</v>
      </c>
      <c r="AT327" t="s" s="0">
        <v>7327</v>
      </c>
      <c r="AU327" t="s" s="0">
        <v>7328</v>
      </c>
      <c r="AV327" t="s" s="0">
        <v>81</v>
      </c>
      <c r="AW327" t="s" s="0">
        <v>7329</v>
      </c>
      <c r="AX327" t="s" s="0">
        <v>7330</v>
      </c>
      <c r="AY327" t="s" s="0">
        <v>671</v>
      </c>
      <c r="AZ327" t="s" s="0">
        <v>106</v>
      </c>
      <c r="BA327" t="s" s="0">
        <v>7331</v>
      </c>
      <c r="BB327" t="s" s="0">
        <v>122</v>
      </c>
      <c r="BC327" t="s" s="0">
        <v>81</v>
      </c>
      <c r="BD327" t="s" s="0">
        <v>81</v>
      </c>
      <c r="BE327" t="s" s="0">
        <v>81</v>
      </c>
      <c r="BF327" t="s" s="0">
        <v>81</v>
      </c>
      <c r="BG327" t="s" s="0">
        <v>7332</v>
      </c>
      <c r="BH327" t="s" s="0">
        <v>7333</v>
      </c>
      <c r="BI327" t="s" s="0">
        <v>81</v>
      </c>
      <c r="BJ327" t="s" s="0">
        <v>7334</v>
      </c>
      <c r="BK327" t="s" s="651">
        <f>HYPERLINK("http://dx.doi.org/10.1007/s00414-026-03856-4","http://dx.doi.org/10.1007/s00414-026-03856-4")</f>
        <v>7335</v>
      </c>
      <c r="BL327" t="s" s="0">
        <v>81</v>
      </c>
      <c r="BM327" t="s" s="0">
        <v>266</v>
      </c>
      <c r="BN327" t="s" s="0">
        <v>154</v>
      </c>
      <c r="BO327" t="s" s="0">
        <v>7336</v>
      </c>
      <c r="BP327" t="s" s="0">
        <v>7337</v>
      </c>
      <c r="BQ327" t="s" s="0">
        <v>7338</v>
      </c>
      <c r="BR327" t="s" s="0">
        <v>7339</v>
      </c>
      <c r="BS327" t="s" s="0">
        <v>7340</v>
      </c>
      <c r="BT327" t="s" s="652">
        <f>HYPERLINK("https://www.webofscience.com/wos/woscc/full-record/WOS:001790704000001","View Record in Web of Science")</f>
        <v>119</v>
      </c>
      <c r="BU327" t="s" s="0">
        <v>359</v>
      </c>
      <c r="BV327" t="s" s="0">
        <v>81</v>
      </c>
      <c r="BW327" t="s" s="0">
        <v>81</v>
      </c>
      <c r="BX327" t="s" s="0">
        <v>121</v>
      </c>
    </row>
    <row r="328">
      <c r="A328" t="s" s="0">
        <v>77</v>
      </c>
      <c r="B328" t="s" s="0">
        <v>77</v>
      </c>
      <c r="C328" t="s" s="0">
        <v>77</v>
      </c>
      <c r="D328" t="s" s="0">
        <v>77</v>
      </c>
      <c r="E328" t="s" s="0">
        <v>7341</v>
      </c>
      <c r="F328" t="s" s="0">
        <v>7342</v>
      </c>
      <c r="G328" t="s" s="0">
        <v>7343</v>
      </c>
      <c r="H328" t="s" s="0">
        <v>81</v>
      </c>
      <c r="I328" t="s" s="0">
        <v>82</v>
      </c>
      <c r="J328" t="s" s="0">
        <v>7344</v>
      </c>
      <c r="K328" t="s" s="0">
        <v>7345</v>
      </c>
      <c r="L328" t="s" s="0">
        <v>81</v>
      </c>
      <c r="M328" t="s" s="0">
        <v>81</v>
      </c>
      <c r="N328" t="s" s="0">
        <v>858</v>
      </c>
      <c r="O328" t="s" s="0">
        <v>7346</v>
      </c>
      <c r="P328" t="s" s="0">
        <v>7347</v>
      </c>
      <c r="Q328" t="s" s="0">
        <v>87</v>
      </c>
      <c r="R328" t="s" s="0">
        <v>81</v>
      </c>
      <c r="S328" t="s" s="0">
        <v>81</v>
      </c>
      <c r="T328" t="s" s="0">
        <v>81</v>
      </c>
      <c r="U328" t="s" s="0">
        <v>81</v>
      </c>
      <c r="V328" t="s" s="0">
        <v>7348</v>
      </c>
      <c r="W328" t="s" s="0">
        <v>4878</v>
      </c>
      <c r="X328" t="s" s="0">
        <v>81</v>
      </c>
      <c r="Y328" t="s" s="0">
        <v>81</v>
      </c>
      <c r="Z328" t="s" s="0">
        <v>90</v>
      </c>
      <c r="AA328" t="s" s="0">
        <v>91</v>
      </c>
      <c r="AB328" t="s" s="0">
        <v>81</v>
      </c>
      <c r="AC328" t="s" s="0">
        <v>81</v>
      </c>
      <c r="AD328" t="s" s="0">
        <v>81</v>
      </c>
      <c r="AE328" t="s" s="0">
        <v>81</v>
      </c>
      <c r="AF328" t="s" s="0">
        <v>81</v>
      </c>
      <c r="AG328" t="s" s="0">
        <v>7349</v>
      </c>
      <c r="AH328" t="s" s="0">
        <v>81</v>
      </c>
      <c r="AI328" t="s" s="0">
        <v>81</v>
      </c>
      <c r="AJ328" t="s" s="0">
        <v>81</v>
      </c>
      <c r="AK328" t="s" s="0">
        <v>81</v>
      </c>
      <c r="AL328" t="s" s="0">
        <v>610</v>
      </c>
      <c r="AM328" t="s" s="0">
        <v>77</v>
      </c>
      <c r="AN328" t="s" s="0">
        <v>77</v>
      </c>
      <c r="AO328" t="s" s="0">
        <v>108</v>
      </c>
      <c r="AP328" t="s" s="0">
        <v>108</v>
      </c>
      <c r="AQ328" t="s" s="0">
        <v>170</v>
      </c>
      <c r="AR328" t="s" s="0">
        <v>171</v>
      </c>
      <c r="AS328" t="s" s="0">
        <v>172</v>
      </c>
      <c r="AT328" t="s" s="0">
        <v>81</v>
      </c>
      <c r="AU328" t="s" s="0">
        <v>4882</v>
      </c>
      <c r="AV328" t="s" s="0">
        <v>81</v>
      </c>
      <c r="AW328" t="s" s="0">
        <v>4878</v>
      </c>
      <c r="AX328" t="s" s="0">
        <v>4883</v>
      </c>
      <c r="AY328" t="s" s="0">
        <v>7350</v>
      </c>
      <c r="AZ328" t="s" s="0">
        <v>106</v>
      </c>
      <c r="BA328" t="s" s="0">
        <v>154</v>
      </c>
      <c r="BB328" t="s" s="0">
        <v>289</v>
      </c>
      <c r="BC328" t="s" s="0">
        <v>81</v>
      </c>
      <c r="BD328" t="s" s="0">
        <v>81</v>
      </c>
      <c r="BE328" t="s" s="0">
        <v>81</v>
      </c>
      <c r="BF328" t="s" s="0">
        <v>81</v>
      </c>
      <c r="BG328" t="s" s="0">
        <v>81</v>
      </c>
      <c r="BH328" t="s" s="0">
        <v>81</v>
      </c>
      <c r="BI328" t="s" s="0">
        <v>7351</v>
      </c>
      <c r="BJ328" t="s" s="0">
        <v>7352</v>
      </c>
      <c r="BK328" t="s" s="653">
        <f>HYPERLINK("http://dx.doi.org/10.3390/bioengineering13070796","http://dx.doi.org/10.3390/bioengineering13070796")</f>
        <v>7353</v>
      </c>
      <c r="BL328" t="s" s="0">
        <v>81</v>
      </c>
      <c r="BM328" t="s" s="0">
        <v>81</v>
      </c>
      <c r="BN328" t="s" s="0">
        <v>466</v>
      </c>
      <c r="BO328" t="s" s="0">
        <v>4888</v>
      </c>
      <c r="BP328" t="s" s="0">
        <v>4889</v>
      </c>
      <c r="BQ328" t="s" s="0">
        <v>7354</v>
      </c>
      <c r="BR328" t="s" s="0">
        <v>7355</v>
      </c>
      <c r="BS328" t="s" s="0">
        <v>7356</v>
      </c>
      <c r="BT328" t="s" s="654">
        <f>HYPERLINK("https://www.webofscience.com/wos/woscc/full-record/WOS:001832297100001","View Record in Web of Science")</f>
        <v>119</v>
      </c>
      <c r="BU328" t="s" s="0">
        <v>120</v>
      </c>
      <c r="BV328" t="s" s="0">
        <v>81</v>
      </c>
      <c r="BW328" t="s" s="0">
        <v>81</v>
      </c>
      <c r="BX328" t="s" s="0">
        <v>121</v>
      </c>
    </row>
    <row r="329">
      <c r="A329" t="s" s="0">
        <v>77</v>
      </c>
      <c r="B329" t="s" s="0">
        <v>77</v>
      </c>
      <c r="C329" t="s" s="0">
        <v>77</v>
      </c>
      <c r="D329" t="s" s="0">
        <v>77</v>
      </c>
      <c r="E329" t="s" s="0">
        <v>7357</v>
      </c>
      <c r="F329" t="s" s="0">
        <v>7358</v>
      </c>
      <c r="G329" t="s" s="0">
        <v>7359</v>
      </c>
      <c r="H329" t="s" s="0">
        <v>81</v>
      </c>
      <c r="I329" t="s" s="0">
        <v>82</v>
      </c>
      <c r="J329" t="s" s="0">
        <v>7360</v>
      </c>
      <c r="K329" t="s" s="0">
        <v>7361</v>
      </c>
      <c r="L329" t="s" s="0">
        <v>81</v>
      </c>
      <c r="M329" t="s" s="0">
        <v>81</v>
      </c>
      <c r="N329" t="s" s="0">
        <v>81</v>
      </c>
      <c r="O329" t="s" s="0">
        <v>7362</v>
      </c>
      <c r="P329" t="s" s="0">
        <v>7363</v>
      </c>
      <c r="Q329" t="s" s="0">
        <v>87</v>
      </c>
      <c r="R329" t="s" s="0">
        <v>81</v>
      </c>
      <c r="S329" t="s" s="0">
        <v>81</v>
      </c>
      <c r="T329" t="s" s="0">
        <v>81</v>
      </c>
      <c r="U329" t="s" s="0">
        <v>81</v>
      </c>
      <c r="V329" t="s" s="0">
        <v>7364</v>
      </c>
      <c r="W329" t="s" s="0">
        <v>7365</v>
      </c>
      <c r="X329" t="s" s="0">
        <v>81</v>
      </c>
      <c r="Y329" t="s" s="0">
        <v>81</v>
      </c>
      <c r="Z329" t="s" s="0">
        <v>90</v>
      </c>
      <c r="AA329" t="s" s="0">
        <v>91</v>
      </c>
      <c r="AB329" t="s" s="0">
        <v>81</v>
      </c>
      <c r="AC329" t="s" s="0">
        <v>81</v>
      </c>
      <c r="AD329" t="s" s="0">
        <v>81</v>
      </c>
      <c r="AE329" t="s" s="0">
        <v>81</v>
      </c>
      <c r="AF329" t="s" s="0">
        <v>81</v>
      </c>
      <c r="AG329" t="s" s="0">
        <v>81</v>
      </c>
      <c r="AH329" t="s" s="0">
        <v>7366</v>
      </c>
      <c r="AI329" t="s" s="0">
        <v>81</v>
      </c>
      <c r="AJ329" t="s" s="0">
        <v>7367</v>
      </c>
      <c r="AK329" t="s" s="0">
        <v>81</v>
      </c>
      <c r="AL329" t="s" s="0">
        <v>610</v>
      </c>
      <c r="AM329" t="s" s="0">
        <v>200</v>
      </c>
      <c r="AN329" t="s" s="0">
        <v>200</v>
      </c>
      <c r="AO329" t="s" s="0">
        <v>97</v>
      </c>
      <c r="AP329" t="s" s="0">
        <v>288</v>
      </c>
      <c r="AQ329" t="s" s="0">
        <v>7368</v>
      </c>
      <c r="AR329" t="s" s="0">
        <v>7369</v>
      </c>
      <c r="AS329" t="s" s="0">
        <v>7370</v>
      </c>
      <c r="AT329" t="s" s="0">
        <v>7371</v>
      </c>
      <c r="AU329" t="s" s="0">
        <v>7372</v>
      </c>
      <c r="AV329" t="s" s="0">
        <v>81</v>
      </c>
      <c r="AW329" t="s" s="0">
        <v>7373</v>
      </c>
      <c r="AX329" t="s" s="0">
        <v>7374</v>
      </c>
      <c r="AY329" t="s" s="0">
        <v>1362</v>
      </c>
      <c r="AZ329" t="s" s="0">
        <v>106</v>
      </c>
      <c r="BA329" t="s" s="0">
        <v>1353</v>
      </c>
      <c r="BB329" t="s" s="0">
        <v>97</v>
      </c>
      <c r="BC329" t="s" s="0">
        <v>81</v>
      </c>
      <c r="BD329" t="s" s="0">
        <v>81</v>
      </c>
      <c r="BE329" t="s" s="0">
        <v>81</v>
      </c>
      <c r="BF329" t="s" s="0">
        <v>81</v>
      </c>
      <c r="BG329" t="s" s="0">
        <v>1686</v>
      </c>
      <c r="BH329" t="s" s="0">
        <v>1440</v>
      </c>
      <c r="BI329" t="s" s="0">
        <v>81</v>
      </c>
      <c r="BJ329" t="s" s="0">
        <v>7375</v>
      </c>
      <c r="BK329" t="s" s="655">
        <f>HYPERLINK("http://dx.doi.org/10.1093/asj/sjaf238","http://dx.doi.org/10.1093/asj/sjaf238")</f>
        <v>7376</v>
      </c>
      <c r="BL329" t="s" s="0">
        <v>81</v>
      </c>
      <c r="BM329" t="s" s="0">
        <v>1162</v>
      </c>
      <c r="BN329" t="s" s="0">
        <v>297</v>
      </c>
      <c r="BO329" t="s" s="0">
        <v>298</v>
      </c>
      <c r="BP329" t="s" s="0">
        <v>298</v>
      </c>
      <c r="BQ329" t="s" s="0">
        <v>7377</v>
      </c>
      <c r="BR329" t="s" s="0">
        <v>7378</v>
      </c>
      <c r="BS329" t="s" s="0">
        <v>7379</v>
      </c>
      <c r="BT329" t="s" s="656">
        <f>HYPERLINK("https://www.webofscience.com/wos/woscc/full-record/WOS:001630290500001","View Record in Web of Science")</f>
        <v>119</v>
      </c>
      <c r="BU329" t="s" s="0">
        <v>81</v>
      </c>
      <c r="BV329" t="s" s="0">
        <v>81</v>
      </c>
      <c r="BW329" t="s" s="0">
        <v>81</v>
      </c>
      <c r="BX329" t="s" s="0">
        <v>121</v>
      </c>
    </row>
    <row r="330">
      <c r="A330" t="s" s="0">
        <v>77</v>
      </c>
      <c r="B330" t="s" s="0">
        <v>77</v>
      </c>
      <c r="C330" t="s" s="0">
        <v>77</v>
      </c>
      <c r="D330" t="s" s="0">
        <v>77</v>
      </c>
      <c r="E330" t="s" s="0">
        <v>7380</v>
      </c>
      <c r="F330" t="s" s="0">
        <v>7381</v>
      </c>
      <c r="G330" t="s" s="0">
        <v>7382</v>
      </c>
      <c r="H330" t="s" s="0">
        <v>81</v>
      </c>
      <c r="I330" t="s" s="0">
        <v>82</v>
      </c>
      <c r="J330" t="s" s="0">
        <v>7383</v>
      </c>
      <c r="K330" t="s" s="0">
        <v>7384</v>
      </c>
      <c r="L330" t="s" s="0">
        <v>81</v>
      </c>
      <c r="M330" t="s" s="0">
        <v>81</v>
      </c>
      <c r="N330" t="s" s="0">
        <v>81</v>
      </c>
      <c r="O330" t="s" s="0">
        <v>7385</v>
      </c>
      <c r="P330" t="s" s="0">
        <v>7386</v>
      </c>
      <c r="Q330" t="s" s="0">
        <v>87</v>
      </c>
      <c r="R330" t="s" s="0">
        <v>81</v>
      </c>
      <c r="S330" t="s" s="0">
        <v>81</v>
      </c>
      <c r="T330" t="s" s="0">
        <v>81</v>
      </c>
      <c r="U330" t="s" s="0">
        <v>81</v>
      </c>
      <c r="V330" t="s" s="0">
        <v>7387</v>
      </c>
      <c r="W330" t="s" s="0">
        <v>1536</v>
      </c>
      <c r="X330" t="s" s="0">
        <v>81</v>
      </c>
      <c r="Y330" t="s" s="0">
        <v>81</v>
      </c>
      <c r="Z330" t="s" s="0">
        <v>90</v>
      </c>
      <c r="AA330" t="s" s="0">
        <v>91</v>
      </c>
      <c r="AB330" t="s" s="0">
        <v>81</v>
      </c>
      <c r="AC330" t="s" s="0">
        <v>81</v>
      </c>
      <c r="AD330" t="s" s="0">
        <v>81</v>
      </c>
      <c r="AE330" t="s" s="0">
        <v>81</v>
      </c>
      <c r="AF330" t="s" s="0">
        <v>81</v>
      </c>
      <c r="AG330" t="s" s="0">
        <v>7388</v>
      </c>
      <c r="AH330" t="s" s="0">
        <v>81</v>
      </c>
      <c r="AI330" t="s" s="0">
        <v>7389</v>
      </c>
      <c r="AJ330" t="s" s="0">
        <v>81</v>
      </c>
      <c r="AK330" t="s" s="0">
        <v>81</v>
      </c>
      <c r="AL330" t="s" s="0">
        <v>3689</v>
      </c>
      <c r="AM330" t="s" s="0">
        <v>77</v>
      </c>
      <c r="AN330" t="s" s="0">
        <v>77</v>
      </c>
      <c r="AO330" t="s" s="0">
        <v>199</v>
      </c>
      <c r="AP330" t="s" s="0">
        <v>199</v>
      </c>
      <c r="AQ330" t="s" s="0">
        <v>170</v>
      </c>
      <c r="AR330" t="s" s="0">
        <v>171</v>
      </c>
      <c r="AS330" t="s" s="0">
        <v>172</v>
      </c>
      <c r="AT330" t="s" s="0">
        <v>81</v>
      </c>
      <c r="AU330" t="s" s="0">
        <v>1540</v>
      </c>
      <c r="AV330" t="s" s="0">
        <v>81</v>
      </c>
      <c r="AW330" t="s" s="0">
        <v>1541</v>
      </c>
      <c r="AX330" t="s" s="0">
        <v>1542</v>
      </c>
      <c r="AY330" t="s" s="0">
        <v>3446</v>
      </c>
      <c r="AZ330" t="s" s="0">
        <v>106</v>
      </c>
      <c r="BA330" t="s" s="0">
        <v>493</v>
      </c>
      <c r="BB330" t="s" s="0">
        <v>404</v>
      </c>
      <c r="BC330" t="s" s="0">
        <v>81</v>
      </c>
      <c r="BD330" t="s" s="0">
        <v>81</v>
      </c>
      <c r="BE330" t="s" s="0">
        <v>81</v>
      </c>
      <c r="BF330" t="s" s="0">
        <v>81</v>
      </c>
      <c r="BG330" t="s" s="0">
        <v>81</v>
      </c>
      <c r="BH330" t="s" s="0">
        <v>81</v>
      </c>
      <c r="BI330" t="s" s="0">
        <v>7390</v>
      </c>
      <c r="BJ330" t="s" s="0">
        <v>7391</v>
      </c>
      <c r="BK330" t="s" s="657">
        <f>HYPERLINK("http://dx.doi.org/10.3390/app16115245","http://dx.doi.org/10.3390/app16115245")</f>
        <v>7392</v>
      </c>
      <c r="BL330" t="s" s="0">
        <v>81</v>
      </c>
      <c r="BM330" t="s" s="0">
        <v>912</v>
      </c>
      <c r="BN330" t="s" s="0">
        <v>385</v>
      </c>
      <c r="BO330" t="s" s="0">
        <v>1547</v>
      </c>
      <c r="BP330" t="s" s="0">
        <v>1548</v>
      </c>
      <c r="BQ330" t="s" s="0">
        <v>7393</v>
      </c>
      <c r="BR330" t="s" s="0">
        <v>81</v>
      </c>
      <c r="BS330" t="s" s="0">
        <v>7394</v>
      </c>
      <c r="BT330" t="s" s="658">
        <f>HYPERLINK("https://www.webofscience.com/wos/woscc/full-record/WOS:001789790600001","View Record in Web of Science")</f>
        <v>119</v>
      </c>
      <c r="BU330" t="s" s="0">
        <v>120</v>
      </c>
      <c r="BV330" t="s" s="0">
        <v>81</v>
      </c>
      <c r="BW330" t="s" s="0">
        <v>81</v>
      </c>
      <c r="BX330" t="s" s="0">
        <v>121</v>
      </c>
    </row>
    <row r="331">
      <c r="A331" t="s" s="0">
        <v>77</v>
      </c>
      <c r="B331" t="s" s="0">
        <v>77</v>
      </c>
      <c r="C331" t="s" s="0">
        <v>77</v>
      </c>
      <c r="D331" t="s" s="0">
        <v>77</v>
      </c>
      <c r="E331" t="s" s="0">
        <v>7395</v>
      </c>
      <c r="F331" t="s" s="0">
        <v>7396</v>
      </c>
      <c r="G331" t="s" s="0">
        <v>7397</v>
      </c>
      <c r="H331" t="s" s="0">
        <v>81</v>
      </c>
      <c r="I331" t="s" s="0">
        <v>276</v>
      </c>
      <c r="J331" t="s" s="0">
        <v>7398</v>
      </c>
      <c r="K331" t="s" s="0">
        <v>7399</v>
      </c>
      <c r="L331" t="s" s="0">
        <v>81</v>
      </c>
      <c r="M331" t="s" s="0">
        <v>81</v>
      </c>
      <c r="N331" t="s" s="0">
        <v>81</v>
      </c>
      <c r="O331" t="s" s="0">
        <v>7400</v>
      </c>
      <c r="P331" t="s" s="0">
        <v>7401</v>
      </c>
      <c r="Q331" t="s" s="0">
        <v>87</v>
      </c>
      <c r="R331" t="s" s="0">
        <v>81</v>
      </c>
      <c r="S331" t="s" s="0">
        <v>81</v>
      </c>
      <c r="T331" t="s" s="0">
        <v>81</v>
      </c>
      <c r="U331" t="s" s="0">
        <v>81</v>
      </c>
      <c r="V331" t="s" s="0">
        <v>7402</v>
      </c>
      <c r="W331" t="s" s="0">
        <v>7403</v>
      </c>
      <c r="X331" t="s" s="0">
        <v>81</v>
      </c>
      <c r="Y331" t="s" s="0">
        <v>81</v>
      </c>
      <c r="Z331" t="s" s="0">
        <v>90</v>
      </c>
      <c r="AA331" t="s" s="0">
        <v>91</v>
      </c>
      <c r="AB331" t="s" s="0">
        <v>81</v>
      </c>
      <c r="AC331" t="s" s="0">
        <v>81</v>
      </c>
      <c r="AD331" t="s" s="0">
        <v>81</v>
      </c>
      <c r="AE331" t="s" s="0">
        <v>81</v>
      </c>
      <c r="AF331" t="s" s="0">
        <v>81</v>
      </c>
      <c r="AG331" t="s" s="0">
        <v>7404</v>
      </c>
      <c r="AH331" t="s" s="0">
        <v>7405</v>
      </c>
      <c r="AI331" t="s" s="0">
        <v>7406</v>
      </c>
      <c r="AJ331" t="s" s="0">
        <v>81</v>
      </c>
      <c r="AK331" t="s" s="0">
        <v>81</v>
      </c>
      <c r="AL331" t="s" s="0">
        <v>610</v>
      </c>
      <c r="AM331" t="s" s="0">
        <v>77</v>
      </c>
      <c r="AN331" t="s" s="0">
        <v>77</v>
      </c>
      <c r="AO331" t="s" s="0">
        <v>77</v>
      </c>
      <c r="AP331" t="s" s="0">
        <v>77</v>
      </c>
      <c r="AQ331" t="s" s="0">
        <v>1231</v>
      </c>
      <c r="AR331" t="s" s="0">
        <v>1232</v>
      </c>
      <c r="AS331" t="s" s="0">
        <v>1233</v>
      </c>
      <c r="AT331" t="s" s="0">
        <v>7407</v>
      </c>
      <c r="AU331" t="s" s="0">
        <v>7408</v>
      </c>
      <c r="AV331" t="s" s="0">
        <v>81</v>
      </c>
      <c r="AW331" t="s" s="0">
        <v>7409</v>
      </c>
      <c r="AX331" t="s" s="0">
        <v>7410</v>
      </c>
      <c r="AY331" t="s" s="0">
        <v>106</v>
      </c>
      <c r="AZ331" t="s" s="0">
        <v>106</v>
      </c>
      <c r="BA331" t="s" s="0">
        <v>106</v>
      </c>
      <c r="BB331" t="s" s="0">
        <v>108</v>
      </c>
      <c r="BC331" t="s" s="0">
        <v>81</v>
      </c>
      <c r="BD331" t="s" s="0">
        <v>81</v>
      </c>
      <c r="BE331" t="s" s="0">
        <v>81</v>
      </c>
      <c r="BF331" t="s" s="0">
        <v>81</v>
      </c>
      <c r="BG331" t="s" s="0">
        <v>81</v>
      </c>
      <c r="BH331" t="s" s="0">
        <v>81</v>
      </c>
      <c r="BI331" t="s" s="0">
        <v>7411</v>
      </c>
      <c r="BJ331" t="s" s="0">
        <v>7412</v>
      </c>
      <c r="BK331" t="s" s="659">
        <f>HYPERLINK("http://dx.doi.org/10.1155/proc/9923959","http://dx.doi.org/10.1155/proc/9923959")</f>
        <v>7413</v>
      </c>
      <c r="BL331" t="s" s="0">
        <v>81</v>
      </c>
      <c r="BM331" t="s" s="0">
        <v>81</v>
      </c>
      <c r="BN331" t="s" s="0">
        <v>466</v>
      </c>
      <c r="BO331" t="s" s="0">
        <v>568</v>
      </c>
      <c r="BP331" t="s" s="0">
        <v>568</v>
      </c>
      <c r="BQ331" t="s" s="0">
        <v>7414</v>
      </c>
      <c r="BR331" t="s" s="0">
        <v>7415</v>
      </c>
      <c r="BS331" t="s" s="0">
        <v>7416</v>
      </c>
      <c r="BT331" t="s" s="660">
        <f>HYPERLINK("https://www.webofscience.com/wos/woscc/full-record/WOS:001825737700001","View Record in Web of Science")</f>
        <v>119</v>
      </c>
      <c r="BU331" t="s" s="0">
        <v>120</v>
      </c>
      <c r="BV331" t="s" s="0">
        <v>81</v>
      </c>
      <c r="BW331" t="s" s="0">
        <v>81</v>
      </c>
      <c r="BX331" t="s" s="0">
        <v>121</v>
      </c>
    </row>
    <row r="332">
      <c r="A332" t="s" s="0">
        <v>77</v>
      </c>
      <c r="B332" t="s" s="0">
        <v>77</v>
      </c>
      <c r="C332" t="s" s="0">
        <v>108</v>
      </c>
      <c r="D332" t="s" s="0">
        <v>77</v>
      </c>
      <c r="E332" t="s" s="0">
        <v>7417</v>
      </c>
      <c r="F332" t="s" s="0">
        <v>7418</v>
      </c>
      <c r="G332" t="s" s="0">
        <v>7419</v>
      </c>
      <c r="H332" t="s" s="0">
        <v>81</v>
      </c>
      <c r="I332" t="s" s="0">
        <v>276</v>
      </c>
      <c r="J332" t="s" s="0">
        <v>7420</v>
      </c>
      <c r="K332" t="s" s="0">
        <v>7421</v>
      </c>
      <c r="L332" t="s" s="0">
        <v>81</v>
      </c>
      <c r="M332" t="s" s="0">
        <v>81</v>
      </c>
      <c r="N332" t="s" s="0">
        <v>81</v>
      </c>
      <c r="O332" t="s" s="0">
        <v>7422</v>
      </c>
      <c r="P332" t="s" s="0">
        <v>7423</v>
      </c>
      <c r="Q332" t="s" s="0">
        <v>87</v>
      </c>
      <c r="R332" t="s" s="0">
        <v>81</v>
      </c>
      <c r="S332" t="s" s="0">
        <v>81</v>
      </c>
      <c r="T332" t="s" s="0">
        <v>81</v>
      </c>
      <c r="U332" t="s" s="0">
        <v>81</v>
      </c>
      <c r="V332" t="s" s="0">
        <v>7424</v>
      </c>
      <c r="W332" t="s" s="0">
        <v>7425</v>
      </c>
      <c r="X332" t="s" s="0">
        <v>81</v>
      </c>
      <c r="Y332" t="s" s="0">
        <v>81</v>
      </c>
      <c r="Z332" t="s" s="0">
        <v>90</v>
      </c>
      <c r="AA332" t="s" s="0">
        <v>91</v>
      </c>
      <c r="AB332" t="s" s="0">
        <v>81</v>
      </c>
      <c r="AC332" t="s" s="0">
        <v>81</v>
      </c>
      <c r="AD332" t="s" s="0">
        <v>81</v>
      </c>
      <c r="AE332" t="s" s="0">
        <v>81</v>
      </c>
      <c r="AF332" t="s" s="0">
        <v>81</v>
      </c>
      <c r="AG332" t="s" s="0">
        <v>7426</v>
      </c>
      <c r="AH332" t="s" s="0">
        <v>7427</v>
      </c>
      <c r="AI332" t="s" s="0">
        <v>7428</v>
      </c>
      <c r="AJ332" t="s" s="0">
        <v>7429</v>
      </c>
      <c r="AK332" t="s" s="0">
        <v>81</v>
      </c>
      <c r="AL332" t="s" s="0">
        <v>2592</v>
      </c>
      <c r="AM332" t="s" s="0">
        <v>108</v>
      </c>
      <c r="AN332" t="s" s="0">
        <v>108</v>
      </c>
      <c r="AO332" t="s" s="0">
        <v>97</v>
      </c>
      <c r="AP332" t="s" s="0">
        <v>97</v>
      </c>
      <c r="AQ332" t="s" s="0">
        <v>1231</v>
      </c>
      <c r="AR332" t="s" s="0">
        <v>1232</v>
      </c>
      <c r="AS332" t="s" s="0">
        <v>1233</v>
      </c>
      <c r="AT332" t="s" s="0">
        <v>81</v>
      </c>
      <c r="AU332" t="s" s="0">
        <v>7430</v>
      </c>
      <c r="AV332" t="s" s="0">
        <v>81</v>
      </c>
      <c r="AW332" t="s" s="0">
        <v>7431</v>
      </c>
      <c r="AX332" t="s" s="0">
        <v>7432</v>
      </c>
      <c r="AY332" t="s" s="0">
        <v>621</v>
      </c>
      <c r="AZ332" t="s" s="0">
        <v>205</v>
      </c>
      <c r="BA332" t="s" s="0">
        <v>677</v>
      </c>
      <c r="BB332" t="s" s="0">
        <v>108</v>
      </c>
      <c r="BC332" t="s" s="0">
        <v>81</v>
      </c>
      <c r="BD332" t="s" s="0">
        <v>81</v>
      </c>
      <c r="BE332" t="s" s="0">
        <v>81</v>
      </c>
      <c r="BF332" t="s" s="0">
        <v>81</v>
      </c>
      <c r="BG332" t="s" s="0">
        <v>81</v>
      </c>
      <c r="BH332" t="s" s="0">
        <v>81</v>
      </c>
      <c r="BI332" t="s" s="0">
        <v>7433</v>
      </c>
      <c r="BJ332" t="s" s="0">
        <v>7434</v>
      </c>
      <c r="BK332" t="s" s="661">
        <f>HYPERLINK("http://dx.doi.org/10.1049/htl2.70026","http://dx.doi.org/10.1049/htl2.70026")</f>
        <v>7435</v>
      </c>
      <c r="BL332" t="s" s="0">
        <v>81</v>
      </c>
      <c r="BM332" t="s" s="0">
        <v>81</v>
      </c>
      <c r="BN332" t="s" s="0">
        <v>385</v>
      </c>
      <c r="BO332" t="s" s="0">
        <v>210</v>
      </c>
      <c r="BP332" t="s" s="0">
        <v>211</v>
      </c>
      <c r="BQ332" t="s" s="0">
        <v>7436</v>
      </c>
      <c r="BR332" t="s" s="0">
        <v>7437</v>
      </c>
      <c r="BS332" t="s" s="0">
        <v>7438</v>
      </c>
      <c r="BT332" t="s" s="662">
        <f>HYPERLINK("https://www.webofscience.com/wos/woscc/full-record/WOS:001644586700008","View Record in Web of Science")</f>
        <v>119</v>
      </c>
      <c r="BU332" t="s" s="0">
        <v>120</v>
      </c>
      <c r="BV332" t="s" s="0">
        <v>81</v>
      </c>
      <c r="BW332" t="s" s="0">
        <v>81</v>
      </c>
      <c r="BX332" t="s" s="0">
        <v>121</v>
      </c>
    </row>
    <row r="333">
      <c r="A333" t="s" s="0">
        <v>77</v>
      </c>
      <c r="B333" t="s" s="0">
        <v>77</v>
      </c>
      <c r="C333" t="s" s="0">
        <v>77</v>
      </c>
      <c r="D333" t="s" s="0">
        <v>77</v>
      </c>
      <c r="E333" t="s" s="0">
        <v>7439</v>
      </c>
      <c r="F333" t="s" s="0">
        <v>7440</v>
      </c>
      <c r="G333" t="s" s="0">
        <v>7441</v>
      </c>
      <c r="H333" t="s" s="0">
        <v>81</v>
      </c>
      <c r="I333" t="s" s="0">
        <v>82</v>
      </c>
      <c r="J333" t="s" s="0">
        <v>7442</v>
      </c>
      <c r="K333" t="s" s="0">
        <v>7443</v>
      </c>
      <c r="L333" t="s" s="0">
        <v>81</v>
      </c>
      <c r="M333" t="s" s="0">
        <v>81</v>
      </c>
      <c r="N333" t="s" s="0">
        <v>81</v>
      </c>
      <c r="O333" t="s" s="0">
        <v>7444</v>
      </c>
      <c r="P333" t="s" s="0">
        <v>7445</v>
      </c>
      <c r="Q333" t="s" s="0">
        <v>87</v>
      </c>
      <c r="R333" t="s" s="0">
        <v>81</v>
      </c>
      <c r="S333" t="s" s="0">
        <v>81</v>
      </c>
      <c r="T333" t="s" s="0">
        <v>81</v>
      </c>
      <c r="U333" t="s" s="0">
        <v>81</v>
      </c>
      <c r="V333" t="s" s="0">
        <v>7446</v>
      </c>
      <c r="W333" t="s" s="0">
        <v>309</v>
      </c>
      <c r="X333" t="s" s="0">
        <v>81</v>
      </c>
      <c r="Y333" t="s" s="0">
        <v>81</v>
      </c>
      <c r="Z333" t="s" s="0">
        <v>90</v>
      </c>
      <c r="AA333" t="s" s="0">
        <v>91</v>
      </c>
      <c r="AB333" t="s" s="0">
        <v>81</v>
      </c>
      <c r="AC333" t="s" s="0">
        <v>81</v>
      </c>
      <c r="AD333" t="s" s="0">
        <v>81</v>
      </c>
      <c r="AE333" t="s" s="0">
        <v>81</v>
      </c>
      <c r="AF333" t="s" s="0">
        <v>81</v>
      </c>
      <c r="AG333" t="s" s="0">
        <v>7447</v>
      </c>
      <c r="AH333" t="s" s="0">
        <v>7448</v>
      </c>
      <c r="AI333" t="s" s="0">
        <v>7449</v>
      </c>
      <c r="AJ333" t="s" s="0">
        <v>81</v>
      </c>
      <c r="AK333" t="s" s="0">
        <v>81</v>
      </c>
      <c r="AL333" t="s" s="0">
        <v>2356</v>
      </c>
      <c r="AM333" t="s" s="0">
        <v>108</v>
      </c>
      <c r="AN333" t="s" s="0">
        <v>108</v>
      </c>
      <c r="AO333" t="s" s="0">
        <v>77</v>
      </c>
      <c r="AP333" t="s" s="0">
        <v>108</v>
      </c>
      <c r="AQ333" t="s" s="0">
        <v>313</v>
      </c>
      <c r="AR333" t="s" s="0">
        <v>314</v>
      </c>
      <c r="AS333" t="s" s="0">
        <v>315</v>
      </c>
      <c r="AT333" t="s" s="0">
        <v>81</v>
      </c>
      <c r="AU333" t="s" s="0">
        <v>316</v>
      </c>
      <c r="AV333" t="s" s="0">
        <v>81</v>
      </c>
      <c r="AW333" t="s" s="0">
        <v>317</v>
      </c>
      <c r="AX333" t="s" s="0">
        <v>318</v>
      </c>
      <c r="AY333" t="s" s="0">
        <v>2705</v>
      </c>
      <c r="AZ333" t="s" s="0">
        <v>205</v>
      </c>
      <c r="BA333" t="s" s="0">
        <v>677</v>
      </c>
      <c r="BB333" t="s" s="0">
        <v>81</v>
      </c>
      <c r="BC333" t="s" s="0">
        <v>81</v>
      </c>
      <c r="BD333" t="s" s="0">
        <v>81</v>
      </c>
      <c r="BE333" t="s" s="0">
        <v>81</v>
      </c>
      <c r="BF333" t="s" s="0">
        <v>81</v>
      </c>
      <c r="BG333" t="s" s="0">
        <v>81</v>
      </c>
      <c r="BH333" t="s" s="0">
        <v>81</v>
      </c>
      <c r="BI333" t="s" s="0">
        <v>7450</v>
      </c>
      <c r="BJ333" t="s" s="0">
        <v>7451</v>
      </c>
      <c r="BK333" t="s" s="663">
        <f>HYPERLINK("http://dx.doi.org/10.3389/fmed.2025.1695525","http://dx.doi.org/10.3389/fmed.2025.1695525")</f>
        <v>7452</v>
      </c>
      <c r="BL333" t="s" s="0">
        <v>81</v>
      </c>
      <c r="BM333" t="s" s="0">
        <v>81</v>
      </c>
      <c r="BN333" t="s" s="0">
        <v>177</v>
      </c>
      <c r="BO333" t="s" s="0">
        <v>182</v>
      </c>
      <c r="BP333" t="s" s="0">
        <v>115</v>
      </c>
      <c r="BQ333" t="s" s="0">
        <v>7453</v>
      </c>
      <c r="BR333" t="s" s="0">
        <v>7454</v>
      </c>
      <c r="BS333" t="s" s="0">
        <v>7455</v>
      </c>
      <c r="BT333" t="s" s="664">
        <f>HYPERLINK("https://www.webofscience.com/wos/woscc/full-record/WOS:001648529700001","View Record in Web of Science")</f>
        <v>119</v>
      </c>
      <c r="BU333" t="s" s="0">
        <v>120</v>
      </c>
      <c r="BV333" t="s" s="0">
        <v>81</v>
      </c>
      <c r="BW333" t="s" s="0">
        <v>81</v>
      </c>
      <c r="BX333" t="s" s="0">
        <v>121</v>
      </c>
    </row>
    <row r="334">
      <c r="A334" t="s" s="0">
        <v>97</v>
      </c>
      <c r="B334" t="s" s="0">
        <v>77</v>
      </c>
      <c r="C334" t="s" s="0">
        <v>360</v>
      </c>
      <c r="D334" t="s" s="0">
        <v>77</v>
      </c>
      <c r="E334" t="s" s="0">
        <v>7456</v>
      </c>
      <c r="F334" t="s" s="0">
        <v>7457</v>
      </c>
      <c r="G334" t="s" s="0">
        <v>7458</v>
      </c>
      <c r="H334" t="s" s="0">
        <v>81</v>
      </c>
      <c r="I334" t="s" s="0">
        <v>82</v>
      </c>
      <c r="J334" t="s" s="0">
        <v>7459</v>
      </c>
      <c r="K334" t="s" s="0">
        <v>7460</v>
      </c>
      <c r="L334" t="s" s="0">
        <v>7461</v>
      </c>
      <c r="M334" t="s" s="0">
        <v>7462</v>
      </c>
      <c r="N334" t="s" s="0">
        <v>7463</v>
      </c>
      <c r="O334" t="s" s="0">
        <v>7464</v>
      </c>
      <c r="P334" t="s" s="0">
        <v>7465</v>
      </c>
      <c r="Q334" t="s" s="0">
        <v>87</v>
      </c>
      <c r="R334" t="s" s="0">
        <v>81</v>
      </c>
      <c r="S334" t="s" s="0">
        <v>81</v>
      </c>
      <c r="T334" t="s" s="0">
        <v>81</v>
      </c>
      <c r="U334" t="s" s="0">
        <v>81</v>
      </c>
      <c r="V334" t="s" s="0">
        <v>7466</v>
      </c>
      <c r="W334" t="s" s="0">
        <v>7467</v>
      </c>
      <c r="X334" t="s" s="0">
        <v>81</v>
      </c>
      <c r="Y334" t="s" s="0">
        <v>81</v>
      </c>
      <c r="Z334" t="s" s="0">
        <v>90</v>
      </c>
      <c r="AA334" t="s" s="0">
        <v>91</v>
      </c>
      <c r="AB334" t="s" s="0">
        <v>81</v>
      </c>
      <c r="AC334" t="s" s="0">
        <v>81</v>
      </c>
      <c r="AD334" t="s" s="0">
        <v>81</v>
      </c>
      <c r="AE334" t="s" s="0">
        <v>81</v>
      </c>
      <c r="AF334" t="s" s="0">
        <v>81</v>
      </c>
      <c r="AG334" t="s" s="0">
        <v>7468</v>
      </c>
      <c r="AH334" t="s" s="0">
        <v>7469</v>
      </c>
      <c r="AI334" t="s" s="0">
        <v>7470</v>
      </c>
      <c r="AJ334" t="s" s="0">
        <v>7471</v>
      </c>
      <c r="AK334" t="s" s="0">
        <v>81</v>
      </c>
      <c r="AL334" t="s" s="0">
        <v>542</v>
      </c>
      <c r="AM334" t="s" s="0">
        <v>323</v>
      </c>
      <c r="AN334" t="s" s="0">
        <v>638</v>
      </c>
      <c r="AO334" t="s" s="0">
        <v>77</v>
      </c>
      <c r="AP334" t="s" s="0">
        <v>138</v>
      </c>
      <c r="AQ334" t="s" s="0">
        <v>5059</v>
      </c>
      <c r="AR334" t="s" s="0">
        <v>5060</v>
      </c>
      <c r="AS334" t="s" s="0">
        <v>5061</v>
      </c>
      <c r="AT334" t="s" s="0">
        <v>7472</v>
      </c>
      <c r="AU334" t="s" s="0">
        <v>7473</v>
      </c>
      <c r="AV334" t="s" s="0">
        <v>81</v>
      </c>
      <c r="AW334" t="s" s="0">
        <v>7474</v>
      </c>
      <c r="AX334" t="s" s="0">
        <v>7475</v>
      </c>
      <c r="AY334" t="s" s="0">
        <v>7476</v>
      </c>
      <c r="AZ334" t="s" s="0">
        <v>6286</v>
      </c>
      <c r="BA334" t="s" s="0">
        <v>7477</v>
      </c>
      <c r="BB334" t="s" s="0">
        <v>81</v>
      </c>
      <c r="BC334" t="s" s="0">
        <v>81</v>
      </c>
      <c r="BD334" t="s" s="0">
        <v>81</v>
      </c>
      <c r="BE334" t="s" s="0">
        <v>81</v>
      </c>
      <c r="BF334" t="s" s="0">
        <v>81</v>
      </c>
      <c r="BG334" t="s" s="0">
        <v>81</v>
      </c>
      <c r="BH334" t="s" s="0">
        <v>81</v>
      </c>
      <c r="BI334" t="s" s="0">
        <v>7478</v>
      </c>
      <c r="BJ334" t="s" s="0">
        <v>7479</v>
      </c>
      <c r="BK334" t="s" s="665">
        <f>HYPERLINK("http://dx.doi.org/10.1016/j.yebeh.2021.108273","http://dx.doi.org/10.1016/j.yebeh.2021.108273")</f>
        <v>7480</v>
      </c>
      <c r="BL334" t="s" s="0">
        <v>81</v>
      </c>
      <c r="BM334" t="s" s="0">
        <v>7481</v>
      </c>
      <c r="BN334" t="s" s="0">
        <v>677</v>
      </c>
      <c r="BO334" t="s" s="0">
        <v>7482</v>
      </c>
      <c r="BP334" t="s" s="0">
        <v>7483</v>
      </c>
      <c r="BQ334" t="s" s="0">
        <v>7484</v>
      </c>
      <c r="BR334" t="s" s="0">
        <v>7485</v>
      </c>
      <c r="BS334" t="s" s="0">
        <v>7486</v>
      </c>
      <c r="BT334" t="s" s="666">
        <f>HYPERLINK("https://www.webofscience.com/wos/woscc/full-record/WOS:000697181000008","View Record in Web of Science")</f>
        <v>119</v>
      </c>
      <c r="BU334" t="s" s="0">
        <v>81</v>
      </c>
      <c r="BV334" t="s" s="0">
        <v>81</v>
      </c>
      <c r="BW334" t="s" s="0">
        <v>81</v>
      </c>
      <c r="BX334" t="s" s="0">
        <v>121</v>
      </c>
    </row>
    <row r="335">
      <c r="A335" t="s" s="0">
        <v>97</v>
      </c>
      <c r="B335" t="s" s="0">
        <v>77</v>
      </c>
      <c r="C335" t="s" s="0">
        <v>677</v>
      </c>
      <c r="D335" t="s" s="0">
        <v>108</v>
      </c>
      <c r="E335" t="s" s="0">
        <v>7487</v>
      </c>
      <c r="F335" t="s" s="0">
        <v>7488</v>
      </c>
      <c r="G335" t="s" s="0">
        <v>7489</v>
      </c>
      <c r="H335" t="s" s="0">
        <v>81</v>
      </c>
      <c r="I335" t="s" s="0">
        <v>82</v>
      </c>
      <c r="J335" t="s" s="0">
        <v>7490</v>
      </c>
      <c r="K335" t="s" s="0">
        <v>7491</v>
      </c>
      <c r="L335" t="s" s="0">
        <v>7492</v>
      </c>
      <c r="M335" t="s" s="0">
        <v>7493</v>
      </c>
      <c r="N335" t="s" s="0">
        <v>7494</v>
      </c>
      <c r="O335" t="s" s="0">
        <v>7495</v>
      </c>
      <c r="P335" t="s" s="0">
        <v>7496</v>
      </c>
      <c r="Q335" t="s" s="0">
        <v>87</v>
      </c>
      <c r="R335" t="s" s="0">
        <v>81</v>
      </c>
      <c r="S335" t="s" s="0">
        <v>81</v>
      </c>
      <c r="T335" t="s" s="0">
        <v>81</v>
      </c>
      <c r="U335" t="s" s="0">
        <v>81</v>
      </c>
      <c r="V335" t="s" s="0">
        <v>7497</v>
      </c>
      <c r="W335" t="s" s="0">
        <v>7498</v>
      </c>
      <c r="X335" t="s" s="0">
        <v>81</v>
      </c>
      <c r="Y335" t="s" s="0">
        <v>81</v>
      </c>
      <c r="Z335" t="s" s="0">
        <v>90</v>
      </c>
      <c r="AA335" t="s" s="0">
        <v>91</v>
      </c>
      <c r="AB335" t="s" s="0">
        <v>81</v>
      </c>
      <c r="AC335" t="s" s="0">
        <v>81</v>
      </c>
      <c r="AD335" t="s" s="0">
        <v>81</v>
      </c>
      <c r="AE335" t="s" s="0">
        <v>81</v>
      </c>
      <c r="AF335" t="s" s="0">
        <v>81</v>
      </c>
      <c r="AG335" t="s" s="0">
        <v>7499</v>
      </c>
      <c r="AH335" t="s" s="0">
        <v>7500</v>
      </c>
      <c r="AI335" t="s" s="0">
        <v>7501</v>
      </c>
      <c r="AJ335" t="s" s="0">
        <v>7502</v>
      </c>
      <c r="AK335" t="s" s="0">
        <v>81</v>
      </c>
      <c r="AL335" t="s" s="0">
        <v>672</v>
      </c>
      <c r="AM335" t="s" s="0">
        <v>1353</v>
      </c>
      <c r="AN335" t="s" s="0">
        <v>996</v>
      </c>
      <c r="AO335" t="s" s="0">
        <v>97</v>
      </c>
      <c r="AP335" t="s" s="0">
        <v>136</v>
      </c>
      <c r="AQ335" t="s" s="0">
        <v>838</v>
      </c>
      <c r="AR335" t="s" s="0">
        <v>839</v>
      </c>
      <c r="AS335" t="s" s="0">
        <v>840</v>
      </c>
      <c r="AT335" t="s" s="0">
        <v>7503</v>
      </c>
      <c r="AU335" t="s" s="0">
        <v>7504</v>
      </c>
      <c r="AV335" t="s" s="0">
        <v>81</v>
      </c>
      <c r="AW335" t="s" s="0">
        <v>7505</v>
      </c>
      <c r="AX335" t="s" s="0">
        <v>7506</v>
      </c>
      <c r="AY335" t="s" s="0">
        <v>146</v>
      </c>
      <c r="AZ335" t="s" s="0">
        <v>147</v>
      </c>
      <c r="BA335" t="s" s="0">
        <v>7507</v>
      </c>
      <c r="BB335" t="s" s="0">
        <v>97</v>
      </c>
      <c r="BC335" t="s" s="0">
        <v>81</v>
      </c>
      <c r="BD335" t="s" s="0">
        <v>81</v>
      </c>
      <c r="BE335" t="s" s="0">
        <v>81</v>
      </c>
      <c r="BF335" t="s" s="0">
        <v>81</v>
      </c>
      <c r="BG335" t="s" s="0">
        <v>7508</v>
      </c>
      <c r="BH335" t="s" s="0">
        <v>7509</v>
      </c>
      <c r="BI335" t="s" s="0">
        <v>81</v>
      </c>
      <c r="BJ335" t="s" s="0">
        <v>7510</v>
      </c>
      <c r="BK335" t="s" s="667">
        <f>HYPERLINK("http://dx.doi.org/10.1016/j.bja.2021.09.025","http://dx.doi.org/10.1016/j.bja.2021.09.025")</f>
        <v>7511</v>
      </c>
      <c r="BL335" t="s" s="0">
        <v>81</v>
      </c>
      <c r="BM335" t="s" s="0">
        <v>153</v>
      </c>
      <c r="BN335" t="s" s="0">
        <v>360</v>
      </c>
      <c r="BO335" t="s" s="0">
        <v>1289</v>
      </c>
      <c r="BP335" t="s" s="0">
        <v>1289</v>
      </c>
      <c r="BQ335" t="s" s="0">
        <v>7512</v>
      </c>
      <c r="BR335" t="s" s="0">
        <v>7513</v>
      </c>
      <c r="BS335" t="s" s="0">
        <v>7514</v>
      </c>
      <c r="BT335" t="s" s="668">
        <f>HYPERLINK("https://www.webofscience.com/wos/woscc/full-record/WOS:000752497000050","View Record in Web of Science")</f>
        <v>119</v>
      </c>
      <c r="BU335" t="s" s="0">
        <v>3284</v>
      </c>
      <c r="BV335" t="s" s="0">
        <v>81</v>
      </c>
      <c r="BW335" t="s" s="0">
        <v>81</v>
      </c>
      <c r="BX335" t="s" s="0">
        <v>121</v>
      </c>
    </row>
    <row r="336">
      <c r="A336" t="s" s="0">
        <v>77</v>
      </c>
      <c r="B336" t="s" s="0">
        <v>77</v>
      </c>
      <c r="C336" t="s" s="0">
        <v>108</v>
      </c>
      <c r="D336" t="s" s="0">
        <v>77</v>
      </c>
      <c r="E336" t="s" s="0">
        <v>7515</v>
      </c>
      <c r="F336" t="s" s="0">
        <v>7516</v>
      </c>
      <c r="G336" t="s" s="0">
        <v>7517</v>
      </c>
      <c r="H336" t="s" s="0">
        <v>81</v>
      </c>
      <c r="I336" t="s" s="0">
        <v>82</v>
      </c>
      <c r="J336" t="s" s="0">
        <v>7518</v>
      </c>
      <c r="K336" t="s" s="0">
        <v>7519</v>
      </c>
      <c r="L336" t="s" s="0">
        <v>81</v>
      </c>
      <c r="M336" t="s" s="0">
        <v>81</v>
      </c>
      <c r="N336" t="s" s="0">
        <v>81</v>
      </c>
      <c r="O336" t="s" s="0">
        <v>7520</v>
      </c>
      <c r="P336" t="s" s="0">
        <v>7521</v>
      </c>
      <c r="Q336" t="s" s="0">
        <v>87</v>
      </c>
      <c r="R336" t="s" s="0">
        <v>81</v>
      </c>
      <c r="S336" t="s" s="0">
        <v>81</v>
      </c>
      <c r="T336" t="s" s="0">
        <v>81</v>
      </c>
      <c r="U336" t="s" s="0">
        <v>81</v>
      </c>
      <c r="V336" t="s" s="0">
        <v>7522</v>
      </c>
      <c r="W336" t="s" s="0">
        <v>486</v>
      </c>
      <c r="X336" t="s" s="0">
        <v>81</v>
      </c>
      <c r="Y336" t="s" s="0">
        <v>81</v>
      </c>
      <c r="Z336" t="s" s="0">
        <v>90</v>
      </c>
      <c r="AA336" t="s" s="0">
        <v>91</v>
      </c>
      <c r="AB336" t="s" s="0">
        <v>81</v>
      </c>
      <c r="AC336" t="s" s="0">
        <v>81</v>
      </c>
      <c r="AD336" t="s" s="0">
        <v>81</v>
      </c>
      <c r="AE336" t="s" s="0">
        <v>81</v>
      </c>
      <c r="AF336" t="s" s="0">
        <v>81</v>
      </c>
      <c r="AG336" t="s" s="0">
        <v>7523</v>
      </c>
      <c r="AH336" t="s" s="0">
        <v>7524</v>
      </c>
      <c r="AI336" t="s" s="0">
        <v>7525</v>
      </c>
      <c r="AJ336" t="s" s="0">
        <v>7526</v>
      </c>
      <c r="AK336" t="s" s="0">
        <v>81</v>
      </c>
      <c r="AL336" t="s" s="0">
        <v>287</v>
      </c>
      <c r="AM336" t="s" s="0">
        <v>108</v>
      </c>
      <c r="AN336" t="s" s="0">
        <v>199</v>
      </c>
      <c r="AO336" t="s" s="0">
        <v>199</v>
      </c>
      <c r="AP336" t="s" s="0">
        <v>200</v>
      </c>
      <c r="AQ336" t="s" s="0">
        <v>170</v>
      </c>
      <c r="AR336" t="s" s="0">
        <v>171</v>
      </c>
      <c r="AS336" t="s" s="0">
        <v>172</v>
      </c>
      <c r="AT336" t="s" s="0">
        <v>81</v>
      </c>
      <c r="AU336" t="s" s="0">
        <v>490</v>
      </c>
      <c r="AV336" t="s" s="0">
        <v>81</v>
      </c>
      <c r="AW336" t="s" s="0">
        <v>486</v>
      </c>
      <c r="AX336" t="s" s="0">
        <v>491</v>
      </c>
      <c r="AY336" t="s" s="0">
        <v>7527</v>
      </c>
      <c r="AZ336" t="s" s="0">
        <v>205</v>
      </c>
      <c r="BA336" t="s" s="0">
        <v>177</v>
      </c>
      <c r="BB336" t="s" s="0">
        <v>493</v>
      </c>
      <c r="BC336" t="s" s="0">
        <v>81</v>
      </c>
      <c r="BD336" t="s" s="0">
        <v>81</v>
      </c>
      <c r="BE336" t="s" s="0">
        <v>81</v>
      </c>
      <c r="BF336" t="s" s="0">
        <v>81</v>
      </c>
      <c r="BG336" t="s" s="0">
        <v>81</v>
      </c>
      <c r="BH336" t="s" s="0">
        <v>81</v>
      </c>
      <c r="BI336" t="s" s="0">
        <v>7528</v>
      </c>
      <c r="BJ336" t="s" s="0">
        <v>7529</v>
      </c>
      <c r="BK336" t="s" s="669">
        <f>HYPERLINK("http://dx.doi.org/10.3390/diagnostics15162044","http://dx.doi.org/10.3390/diagnostics15162044")</f>
        <v>7530</v>
      </c>
      <c r="BL336" t="s" s="0">
        <v>81</v>
      </c>
      <c r="BM336" t="s" s="0">
        <v>81</v>
      </c>
      <c r="BN336" t="s" s="0">
        <v>466</v>
      </c>
      <c r="BO336" t="s" s="0">
        <v>182</v>
      </c>
      <c r="BP336" t="s" s="0">
        <v>115</v>
      </c>
      <c r="BQ336" t="s" s="0">
        <v>7531</v>
      </c>
      <c r="BR336" t="s" s="0">
        <v>7532</v>
      </c>
      <c r="BS336" t="s" s="0">
        <v>7533</v>
      </c>
      <c r="BT336" t="s" s="670">
        <f>HYPERLINK("https://www.webofscience.com/wos/woscc/full-record/WOS:001558471000001","View Record in Web of Science")</f>
        <v>119</v>
      </c>
      <c r="BU336" t="s" s="0">
        <v>120</v>
      </c>
      <c r="BV336" t="s" s="0">
        <v>81</v>
      </c>
      <c r="BW336" t="s" s="0">
        <v>81</v>
      </c>
      <c r="BX336" t="s" s="0">
        <v>121</v>
      </c>
    </row>
    <row r="337">
      <c r="A337" t="s" s="0">
        <v>77</v>
      </c>
      <c r="B337" t="s" s="0">
        <v>77</v>
      </c>
      <c r="C337" t="s" s="0">
        <v>97</v>
      </c>
      <c r="D337" t="s" s="0">
        <v>77</v>
      </c>
      <c r="E337" t="s" s="0">
        <v>7534</v>
      </c>
      <c r="F337" t="s" s="0">
        <v>7535</v>
      </c>
      <c r="G337" t="s" s="0">
        <v>7536</v>
      </c>
      <c r="H337" t="s" s="0">
        <v>81</v>
      </c>
      <c r="I337" t="s" s="0">
        <v>1195</v>
      </c>
      <c r="J337" t="s" s="0">
        <v>7537</v>
      </c>
      <c r="K337" t="s" s="0">
        <v>7538</v>
      </c>
      <c r="L337" t="s" s="0">
        <v>81</v>
      </c>
      <c r="M337" t="s" s="0">
        <v>81</v>
      </c>
      <c r="N337" t="s" s="0">
        <v>81</v>
      </c>
      <c r="O337" t="s" s="0">
        <v>7539</v>
      </c>
      <c r="P337" t="s" s="0">
        <v>81</v>
      </c>
      <c r="Q337" t="s" s="0">
        <v>87</v>
      </c>
      <c r="R337" t="s" s="0">
        <v>81</v>
      </c>
      <c r="S337" t="s" s="0">
        <v>81</v>
      </c>
      <c r="T337" t="s" s="0">
        <v>81</v>
      </c>
      <c r="U337" t="s" s="0">
        <v>81</v>
      </c>
      <c r="V337" t="s" s="0">
        <v>7540</v>
      </c>
      <c r="W337" t="s" s="0">
        <v>7541</v>
      </c>
      <c r="X337" t="s" s="0">
        <v>81</v>
      </c>
      <c r="Y337" t="s" s="0">
        <v>81</v>
      </c>
      <c r="Z337" t="s" s="0">
        <v>90</v>
      </c>
      <c r="AA337" t="s" s="0">
        <v>91</v>
      </c>
      <c r="AB337" t="s" s="0">
        <v>81</v>
      </c>
      <c r="AC337" t="s" s="0">
        <v>81</v>
      </c>
      <c r="AD337" t="s" s="0">
        <v>81</v>
      </c>
      <c r="AE337" t="s" s="0">
        <v>81</v>
      </c>
      <c r="AF337" t="s" s="0">
        <v>81</v>
      </c>
      <c r="AG337" t="s" s="0">
        <v>7542</v>
      </c>
      <c r="AH337" t="s" s="0">
        <v>7543</v>
      </c>
      <c r="AI337" t="s" s="0">
        <v>81</v>
      </c>
      <c r="AJ337" t="s" s="0">
        <v>81</v>
      </c>
      <c r="AK337" t="s" s="0">
        <v>81</v>
      </c>
      <c r="AL337" t="s" s="0">
        <v>1432</v>
      </c>
      <c r="AM337" t="s" s="0">
        <v>122</v>
      </c>
      <c r="AN337" t="s" s="0">
        <v>288</v>
      </c>
      <c r="AO337" t="s" s="0">
        <v>200</v>
      </c>
      <c r="AP337" t="s" s="0">
        <v>122</v>
      </c>
      <c r="AQ337" t="s" s="0">
        <v>1231</v>
      </c>
      <c r="AR337" t="s" s="0">
        <v>1232</v>
      </c>
      <c r="AS337" t="s" s="0">
        <v>1233</v>
      </c>
      <c r="AT337" t="s" s="0">
        <v>7544</v>
      </c>
      <c r="AU337" t="s" s="0">
        <v>7545</v>
      </c>
      <c r="AV337" t="s" s="0">
        <v>81</v>
      </c>
      <c r="AW337" t="s" s="0">
        <v>7546</v>
      </c>
      <c r="AX337" t="s" s="0">
        <v>7547</v>
      </c>
      <c r="AY337" t="s" s="0">
        <v>435</v>
      </c>
      <c r="AZ337" t="s" s="0">
        <v>205</v>
      </c>
      <c r="BA337" t="s" s="0">
        <v>107</v>
      </c>
      <c r="BB337" t="s" s="0">
        <v>288</v>
      </c>
      <c r="BC337" t="s" s="0">
        <v>81</v>
      </c>
      <c r="BD337" t="s" s="0">
        <v>81</v>
      </c>
      <c r="BE337" t="s" s="0">
        <v>81</v>
      </c>
      <c r="BF337" t="s" s="0">
        <v>81</v>
      </c>
      <c r="BG337" t="s" s="0">
        <v>81</v>
      </c>
      <c r="BH337" t="s" s="0">
        <v>81</v>
      </c>
      <c r="BI337" t="s" s="0">
        <v>7548</v>
      </c>
      <c r="BJ337" t="s" s="0">
        <v>7549</v>
      </c>
      <c r="BK337" t="s" s="671">
        <f>HYPERLINK("http://dx.doi.org/10.1111/nicc.70206","http://dx.doi.org/10.1111/nicc.70206")</f>
        <v>7550</v>
      </c>
      <c r="BL337" t="s" s="0">
        <v>81</v>
      </c>
      <c r="BM337" t="s" s="0">
        <v>81</v>
      </c>
      <c r="BN337" t="s" s="0">
        <v>206</v>
      </c>
      <c r="BO337" t="s" s="0">
        <v>7551</v>
      </c>
      <c r="BP337" t="s" s="0">
        <v>7551</v>
      </c>
      <c r="BQ337" t="s" s="0">
        <v>7552</v>
      </c>
      <c r="BR337" t="s" s="0">
        <v>7553</v>
      </c>
      <c r="BS337" t="s" s="0">
        <v>7554</v>
      </c>
      <c r="BT337" t="s" s="672">
        <f>HYPERLINK("https://www.webofscience.com/wos/woscc/full-record/WOS:001629797800019","View Record in Web of Science")</f>
        <v>119</v>
      </c>
      <c r="BU337" t="s" s="0">
        <v>81</v>
      </c>
      <c r="BV337" t="s" s="0">
        <v>81</v>
      </c>
      <c r="BW337" t="s" s="0">
        <v>81</v>
      </c>
      <c r="BX337" t="s" s="0">
        <v>121</v>
      </c>
    </row>
    <row r="338">
      <c r="A338" t="s" s="0">
        <v>77</v>
      </c>
      <c r="B338" t="s" s="0">
        <v>77</v>
      </c>
      <c r="C338" t="s" s="0">
        <v>77</v>
      </c>
      <c r="D338" t="s" s="0">
        <v>77</v>
      </c>
      <c r="E338" t="s" s="0">
        <v>7555</v>
      </c>
      <c r="F338" t="s" s="0">
        <v>7556</v>
      </c>
      <c r="G338" t="s" s="0">
        <v>7557</v>
      </c>
      <c r="H338" t="s" s="0">
        <v>81</v>
      </c>
      <c r="I338" t="s" s="0">
        <v>82</v>
      </c>
      <c r="J338" t="s" s="0">
        <v>7558</v>
      </c>
      <c r="K338" t="s" s="0">
        <v>7559</v>
      </c>
      <c r="L338" t="s" s="0">
        <v>81</v>
      </c>
      <c r="M338" t="s" s="0">
        <v>81</v>
      </c>
      <c r="N338" t="s" s="0">
        <v>81</v>
      </c>
      <c r="O338" t="s" s="0">
        <v>7560</v>
      </c>
      <c r="P338" t="s" s="0">
        <v>7561</v>
      </c>
      <c r="Q338" t="s" s="0">
        <v>87</v>
      </c>
      <c r="R338" t="s" s="0">
        <v>81</v>
      </c>
      <c r="S338" t="s" s="0">
        <v>81</v>
      </c>
      <c r="T338" t="s" s="0">
        <v>81</v>
      </c>
      <c r="U338" t="s" s="0">
        <v>81</v>
      </c>
      <c r="V338" t="s" s="0">
        <v>7562</v>
      </c>
      <c r="W338" t="s" s="0">
        <v>7563</v>
      </c>
      <c r="X338" t="s" s="0">
        <v>81</v>
      </c>
      <c r="Y338" t="s" s="0">
        <v>81</v>
      </c>
      <c r="Z338" t="s" s="0">
        <v>90</v>
      </c>
      <c r="AA338" t="s" s="0">
        <v>91</v>
      </c>
      <c r="AB338" t="s" s="0">
        <v>81</v>
      </c>
      <c r="AC338" t="s" s="0">
        <v>81</v>
      </c>
      <c r="AD338" t="s" s="0">
        <v>81</v>
      </c>
      <c r="AE338" t="s" s="0">
        <v>81</v>
      </c>
      <c r="AF338" t="s" s="0">
        <v>81</v>
      </c>
      <c r="AG338" t="s" s="0">
        <v>7564</v>
      </c>
      <c r="AH338" t="s" s="0">
        <v>6736</v>
      </c>
      <c r="AI338" t="s" s="0">
        <v>81</v>
      </c>
      <c r="AJ338" t="s" s="0">
        <v>81</v>
      </c>
      <c r="AK338" t="s" s="0">
        <v>81</v>
      </c>
      <c r="AL338" t="s" s="0">
        <v>1099</v>
      </c>
      <c r="AM338" t="s" s="0">
        <v>77</v>
      </c>
      <c r="AN338" t="s" s="0">
        <v>77</v>
      </c>
      <c r="AO338" t="s" s="0">
        <v>77</v>
      </c>
      <c r="AP338" t="s" s="0">
        <v>77</v>
      </c>
      <c r="AQ338" t="s" s="0">
        <v>3691</v>
      </c>
      <c r="AR338" t="s" s="0">
        <v>3692</v>
      </c>
      <c r="AS338" t="s" s="0">
        <v>3693</v>
      </c>
      <c r="AT338" t="s" s="0">
        <v>7565</v>
      </c>
      <c r="AU338" t="s" s="0">
        <v>81</v>
      </c>
      <c r="AV338" t="s" s="0">
        <v>81</v>
      </c>
      <c r="AW338" t="s" s="0">
        <v>7566</v>
      </c>
      <c r="AX338" t="s" s="0">
        <v>7567</v>
      </c>
      <c r="AY338" t="s" s="0">
        <v>4467</v>
      </c>
      <c r="AZ338" t="s" s="0">
        <v>106</v>
      </c>
      <c r="BA338" t="s" s="0">
        <v>466</v>
      </c>
      <c r="BB338" t="s" s="0">
        <v>289</v>
      </c>
      <c r="BC338" t="s" s="0">
        <v>81</v>
      </c>
      <c r="BD338" t="s" s="0">
        <v>81</v>
      </c>
      <c r="BE338" t="s" s="0">
        <v>81</v>
      </c>
      <c r="BF338" t="s" s="0">
        <v>81</v>
      </c>
      <c r="BG338" t="s" s="0">
        <v>81</v>
      </c>
      <c r="BH338" t="s" s="0">
        <v>81</v>
      </c>
      <c r="BI338" t="s" s="0">
        <v>7568</v>
      </c>
      <c r="BJ338" t="s" s="0">
        <v>7569</v>
      </c>
      <c r="BK338" t="s" s="673">
        <f>HYPERLINK("http://dx.doi.org/10.4240/wjgs.v18.i7.119087","http://dx.doi.org/10.4240/wjgs.v18.i7.119087")</f>
        <v>7570</v>
      </c>
      <c r="BL338" t="s" s="0">
        <v>81</v>
      </c>
      <c r="BM338" t="s" s="0">
        <v>81</v>
      </c>
      <c r="BN338" t="s" s="0">
        <v>404</v>
      </c>
      <c r="BO338" t="s" s="0">
        <v>783</v>
      </c>
      <c r="BP338" t="s" s="0">
        <v>783</v>
      </c>
      <c r="BQ338" t="s" s="0">
        <v>7571</v>
      </c>
      <c r="BR338" t="s" s="0">
        <v>81</v>
      </c>
      <c r="BS338" t="s" s="0">
        <v>7572</v>
      </c>
      <c r="BT338" t="s" s="674">
        <f>HYPERLINK("https://www.webofscience.com/wos/woscc/full-record/WOS:001836361300037","View Record in Web of Science")</f>
        <v>119</v>
      </c>
      <c r="BU338" t="s" s="0">
        <v>272</v>
      </c>
      <c r="BV338" t="s" s="0">
        <v>81</v>
      </c>
      <c r="BW338" t="s" s="0">
        <v>81</v>
      </c>
      <c r="BX338" t="s" s="0">
        <v>121</v>
      </c>
    </row>
    <row r="339">
      <c r="A339" t="s" s="0">
        <v>77</v>
      </c>
      <c r="B339" t="s" s="0">
        <v>77</v>
      </c>
      <c r="C339" t="s" s="0">
        <v>108</v>
      </c>
      <c r="D339" t="s" s="0">
        <v>77</v>
      </c>
      <c r="E339" t="s" s="0">
        <v>7573</v>
      </c>
      <c r="F339" t="s" s="0">
        <v>7574</v>
      </c>
      <c r="G339" t="s" s="0">
        <v>7575</v>
      </c>
      <c r="H339" t="s" s="0">
        <v>81</v>
      </c>
      <c r="I339" t="s" s="0">
        <v>276</v>
      </c>
      <c r="J339" t="s" s="0">
        <v>7576</v>
      </c>
      <c r="K339" t="s" s="0">
        <v>3123</v>
      </c>
      <c r="L339" t="s" s="0">
        <v>81</v>
      </c>
      <c r="M339" t="s" s="0">
        <v>81</v>
      </c>
      <c r="N339" t="s" s="0">
        <v>81</v>
      </c>
      <c r="O339" t="s" s="0">
        <v>7577</v>
      </c>
      <c r="P339" t="s" s="0">
        <v>7578</v>
      </c>
      <c r="Q339" t="s" s="0">
        <v>87</v>
      </c>
      <c r="R339" t="s" s="0">
        <v>81</v>
      </c>
      <c r="S339" t="s" s="0">
        <v>81</v>
      </c>
      <c r="T339" t="s" s="0">
        <v>81</v>
      </c>
      <c r="U339" t="s" s="0">
        <v>81</v>
      </c>
      <c r="V339" t="s" s="0">
        <v>7579</v>
      </c>
      <c r="W339" t="s" s="0">
        <v>6230</v>
      </c>
      <c r="X339" t="s" s="0">
        <v>81</v>
      </c>
      <c r="Y339" t="s" s="0">
        <v>81</v>
      </c>
      <c r="Z339" t="s" s="0">
        <v>90</v>
      </c>
      <c r="AA339" t="s" s="0">
        <v>91</v>
      </c>
      <c r="AB339" t="s" s="0">
        <v>81</v>
      </c>
      <c r="AC339" t="s" s="0">
        <v>81</v>
      </c>
      <c r="AD339" t="s" s="0">
        <v>81</v>
      </c>
      <c r="AE339" t="s" s="0">
        <v>81</v>
      </c>
      <c r="AF339" t="s" s="0">
        <v>81</v>
      </c>
      <c r="AG339" t="s" s="0">
        <v>7580</v>
      </c>
      <c r="AH339" t="s" s="0">
        <v>7581</v>
      </c>
      <c r="AI339" t="s" s="0">
        <v>81</v>
      </c>
      <c r="AJ339" t="s" s="0">
        <v>81</v>
      </c>
      <c r="AK339" t="s" s="0">
        <v>81</v>
      </c>
      <c r="AL339" t="s" s="0">
        <v>225</v>
      </c>
      <c r="AM339" t="s" s="0">
        <v>199</v>
      </c>
      <c r="AN339" t="s" s="0">
        <v>199</v>
      </c>
      <c r="AO339" t="s" s="0">
        <v>199</v>
      </c>
      <c r="AP339" t="s" s="0">
        <v>199</v>
      </c>
      <c r="AQ339" t="s" s="0">
        <v>170</v>
      </c>
      <c r="AR339" t="s" s="0">
        <v>171</v>
      </c>
      <c r="AS339" t="s" s="0">
        <v>172</v>
      </c>
      <c r="AT339" t="s" s="0">
        <v>81</v>
      </c>
      <c r="AU339" t="s" s="0">
        <v>6234</v>
      </c>
      <c r="AV339" t="s" s="0">
        <v>81</v>
      </c>
      <c r="AW339" t="s" s="0">
        <v>6235</v>
      </c>
      <c r="AX339" t="s" s="0">
        <v>6230</v>
      </c>
      <c r="AY339" t="s" s="0">
        <v>7582</v>
      </c>
      <c r="AZ339" t="s" s="0">
        <v>106</v>
      </c>
      <c r="BA339" t="s" s="0">
        <v>289</v>
      </c>
      <c r="BB339" t="s" s="0">
        <v>97</v>
      </c>
      <c r="BC339" t="s" s="0">
        <v>81</v>
      </c>
      <c r="BD339" t="s" s="0">
        <v>81</v>
      </c>
      <c r="BE339" t="s" s="0">
        <v>81</v>
      </c>
      <c r="BF339" t="s" s="0">
        <v>81</v>
      </c>
      <c r="BG339" t="s" s="0">
        <v>81</v>
      </c>
      <c r="BH339" t="s" s="0">
        <v>81</v>
      </c>
      <c r="BI339" t="s" s="0">
        <v>376</v>
      </c>
      <c r="BJ339" t="s" s="0">
        <v>7583</v>
      </c>
      <c r="BK339" t="s" s="675">
        <f>HYPERLINK("http://dx.doi.org/10.3390/ai7020043","http://dx.doi.org/10.3390/ai7020043")</f>
        <v>7584</v>
      </c>
      <c r="BL339" t="s" s="0">
        <v>81</v>
      </c>
      <c r="BM339" t="s" s="0">
        <v>81</v>
      </c>
      <c r="BN339" t="s" s="0">
        <v>137</v>
      </c>
      <c r="BO339" t="s" s="0">
        <v>6240</v>
      </c>
      <c r="BP339" t="s" s="0">
        <v>959</v>
      </c>
      <c r="BQ339" t="s" s="0">
        <v>7585</v>
      </c>
      <c r="BR339" t="s" s="0">
        <v>81</v>
      </c>
      <c r="BS339" t="s" s="0">
        <v>7586</v>
      </c>
      <c r="BT339" t="s" s="676">
        <f>HYPERLINK("https://www.webofscience.com/wos/woscc/full-record/WOS:001699737000001","View Record in Web of Science")</f>
        <v>119</v>
      </c>
      <c r="BU339" t="s" s="0">
        <v>272</v>
      </c>
      <c r="BV339" t="s" s="0">
        <v>81</v>
      </c>
      <c r="BW339" t="s" s="0">
        <v>81</v>
      </c>
      <c r="BX339" t="s" s="0">
        <v>121</v>
      </c>
    </row>
    <row r="340">
      <c r="A340" t="s" s="0">
        <v>77</v>
      </c>
      <c r="B340" t="s" s="0">
        <v>77</v>
      </c>
      <c r="C340" t="s" s="0">
        <v>77</v>
      </c>
      <c r="D340" t="s" s="0">
        <v>77</v>
      </c>
      <c r="E340" t="s" s="0">
        <v>7587</v>
      </c>
      <c r="F340" t="s" s="0">
        <v>7588</v>
      </c>
      <c r="G340" t="s" s="0">
        <v>7589</v>
      </c>
      <c r="H340" t="s" s="0">
        <v>81</v>
      </c>
      <c r="I340" t="s" s="0">
        <v>276</v>
      </c>
      <c r="J340" t="s" s="0">
        <v>7590</v>
      </c>
      <c r="K340" t="s" s="0">
        <v>1117</v>
      </c>
      <c r="L340" t="s" s="0">
        <v>81</v>
      </c>
      <c r="M340" t="s" s="0">
        <v>81</v>
      </c>
      <c r="N340" t="s" s="0">
        <v>81</v>
      </c>
      <c r="O340" t="s" s="0">
        <v>7591</v>
      </c>
      <c r="P340" t="s" s="0">
        <v>7592</v>
      </c>
      <c r="Q340" t="s" s="0">
        <v>87</v>
      </c>
      <c r="R340" t="s" s="0">
        <v>81</v>
      </c>
      <c r="S340" t="s" s="0">
        <v>81</v>
      </c>
      <c r="T340" t="s" s="0">
        <v>81</v>
      </c>
      <c r="U340" t="s" s="0">
        <v>81</v>
      </c>
      <c r="V340" t="s" s="0">
        <v>7593</v>
      </c>
      <c r="W340" t="s" s="0">
        <v>1121</v>
      </c>
      <c r="X340" t="s" s="0">
        <v>81</v>
      </c>
      <c r="Y340" t="s" s="0">
        <v>81</v>
      </c>
      <c r="Z340" t="s" s="0">
        <v>90</v>
      </c>
      <c r="AA340" t="s" s="0">
        <v>91</v>
      </c>
      <c r="AB340" t="s" s="0">
        <v>81</v>
      </c>
      <c r="AC340" t="s" s="0">
        <v>81</v>
      </c>
      <c r="AD340" t="s" s="0">
        <v>81</v>
      </c>
      <c r="AE340" t="s" s="0">
        <v>81</v>
      </c>
      <c r="AF340" t="s" s="0">
        <v>81</v>
      </c>
      <c r="AG340" t="s" s="0">
        <v>7594</v>
      </c>
      <c r="AH340" t="s" s="0">
        <v>7595</v>
      </c>
      <c r="AI340" t="s" s="0">
        <v>7596</v>
      </c>
      <c r="AJ340" t="s" s="0">
        <v>81</v>
      </c>
      <c r="AK340" t="s" s="0">
        <v>81</v>
      </c>
      <c r="AL340" t="s" s="0">
        <v>7507</v>
      </c>
      <c r="AM340" t="s" s="0">
        <v>108</v>
      </c>
      <c r="AN340" t="s" s="0">
        <v>108</v>
      </c>
      <c r="AO340" t="s" s="0">
        <v>108</v>
      </c>
      <c r="AP340" t="s" s="0">
        <v>108</v>
      </c>
      <c r="AQ340" t="s" s="0">
        <v>313</v>
      </c>
      <c r="AR340" t="s" s="0">
        <v>314</v>
      </c>
      <c r="AS340" t="s" s="0">
        <v>315</v>
      </c>
      <c r="AT340" t="s" s="0">
        <v>81</v>
      </c>
      <c r="AU340" t="s" s="0">
        <v>1126</v>
      </c>
      <c r="AV340" t="s" s="0">
        <v>81</v>
      </c>
      <c r="AW340" t="s" s="0">
        <v>1127</v>
      </c>
      <c r="AX340" t="s" s="0">
        <v>1128</v>
      </c>
      <c r="AY340" t="s" s="0">
        <v>2519</v>
      </c>
      <c r="AZ340" t="s" s="0">
        <v>106</v>
      </c>
      <c r="BA340" t="s" s="0">
        <v>354</v>
      </c>
      <c r="BB340" t="s" s="0">
        <v>81</v>
      </c>
      <c r="BC340" t="s" s="0">
        <v>81</v>
      </c>
      <c r="BD340" t="s" s="0">
        <v>81</v>
      </c>
      <c r="BE340" t="s" s="0">
        <v>81</v>
      </c>
      <c r="BF340" t="s" s="0">
        <v>81</v>
      </c>
      <c r="BG340" t="s" s="0">
        <v>81</v>
      </c>
      <c r="BH340" t="s" s="0">
        <v>81</v>
      </c>
      <c r="BI340" t="s" s="0">
        <v>7597</v>
      </c>
      <c r="BJ340" t="s" s="0">
        <v>7598</v>
      </c>
      <c r="BK340" t="s" s="677">
        <f>HYPERLINK("http://dx.doi.org/10.3389/fdgth.2026.1841706","http://dx.doi.org/10.3389/fdgth.2026.1841706")</f>
        <v>7599</v>
      </c>
      <c r="BL340" t="s" s="0">
        <v>81</v>
      </c>
      <c r="BM340" t="s" s="0">
        <v>266</v>
      </c>
      <c r="BN340" t="s" s="0">
        <v>385</v>
      </c>
      <c r="BO340" t="s" s="0">
        <v>1133</v>
      </c>
      <c r="BP340" t="s" s="0">
        <v>1133</v>
      </c>
      <c r="BQ340" t="s" s="0">
        <v>7600</v>
      </c>
      <c r="BR340" t="s" s="0">
        <v>7601</v>
      </c>
      <c r="BS340" t="s" s="0">
        <v>7602</v>
      </c>
      <c r="BT340" t="s" s="678">
        <f>HYPERLINK("https://www.webofscience.com/wos/woscc/full-record/WOS:001810817200001","View Record in Web of Science")</f>
        <v>119</v>
      </c>
      <c r="BU340" t="s" s="0">
        <v>120</v>
      </c>
      <c r="BV340" t="s" s="0">
        <v>81</v>
      </c>
      <c r="BW340" t="s" s="0">
        <v>81</v>
      </c>
      <c r="BX340" t="s" s="0">
        <v>121</v>
      </c>
    </row>
    <row r="341">
      <c r="A341" t="s" s="0">
        <v>77</v>
      </c>
      <c r="B341" t="s" s="0">
        <v>77</v>
      </c>
      <c r="C341" t="s" s="0">
        <v>77</v>
      </c>
      <c r="D341" t="s" s="0">
        <v>77</v>
      </c>
      <c r="E341" t="s" s="0">
        <v>7603</v>
      </c>
      <c r="F341" t="s" s="0">
        <v>7604</v>
      </c>
      <c r="G341" t="s" s="0">
        <v>7605</v>
      </c>
      <c r="H341" t="s" s="0">
        <v>81</v>
      </c>
      <c r="I341" t="s" s="0">
        <v>82</v>
      </c>
      <c r="J341" t="s" s="0">
        <v>7606</v>
      </c>
      <c r="K341" t="s" s="0">
        <v>7607</v>
      </c>
      <c r="L341" t="s" s="0">
        <v>81</v>
      </c>
      <c r="M341" t="s" s="0">
        <v>81</v>
      </c>
      <c r="N341" t="s" s="0">
        <v>81</v>
      </c>
      <c r="O341" t="s" s="0">
        <v>7608</v>
      </c>
      <c r="P341" t="s" s="0">
        <v>7609</v>
      </c>
      <c r="Q341" t="s" s="0">
        <v>87</v>
      </c>
      <c r="R341" t="s" s="0">
        <v>81</v>
      </c>
      <c r="S341" t="s" s="0">
        <v>81</v>
      </c>
      <c r="T341" t="s" s="0">
        <v>81</v>
      </c>
      <c r="U341" t="s" s="0">
        <v>81</v>
      </c>
      <c r="V341" t="s" s="0">
        <v>7610</v>
      </c>
      <c r="W341" t="s" s="0">
        <v>1178</v>
      </c>
      <c r="X341" t="s" s="0">
        <v>81</v>
      </c>
      <c r="Y341" t="s" s="0">
        <v>81</v>
      </c>
      <c r="Z341" t="s" s="0">
        <v>90</v>
      </c>
      <c r="AA341" t="s" s="0">
        <v>91</v>
      </c>
      <c r="AB341" t="s" s="0">
        <v>81</v>
      </c>
      <c r="AC341" t="s" s="0">
        <v>81</v>
      </c>
      <c r="AD341" t="s" s="0">
        <v>81</v>
      </c>
      <c r="AE341" t="s" s="0">
        <v>81</v>
      </c>
      <c r="AF341" t="s" s="0">
        <v>81</v>
      </c>
      <c r="AG341" t="s" s="0">
        <v>7611</v>
      </c>
      <c r="AH341" t="s" s="0">
        <v>81</v>
      </c>
      <c r="AI341" t="s" s="0">
        <v>7612</v>
      </c>
      <c r="AJ341" t="s" s="0">
        <v>81</v>
      </c>
      <c r="AK341" t="s" s="0">
        <v>81</v>
      </c>
      <c r="AL341" t="s" s="0">
        <v>1105</v>
      </c>
      <c r="AM341" t="s" s="0">
        <v>77</v>
      </c>
      <c r="AN341" t="s" s="0">
        <v>77</v>
      </c>
      <c r="AO341" t="s" s="0">
        <v>108</v>
      </c>
      <c r="AP341" t="s" s="0">
        <v>108</v>
      </c>
      <c r="AQ341" t="s" s="0">
        <v>170</v>
      </c>
      <c r="AR341" t="s" s="0">
        <v>171</v>
      </c>
      <c r="AS341" t="s" s="0">
        <v>172</v>
      </c>
      <c r="AT341" t="s" s="0">
        <v>81</v>
      </c>
      <c r="AU341" t="s" s="0">
        <v>1183</v>
      </c>
      <c r="AV341" t="s" s="0">
        <v>81</v>
      </c>
      <c r="AW341" t="s" s="0">
        <v>1178</v>
      </c>
      <c r="AX341" t="s" s="0">
        <v>1184</v>
      </c>
      <c r="AY341" t="s" s="0">
        <v>7613</v>
      </c>
      <c r="AZ341" t="s" s="0">
        <v>106</v>
      </c>
      <c r="BA341" t="s" s="0">
        <v>466</v>
      </c>
      <c r="BB341" t="s" s="0">
        <v>297</v>
      </c>
      <c r="BC341" t="s" s="0">
        <v>81</v>
      </c>
      <c r="BD341" t="s" s="0">
        <v>81</v>
      </c>
      <c r="BE341" t="s" s="0">
        <v>81</v>
      </c>
      <c r="BF341" t="s" s="0">
        <v>81</v>
      </c>
      <c r="BG341" t="s" s="0">
        <v>81</v>
      </c>
      <c r="BH341" t="s" s="0">
        <v>81</v>
      </c>
      <c r="BI341" t="s" s="0">
        <v>7614</v>
      </c>
      <c r="BJ341" t="s" s="0">
        <v>7615</v>
      </c>
      <c r="BK341" t="s" s="679">
        <f>HYPERLINK("http://dx.doi.org/10.3390/cancers18101668","http://dx.doi.org/10.3390/cancers18101668")</f>
        <v>7616</v>
      </c>
      <c r="BL341" t="s" s="0">
        <v>81</v>
      </c>
      <c r="BM341" t="s" s="0">
        <v>912</v>
      </c>
      <c r="BN341" t="s" s="0">
        <v>136</v>
      </c>
      <c r="BO341" t="s" s="0">
        <v>568</v>
      </c>
      <c r="BP341" t="s" s="0">
        <v>568</v>
      </c>
      <c r="BQ341" t="s" s="0">
        <v>7617</v>
      </c>
      <c r="BR341" t="s" s="0">
        <v>7618</v>
      </c>
      <c r="BS341" t="s" s="0">
        <v>7619</v>
      </c>
      <c r="BT341" t="s" s="680">
        <f>HYPERLINK("https://www.webofscience.com/wos/woscc/full-record/WOS:001774280900001","View Record in Web of Science")</f>
        <v>119</v>
      </c>
      <c r="BU341" t="s" s="0">
        <v>120</v>
      </c>
      <c r="BV341" t="s" s="0">
        <v>81</v>
      </c>
      <c r="BW341" t="s" s="0">
        <v>81</v>
      </c>
      <c r="BX341" t="s" s="0">
        <v>121</v>
      </c>
    </row>
    <row r="342">
      <c r="A342" t="s" s="0">
        <v>108</v>
      </c>
      <c r="B342" t="s" s="0">
        <v>77</v>
      </c>
      <c r="C342" t="s" s="0">
        <v>289</v>
      </c>
      <c r="D342" t="s" s="0">
        <v>77</v>
      </c>
      <c r="E342" t="s" s="0">
        <v>7620</v>
      </c>
      <c r="F342" t="s" s="0">
        <v>7621</v>
      </c>
      <c r="G342" t="s" s="0">
        <v>7622</v>
      </c>
      <c r="H342" t="s" s="0">
        <v>81</v>
      </c>
      <c r="I342" t="s" s="0">
        <v>82</v>
      </c>
      <c r="J342" t="s" s="0">
        <v>7623</v>
      </c>
      <c r="K342" t="s" s="0">
        <v>7624</v>
      </c>
      <c r="L342" t="s" s="0">
        <v>7625</v>
      </c>
      <c r="M342" t="s" s="0">
        <v>7626</v>
      </c>
      <c r="N342" t="s" s="0">
        <v>7627</v>
      </c>
      <c r="O342" t="s" s="0">
        <v>7628</v>
      </c>
      <c r="P342" t="s" s="0">
        <v>7629</v>
      </c>
      <c r="Q342" t="s" s="0">
        <v>87</v>
      </c>
      <c r="R342" t="s" s="0">
        <v>81</v>
      </c>
      <c r="S342" t="s" s="0">
        <v>81</v>
      </c>
      <c r="T342" t="s" s="0">
        <v>81</v>
      </c>
      <c r="U342" t="s" s="0">
        <v>81</v>
      </c>
      <c r="V342" t="s" s="0">
        <v>7630</v>
      </c>
      <c r="W342" t="s" s="0">
        <v>7631</v>
      </c>
      <c r="X342" t="s" s="0">
        <v>81</v>
      </c>
      <c r="Y342" t="s" s="0">
        <v>81</v>
      </c>
      <c r="Z342" t="s" s="0">
        <v>90</v>
      </c>
      <c r="AA342" t="s" s="0">
        <v>91</v>
      </c>
      <c r="AB342" t="s" s="0">
        <v>81</v>
      </c>
      <c r="AC342" t="s" s="0">
        <v>81</v>
      </c>
      <c r="AD342" t="s" s="0">
        <v>81</v>
      </c>
      <c r="AE342" t="s" s="0">
        <v>81</v>
      </c>
      <c r="AF342" t="s" s="0">
        <v>81</v>
      </c>
      <c r="AG342" t="s" s="0">
        <v>7632</v>
      </c>
      <c r="AH342" t="s" s="0">
        <v>7633</v>
      </c>
      <c r="AI342" t="s" s="0">
        <v>7634</v>
      </c>
      <c r="AJ342" t="s" s="0">
        <v>81</v>
      </c>
      <c r="AK342" t="s" s="0">
        <v>81</v>
      </c>
      <c r="AL342" t="s" s="0">
        <v>800</v>
      </c>
      <c r="AM342" t="s" s="0">
        <v>493</v>
      </c>
      <c r="AN342" t="s" s="0">
        <v>293</v>
      </c>
      <c r="AO342" t="s" s="0">
        <v>122</v>
      </c>
      <c r="AP342" t="s" s="0">
        <v>138</v>
      </c>
      <c r="AQ342" t="s" s="0">
        <v>313</v>
      </c>
      <c r="AR342" t="s" s="0">
        <v>314</v>
      </c>
      <c r="AS342" t="s" s="0">
        <v>315</v>
      </c>
      <c r="AT342" t="s" s="0">
        <v>7635</v>
      </c>
      <c r="AU342" t="s" s="0">
        <v>81</v>
      </c>
      <c r="AV342" t="s" s="0">
        <v>81</v>
      </c>
      <c r="AW342" t="s" s="0">
        <v>7636</v>
      </c>
      <c r="AX342" t="s" s="0">
        <v>7637</v>
      </c>
      <c r="AY342" t="s" s="0">
        <v>7638</v>
      </c>
      <c r="AZ342" t="s" s="0">
        <v>205</v>
      </c>
      <c r="BA342" t="s" s="0">
        <v>493</v>
      </c>
      <c r="BB342" t="s" s="0">
        <v>81</v>
      </c>
      <c r="BC342" t="s" s="0">
        <v>81</v>
      </c>
      <c r="BD342" t="s" s="0">
        <v>81</v>
      </c>
      <c r="BE342" t="s" s="0">
        <v>81</v>
      </c>
      <c r="BF342" t="s" s="0">
        <v>81</v>
      </c>
      <c r="BG342" t="s" s="0">
        <v>81</v>
      </c>
      <c r="BH342" t="s" s="0">
        <v>81</v>
      </c>
      <c r="BI342" t="s" s="0">
        <v>7639</v>
      </c>
      <c r="BJ342" t="s" s="0">
        <v>7640</v>
      </c>
      <c r="BK342" t="s" s="681">
        <f>HYPERLINK("http://dx.doi.org/10.3389/fendo.2025.1495306","http://dx.doi.org/10.3389/fendo.2025.1495306")</f>
        <v>7641</v>
      </c>
      <c r="BL342" t="s" s="0">
        <v>81</v>
      </c>
      <c r="BM342" t="s" s="0">
        <v>81</v>
      </c>
      <c r="BN342" t="s" s="0">
        <v>136</v>
      </c>
      <c r="BO342" t="s" s="0">
        <v>3280</v>
      </c>
      <c r="BP342" t="s" s="0">
        <v>3280</v>
      </c>
      <c r="BQ342" t="s" s="0">
        <v>7642</v>
      </c>
      <c r="BR342" t="s" s="0">
        <v>7643</v>
      </c>
      <c r="BS342" t="s" s="0">
        <v>7644</v>
      </c>
      <c r="BT342" t="s" s="682">
        <f>HYPERLINK("https://www.webofscience.com/wos/woscc/full-record/WOS:001446171200001","View Record in Web of Science")</f>
        <v>119</v>
      </c>
      <c r="BU342" t="s" s="0">
        <v>120</v>
      </c>
      <c r="BV342" t="s" s="0">
        <v>81</v>
      </c>
      <c r="BW342" t="s" s="0">
        <v>81</v>
      </c>
      <c r="BX342" t="s" s="0">
        <v>121</v>
      </c>
    </row>
    <row r="343">
      <c r="A343" t="s" s="0">
        <v>77</v>
      </c>
      <c r="B343" t="s" s="0">
        <v>77</v>
      </c>
      <c r="C343" t="s" s="0">
        <v>77</v>
      </c>
      <c r="D343" t="s" s="0">
        <v>77</v>
      </c>
      <c r="E343" t="s" s="0">
        <v>7645</v>
      </c>
      <c r="F343" t="s" s="0">
        <v>7646</v>
      </c>
      <c r="G343" t="s" s="0">
        <v>7647</v>
      </c>
      <c r="H343" t="s" s="0">
        <v>81</v>
      </c>
      <c r="I343" t="s" s="0">
        <v>82</v>
      </c>
      <c r="J343" t="s" s="0">
        <v>7648</v>
      </c>
      <c r="K343" t="s" s="0">
        <v>7649</v>
      </c>
      <c r="L343" t="s" s="0">
        <v>81</v>
      </c>
      <c r="M343" t="s" s="0">
        <v>81</v>
      </c>
      <c r="N343" t="s" s="0">
        <v>81</v>
      </c>
      <c r="O343" t="s" s="0">
        <v>7650</v>
      </c>
      <c r="P343" t="s" s="0">
        <v>7651</v>
      </c>
      <c r="Q343" t="s" s="0">
        <v>87</v>
      </c>
      <c r="R343" t="s" s="0">
        <v>81</v>
      </c>
      <c r="S343" t="s" s="0">
        <v>81</v>
      </c>
      <c r="T343" t="s" s="0">
        <v>81</v>
      </c>
      <c r="U343" t="s" s="0">
        <v>81</v>
      </c>
      <c r="V343" t="s" s="0">
        <v>7652</v>
      </c>
      <c r="W343" t="s" s="0">
        <v>309</v>
      </c>
      <c r="X343" t="s" s="0">
        <v>81</v>
      </c>
      <c r="Y343" t="s" s="0">
        <v>81</v>
      </c>
      <c r="Z343" t="s" s="0">
        <v>90</v>
      </c>
      <c r="AA343" t="s" s="0">
        <v>91</v>
      </c>
      <c r="AB343" t="s" s="0">
        <v>81</v>
      </c>
      <c r="AC343" t="s" s="0">
        <v>81</v>
      </c>
      <c r="AD343" t="s" s="0">
        <v>81</v>
      </c>
      <c r="AE343" t="s" s="0">
        <v>81</v>
      </c>
      <c r="AF343" t="s" s="0">
        <v>81</v>
      </c>
      <c r="AG343" t="s" s="0">
        <v>7653</v>
      </c>
      <c r="AH343" t="s" s="0">
        <v>7654</v>
      </c>
      <c r="AI343" t="s" s="0">
        <v>7655</v>
      </c>
      <c r="AJ343" t="s" s="0">
        <v>81</v>
      </c>
      <c r="AK343" t="s" s="0">
        <v>81</v>
      </c>
      <c r="AL343" t="s" s="0">
        <v>541</v>
      </c>
      <c r="AM343" t="s" s="0">
        <v>77</v>
      </c>
      <c r="AN343" t="s" s="0">
        <v>77</v>
      </c>
      <c r="AO343" t="s" s="0">
        <v>97</v>
      </c>
      <c r="AP343" t="s" s="0">
        <v>97</v>
      </c>
      <c r="AQ343" t="s" s="0">
        <v>313</v>
      </c>
      <c r="AR343" t="s" s="0">
        <v>314</v>
      </c>
      <c r="AS343" t="s" s="0">
        <v>315</v>
      </c>
      <c r="AT343" t="s" s="0">
        <v>81</v>
      </c>
      <c r="AU343" t="s" s="0">
        <v>316</v>
      </c>
      <c r="AV343" t="s" s="0">
        <v>81</v>
      </c>
      <c r="AW343" t="s" s="0">
        <v>317</v>
      </c>
      <c r="AX343" t="s" s="0">
        <v>318</v>
      </c>
      <c r="AY343" t="s" s="0">
        <v>7656</v>
      </c>
      <c r="AZ343" t="s" s="0">
        <v>106</v>
      </c>
      <c r="BA343" t="s" s="0">
        <v>154</v>
      </c>
      <c r="BB343" t="s" s="0">
        <v>81</v>
      </c>
      <c r="BC343" t="s" s="0">
        <v>81</v>
      </c>
      <c r="BD343" t="s" s="0">
        <v>81</v>
      </c>
      <c r="BE343" t="s" s="0">
        <v>81</v>
      </c>
      <c r="BF343" t="s" s="0">
        <v>81</v>
      </c>
      <c r="BG343" t="s" s="0">
        <v>81</v>
      </c>
      <c r="BH343" t="s" s="0">
        <v>81</v>
      </c>
      <c r="BI343" t="s" s="0">
        <v>7657</v>
      </c>
      <c r="BJ343" t="s" s="0">
        <v>7658</v>
      </c>
      <c r="BK343" t="s" s="683">
        <f>HYPERLINK("http://dx.doi.org/10.3389/fmed.2026.1849096","http://dx.doi.org/10.3389/fmed.2026.1849096")</f>
        <v>7659</v>
      </c>
      <c r="BL343" t="s" s="0">
        <v>81</v>
      </c>
      <c r="BM343" t="s" s="0">
        <v>912</v>
      </c>
      <c r="BN343" t="s" s="0">
        <v>677</v>
      </c>
      <c r="BO343" t="s" s="0">
        <v>182</v>
      </c>
      <c r="BP343" t="s" s="0">
        <v>115</v>
      </c>
      <c r="BQ343" t="s" s="0">
        <v>7660</v>
      </c>
      <c r="BR343" t="s" s="0">
        <v>7661</v>
      </c>
      <c r="BS343" t="s" s="0">
        <v>7662</v>
      </c>
      <c r="BT343" t="s" s="684">
        <f>HYPERLINK("https://www.webofscience.com/wos/woscc/full-record/WOS:001787582300001","View Record in Web of Science")</f>
        <v>119</v>
      </c>
      <c r="BU343" t="s" s="0">
        <v>120</v>
      </c>
      <c r="BV343" t="s" s="0">
        <v>81</v>
      </c>
      <c r="BW343" t="s" s="0">
        <v>81</v>
      </c>
      <c r="BX343" t="s" s="0">
        <v>121</v>
      </c>
    </row>
    <row r="344">
      <c r="A344" t="s" s="0">
        <v>77</v>
      </c>
      <c r="B344" t="s" s="0">
        <v>77</v>
      </c>
      <c r="C344" t="s" s="0">
        <v>77</v>
      </c>
      <c r="D344" t="s" s="0">
        <v>77</v>
      </c>
      <c r="E344" t="s" s="0">
        <v>7663</v>
      </c>
      <c r="F344" t="s" s="0">
        <v>7664</v>
      </c>
      <c r="G344" t="s" s="0">
        <v>7665</v>
      </c>
      <c r="H344" t="s" s="0">
        <v>81</v>
      </c>
      <c r="I344" t="s" s="0">
        <v>276</v>
      </c>
      <c r="J344" t="s" s="0">
        <v>7666</v>
      </c>
      <c r="K344" t="s" s="0">
        <v>5915</v>
      </c>
      <c r="L344" t="s" s="0">
        <v>81</v>
      </c>
      <c r="M344" t="s" s="0">
        <v>81</v>
      </c>
      <c r="N344" t="s" s="0">
        <v>81</v>
      </c>
      <c r="O344" t="s" s="0">
        <v>7667</v>
      </c>
      <c r="P344" t="s" s="0">
        <v>7668</v>
      </c>
      <c r="Q344" t="s" s="0">
        <v>87</v>
      </c>
      <c r="R344" t="s" s="0">
        <v>81</v>
      </c>
      <c r="S344" t="s" s="0">
        <v>81</v>
      </c>
      <c r="T344" t="s" s="0">
        <v>81</v>
      </c>
      <c r="U344" t="s" s="0">
        <v>81</v>
      </c>
      <c r="V344" t="s" s="0">
        <v>7669</v>
      </c>
      <c r="W344" t="s" s="0">
        <v>1905</v>
      </c>
      <c r="X344" t="s" s="0">
        <v>81</v>
      </c>
      <c r="Y344" t="s" s="0">
        <v>81</v>
      </c>
      <c r="Z344" t="s" s="0">
        <v>90</v>
      </c>
      <c r="AA344" t="s" s="0">
        <v>509</v>
      </c>
      <c r="AB344" t="s" s="0">
        <v>81</v>
      </c>
      <c r="AC344" t="s" s="0">
        <v>81</v>
      </c>
      <c r="AD344" t="s" s="0">
        <v>81</v>
      </c>
      <c r="AE344" t="s" s="0">
        <v>81</v>
      </c>
      <c r="AF344" t="s" s="0">
        <v>81</v>
      </c>
      <c r="AG344" t="s" s="0">
        <v>7670</v>
      </c>
      <c r="AH344" t="s" s="0">
        <v>7671</v>
      </c>
      <c r="AI344" t="s" s="0">
        <v>7672</v>
      </c>
      <c r="AJ344" t="s" s="0">
        <v>5922</v>
      </c>
      <c r="AK344" t="s" s="0">
        <v>81</v>
      </c>
      <c r="AL344" t="s" s="0">
        <v>323</v>
      </c>
      <c r="AM344" t="s" s="0">
        <v>200</v>
      </c>
      <c r="AN344" t="s" s="0">
        <v>200</v>
      </c>
      <c r="AO344" t="s" s="0">
        <v>77</v>
      </c>
      <c r="AP344" t="s" s="0">
        <v>77</v>
      </c>
      <c r="AQ344" t="s" s="0">
        <v>257</v>
      </c>
      <c r="AR344" t="s" s="0">
        <v>140</v>
      </c>
      <c r="AS344" t="s" s="0">
        <v>258</v>
      </c>
      <c r="AT344" t="s" s="0">
        <v>1909</v>
      </c>
      <c r="AU344" t="s" s="0">
        <v>1910</v>
      </c>
      <c r="AV344" t="s" s="0">
        <v>81</v>
      </c>
      <c r="AW344" t="s" s="0">
        <v>1911</v>
      </c>
      <c r="AX344" t="s" s="0">
        <v>1912</v>
      </c>
      <c r="AY344" t="s" s="0">
        <v>81</v>
      </c>
      <c r="AZ344" t="s" s="0">
        <v>106</v>
      </c>
      <c r="BA344" t="s" s="0">
        <v>81</v>
      </c>
      <c r="BB344" t="s" s="0">
        <v>81</v>
      </c>
      <c r="BC344" t="s" s="0">
        <v>81</v>
      </c>
      <c r="BD344" t="s" s="0">
        <v>81</v>
      </c>
      <c r="BE344" t="s" s="0">
        <v>81</v>
      </c>
      <c r="BF344" t="s" s="0">
        <v>81</v>
      </c>
      <c r="BG344" t="s" s="0">
        <v>81</v>
      </c>
      <c r="BH344" t="s" s="0">
        <v>81</v>
      </c>
      <c r="BI344" t="s" s="0">
        <v>81</v>
      </c>
      <c r="BJ344" t="s" s="0">
        <v>7673</v>
      </c>
      <c r="BK344" t="s" s="685">
        <f>HYPERLINK("http://dx.doi.org/10.1007/s43390-026-01397-9","http://dx.doi.org/10.1007/s43390-026-01397-9")</f>
        <v>7674</v>
      </c>
      <c r="BL344" t="s" s="0">
        <v>81</v>
      </c>
      <c r="BM344" t="s" s="0">
        <v>912</v>
      </c>
      <c r="BN344" t="s" s="0">
        <v>297</v>
      </c>
      <c r="BO344" t="s" s="0">
        <v>1917</v>
      </c>
      <c r="BP344" t="s" s="0">
        <v>1918</v>
      </c>
      <c r="BQ344" t="s" s="0">
        <v>7675</v>
      </c>
      <c r="BR344" t="s" s="0">
        <v>7676</v>
      </c>
      <c r="BS344" t="s" s="0">
        <v>7677</v>
      </c>
      <c r="BT344" t="s" s="686">
        <f>HYPERLINK("https://www.webofscience.com/wos/woscc/full-record/WOS:001760661000001","View Record in Web of Science")</f>
        <v>119</v>
      </c>
      <c r="BU344" t="s" s="0">
        <v>852</v>
      </c>
      <c r="BV344" t="s" s="0">
        <v>81</v>
      </c>
      <c r="BW344" t="s" s="0">
        <v>81</v>
      </c>
      <c r="BX344" t="s" s="0">
        <v>121</v>
      </c>
    </row>
    <row r="345">
      <c r="A345" t="s" s="0">
        <v>77</v>
      </c>
      <c r="B345" t="s" s="0">
        <v>77</v>
      </c>
      <c r="C345" t="s" s="0">
        <v>199</v>
      </c>
      <c r="D345" t="s" s="0">
        <v>77</v>
      </c>
      <c r="E345" t="s" s="0">
        <v>7678</v>
      </c>
      <c r="F345" t="s" s="0">
        <v>7679</v>
      </c>
      <c r="G345" t="s" s="0">
        <v>7680</v>
      </c>
      <c r="H345" t="s" s="0">
        <v>81</v>
      </c>
      <c r="I345" t="s" s="0">
        <v>82</v>
      </c>
      <c r="J345" t="s" s="0">
        <v>7681</v>
      </c>
      <c r="K345" t="s" s="0">
        <v>7682</v>
      </c>
      <c r="L345" t="s" s="0">
        <v>81</v>
      </c>
      <c r="M345" t="s" s="0">
        <v>81</v>
      </c>
      <c r="N345" t="s" s="0">
        <v>81</v>
      </c>
      <c r="O345" t="s" s="0">
        <v>7683</v>
      </c>
      <c r="P345" t="s" s="0">
        <v>7684</v>
      </c>
      <c r="Q345" t="s" s="0">
        <v>87</v>
      </c>
      <c r="R345" t="s" s="0">
        <v>81</v>
      </c>
      <c r="S345" t="s" s="0">
        <v>81</v>
      </c>
      <c r="T345" t="s" s="0">
        <v>81</v>
      </c>
      <c r="U345" t="s" s="0">
        <v>81</v>
      </c>
      <c r="V345" t="s" s="0">
        <v>7685</v>
      </c>
      <c r="W345" t="s" s="0">
        <v>7686</v>
      </c>
      <c r="X345" t="s" s="0">
        <v>81</v>
      </c>
      <c r="Y345" t="s" s="0">
        <v>81</v>
      </c>
      <c r="Z345" t="s" s="0">
        <v>90</v>
      </c>
      <c r="AA345" t="s" s="0">
        <v>91</v>
      </c>
      <c r="AB345" t="s" s="0">
        <v>81</v>
      </c>
      <c r="AC345" t="s" s="0">
        <v>81</v>
      </c>
      <c r="AD345" t="s" s="0">
        <v>81</v>
      </c>
      <c r="AE345" t="s" s="0">
        <v>81</v>
      </c>
      <c r="AF345" t="s" s="0">
        <v>81</v>
      </c>
      <c r="AG345" t="s" s="0">
        <v>81</v>
      </c>
      <c r="AH345" t="s" s="0">
        <v>559</v>
      </c>
      <c r="AI345" t="s" s="0">
        <v>81</v>
      </c>
      <c r="AJ345" t="s" s="0">
        <v>81</v>
      </c>
      <c r="AK345" t="s" s="0">
        <v>81</v>
      </c>
      <c r="AL345" t="s" s="0">
        <v>267</v>
      </c>
      <c r="AM345" t="s" s="0">
        <v>404</v>
      </c>
      <c r="AN345" t="s" s="0">
        <v>154</v>
      </c>
      <c r="AO345" t="s" s="0">
        <v>108</v>
      </c>
      <c r="AP345" t="s" s="0">
        <v>297</v>
      </c>
      <c r="AQ345" t="s" s="0">
        <v>6106</v>
      </c>
      <c r="AR345" t="s" s="0">
        <v>2962</v>
      </c>
      <c r="AS345" t="s" s="0">
        <v>6107</v>
      </c>
      <c r="AT345" t="s" s="0">
        <v>7687</v>
      </c>
      <c r="AU345" t="s" s="0">
        <v>7688</v>
      </c>
      <c r="AV345" t="s" s="0">
        <v>81</v>
      </c>
      <c r="AW345" t="s" s="0">
        <v>7689</v>
      </c>
      <c r="AX345" t="s" s="0">
        <v>7690</v>
      </c>
      <c r="AY345" t="s" s="0">
        <v>7691</v>
      </c>
      <c r="AZ345" t="s" s="0">
        <v>2060</v>
      </c>
      <c r="BA345" t="s" s="0">
        <v>974</v>
      </c>
      <c r="BB345" t="s" s="0">
        <v>97</v>
      </c>
      <c r="BC345" t="s" s="0">
        <v>81</v>
      </c>
      <c r="BD345" t="s" s="0">
        <v>81</v>
      </c>
      <c r="BE345" t="s" s="0">
        <v>81</v>
      </c>
      <c r="BF345" t="s" s="0">
        <v>81</v>
      </c>
      <c r="BG345" t="s" s="0">
        <v>4415</v>
      </c>
      <c r="BH345" t="s" s="0">
        <v>723</v>
      </c>
      <c r="BI345" t="s" s="0">
        <v>81</v>
      </c>
      <c r="BJ345" t="s" s="0">
        <v>7692</v>
      </c>
      <c r="BK345" t="s" s="687">
        <f>HYPERLINK("http://dx.doi.org/10.1093/ced/llae361","http://dx.doi.org/10.1093/ced/llae361")</f>
        <v>7693</v>
      </c>
      <c r="BL345" t="s" s="0">
        <v>81</v>
      </c>
      <c r="BM345" t="s" s="0">
        <v>6823</v>
      </c>
      <c r="BN345" t="s" s="0">
        <v>360</v>
      </c>
      <c r="BO345" t="s" s="0">
        <v>6217</v>
      </c>
      <c r="BP345" t="s" s="0">
        <v>6217</v>
      </c>
      <c r="BQ345" t="s" s="0">
        <v>7694</v>
      </c>
      <c r="BR345" t="s" s="0">
        <v>7695</v>
      </c>
      <c r="BS345" t="s" s="0">
        <v>7696</v>
      </c>
      <c r="BT345" t="s" s="688">
        <f>HYPERLINK("https://www.webofscience.com/wos/woscc/full-record/WOS:001345416000001","View Record in Web of Science")</f>
        <v>119</v>
      </c>
      <c r="BU345" t="s" s="0">
        <v>81</v>
      </c>
      <c r="BV345" t="s" s="0">
        <v>81</v>
      </c>
      <c r="BW345" t="s" s="0">
        <v>81</v>
      </c>
      <c r="BX345" t="s" s="0">
        <v>121</v>
      </c>
    </row>
    <row r="346">
      <c r="A346" t="s" s="0">
        <v>97</v>
      </c>
      <c r="B346" t="s" s="0">
        <v>77</v>
      </c>
      <c r="C346" t="s" s="0">
        <v>122</v>
      </c>
      <c r="D346" t="s" s="0">
        <v>77</v>
      </c>
      <c r="E346" t="s" s="0">
        <v>7697</v>
      </c>
      <c r="F346" t="s" s="0">
        <v>7698</v>
      </c>
      <c r="G346" t="s" s="0">
        <v>7699</v>
      </c>
      <c r="H346" t="s" s="0">
        <v>81</v>
      </c>
      <c r="I346" t="s" s="0">
        <v>276</v>
      </c>
      <c r="J346" t="s" s="0">
        <v>7700</v>
      </c>
      <c r="K346" t="s" s="0">
        <v>7701</v>
      </c>
      <c r="L346" t="s" s="0">
        <v>7702</v>
      </c>
      <c r="M346" t="s" s="0">
        <v>7703</v>
      </c>
      <c r="N346" t="s" s="0">
        <v>7704</v>
      </c>
      <c r="O346" t="s" s="0">
        <v>7705</v>
      </c>
      <c r="P346" t="s" s="0">
        <v>7706</v>
      </c>
      <c r="Q346" t="s" s="0">
        <v>87</v>
      </c>
      <c r="R346" t="s" s="0">
        <v>81</v>
      </c>
      <c r="S346" t="s" s="0">
        <v>81</v>
      </c>
      <c r="T346" t="s" s="0">
        <v>81</v>
      </c>
      <c r="U346" t="s" s="0">
        <v>81</v>
      </c>
      <c r="V346" t="s" s="0">
        <v>7707</v>
      </c>
      <c r="W346" t="s" s="0">
        <v>7708</v>
      </c>
      <c r="X346" t="s" s="0">
        <v>81</v>
      </c>
      <c r="Y346" t="s" s="0">
        <v>81</v>
      </c>
      <c r="Z346" t="s" s="0">
        <v>90</v>
      </c>
      <c r="AA346" t="s" s="0">
        <v>91</v>
      </c>
      <c r="AB346" t="s" s="0">
        <v>81</v>
      </c>
      <c r="AC346" t="s" s="0">
        <v>81</v>
      </c>
      <c r="AD346" t="s" s="0">
        <v>81</v>
      </c>
      <c r="AE346" t="s" s="0">
        <v>81</v>
      </c>
      <c r="AF346" t="s" s="0">
        <v>81</v>
      </c>
      <c r="AG346" t="s" s="0">
        <v>7709</v>
      </c>
      <c r="AH346" t="s" s="0">
        <v>7710</v>
      </c>
      <c r="AI346" t="s" s="0">
        <v>7711</v>
      </c>
      <c r="AJ346" t="s" s="0">
        <v>7712</v>
      </c>
      <c r="AK346" t="s" s="0">
        <v>81</v>
      </c>
      <c r="AL346" t="s" s="0">
        <v>135</v>
      </c>
      <c r="AM346" t="s" s="0">
        <v>404</v>
      </c>
      <c r="AN346" t="s" s="0">
        <v>154</v>
      </c>
      <c r="AO346" t="s" s="0">
        <v>77</v>
      </c>
      <c r="AP346" t="s" s="0">
        <v>154</v>
      </c>
      <c r="AQ346" t="s" s="0">
        <v>611</v>
      </c>
      <c r="AR346" t="s" s="0">
        <v>612</v>
      </c>
      <c r="AS346" t="s" s="0">
        <v>613</v>
      </c>
      <c r="AT346" t="s" s="0">
        <v>7713</v>
      </c>
      <c r="AU346" t="s" s="0">
        <v>81</v>
      </c>
      <c r="AV346" t="s" s="0">
        <v>81</v>
      </c>
      <c r="AW346" t="s" s="0">
        <v>7714</v>
      </c>
      <c r="AX346" t="s" s="0">
        <v>7715</v>
      </c>
      <c r="AY346" t="s" s="0">
        <v>7716</v>
      </c>
      <c r="AZ346" t="s" s="0">
        <v>2060</v>
      </c>
      <c r="BA346" t="s" s="0">
        <v>200</v>
      </c>
      <c r="BB346" t="s" s="0">
        <v>200</v>
      </c>
      <c r="BC346" t="s" s="0">
        <v>81</v>
      </c>
      <c r="BD346" t="s" s="0">
        <v>81</v>
      </c>
      <c r="BE346" t="s" s="0">
        <v>81</v>
      </c>
      <c r="BF346" t="s" s="0">
        <v>81</v>
      </c>
      <c r="BG346" t="s" s="0">
        <v>81</v>
      </c>
      <c r="BH346" t="s" s="0">
        <v>81</v>
      </c>
      <c r="BI346" t="s" s="0">
        <v>7717</v>
      </c>
      <c r="BJ346" t="s" s="0">
        <v>7718</v>
      </c>
      <c r="BK346" t="s" s="689">
        <f>HYPERLINK("http://dx.doi.org/10.1016/j.xops.2024.100471","http://dx.doi.org/10.1016/j.xops.2024.100471")</f>
        <v>7719</v>
      </c>
      <c r="BL346" t="s" s="0">
        <v>81</v>
      </c>
      <c r="BM346" t="s" s="0">
        <v>3186</v>
      </c>
      <c r="BN346" t="s" s="0">
        <v>493</v>
      </c>
      <c r="BO346" t="s" s="0">
        <v>1779</v>
      </c>
      <c r="BP346" t="s" s="0">
        <v>1779</v>
      </c>
      <c r="BQ346" t="s" s="0">
        <v>7720</v>
      </c>
      <c r="BR346" t="s" s="0">
        <v>7721</v>
      </c>
      <c r="BS346" t="s" s="0">
        <v>7722</v>
      </c>
      <c r="BT346" t="s" s="690">
        <f>HYPERLINK("https://www.webofscience.com/wos/woscc/full-record/WOS:001226467700001","View Record in Web of Science")</f>
        <v>119</v>
      </c>
      <c r="BU346" t="s" s="0">
        <v>120</v>
      </c>
      <c r="BV346" t="s" s="0">
        <v>81</v>
      </c>
      <c r="BW346" t="s" s="0">
        <v>81</v>
      </c>
      <c r="BX346" t="s" s="0">
        <v>121</v>
      </c>
    </row>
    <row r="347">
      <c r="A347" t="s" s="0">
        <v>77</v>
      </c>
      <c r="B347" t="s" s="0">
        <v>77</v>
      </c>
      <c r="C347" t="s" s="0">
        <v>77</v>
      </c>
      <c r="D347" t="s" s="0">
        <v>77</v>
      </c>
      <c r="E347" t="s" s="0">
        <v>7723</v>
      </c>
      <c r="F347" t="s" s="0">
        <v>7724</v>
      </c>
      <c r="G347" t="s" s="0">
        <v>7725</v>
      </c>
      <c r="H347" t="s" s="0">
        <v>81</v>
      </c>
      <c r="I347" t="s" s="0">
        <v>82</v>
      </c>
      <c r="J347" t="s" s="0">
        <v>7726</v>
      </c>
      <c r="K347" t="s" s="0">
        <v>7727</v>
      </c>
      <c r="L347" t="s" s="0">
        <v>7728</v>
      </c>
      <c r="M347" t="s" s="0">
        <v>7729</v>
      </c>
      <c r="N347" t="s" s="0">
        <v>7730</v>
      </c>
      <c r="O347" t="s" s="0">
        <v>7731</v>
      </c>
      <c r="P347" t="s" s="0">
        <v>4600</v>
      </c>
      <c r="Q347" t="s" s="0">
        <v>87</v>
      </c>
      <c r="R347" t="s" s="0">
        <v>81</v>
      </c>
      <c r="S347" t="s" s="0">
        <v>81</v>
      </c>
      <c r="T347" t="s" s="0">
        <v>81</v>
      </c>
      <c r="U347" t="s" s="0">
        <v>81</v>
      </c>
      <c r="V347" t="s" s="0">
        <v>7732</v>
      </c>
      <c r="W347" t="s" s="0">
        <v>7733</v>
      </c>
      <c r="X347" t="s" s="0">
        <v>81</v>
      </c>
      <c r="Y347" t="s" s="0">
        <v>81</v>
      </c>
      <c r="Z347" t="s" s="0">
        <v>90</v>
      </c>
      <c r="AA347" t="s" s="0">
        <v>91</v>
      </c>
      <c r="AB347" t="s" s="0">
        <v>81</v>
      </c>
      <c r="AC347" t="s" s="0">
        <v>81</v>
      </c>
      <c r="AD347" t="s" s="0">
        <v>81</v>
      </c>
      <c r="AE347" t="s" s="0">
        <v>81</v>
      </c>
      <c r="AF347" t="s" s="0">
        <v>81</v>
      </c>
      <c r="AG347" t="s" s="0">
        <v>7734</v>
      </c>
      <c r="AH347" t="s" s="0">
        <v>7735</v>
      </c>
      <c r="AI347" t="s" s="0">
        <v>81</v>
      </c>
      <c r="AJ347" t="s" s="0">
        <v>81</v>
      </c>
      <c r="AK347" t="s" s="0">
        <v>81</v>
      </c>
      <c r="AL347" t="s" s="0">
        <v>461</v>
      </c>
      <c r="AM347" t="s" s="0">
        <v>77</v>
      </c>
      <c r="AN347" t="s" s="0">
        <v>77</v>
      </c>
      <c r="AO347" t="s" s="0">
        <v>122</v>
      </c>
      <c r="AP347" t="s" s="0">
        <v>122</v>
      </c>
      <c r="AQ347" t="s" s="0">
        <v>2079</v>
      </c>
      <c r="AR347" t="s" s="0">
        <v>2080</v>
      </c>
      <c r="AS347" t="s" s="0">
        <v>2081</v>
      </c>
      <c r="AT347" t="s" s="0">
        <v>81</v>
      </c>
      <c r="AU347" t="s" s="0">
        <v>7736</v>
      </c>
      <c r="AV347" t="s" s="0">
        <v>81</v>
      </c>
      <c r="AW347" t="s" s="0">
        <v>7737</v>
      </c>
      <c r="AX347" t="s" s="0">
        <v>7738</v>
      </c>
      <c r="AY347" t="s" s="0">
        <v>106</v>
      </c>
      <c r="AZ347" t="s" s="0">
        <v>106</v>
      </c>
      <c r="BA347" t="s" s="0">
        <v>181</v>
      </c>
      <c r="BB347" t="s" s="0">
        <v>81</v>
      </c>
      <c r="BC347" t="s" s="0">
        <v>81</v>
      </c>
      <c r="BD347" t="s" s="0">
        <v>81</v>
      </c>
      <c r="BE347" t="s" s="0">
        <v>81</v>
      </c>
      <c r="BF347" t="s" s="0">
        <v>81</v>
      </c>
      <c r="BG347" t="s" s="0">
        <v>81</v>
      </c>
      <c r="BH347" t="s" s="0">
        <v>81</v>
      </c>
      <c r="BI347" t="s" s="0">
        <v>7739</v>
      </c>
      <c r="BJ347" t="s" s="0">
        <v>7740</v>
      </c>
      <c r="BK347" t="s" s="691">
        <f>HYPERLINK("http://dx.doi.org/10.2196/79886","http://dx.doi.org/10.2196/79886")</f>
        <v>7741</v>
      </c>
      <c r="BL347" t="s" s="0">
        <v>81</v>
      </c>
      <c r="BM347" t="s" s="0">
        <v>81</v>
      </c>
      <c r="BN347" t="s" s="0">
        <v>181</v>
      </c>
      <c r="BO347" t="s" s="0">
        <v>3094</v>
      </c>
      <c r="BP347" t="s" s="0">
        <v>3094</v>
      </c>
      <c r="BQ347" t="s" s="0">
        <v>7742</v>
      </c>
      <c r="BR347" t="s" s="0">
        <v>7743</v>
      </c>
      <c r="BS347" t="s" s="0">
        <v>7744</v>
      </c>
      <c r="BT347" t="s" s="692">
        <f>HYPERLINK("https://www.webofscience.com/wos/woscc/full-record/WOS:001693462200001","View Record in Web of Science")</f>
        <v>119</v>
      </c>
      <c r="BU347" t="s" s="0">
        <v>120</v>
      </c>
      <c r="BV347" t="s" s="0">
        <v>81</v>
      </c>
      <c r="BW347" t="s" s="0">
        <v>81</v>
      </c>
      <c r="BX347" t="s" s="0">
        <v>121</v>
      </c>
    </row>
    <row r="348">
      <c r="A348" t="s" s="0">
        <v>77</v>
      </c>
      <c r="B348" t="s" s="0">
        <v>77</v>
      </c>
      <c r="C348" t="s" s="0">
        <v>77</v>
      </c>
      <c r="D348" t="s" s="0">
        <v>77</v>
      </c>
      <c r="E348" t="s" s="0">
        <v>7745</v>
      </c>
      <c r="F348" t="s" s="0">
        <v>7746</v>
      </c>
      <c r="G348" t="s" s="0">
        <v>7747</v>
      </c>
      <c r="H348" t="s" s="0">
        <v>81</v>
      </c>
      <c r="I348" t="s" s="0">
        <v>276</v>
      </c>
      <c r="J348" t="s" s="0">
        <v>7748</v>
      </c>
      <c r="K348" t="s" s="0">
        <v>7749</v>
      </c>
      <c r="L348" t="s" s="0">
        <v>81</v>
      </c>
      <c r="M348" t="s" s="0">
        <v>81</v>
      </c>
      <c r="N348" t="s" s="0">
        <v>81</v>
      </c>
      <c r="O348" t="s" s="0">
        <v>7750</v>
      </c>
      <c r="P348" t="s" s="0">
        <v>81</v>
      </c>
      <c r="Q348" t="s" s="0">
        <v>87</v>
      </c>
      <c r="R348" t="s" s="0">
        <v>81</v>
      </c>
      <c r="S348" t="s" s="0">
        <v>81</v>
      </c>
      <c r="T348" t="s" s="0">
        <v>81</v>
      </c>
      <c r="U348" t="s" s="0">
        <v>81</v>
      </c>
      <c r="V348" t="s" s="0">
        <v>7751</v>
      </c>
      <c r="W348" t="s" s="0">
        <v>7752</v>
      </c>
      <c r="X348" t="s" s="0">
        <v>81</v>
      </c>
      <c r="Y348" t="s" s="0">
        <v>81</v>
      </c>
      <c r="Z348" t="s" s="0">
        <v>90</v>
      </c>
      <c r="AA348" t="s" s="0">
        <v>509</v>
      </c>
      <c r="AB348" t="s" s="0">
        <v>81</v>
      </c>
      <c r="AC348" t="s" s="0">
        <v>81</v>
      </c>
      <c r="AD348" t="s" s="0">
        <v>81</v>
      </c>
      <c r="AE348" t="s" s="0">
        <v>81</v>
      </c>
      <c r="AF348" t="s" s="0">
        <v>81</v>
      </c>
      <c r="AG348" t="s" s="0">
        <v>7753</v>
      </c>
      <c r="AH348" t="s" s="0">
        <v>81</v>
      </c>
      <c r="AI348" t="s" s="0">
        <v>81</v>
      </c>
      <c r="AJ348" t="s" s="0">
        <v>81</v>
      </c>
      <c r="AK348" t="s" s="0">
        <v>81</v>
      </c>
      <c r="AL348" t="s" s="0">
        <v>135</v>
      </c>
      <c r="AM348" t="s" s="0">
        <v>77</v>
      </c>
      <c r="AN348" t="s" s="0">
        <v>77</v>
      </c>
      <c r="AO348" t="s" s="0">
        <v>77</v>
      </c>
      <c r="AP348" t="s" s="0">
        <v>77</v>
      </c>
      <c r="AQ348" t="s" s="0">
        <v>1231</v>
      </c>
      <c r="AR348" t="s" s="0">
        <v>1232</v>
      </c>
      <c r="AS348" t="s" s="0">
        <v>1233</v>
      </c>
      <c r="AT348" t="s" s="0">
        <v>7754</v>
      </c>
      <c r="AU348" t="s" s="0">
        <v>81</v>
      </c>
      <c r="AV348" t="s" s="0">
        <v>81</v>
      </c>
      <c r="AW348" t="s" s="0">
        <v>7755</v>
      </c>
      <c r="AX348" t="s" s="0">
        <v>7756</v>
      </c>
      <c r="AY348" t="s" s="0">
        <v>81</v>
      </c>
      <c r="AZ348" t="s" s="0">
        <v>106</v>
      </c>
      <c r="BA348" t="s" s="0">
        <v>81</v>
      </c>
      <c r="BB348" t="s" s="0">
        <v>81</v>
      </c>
      <c r="BC348" t="s" s="0">
        <v>81</v>
      </c>
      <c r="BD348" t="s" s="0">
        <v>81</v>
      </c>
      <c r="BE348" t="s" s="0">
        <v>81</v>
      </c>
      <c r="BF348" t="s" s="0">
        <v>81</v>
      </c>
      <c r="BG348" t="s" s="0">
        <v>81</v>
      </c>
      <c r="BH348" t="s" s="0">
        <v>81</v>
      </c>
      <c r="BI348" t="s" s="0">
        <v>81</v>
      </c>
      <c r="BJ348" t="s" s="0">
        <v>7757</v>
      </c>
      <c r="BK348" t="s" s="693">
        <f>HYPERLINK("http://dx.doi.org/10.1002/jvc2.70421","http://dx.doi.org/10.1002/jvc2.70421")</f>
        <v>7758</v>
      </c>
      <c r="BL348" t="s" s="0">
        <v>81</v>
      </c>
      <c r="BM348" t="s" s="0">
        <v>1048</v>
      </c>
      <c r="BN348" t="s" s="0">
        <v>177</v>
      </c>
      <c r="BO348" t="s" s="0">
        <v>6217</v>
      </c>
      <c r="BP348" t="s" s="0">
        <v>6217</v>
      </c>
      <c r="BQ348" t="s" s="0">
        <v>7759</v>
      </c>
      <c r="BR348" t="s" s="0">
        <v>81</v>
      </c>
      <c r="BS348" t="s" s="0">
        <v>7760</v>
      </c>
      <c r="BT348" t="s" s="694">
        <f>HYPERLINK("https://www.webofscience.com/wos/woscc/full-record/WOS:001849576900001","View Record in Web of Science")</f>
        <v>119</v>
      </c>
      <c r="BU348" t="s" s="0">
        <v>272</v>
      </c>
      <c r="BV348" t="s" s="0">
        <v>81</v>
      </c>
      <c r="BW348" t="s" s="0">
        <v>81</v>
      </c>
      <c r="BX348" t="s" s="0">
        <v>121</v>
      </c>
    </row>
    <row r="349">
      <c r="A349" t="s" s="0">
        <v>77</v>
      </c>
      <c r="B349" t="s" s="0">
        <v>77</v>
      </c>
      <c r="C349" t="s" s="0">
        <v>77</v>
      </c>
      <c r="D349" t="s" s="0">
        <v>77</v>
      </c>
      <c r="E349" t="s" s="0">
        <v>7761</v>
      </c>
      <c r="F349" t="s" s="0">
        <v>7762</v>
      </c>
      <c r="G349" t="s" s="0">
        <v>7763</v>
      </c>
      <c r="H349" t="s" s="0">
        <v>81</v>
      </c>
      <c r="I349" t="s" s="0">
        <v>82</v>
      </c>
      <c r="J349" t="s" s="0">
        <v>7764</v>
      </c>
      <c r="K349" t="s" s="0">
        <v>7765</v>
      </c>
      <c r="L349" t="s" s="0">
        <v>81</v>
      </c>
      <c r="M349" t="s" s="0">
        <v>81</v>
      </c>
      <c r="N349" t="s" s="0">
        <v>81</v>
      </c>
      <c r="O349" t="s" s="0">
        <v>7766</v>
      </c>
      <c r="P349" t="s" s="0">
        <v>7767</v>
      </c>
      <c r="Q349" t="s" s="0">
        <v>87</v>
      </c>
      <c r="R349" t="s" s="0">
        <v>81</v>
      </c>
      <c r="S349" t="s" s="0">
        <v>81</v>
      </c>
      <c r="T349" t="s" s="0">
        <v>81</v>
      </c>
      <c r="U349" t="s" s="0">
        <v>81</v>
      </c>
      <c r="V349" t="s" s="0">
        <v>7768</v>
      </c>
      <c r="W349" t="s" s="0">
        <v>7769</v>
      </c>
      <c r="X349" t="s" s="0">
        <v>81</v>
      </c>
      <c r="Y349" t="s" s="0">
        <v>81</v>
      </c>
      <c r="Z349" t="s" s="0">
        <v>90</v>
      </c>
      <c r="AA349" t="s" s="0">
        <v>91</v>
      </c>
      <c r="AB349" t="s" s="0">
        <v>81</v>
      </c>
      <c r="AC349" t="s" s="0">
        <v>81</v>
      </c>
      <c r="AD349" t="s" s="0">
        <v>81</v>
      </c>
      <c r="AE349" t="s" s="0">
        <v>81</v>
      </c>
      <c r="AF349" t="s" s="0">
        <v>81</v>
      </c>
      <c r="AG349" t="s" s="0">
        <v>7770</v>
      </c>
      <c r="AH349" t="s" s="0">
        <v>7771</v>
      </c>
      <c r="AI349" t="s" s="0">
        <v>7772</v>
      </c>
      <c r="AJ349" t="s" s="0">
        <v>7773</v>
      </c>
      <c r="AK349" t="s" s="0">
        <v>81</v>
      </c>
      <c r="AL349" t="s" s="0">
        <v>1385</v>
      </c>
      <c r="AM349" t="s" s="0">
        <v>77</v>
      </c>
      <c r="AN349" t="s" s="0">
        <v>77</v>
      </c>
      <c r="AO349" t="s" s="0">
        <v>77</v>
      </c>
      <c r="AP349" t="s" s="0">
        <v>77</v>
      </c>
      <c r="AQ349" t="s" s="0">
        <v>313</v>
      </c>
      <c r="AR349" t="s" s="0">
        <v>314</v>
      </c>
      <c r="AS349" t="s" s="0">
        <v>315</v>
      </c>
      <c r="AT349" t="s" s="0">
        <v>7774</v>
      </c>
      <c r="AU349" t="s" s="0">
        <v>81</v>
      </c>
      <c r="AV349" t="s" s="0">
        <v>81</v>
      </c>
      <c r="AW349" t="s" s="0">
        <v>7775</v>
      </c>
      <c r="AX349" t="s" s="0">
        <v>7776</v>
      </c>
      <c r="AY349" t="s" s="0">
        <v>5513</v>
      </c>
      <c r="AZ349" t="s" s="0">
        <v>106</v>
      </c>
      <c r="BA349" t="s" s="0">
        <v>493</v>
      </c>
      <c r="BB349" t="s" s="0">
        <v>81</v>
      </c>
      <c r="BC349" t="s" s="0">
        <v>81</v>
      </c>
      <c r="BD349" t="s" s="0">
        <v>81</v>
      </c>
      <c r="BE349" t="s" s="0">
        <v>81</v>
      </c>
      <c r="BF349" t="s" s="0">
        <v>81</v>
      </c>
      <c r="BG349" t="s" s="0">
        <v>81</v>
      </c>
      <c r="BH349" t="s" s="0">
        <v>81</v>
      </c>
      <c r="BI349" t="s" s="0">
        <v>7777</v>
      </c>
      <c r="BJ349" t="s" s="0">
        <v>7778</v>
      </c>
      <c r="BK349" t="s" s="695">
        <f>HYPERLINK("http://dx.doi.org/10.3389/fcimb.2026.1792361","http://dx.doi.org/10.3389/fcimb.2026.1792361")</f>
        <v>7779</v>
      </c>
      <c r="BL349" t="s" s="0">
        <v>81</v>
      </c>
      <c r="BM349" t="s" s="0">
        <v>81</v>
      </c>
      <c r="BN349" t="s" s="0">
        <v>181</v>
      </c>
      <c r="BO349" t="s" s="0">
        <v>7780</v>
      </c>
      <c r="BP349" t="s" s="0">
        <v>7780</v>
      </c>
      <c r="BQ349" t="s" s="0">
        <v>7781</v>
      </c>
      <c r="BR349" t="s" s="0">
        <v>7782</v>
      </c>
      <c r="BS349" t="s" s="0">
        <v>7783</v>
      </c>
      <c r="BT349" t="s" s="696">
        <f>HYPERLINK("https://www.webofscience.com/wos/woscc/full-record/WOS:001786778600001","View Record in Web of Science")</f>
        <v>119</v>
      </c>
      <c r="BU349" t="s" s="0">
        <v>120</v>
      </c>
      <c r="BV349" t="s" s="0">
        <v>81</v>
      </c>
      <c r="BW349" t="s" s="0">
        <v>81</v>
      </c>
      <c r="BX349" t="s" s="0">
        <v>121</v>
      </c>
    </row>
    <row r="350">
      <c r="A350" t="s" s="0">
        <v>77</v>
      </c>
      <c r="B350" t="s" s="0">
        <v>77</v>
      </c>
      <c r="C350" t="s" s="0">
        <v>354</v>
      </c>
      <c r="D350" t="s" s="0">
        <v>77</v>
      </c>
      <c r="E350" t="s" s="0">
        <v>7784</v>
      </c>
      <c r="F350" t="s" s="0">
        <v>7785</v>
      </c>
      <c r="G350" t="s" s="0">
        <v>7786</v>
      </c>
      <c r="H350" t="s" s="0">
        <v>81</v>
      </c>
      <c r="I350" t="s" s="0">
        <v>82</v>
      </c>
      <c r="J350" t="s" s="0">
        <v>7787</v>
      </c>
      <c r="K350" t="s" s="0">
        <v>7788</v>
      </c>
      <c r="L350" t="s" s="0">
        <v>7789</v>
      </c>
      <c r="M350" t="s" s="0">
        <v>7790</v>
      </c>
      <c r="N350" t="s" s="0">
        <v>7791</v>
      </c>
      <c r="O350" t="s" s="0">
        <v>7792</v>
      </c>
      <c r="P350" t="s" s="0">
        <v>7793</v>
      </c>
      <c r="Q350" t="s" s="0">
        <v>87</v>
      </c>
      <c r="R350" t="s" s="0">
        <v>81</v>
      </c>
      <c r="S350" t="s" s="0">
        <v>81</v>
      </c>
      <c r="T350" t="s" s="0">
        <v>81</v>
      </c>
      <c r="U350" t="s" s="0">
        <v>81</v>
      </c>
      <c r="V350" t="s" s="0">
        <v>7794</v>
      </c>
      <c r="W350" t="s" s="0">
        <v>7795</v>
      </c>
      <c r="X350" t="s" s="0">
        <v>81</v>
      </c>
      <c r="Y350" t="s" s="0">
        <v>81</v>
      </c>
      <c r="Z350" t="s" s="0">
        <v>90</v>
      </c>
      <c r="AA350" t="s" s="0">
        <v>91</v>
      </c>
      <c r="AB350" t="s" s="0">
        <v>81</v>
      </c>
      <c r="AC350" t="s" s="0">
        <v>81</v>
      </c>
      <c r="AD350" t="s" s="0">
        <v>81</v>
      </c>
      <c r="AE350" t="s" s="0">
        <v>81</v>
      </c>
      <c r="AF350" t="s" s="0">
        <v>81</v>
      </c>
      <c r="AG350" t="s" s="0">
        <v>7796</v>
      </c>
      <c r="AH350" t="s" s="0">
        <v>7797</v>
      </c>
      <c r="AI350" t="s" s="0">
        <v>81</v>
      </c>
      <c r="AJ350" t="s" s="0">
        <v>7798</v>
      </c>
      <c r="AK350" t="s" s="0">
        <v>81</v>
      </c>
      <c r="AL350" t="s" s="0">
        <v>135</v>
      </c>
      <c r="AM350" t="s" s="0">
        <v>974</v>
      </c>
      <c r="AN350" t="s" s="0">
        <v>287</v>
      </c>
      <c r="AO350" t="s" s="0">
        <v>199</v>
      </c>
      <c r="AP350" t="s" s="0">
        <v>293</v>
      </c>
      <c r="AQ350" t="s" s="0">
        <v>664</v>
      </c>
      <c r="AR350" t="s" s="0">
        <v>665</v>
      </c>
      <c r="AS350" t="s" s="0">
        <v>666</v>
      </c>
      <c r="AT350" t="s" s="0">
        <v>7799</v>
      </c>
      <c r="AU350" t="s" s="0">
        <v>7800</v>
      </c>
      <c r="AV350" t="s" s="0">
        <v>81</v>
      </c>
      <c r="AW350" t="s" s="0">
        <v>7801</v>
      </c>
      <c r="AX350" t="s" s="0">
        <v>7802</v>
      </c>
      <c r="AY350" t="s" s="0">
        <v>7803</v>
      </c>
      <c r="AZ350" t="s" s="0">
        <v>2060</v>
      </c>
      <c r="BA350" t="s" s="0">
        <v>610</v>
      </c>
      <c r="BB350" t="s" s="0">
        <v>108</v>
      </c>
      <c r="BC350" t="s" s="0">
        <v>81</v>
      </c>
      <c r="BD350" t="s" s="0">
        <v>81</v>
      </c>
      <c r="BE350" t="s" s="0">
        <v>81</v>
      </c>
      <c r="BF350" t="s" s="0">
        <v>81</v>
      </c>
      <c r="BG350" t="s" s="0">
        <v>7804</v>
      </c>
      <c r="BH350" t="s" s="0">
        <v>4132</v>
      </c>
      <c r="BI350" t="s" s="0">
        <v>81</v>
      </c>
      <c r="BJ350" t="s" s="0">
        <v>7805</v>
      </c>
      <c r="BK350" t="s" s="697">
        <f>HYPERLINK("http://dx.doi.org/10.1053/j.semnuclmed.2023.06.001","http://dx.doi.org/10.1053/j.semnuclmed.2023.06.001")</f>
        <v>7806</v>
      </c>
      <c r="BL350" t="s" s="0">
        <v>81</v>
      </c>
      <c r="BM350" t="s" s="0">
        <v>7807</v>
      </c>
      <c r="BN350" t="s" s="0">
        <v>360</v>
      </c>
      <c r="BO350" t="s" s="0">
        <v>441</v>
      </c>
      <c r="BP350" t="s" s="0">
        <v>441</v>
      </c>
      <c r="BQ350" t="s" s="0">
        <v>7808</v>
      </c>
      <c r="BR350" t="s" s="0">
        <v>7809</v>
      </c>
      <c r="BS350" t="s" s="0">
        <v>7810</v>
      </c>
      <c r="BT350" t="s" s="698">
        <f>HYPERLINK("https://www.webofscience.com/wos/woscc/full-record/WOS:001134458700001","View Record in Web of Science")</f>
        <v>119</v>
      </c>
      <c r="BU350" t="s" s="0">
        <v>359</v>
      </c>
      <c r="BV350" t="s" s="0">
        <v>81</v>
      </c>
      <c r="BW350" t="s" s="0">
        <v>81</v>
      </c>
      <c r="BX350" t="s" s="0">
        <v>121</v>
      </c>
    </row>
    <row r="351">
      <c r="A351" t="s" s="0">
        <v>77</v>
      </c>
      <c r="B351" t="s" s="0">
        <v>77</v>
      </c>
      <c r="C351" t="s" s="0">
        <v>77</v>
      </c>
      <c r="D351" t="s" s="0">
        <v>77</v>
      </c>
      <c r="E351" t="s" s="0">
        <v>7811</v>
      </c>
      <c r="F351" t="s" s="0">
        <v>7812</v>
      </c>
      <c r="G351" t="s" s="0">
        <v>7813</v>
      </c>
      <c r="H351" t="s" s="0">
        <v>81</v>
      </c>
      <c r="I351" t="s" s="0">
        <v>82</v>
      </c>
      <c r="J351" t="s" s="0">
        <v>7814</v>
      </c>
      <c r="K351" t="s" s="0">
        <v>7815</v>
      </c>
      <c r="L351" t="s" s="0">
        <v>81</v>
      </c>
      <c r="M351" t="s" s="0">
        <v>81</v>
      </c>
      <c r="N351" t="s" s="0">
        <v>81</v>
      </c>
      <c r="O351" t="s" s="0">
        <v>7816</v>
      </c>
      <c r="P351" t="s" s="0">
        <v>7817</v>
      </c>
      <c r="Q351" t="s" s="0">
        <v>87</v>
      </c>
      <c r="R351" t="s" s="0">
        <v>81</v>
      </c>
      <c r="S351" t="s" s="0">
        <v>81</v>
      </c>
      <c r="T351" t="s" s="0">
        <v>81</v>
      </c>
      <c r="U351" t="s" s="0">
        <v>81</v>
      </c>
      <c r="V351" t="s" s="0">
        <v>7818</v>
      </c>
      <c r="W351" t="s" s="0">
        <v>7819</v>
      </c>
      <c r="X351" t="s" s="0">
        <v>81</v>
      </c>
      <c r="Y351" t="s" s="0">
        <v>81</v>
      </c>
      <c r="Z351" t="s" s="0">
        <v>90</v>
      </c>
      <c r="AA351" t="s" s="0">
        <v>91</v>
      </c>
      <c r="AB351" t="s" s="0">
        <v>81</v>
      </c>
      <c r="AC351" t="s" s="0">
        <v>81</v>
      </c>
      <c r="AD351" t="s" s="0">
        <v>81</v>
      </c>
      <c r="AE351" t="s" s="0">
        <v>81</v>
      </c>
      <c r="AF351" t="s" s="0">
        <v>81</v>
      </c>
      <c r="AG351" t="s" s="0">
        <v>7820</v>
      </c>
      <c r="AH351" t="s" s="0">
        <v>81</v>
      </c>
      <c r="AI351" t="s" s="0">
        <v>81</v>
      </c>
      <c r="AJ351" t="s" s="0">
        <v>81</v>
      </c>
      <c r="AK351" t="s" s="0">
        <v>81</v>
      </c>
      <c r="AL351" t="s" s="0">
        <v>534</v>
      </c>
      <c r="AM351" t="s" s="0">
        <v>77</v>
      </c>
      <c r="AN351" t="s" s="0">
        <v>77</v>
      </c>
      <c r="AO351" t="s" s="0">
        <v>77</v>
      </c>
      <c r="AP351" t="s" s="0">
        <v>77</v>
      </c>
      <c r="AQ351" t="s" s="0">
        <v>535</v>
      </c>
      <c r="AR351" t="s" s="0">
        <v>99</v>
      </c>
      <c r="AS351" t="s" s="0">
        <v>2872</v>
      </c>
      <c r="AT351" t="s" s="0">
        <v>81</v>
      </c>
      <c r="AU351" t="s" s="0">
        <v>7821</v>
      </c>
      <c r="AV351" t="s" s="0">
        <v>81</v>
      </c>
      <c r="AW351" t="s" s="0">
        <v>7822</v>
      </c>
      <c r="AX351" t="s" s="0">
        <v>7823</v>
      </c>
      <c r="AY351" t="s" s="0">
        <v>7824</v>
      </c>
      <c r="AZ351" t="s" s="0">
        <v>106</v>
      </c>
      <c r="BA351" t="s" s="0">
        <v>113</v>
      </c>
      <c r="BB351" t="s" s="0">
        <v>108</v>
      </c>
      <c r="BC351" t="s" s="0">
        <v>81</v>
      </c>
      <c r="BD351" t="s" s="0">
        <v>81</v>
      </c>
      <c r="BE351" t="s" s="0">
        <v>81</v>
      </c>
      <c r="BF351" t="s" s="0">
        <v>81</v>
      </c>
      <c r="BG351" t="s" s="0">
        <v>81</v>
      </c>
      <c r="BH351" t="s" s="0">
        <v>81</v>
      </c>
      <c r="BI351" t="s" s="0">
        <v>560</v>
      </c>
      <c r="BJ351" t="s" s="0">
        <v>7825</v>
      </c>
      <c r="BK351" t="s" s="699">
        <f>HYPERLINK("http://dx.doi.org/10.1186/s13064-026-00306-0","http://dx.doi.org/10.1186/s13064-026-00306-0")</f>
        <v>7826</v>
      </c>
      <c r="BL351" t="s" s="0">
        <v>81</v>
      </c>
      <c r="BM351" t="s" s="0">
        <v>81</v>
      </c>
      <c r="BN351" t="s" s="0">
        <v>136</v>
      </c>
      <c r="BO351" t="s" s="0">
        <v>7827</v>
      </c>
      <c r="BP351" t="s" s="0">
        <v>7828</v>
      </c>
      <c r="BQ351" t="s" s="0">
        <v>7829</v>
      </c>
      <c r="BR351" t="s" s="0">
        <v>81</v>
      </c>
      <c r="BS351" t="s" s="0">
        <v>7830</v>
      </c>
      <c r="BT351" t="s" s="700">
        <f>HYPERLINK("https://www.webofscience.com/wos/woscc/full-record/WOS:001843420000001","View Record in Web of Science")</f>
        <v>119</v>
      </c>
      <c r="BU351" t="s" s="0">
        <v>852</v>
      </c>
      <c r="BV351" t="s" s="0">
        <v>81</v>
      </c>
      <c r="BW351" t="s" s="0">
        <v>81</v>
      </c>
      <c r="BX351" t="s" s="0">
        <v>121</v>
      </c>
    </row>
    <row r="352">
      <c r="A352" t="s" s="0">
        <v>77</v>
      </c>
      <c r="B352" t="s" s="0">
        <v>77</v>
      </c>
      <c r="C352" t="s" s="0">
        <v>108</v>
      </c>
      <c r="D352" t="s" s="0">
        <v>77</v>
      </c>
      <c r="E352" t="s" s="0">
        <v>7831</v>
      </c>
      <c r="F352" t="s" s="0">
        <v>7832</v>
      </c>
      <c r="G352" t="s" s="0">
        <v>7833</v>
      </c>
      <c r="H352" t="s" s="0">
        <v>81</v>
      </c>
      <c r="I352" t="s" s="0">
        <v>276</v>
      </c>
      <c r="J352" t="s" s="0">
        <v>7834</v>
      </c>
      <c r="K352" t="s" s="0">
        <v>7835</v>
      </c>
      <c r="L352" t="s" s="0">
        <v>81</v>
      </c>
      <c r="M352" t="s" s="0">
        <v>81</v>
      </c>
      <c r="N352" t="s" s="0">
        <v>81</v>
      </c>
      <c r="O352" t="s" s="0">
        <v>7836</v>
      </c>
      <c r="P352" t="s" s="0">
        <v>7837</v>
      </c>
      <c r="Q352" t="s" s="0">
        <v>87</v>
      </c>
      <c r="R352" t="s" s="0">
        <v>81</v>
      </c>
      <c r="S352" t="s" s="0">
        <v>81</v>
      </c>
      <c r="T352" t="s" s="0">
        <v>81</v>
      </c>
      <c r="U352" t="s" s="0">
        <v>81</v>
      </c>
      <c r="V352" t="s" s="0">
        <v>7838</v>
      </c>
      <c r="W352" t="s" s="0">
        <v>7839</v>
      </c>
      <c r="X352" t="s" s="0">
        <v>81</v>
      </c>
      <c r="Y352" t="s" s="0">
        <v>81</v>
      </c>
      <c r="Z352" t="s" s="0">
        <v>90</v>
      </c>
      <c r="AA352" t="s" s="0">
        <v>91</v>
      </c>
      <c r="AB352" t="s" s="0">
        <v>81</v>
      </c>
      <c r="AC352" t="s" s="0">
        <v>81</v>
      </c>
      <c r="AD352" t="s" s="0">
        <v>81</v>
      </c>
      <c r="AE352" t="s" s="0">
        <v>81</v>
      </c>
      <c r="AF352" t="s" s="0">
        <v>81</v>
      </c>
      <c r="AG352" t="s" s="0">
        <v>7840</v>
      </c>
      <c r="AH352" t="s" s="0">
        <v>7841</v>
      </c>
      <c r="AI352" t="s" s="0">
        <v>7842</v>
      </c>
      <c r="AJ352" t="s" s="0">
        <v>81</v>
      </c>
      <c r="AK352" t="s" s="0">
        <v>81</v>
      </c>
      <c r="AL352" t="s" s="0">
        <v>1774</v>
      </c>
      <c r="AM352" t="s" s="0">
        <v>199</v>
      </c>
      <c r="AN352" t="s" s="0">
        <v>199</v>
      </c>
      <c r="AO352" t="s" s="0">
        <v>199</v>
      </c>
      <c r="AP352" t="s" s="0">
        <v>199</v>
      </c>
      <c r="AQ352" t="s" s="0">
        <v>2421</v>
      </c>
      <c r="AR352" t="s" s="0">
        <v>2422</v>
      </c>
      <c r="AS352" t="s" s="0">
        <v>2423</v>
      </c>
      <c r="AT352" t="s" s="0">
        <v>7843</v>
      </c>
      <c r="AU352" t="s" s="0">
        <v>7844</v>
      </c>
      <c r="AV352" t="s" s="0">
        <v>81</v>
      </c>
      <c r="AW352" t="s" s="0">
        <v>7845</v>
      </c>
      <c r="AX352" t="s" s="0">
        <v>7846</v>
      </c>
      <c r="AY352" t="s" s="0">
        <v>106</v>
      </c>
      <c r="AZ352" t="s" s="0">
        <v>106</v>
      </c>
      <c r="BA352" t="s" s="0">
        <v>1830</v>
      </c>
      <c r="BB352" t="s" s="0">
        <v>81</v>
      </c>
      <c r="BC352" t="s" s="0">
        <v>81</v>
      </c>
      <c r="BD352" t="s" s="0">
        <v>81</v>
      </c>
      <c r="BE352" t="s" s="0">
        <v>81</v>
      </c>
      <c r="BF352" t="s" s="0">
        <v>81</v>
      </c>
      <c r="BG352" t="s" s="0">
        <v>81</v>
      </c>
      <c r="BH352" t="s" s="0">
        <v>81</v>
      </c>
      <c r="BI352" t="s" s="0">
        <v>7847</v>
      </c>
      <c r="BJ352" t="s" s="0">
        <v>7848</v>
      </c>
      <c r="BK352" t="s" s="701">
        <f>HYPERLINK("http://dx.doi.org/10.2147/VHRM.S590502","http://dx.doi.org/10.2147/VHRM.S590502")</f>
        <v>7849</v>
      </c>
      <c r="BL352" t="s" s="0">
        <v>81</v>
      </c>
      <c r="BM352" t="s" s="0">
        <v>81</v>
      </c>
      <c r="BN352" t="s" s="0">
        <v>293</v>
      </c>
      <c r="BO352" t="s" s="0">
        <v>7850</v>
      </c>
      <c r="BP352" t="s" s="0">
        <v>156</v>
      </c>
      <c r="BQ352" t="s" s="0">
        <v>7851</v>
      </c>
      <c r="BR352" t="s" s="0">
        <v>7852</v>
      </c>
      <c r="BS352" t="s" s="0">
        <v>7853</v>
      </c>
      <c r="BT352" t="s" s="702">
        <f>HYPERLINK("https://www.webofscience.com/wos/woscc/full-record/WOS:001729389900001","View Record in Web of Science")</f>
        <v>119</v>
      </c>
      <c r="BU352" t="s" s="0">
        <v>120</v>
      </c>
      <c r="BV352" t="s" s="0">
        <v>81</v>
      </c>
      <c r="BW352" t="s" s="0">
        <v>81</v>
      </c>
      <c r="BX352" t="s" s="0">
        <v>121</v>
      </c>
    </row>
    <row r="353">
      <c r="A353" t="s" s="0">
        <v>77</v>
      </c>
      <c r="B353" t="s" s="0">
        <v>77</v>
      </c>
      <c r="C353" t="s" s="0">
        <v>108</v>
      </c>
      <c r="D353" t="s" s="0">
        <v>77</v>
      </c>
      <c r="E353" t="s" s="0">
        <v>7854</v>
      </c>
      <c r="F353" t="s" s="0">
        <v>7855</v>
      </c>
      <c r="G353" t="s" s="0">
        <v>7856</v>
      </c>
      <c r="H353" t="s" s="0">
        <v>81</v>
      </c>
      <c r="I353" t="s" s="0">
        <v>82</v>
      </c>
      <c r="J353" t="s" s="0">
        <v>7857</v>
      </c>
      <c r="K353" t="s" s="0">
        <v>7858</v>
      </c>
      <c r="L353" t="s" s="0">
        <v>81</v>
      </c>
      <c r="M353" t="s" s="0">
        <v>81</v>
      </c>
      <c r="N353" t="s" s="0">
        <v>81</v>
      </c>
      <c r="O353" t="s" s="0">
        <v>7859</v>
      </c>
      <c r="P353" t="s" s="0">
        <v>7860</v>
      </c>
      <c r="Q353" t="s" s="0">
        <v>87</v>
      </c>
      <c r="R353" t="s" s="0">
        <v>81</v>
      </c>
      <c r="S353" t="s" s="0">
        <v>81</v>
      </c>
      <c r="T353" t="s" s="0">
        <v>81</v>
      </c>
      <c r="U353" t="s" s="0">
        <v>81</v>
      </c>
      <c r="V353" t="s" s="0">
        <v>7861</v>
      </c>
      <c r="W353" t="s" s="0">
        <v>739</v>
      </c>
      <c r="X353" t="s" s="0">
        <v>81</v>
      </c>
      <c r="Y353" t="s" s="0">
        <v>81</v>
      </c>
      <c r="Z353" t="s" s="0">
        <v>90</v>
      </c>
      <c r="AA353" t="s" s="0">
        <v>91</v>
      </c>
      <c r="AB353" t="s" s="0">
        <v>81</v>
      </c>
      <c r="AC353" t="s" s="0">
        <v>81</v>
      </c>
      <c r="AD353" t="s" s="0">
        <v>81</v>
      </c>
      <c r="AE353" t="s" s="0">
        <v>81</v>
      </c>
      <c r="AF353" t="s" s="0">
        <v>81</v>
      </c>
      <c r="AG353" t="s" s="0">
        <v>7862</v>
      </c>
      <c r="AH353" t="s" s="0">
        <v>7863</v>
      </c>
      <c r="AI353" t="s" s="0">
        <v>7864</v>
      </c>
      <c r="AJ353" t="s" s="0">
        <v>7865</v>
      </c>
      <c r="AK353" t="s" s="0">
        <v>81</v>
      </c>
      <c r="AL353" t="s" s="0">
        <v>206</v>
      </c>
      <c r="AM353" t="s" s="0">
        <v>97</v>
      </c>
      <c r="AN353" t="s" s="0">
        <v>97</v>
      </c>
      <c r="AO353" t="s" s="0">
        <v>97</v>
      </c>
      <c r="AP353" t="s" s="0">
        <v>97</v>
      </c>
      <c r="AQ353" t="s" s="0">
        <v>170</v>
      </c>
      <c r="AR353" t="s" s="0">
        <v>171</v>
      </c>
      <c r="AS353" t="s" s="0">
        <v>172</v>
      </c>
      <c r="AT353" t="s" s="0">
        <v>743</v>
      </c>
      <c r="AU353" t="s" s="0">
        <v>744</v>
      </c>
      <c r="AV353" t="s" s="0">
        <v>81</v>
      </c>
      <c r="AW353" t="s" s="0">
        <v>739</v>
      </c>
      <c r="AX353" t="s" s="0">
        <v>745</v>
      </c>
      <c r="AY353" t="s" s="0">
        <v>6214</v>
      </c>
      <c r="AZ353" t="s" s="0">
        <v>205</v>
      </c>
      <c r="BA353" t="s" s="0">
        <v>403</v>
      </c>
      <c r="BB353" t="s" s="0">
        <v>297</v>
      </c>
      <c r="BC353" t="s" s="0">
        <v>81</v>
      </c>
      <c r="BD353" t="s" s="0">
        <v>81</v>
      </c>
      <c r="BE353" t="s" s="0">
        <v>81</v>
      </c>
      <c r="BF353" t="s" s="0">
        <v>81</v>
      </c>
      <c r="BG353" t="s" s="0">
        <v>81</v>
      </c>
      <c r="BH353" t="s" s="0">
        <v>81</v>
      </c>
      <c r="BI353" t="s" s="0">
        <v>7866</v>
      </c>
      <c r="BJ353" t="s" s="0">
        <v>7867</v>
      </c>
      <c r="BK353" t="s" s="703">
        <f>HYPERLINK("http://dx.doi.org/10.3390/medicina61101768","http://dx.doi.org/10.3390/medicina61101768")</f>
        <v>7868</v>
      </c>
      <c r="BL353" t="s" s="0">
        <v>81</v>
      </c>
      <c r="BM353" t="s" s="0">
        <v>81</v>
      </c>
      <c r="BN353" t="s" s="0">
        <v>154</v>
      </c>
      <c r="BO353" t="s" s="0">
        <v>182</v>
      </c>
      <c r="BP353" t="s" s="0">
        <v>115</v>
      </c>
      <c r="BQ353" t="s" s="0">
        <v>7869</v>
      </c>
      <c r="BR353" t="s" s="0">
        <v>7870</v>
      </c>
      <c r="BS353" t="s" s="0">
        <v>7871</v>
      </c>
      <c r="BT353" t="s" s="704">
        <f>HYPERLINK("https://www.webofscience.com/wos/woscc/full-record/WOS:001601930200001","View Record in Web of Science")</f>
        <v>119</v>
      </c>
      <c r="BU353" t="s" s="0">
        <v>120</v>
      </c>
      <c r="BV353" t="s" s="0">
        <v>81</v>
      </c>
      <c r="BW353" t="s" s="0">
        <v>81</v>
      </c>
      <c r="BX353" t="s" s="0">
        <v>121</v>
      </c>
    </row>
    <row r="354">
      <c r="A354" t="s" s="0">
        <v>77</v>
      </c>
      <c r="B354" t="s" s="0">
        <v>77</v>
      </c>
      <c r="C354" t="s" s="0">
        <v>77</v>
      </c>
      <c r="D354" t="s" s="0">
        <v>77</v>
      </c>
      <c r="E354" t="s" s="0">
        <v>7872</v>
      </c>
      <c r="F354" t="s" s="0">
        <v>7873</v>
      </c>
      <c r="G354" t="s" s="0">
        <v>7874</v>
      </c>
      <c r="H354" t="s" s="0">
        <v>81</v>
      </c>
      <c r="I354" t="s" s="0">
        <v>276</v>
      </c>
      <c r="J354" t="s" s="0">
        <v>7875</v>
      </c>
      <c r="K354" t="s" s="0">
        <v>7876</v>
      </c>
      <c r="L354" t="s" s="0">
        <v>81</v>
      </c>
      <c r="M354" t="s" s="0">
        <v>81</v>
      </c>
      <c r="N354" t="s" s="0">
        <v>81</v>
      </c>
      <c r="O354" t="s" s="0">
        <v>7877</v>
      </c>
      <c r="P354" t="s" s="0">
        <v>7878</v>
      </c>
      <c r="Q354" t="s" s="0">
        <v>87</v>
      </c>
      <c r="R354" t="s" s="0">
        <v>81</v>
      </c>
      <c r="S354" t="s" s="0">
        <v>81</v>
      </c>
      <c r="T354" t="s" s="0">
        <v>81</v>
      </c>
      <c r="U354" t="s" s="0">
        <v>81</v>
      </c>
      <c r="V354" t="s" s="0">
        <v>7879</v>
      </c>
      <c r="W354" t="s" s="0">
        <v>946</v>
      </c>
      <c r="X354" t="s" s="0">
        <v>81</v>
      </c>
      <c r="Y354" t="s" s="0">
        <v>81</v>
      </c>
      <c r="Z354" t="s" s="0">
        <v>90</v>
      </c>
      <c r="AA354" t="s" s="0">
        <v>91</v>
      </c>
      <c r="AB354" t="s" s="0">
        <v>81</v>
      </c>
      <c r="AC354" t="s" s="0">
        <v>81</v>
      </c>
      <c r="AD354" t="s" s="0">
        <v>81</v>
      </c>
      <c r="AE354" t="s" s="0">
        <v>81</v>
      </c>
      <c r="AF354" t="s" s="0">
        <v>81</v>
      </c>
      <c r="AG354" t="s" s="0">
        <v>7880</v>
      </c>
      <c r="AH354" t="s" s="0">
        <v>7881</v>
      </c>
      <c r="AI354" t="s" s="0">
        <v>81</v>
      </c>
      <c r="AJ354" t="s" s="0">
        <v>7882</v>
      </c>
      <c r="AK354" t="s" s="0">
        <v>81</v>
      </c>
      <c r="AL354" t="s" s="0">
        <v>560</v>
      </c>
      <c r="AM354" t="s" s="0">
        <v>77</v>
      </c>
      <c r="AN354" t="s" s="0">
        <v>77</v>
      </c>
      <c r="AO354" t="s" s="0">
        <v>108</v>
      </c>
      <c r="AP354" t="s" s="0">
        <v>108</v>
      </c>
      <c r="AQ354" t="s" s="0">
        <v>313</v>
      </c>
      <c r="AR354" t="s" s="0">
        <v>314</v>
      </c>
      <c r="AS354" t="s" s="0">
        <v>315</v>
      </c>
      <c r="AT354" t="s" s="0">
        <v>81</v>
      </c>
      <c r="AU354" t="s" s="0">
        <v>950</v>
      </c>
      <c r="AV354" t="s" s="0">
        <v>81</v>
      </c>
      <c r="AW354" t="s" s="0">
        <v>951</v>
      </c>
      <c r="AX354" t="s" s="0">
        <v>952</v>
      </c>
      <c r="AY354" t="s" s="0">
        <v>4951</v>
      </c>
      <c r="AZ354" t="s" s="0">
        <v>106</v>
      </c>
      <c r="BA354" t="s" s="0">
        <v>360</v>
      </c>
      <c r="BB354" t="s" s="0">
        <v>81</v>
      </c>
      <c r="BC354" t="s" s="0">
        <v>81</v>
      </c>
      <c r="BD354" t="s" s="0">
        <v>81</v>
      </c>
      <c r="BE354" t="s" s="0">
        <v>81</v>
      </c>
      <c r="BF354" t="s" s="0">
        <v>81</v>
      </c>
      <c r="BG354" t="s" s="0">
        <v>81</v>
      </c>
      <c r="BH354" t="s" s="0">
        <v>81</v>
      </c>
      <c r="BI354" t="s" s="0">
        <v>7883</v>
      </c>
      <c r="BJ354" t="s" s="0">
        <v>7884</v>
      </c>
      <c r="BK354" t="s" s="705">
        <f>HYPERLINK("http://dx.doi.org/10.3389/frai.2026.1789718","http://dx.doi.org/10.3389/frai.2026.1789718")</f>
        <v>7885</v>
      </c>
      <c r="BL354" t="s" s="0">
        <v>81</v>
      </c>
      <c r="BM354" t="s" s="0">
        <v>912</v>
      </c>
      <c r="BN354" t="s" s="0">
        <v>297</v>
      </c>
      <c r="BO354" t="s" s="0">
        <v>958</v>
      </c>
      <c r="BP354" t="s" s="0">
        <v>959</v>
      </c>
      <c r="BQ354" t="s" s="0">
        <v>7886</v>
      </c>
      <c r="BR354" t="s" s="0">
        <v>7887</v>
      </c>
      <c r="BS354" t="s" s="0">
        <v>7888</v>
      </c>
      <c r="BT354" t="s" s="706">
        <f>HYPERLINK("https://www.webofscience.com/wos/woscc/full-record/WOS:001780320800001","View Record in Web of Science")</f>
        <v>119</v>
      </c>
      <c r="BU354" t="s" s="0">
        <v>120</v>
      </c>
      <c r="BV354" t="s" s="0">
        <v>81</v>
      </c>
      <c r="BW354" t="s" s="0">
        <v>81</v>
      </c>
      <c r="BX354" t="s" s="0">
        <v>121</v>
      </c>
    </row>
    <row r="355">
      <c r="A355" t="s" s="0">
        <v>77</v>
      </c>
      <c r="B355" t="s" s="0">
        <v>77</v>
      </c>
      <c r="C355" t="s" s="0">
        <v>77</v>
      </c>
      <c r="D355" t="s" s="0">
        <v>77</v>
      </c>
      <c r="E355" t="s" s="0">
        <v>7889</v>
      </c>
      <c r="F355" t="s" s="0">
        <v>7890</v>
      </c>
      <c r="G355" t="s" s="0">
        <v>7891</v>
      </c>
      <c r="H355" t="s" s="0">
        <v>81</v>
      </c>
      <c r="I355" t="s" s="0">
        <v>82</v>
      </c>
      <c r="J355" t="s" s="0">
        <v>7892</v>
      </c>
      <c r="K355" t="s" s="0">
        <v>7893</v>
      </c>
      <c r="L355" t="s" s="0">
        <v>81</v>
      </c>
      <c r="M355" t="s" s="0">
        <v>81</v>
      </c>
      <c r="N355" t="s" s="0">
        <v>81</v>
      </c>
      <c r="O355" t="s" s="0">
        <v>7894</v>
      </c>
      <c r="P355" t="s" s="0">
        <v>7895</v>
      </c>
      <c r="Q355" t="s" s="0">
        <v>87</v>
      </c>
      <c r="R355" t="s" s="0">
        <v>81</v>
      </c>
      <c r="S355" t="s" s="0">
        <v>81</v>
      </c>
      <c r="T355" t="s" s="0">
        <v>81</v>
      </c>
      <c r="U355" t="s" s="0">
        <v>81</v>
      </c>
      <c r="V355" t="s" s="0">
        <v>7896</v>
      </c>
      <c r="W355" t="s" s="0">
        <v>1536</v>
      </c>
      <c r="X355" t="s" s="0">
        <v>81</v>
      </c>
      <c r="Y355" t="s" s="0">
        <v>81</v>
      </c>
      <c r="Z355" t="s" s="0">
        <v>90</v>
      </c>
      <c r="AA355" t="s" s="0">
        <v>91</v>
      </c>
      <c r="AB355" t="s" s="0">
        <v>81</v>
      </c>
      <c r="AC355" t="s" s="0">
        <v>81</v>
      </c>
      <c r="AD355" t="s" s="0">
        <v>81</v>
      </c>
      <c r="AE355" t="s" s="0">
        <v>81</v>
      </c>
      <c r="AF355" t="s" s="0">
        <v>81</v>
      </c>
      <c r="AG355" t="s" s="0">
        <v>7897</v>
      </c>
      <c r="AH355" t="s" s="0">
        <v>195</v>
      </c>
      <c r="AI355" t="s" s="0">
        <v>7898</v>
      </c>
      <c r="AJ355" t="s" s="0">
        <v>81</v>
      </c>
      <c r="AK355" t="s" s="0">
        <v>81</v>
      </c>
      <c r="AL355" t="s" s="0">
        <v>1105</v>
      </c>
      <c r="AM355" t="s" s="0">
        <v>108</v>
      </c>
      <c r="AN355" t="s" s="0">
        <v>108</v>
      </c>
      <c r="AO355" t="s" s="0">
        <v>199</v>
      </c>
      <c r="AP355" t="s" s="0">
        <v>199</v>
      </c>
      <c r="AQ355" t="s" s="0">
        <v>170</v>
      </c>
      <c r="AR355" t="s" s="0">
        <v>171</v>
      </c>
      <c r="AS355" t="s" s="0">
        <v>172</v>
      </c>
      <c r="AT355" t="s" s="0">
        <v>81</v>
      </c>
      <c r="AU355" t="s" s="0">
        <v>1540</v>
      </c>
      <c r="AV355" t="s" s="0">
        <v>81</v>
      </c>
      <c r="AW355" t="s" s="0">
        <v>1541</v>
      </c>
      <c r="AX355" t="s" s="0">
        <v>1542</v>
      </c>
      <c r="AY355" t="s" s="0">
        <v>7899</v>
      </c>
      <c r="AZ355" t="s" s="0">
        <v>106</v>
      </c>
      <c r="BA355" t="s" s="0">
        <v>493</v>
      </c>
      <c r="BB355" t="s" s="0">
        <v>199</v>
      </c>
      <c r="BC355" t="s" s="0">
        <v>81</v>
      </c>
      <c r="BD355" t="s" s="0">
        <v>81</v>
      </c>
      <c r="BE355" t="s" s="0">
        <v>81</v>
      </c>
      <c r="BF355" t="s" s="0">
        <v>81</v>
      </c>
      <c r="BG355" t="s" s="0">
        <v>81</v>
      </c>
      <c r="BH355" t="s" s="0">
        <v>81</v>
      </c>
      <c r="BI355" t="s" s="0">
        <v>7900</v>
      </c>
      <c r="BJ355" t="s" s="0">
        <v>7901</v>
      </c>
      <c r="BK355" t="s" s="707">
        <f>HYPERLINK("http://dx.doi.org/10.3390/app16031339","http://dx.doi.org/10.3390/app16031339")</f>
        <v>7902</v>
      </c>
      <c r="BL355" t="s" s="0">
        <v>81</v>
      </c>
      <c r="BM355" t="s" s="0">
        <v>81</v>
      </c>
      <c r="BN355" t="s" s="0">
        <v>113</v>
      </c>
      <c r="BO355" t="s" s="0">
        <v>1547</v>
      </c>
      <c r="BP355" t="s" s="0">
        <v>1548</v>
      </c>
      <c r="BQ355" t="s" s="0">
        <v>7903</v>
      </c>
      <c r="BR355" t="s" s="0">
        <v>81</v>
      </c>
      <c r="BS355" t="s" s="0">
        <v>7904</v>
      </c>
      <c r="BT355" t="s" s="708">
        <f>HYPERLINK("https://www.webofscience.com/wos/woscc/full-record/WOS:001687588700001","View Record in Web of Science")</f>
        <v>119</v>
      </c>
      <c r="BU355" t="s" s="0">
        <v>120</v>
      </c>
      <c r="BV355" t="s" s="0">
        <v>81</v>
      </c>
      <c r="BW355" t="s" s="0">
        <v>81</v>
      </c>
      <c r="BX355" t="s" s="0">
        <v>121</v>
      </c>
    </row>
    <row r="356">
      <c r="A356" t="s" s="0">
        <v>77</v>
      </c>
      <c r="B356" t="s" s="0">
        <v>77</v>
      </c>
      <c r="C356" t="s" s="0">
        <v>199</v>
      </c>
      <c r="D356" t="s" s="0">
        <v>77</v>
      </c>
      <c r="E356" t="s" s="0">
        <v>7905</v>
      </c>
      <c r="F356" t="s" s="0">
        <v>7906</v>
      </c>
      <c r="G356" t="s" s="0">
        <v>7907</v>
      </c>
      <c r="H356" t="s" s="0">
        <v>81</v>
      </c>
      <c r="I356" t="s" s="0">
        <v>82</v>
      </c>
      <c r="J356" t="s" s="0">
        <v>7908</v>
      </c>
      <c r="K356" t="s" s="0">
        <v>7909</v>
      </c>
      <c r="L356" t="s" s="0">
        <v>7910</v>
      </c>
      <c r="M356" t="s" s="0">
        <v>7911</v>
      </c>
      <c r="N356" t="s" s="0">
        <v>7912</v>
      </c>
      <c r="O356" t="s" s="0">
        <v>7913</v>
      </c>
      <c r="P356" t="s" s="0">
        <v>7914</v>
      </c>
      <c r="Q356" t="s" s="0">
        <v>87</v>
      </c>
      <c r="R356" t="s" s="0">
        <v>81</v>
      </c>
      <c r="S356" t="s" s="0">
        <v>81</v>
      </c>
      <c r="T356" t="s" s="0">
        <v>81</v>
      </c>
      <c r="U356" t="s" s="0">
        <v>81</v>
      </c>
      <c r="V356" t="s" s="0">
        <v>7915</v>
      </c>
      <c r="W356" t="s" s="0">
        <v>7916</v>
      </c>
      <c r="X356" t="s" s="0">
        <v>81</v>
      </c>
      <c r="Y356" t="s" s="0">
        <v>81</v>
      </c>
      <c r="Z356" t="s" s="0">
        <v>90</v>
      </c>
      <c r="AA356" t="s" s="0">
        <v>91</v>
      </c>
      <c r="AB356" t="s" s="0">
        <v>81</v>
      </c>
      <c r="AC356" t="s" s="0">
        <v>81</v>
      </c>
      <c r="AD356" t="s" s="0">
        <v>81</v>
      </c>
      <c r="AE356" t="s" s="0">
        <v>81</v>
      </c>
      <c r="AF356" t="s" s="0">
        <v>81</v>
      </c>
      <c r="AG356" t="s" s="0">
        <v>7917</v>
      </c>
      <c r="AH356" t="s" s="0">
        <v>7918</v>
      </c>
      <c r="AI356" t="s" s="0">
        <v>7919</v>
      </c>
      <c r="AJ356" t="s" s="0">
        <v>81</v>
      </c>
      <c r="AK356" t="s" s="0">
        <v>81</v>
      </c>
      <c r="AL356" t="s" s="0">
        <v>1519</v>
      </c>
      <c r="AM356" t="s" s="0">
        <v>154</v>
      </c>
      <c r="AN356" t="s" s="0">
        <v>154</v>
      </c>
      <c r="AO356" t="s" s="0">
        <v>677</v>
      </c>
      <c r="AP356" t="s" s="0">
        <v>3744</v>
      </c>
      <c r="AQ356" t="s" s="0">
        <v>1304</v>
      </c>
      <c r="AR356" t="s" s="0">
        <v>1305</v>
      </c>
      <c r="AS356" t="s" s="0">
        <v>1306</v>
      </c>
      <c r="AT356" t="s" s="0">
        <v>7920</v>
      </c>
      <c r="AU356" t="s" s="0">
        <v>7921</v>
      </c>
      <c r="AV356" t="s" s="0">
        <v>81</v>
      </c>
      <c r="AW356" t="s" s="0">
        <v>7922</v>
      </c>
      <c r="AX356" t="s" s="0">
        <v>7923</v>
      </c>
      <c r="AY356" t="s" s="0">
        <v>7924</v>
      </c>
      <c r="AZ356" t="s" s="0">
        <v>205</v>
      </c>
      <c r="BA356" t="s" s="0">
        <v>385</v>
      </c>
      <c r="BB356" t="s" s="0">
        <v>289</v>
      </c>
      <c r="BC356" t="s" s="0">
        <v>81</v>
      </c>
      <c r="BD356" t="s" s="0">
        <v>81</v>
      </c>
      <c r="BE356" t="s" s="0">
        <v>81</v>
      </c>
      <c r="BF356" t="s" s="0">
        <v>81</v>
      </c>
      <c r="BG356" t="s" s="0">
        <v>3424</v>
      </c>
      <c r="BH356" t="s" s="0">
        <v>7925</v>
      </c>
      <c r="BI356" t="s" s="0">
        <v>81</v>
      </c>
      <c r="BJ356" t="s" s="0">
        <v>7926</v>
      </c>
      <c r="BK356" t="s" s="709">
        <f>HYPERLINK("http://dx.doi.org/10.1080/17460441.2025.2508866","http://dx.doi.org/10.1080/17460441.2025.2508866")</f>
        <v>7927</v>
      </c>
      <c r="BL356" t="s" s="0">
        <v>81</v>
      </c>
      <c r="BM356" t="s" s="0">
        <v>782</v>
      </c>
      <c r="BN356" t="s" s="0">
        <v>154</v>
      </c>
      <c r="BO356" t="s" s="0">
        <v>471</v>
      </c>
      <c r="BP356" t="s" s="0">
        <v>471</v>
      </c>
      <c r="BQ356" t="s" s="0">
        <v>7928</v>
      </c>
      <c r="BR356" t="s" s="0">
        <v>7929</v>
      </c>
      <c r="BS356" t="s" s="0">
        <v>7930</v>
      </c>
      <c r="BT356" t="s" s="710">
        <f>HYPERLINK("https://www.webofscience.com/wos/woscc/full-record/WOS:001495281400001","View Record in Web of Science")</f>
        <v>119</v>
      </c>
      <c r="BU356" t="s" s="0">
        <v>81</v>
      </c>
      <c r="BV356" t="s" s="0">
        <v>81</v>
      </c>
      <c r="BW356" t="s" s="0">
        <v>81</v>
      </c>
      <c r="BX356" t="s" s="0">
        <v>121</v>
      </c>
    </row>
    <row r="357">
      <c r="A357" t="s" s="0">
        <v>77</v>
      </c>
      <c r="B357" t="s" s="0">
        <v>77</v>
      </c>
      <c r="C357" t="s" s="0">
        <v>77</v>
      </c>
      <c r="D357" t="s" s="0">
        <v>77</v>
      </c>
      <c r="E357" t="s" s="0">
        <v>7931</v>
      </c>
      <c r="F357" t="s" s="0">
        <v>7932</v>
      </c>
      <c r="G357" t="s" s="0">
        <v>7933</v>
      </c>
      <c r="H357" t="s" s="0">
        <v>81</v>
      </c>
      <c r="I357" t="s" s="0">
        <v>276</v>
      </c>
      <c r="J357" t="s" s="0">
        <v>7934</v>
      </c>
      <c r="K357" t="s" s="0">
        <v>7935</v>
      </c>
      <c r="L357" t="s" s="0">
        <v>81</v>
      </c>
      <c r="M357" t="s" s="0">
        <v>81</v>
      </c>
      <c r="N357" t="s" s="0">
        <v>81</v>
      </c>
      <c r="O357" t="s" s="0">
        <v>7936</v>
      </c>
      <c r="P357" t="s" s="0">
        <v>7937</v>
      </c>
      <c r="Q357" t="s" s="0">
        <v>87</v>
      </c>
      <c r="R357" t="s" s="0">
        <v>81</v>
      </c>
      <c r="S357" t="s" s="0">
        <v>81</v>
      </c>
      <c r="T357" t="s" s="0">
        <v>81</v>
      </c>
      <c r="U357" t="s" s="0">
        <v>81</v>
      </c>
      <c r="V357" t="s" s="0">
        <v>7938</v>
      </c>
      <c r="W357" t="s" s="0">
        <v>7939</v>
      </c>
      <c r="X357" t="s" s="0">
        <v>81</v>
      </c>
      <c r="Y357" t="s" s="0">
        <v>81</v>
      </c>
      <c r="Z357" t="s" s="0">
        <v>90</v>
      </c>
      <c r="AA357" t="s" s="0">
        <v>91</v>
      </c>
      <c r="AB357" t="s" s="0">
        <v>81</v>
      </c>
      <c r="AC357" t="s" s="0">
        <v>81</v>
      </c>
      <c r="AD357" t="s" s="0">
        <v>81</v>
      </c>
      <c r="AE357" t="s" s="0">
        <v>81</v>
      </c>
      <c r="AF357" t="s" s="0">
        <v>81</v>
      </c>
      <c r="AG357" t="s" s="0">
        <v>7940</v>
      </c>
      <c r="AH357" t="s" s="0">
        <v>7941</v>
      </c>
      <c r="AI357" t="s" s="0">
        <v>7942</v>
      </c>
      <c r="AJ357" t="s" s="0">
        <v>81</v>
      </c>
      <c r="AK357" t="s" s="0">
        <v>81</v>
      </c>
      <c r="AL357" t="s" s="0">
        <v>2780</v>
      </c>
      <c r="AM357" t="s" s="0">
        <v>77</v>
      </c>
      <c r="AN357" t="s" s="0">
        <v>77</v>
      </c>
      <c r="AO357" t="s" s="0">
        <v>77</v>
      </c>
      <c r="AP357" t="s" s="0">
        <v>77</v>
      </c>
      <c r="AQ357" t="s" s="0">
        <v>7943</v>
      </c>
      <c r="AR357" t="s" s="0">
        <v>7944</v>
      </c>
      <c r="AS357" t="s" s="0">
        <v>7945</v>
      </c>
      <c r="AT357" t="s" s="0">
        <v>7946</v>
      </c>
      <c r="AU357" t="s" s="0">
        <v>81</v>
      </c>
      <c r="AV357" t="s" s="0">
        <v>81</v>
      </c>
      <c r="AW357" t="s" s="0">
        <v>7947</v>
      </c>
      <c r="AX357" t="s" s="0">
        <v>7948</v>
      </c>
      <c r="AY357" t="s" s="0">
        <v>106</v>
      </c>
      <c r="AZ357" t="s" s="0">
        <v>106</v>
      </c>
      <c r="BA357" t="s" s="0">
        <v>493</v>
      </c>
      <c r="BB357" t="s" s="0">
        <v>199</v>
      </c>
      <c r="BC357" t="s" s="0">
        <v>81</v>
      </c>
      <c r="BD357" t="s" s="0">
        <v>81</v>
      </c>
      <c r="BE357" t="s" s="0">
        <v>81</v>
      </c>
      <c r="BF357" t="s" s="0">
        <v>81</v>
      </c>
      <c r="BG357" t="s" s="0">
        <v>5346</v>
      </c>
      <c r="BH357" t="s" s="0">
        <v>7949</v>
      </c>
      <c r="BI357" t="s" s="0">
        <v>81</v>
      </c>
      <c r="BJ357" t="s" s="0">
        <v>7950</v>
      </c>
      <c r="BK357" t="s" s="711">
        <f>HYPERLINK("http://dx.doi.org/10.62347/ZRQA3915","http://dx.doi.org/10.62347/ZRQA3915")</f>
        <v>7951</v>
      </c>
      <c r="BL357" t="s" s="0">
        <v>81</v>
      </c>
      <c r="BM357" t="s" s="0">
        <v>81</v>
      </c>
      <c r="BN357" t="s" s="0">
        <v>677</v>
      </c>
      <c r="BO357" t="s" s="0">
        <v>2455</v>
      </c>
      <c r="BP357" t="s" s="0">
        <v>2455</v>
      </c>
      <c r="BQ357" t="s" s="0">
        <v>7952</v>
      </c>
      <c r="BR357" t="s" s="0">
        <v>7953</v>
      </c>
      <c r="BS357" t="s" s="0">
        <v>7954</v>
      </c>
      <c r="BT357" t="s" s="712">
        <f>HYPERLINK("https://www.webofscience.com/wos/woscc/full-record/WOS:001829944000004","View Record in Web of Science")</f>
        <v>119</v>
      </c>
      <c r="BU357" t="s" s="0">
        <v>787</v>
      </c>
      <c r="BV357" t="s" s="0">
        <v>81</v>
      </c>
      <c r="BW357" t="s" s="0">
        <v>81</v>
      </c>
      <c r="BX357" t="s" s="0">
        <v>121</v>
      </c>
    </row>
    <row r="358">
      <c r="A358" t="s" s="0">
        <v>77</v>
      </c>
      <c r="B358" t="s" s="0">
        <v>77</v>
      </c>
      <c r="C358" t="s" s="0">
        <v>199</v>
      </c>
      <c r="D358" t="s" s="0">
        <v>77</v>
      </c>
      <c r="E358" t="s" s="0">
        <v>7955</v>
      </c>
      <c r="F358" t="s" s="0">
        <v>7956</v>
      </c>
      <c r="G358" t="s" s="0">
        <v>7957</v>
      </c>
      <c r="H358" t="s" s="0">
        <v>81</v>
      </c>
      <c r="I358" t="s" s="0">
        <v>82</v>
      </c>
      <c r="J358" t="s" s="0">
        <v>7958</v>
      </c>
      <c r="K358" t="s" s="0">
        <v>7959</v>
      </c>
      <c r="L358" t="s" s="0">
        <v>7960</v>
      </c>
      <c r="M358" t="s" s="0">
        <v>7960</v>
      </c>
      <c r="N358" t="s" s="0">
        <v>7961</v>
      </c>
      <c r="O358" t="s" s="0">
        <v>7962</v>
      </c>
      <c r="P358" t="s" s="0">
        <v>7963</v>
      </c>
      <c r="Q358" t="s" s="0">
        <v>87</v>
      </c>
      <c r="R358" t="s" s="0">
        <v>81</v>
      </c>
      <c r="S358" t="s" s="0">
        <v>81</v>
      </c>
      <c r="T358" t="s" s="0">
        <v>81</v>
      </c>
      <c r="U358" t="s" s="0">
        <v>81</v>
      </c>
      <c r="V358" t="s" s="0">
        <v>7964</v>
      </c>
      <c r="W358" t="s" s="0">
        <v>7965</v>
      </c>
      <c r="X358" t="s" s="0">
        <v>81</v>
      </c>
      <c r="Y358" t="s" s="0">
        <v>81</v>
      </c>
      <c r="Z358" t="s" s="0">
        <v>90</v>
      </c>
      <c r="AA358" t="s" s="0">
        <v>91</v>
      </c>
      <c r="AB358" t="s" s="0">
        <v>81</v>
      </c>
      <c r="AC358" t="s" s="0">
        <v>81</v>
      </c>
      <c r="AD358" t="s" s="0">
        <v>81</v>
      </c>
      <c r="AE358" t="s" s="0">
        <v>81</v>
      </c>
      <c r="AF358" t="s" s="0">
        <v>81</v>
      </c>
      <c r="AG358" t="s" s="0">
        <v>7966</v>
      </c>
      <c r="AH358" t="s" s="0">
        <v>7967</v>
      </c>
      <c r="AI358" t="s" s="0">
        <v>7968</v>
      </c>
      <c r="AJ358" t="s" s="0">
        <v>7969</v>
      </c>
      <c r="AK358" t="s" s="0">
        <v>81</v>
      </c>
      <c r="AL358" t="s" s="0">
        <v>7970</v>
      </c>
      <c r="AM358" t="s" s="0">
        <v>200</v>
      </c>
      <c r="AN358" t="s" s="0">
        <v>200</v>
      </c>
      <c r="AO358" t="s" s="0">
        <v>200</v>
      </c>
      <c r="AP358" t="s" s="0">
        <v>200</v>
      </c>
      <c r="AQ358" t="s" s="0">
        <v>883</v>
      </c>
      <c r="AR358" t="s" s="0">
        <v>665</v>
      </c>
      <c r="AS358" t="s" s="0">
        <v>884</v>
      </c>
      <c r="AT358" t="s" s="0">
        <v>7971</v>
      </c>
      <c r="AU358" t="s" s="0">
        <v>7972</v>
      </c>
      <c r="AV358" t="s" s="0">
        <v>81</v>
      </c>
      <c r="AW358" t="s" s="0">
        <v>7965</v>
      </c>
      <c r="AX358" t="s" s="0">
        <v>7973</v>
      </c>
      <c r="AY358" t="s" s="0">
        <v>435</v>
      </c>
      <c r="AZ358" t="s" s="0">
        <v>205</v>
      </c>
      <c r="BA358" t="s" s="0">
        <v>1635</v>
      </c>
      <c r="BB358" t="s" s="0">
        <v>122</v>
      </c>
      <c r="BC358" t="s" s="0">
        <v>81</v>
      </c>
      <c r="BD358" t="s" s="0">
        <v>81</v>
      </c>
      <c r="BE358" t="s" s="0">
        <v>81</v>
      </c>
      <c r="BF358" t="s" s="0">
        <v>81</v>
      </c>
      <c r="BG358" t="s" s="0">
        <v>7974</v>
      </c>
      <c r="BH358" t="s" s="0">
        <v>7975</v>
      </c>
      <c r="BI358" t="s" s="0">
        <v>81</v>
      </c>
      <c r="BJ358" t="s" s="0">
        <v>7976</v>
      </c>
      <c r="BK358" t="s" s="713">
        <f>HYPERLINK("http://dx.doi.org/10.1227/neu.0000000000003531","http://dx.doi.org/10.1227/neu.0000000000003531")</f>
        <v>7977</v>
      </c>
      <c r="BL358" t="s" s="0">
        <v>81</v>
      </c>
      <c r="BM358" t="s" s="0">
        <v>81</v>
      </c>
      <c r="BN358" t="s" s="0">
        <v>404</v>
      </c>
      <c r="BO358" t="s" s="0">
        <v>545</v>
      </c>
      <c r="BP358" t="s" s="0">
        <v>546</v>
      </c>
      <c r="BQ358" t="s" s="0">
        <v>7978</v>
      </c>
      <c r="BR358" t="s" s="0">
        <v>7979</v>
      </c>
      <c r="BS358" t="s" s="0">
        <v>7980</v>
      </c>
      <c r="BT358" t="s" s="714">
        <f>HYPERLINK("https://www.webofscience.com/wos/woscc/full-record/WOS:001594566300032","View Record in Web of Science")</f>
        <v>119</v>
      </c>
      <c r="BU358" t="s" s="0">
        <v>81</v>
      </c>
      <c r="BV358" t="s" s="0">
        <v>81</v>
      </c>
      <c r="BW358" t="s" s="0">
        <v>81</v>
      </c>
      <c r="BX358" t="s" s="0">
        <v>121</v>
      </c>
    </row>
    <row r="359">
      <c r="A359" t="s" s="0">
        <v>77</v>
      </c>
      <c r="B359" t="s" s="0">
        <v>77</v>
      </c>
      <c r="C359" t="s" s="0">
        <v>288</v>
      </c>
      <c r="D359" t="s" s="0">
        <v>77</v>
      </c>
      <c r="E359" t="s" s="0">
        <v>5552</v>
      </c>
      <c r="F359" t="s" s="0">
        <v>7981</v>
      </c>
      <c r="G359" t="s" s="0">
        <v>5554</v>
      </c>
      <c r="H359" t="s" s="0">
        <v>81</v>
      </c>
      <c r="I359" t="s" s="0">
        <v>82</v>
      </c>
      <c r="J359" t="s" s="0">
        <v>7982</v>
      </c>
      <c r="K359" t="s" s="0">
        <v>5556</v>
      </c>
      <c r="L359" t="s" s="0">
        <v>81</v>
      </c>
      <c r="M359" t="s" s="0">
        <v>81</v>
      </c>
      <c r="N359" t="s" s="0">
        <v>81</v>
      </c>
      <c r="O359" t="s" s="0">
        <v>7983</v>
      </c>
      <c r="P359" t="s" s="0">
        <v>81</v>
      </c>
      <c r="Q359" t="s" s="0">
        <v>87</v>
      </c>
      <c r="R359" t="s" s="0">
        <v>81</v>
      </c>
      <c r="S359" t="s" s="0">
        <v>81</v>
      </c>
      <c r="T359" t="s" s="0">
        <v>81</v>
      </c>
      <c r="U359" t="s" s="0">
        <v>81</v>
      </c>
      <c r="V359" t="s" s="0">
        <v>7984</v>
      </c>
      <c r="W359" t="s" s="0">
        <v>7985</v>
      </c>
      <c r="X359" t="s" s="0">
        <v>81</v>
      </c>
      <c r="Y359" t="s" s="0">
        <v>81</v>
      </c>
      <c r="Z359" t="s" s="0">
        <v>90</v>
      </c>
      <c r="AA359" t="s" s="0">
        <v>91</v>
      </c>
      <c r="AB359" t="s" s="0">
        <v>81</v>
      </c>
      <c r="AC359" t="s" s="0">
        <v>81</v>
      </c>
      <c r="AD359" t="s" s="0">
        <v>81</v>
      </c>
      <c r="AE359" t="s" s="0">
        <v>81</v>
      </c>
      <c r="AF359" t="s" s="0">
        <v>81</v>
      </c>
      <c r="AG359" t="s" s="0">
        <v>7986</v>
      </c>
      <c r="AH359" t="s" s="0">
        <v>7987</v>
      </c>
      <c r="AI359" t="s" s="0">
        <v>5560</v>
      </c>
      <c r="AJ359" t="s" s="0">
        <v>7988</v>
      </c>
      <c r="AK359" t="s" s="0">
        <v>81</v>
      </c>
      <c r="AL359" t="s" s="0">
        <v>800</v>
      </c>
      <c r="AM359" t="s" s="0">
        <v>154</v>
      </c>
      <c r="AN359" t="s" s="0">
        <v>181</v>
      </c>
      <c r="AO359" t="s" s="0">
        <v>122</v>
      </c>
      <c r="AP359" t="s" s="0">
        <v>122</v>
      </c>
      <c r="AQ359" t="s" s="0">
        <v>170</v>
      </c>
      <c r="AR359" t="s" s="0">
        <v>171</v>
      </c>
      <c r="AS359" t="s" s="0">
        <v>172</v>
      </c>
      <c r="AT359" t="s" s="0">
        <v>81</v>
      </c>
      <c r="AU359" t="s" s="0">
        <v>7989</v>
      </c>
      <c r="AV359" t="s" s="0">
        <v>81</v>
      </c>
      <c r="AW359" t="s" s="0">
        <v>7990</v>
      </c>
      <c r="AX359" t="s" s="0">
        <v>7991</v>
      </c>
      <c r="AY359" t="s" s="0">
        <v>2616</v>
      </c>
      <c r="AZ359" t="s" s="0">
        <v>106</v>
      </c>
      <c r="BA359" t="s" s="0">
        <v>177</v>
      </c>
      <c r="BB359" t="s" s="0">
        <v>199</v>
      </c>
      <c r="BC359" t="s" s="0">
        <v>81</v>
      </c>
      <c r="BD359" t="s" s="0">
        <v>81</v>
      </c>
      <c r="BE359" t="s" s="0">
        <v>81</v>
      </c>
      <c r="BF359" t="s" s="0">
        <v>81</v>
      </c>
      <c r="BG359" t="s" s="0">
        <v>81</v>
      </c>
      <c r="BH359" t="s" s="0">
        <v>81</v>
      </c>
      <c r="BI359" t="s" s="0">
        <v>7992</v>
      </c>
      <c r="BJ359" t="s" s="0">
        <v>7993</v>
      </c>
      <c r="BK359" t="s" s="715">
        <f>HYPERLINK("http://dx.doi.org/10.3390/cells15030304","http://dx.doi.org/10.3390/cells15030304")</f>
        <v>7994</v>
      </c>
      <c r="BL359" t="s" s="0">
        <v>81</v>
      </c>
      <c r="BM359" t="s" s="0">
        <v>81</v>
      </c>
      <c r="BN359" t="s" s="0">
        <v>138</v>
      </c>
      <c r="BO359" t="s" s="0">
        <v>7995</v>
      </c>
      <c r="BP359" t="s" s="0">
        <v>7995</v>
      </c>
      <c r="BQ359" t="s" s="0">
        <v>7996</v>
      </c>
      <c r="BR359" t="s" s="0">
        <v>7997</v>
      </c>
      <c r="BS359" t="s" s="0">
        <v>7998</v>
      </c>
      <c r="BT359" t="s" s="716">
        <f>HYPERLINK("https://www.webofscience.com/wos/woscc/full-record/WOS:001688808100001","View Record in Web of Science")</f>
        <v>119</v>
      </c>
      <c r="BU359" t="s" s="0">
        <v>120</v>
      </c>
      <c r="BV359" t="s" s="0">
        <v>81</v>
      </c>
      <c r="BW359" t="s" s="0">
        <v>81</v>
      </c>
      <c r="BX359" t="s" s="0">
        <v>121</v>
      </c>
    </row>
    <row r="360">
      <c r="A360" t="s" s="0">
        <v>77</v>
      </c>
      <c r="B360" t="s" s="0">
        <v>77</v>
      </c>
      <c r="C360" t="s" s="0">
        <v>77</v>
      </c>
      <c r="D360" t="s" s="0">
        <v>77</v>
      </c>
      <c r="E360" t="s" s="0">
        <v>7999</v>
      </c>
      <c r="F360" t="s" s="0">
        <v>8000</v>
      </c>
      <c r="G360" t="s" s="0">
        <v>8001</v>
      </c>
      <c r="H360" t="s" s="0">
        <v>81</v>
      </c>
      <c r="I360" t="s" s="0">
        <v>82</v>
      </c>
      <c r="J360" t="s" s="0">
        <v>8002</v>
      </c>
      <c r="K360" t="s" s="0">
        <v>8003</v>
      </c>
      <c r="L360" t="s" s="0">
        <v>8004</v>
      </c>
      <c r="M360" t="s" s="0">
        <v>8005</v>
      </c>
      <c r="N360" t="s" s="0">
        <v>8006</v>
      </c>
      <c r="O360" t="s" s="0">
        <v>8007</v>
      </c>
      <c r="P360" t="s" s="0">
        <v>8008</v>
      </c>
      <c r="Q360" t="s" s="0">
        <v>87</v>
      </c>
      <c r="R360" t="s" s="0">
        <v>81</v>
      </c>
      <c r="S360" t="s" s="0">
        <v>81</v>
      </c>
      <c r="T360" t="s" s="0">
        <v>81</v>
      </c>
      <c r="U360" t="s" s="0">
        <v>81</v>
      </c>
      <c r="V360" t="s" s="0">
        <v>8009</v>
      </c>
      <c r="W360" t="s" s="0">
        <v>8010</v>
      </c>
      <c r="X360" t="s" s="0">
        <v>81</v>
      </c>
      <c r="Y360" t="s" s="0">
        <v>81</v>
      </c>
      <c r="Z360" t="s" s="0">
        <v>90</v>
      </c>
      <c r="AA360" t="s" s="0">
        <v>91</v>
      </c>
      <c r="AB360" t="s" s="0">
        <v>81</v>
      </c>
      <c r="AC360" t="s" s="0">
        <v>81</v>
      </c>
      <c r="AD360" t="s" s="0">
        <v>81</v>
      </c>
      <c r="AE360" t="s" s="0">
        <v>81</v>
      </c>
      <c r="AF360" t="s" s="0">
        <v>81</v>
      </c>
      <c r="AG360" t="s" s="0">
        <v>8011</v>
      </c>
      <c r="AH360" t="s" s="0">
        <v>8012</v>
      </c>
      <c r="AI360" t="s" s="0">
        <v>8013</v>
      </c>
      <c r="AJ360" t="s" s="0">
        <v>81</v>
      </c>
      <c r="AK360" t="s" s="0">
        <v>81</v>
      </c>
      <c r="AL360" t="s" s="0">
        <v>996</v>
      </c>
      <c r="AM360" t="s" s="0">
        <v>108</v>
      </c>
      <c r="AN360" t="s" s="0">
        <v>108</v>
      </c>
      <c r="AO360" t="s" s="0">
        <v>108</v>
      </c>
      <c r="AP360" t="s" s="0">
        <v>108</v>
      </c>
      <c r="AQ360" t="s" s="0">
        <v>170</v>
      </c>
      <c r="AR360" t="s" s="0">
        <v>171</v>
      </c>
      <c r="AS360" t="s" s="0">
        <v>172</v>
      </c>
      <c r="AT360" t="s" s="0">
        <v>81</v>
      </c>
      <c r="AU360" t="s" s="0">
        <v>8014</v>
      </c>
      <c r="AV360" t="s" s="0">
        <v>81</v>
      </c>
      <c r="AW360" t="s" s="0">
        <v>8015</v>
      </c>
      <c r="AX360" t="s" s="0">
        <v>8016</v>
      </c>
      <c r="AY360" t="s" s="0">
        <v>4303</v>
      </c>
      <c r="AZ360" t="s" s="0">
        <v>106</v>
      </c>
      <c r="BA360" t="s" s="0">
        <v>154</v>
      </c>
      <c r="BB360" t="s" s="0">
        <v>288</v>
      </c>
      <c r="BC360" t="s" s="0">
        <v>81</v>
      </c>
      <c r="BD360" t="s" s="0">
        <v>81</v>
      </c>
      <c r="BE360" t="s" s="0">
        <v>81</v>
      </c>
      <c r="BF360" t="s" s="0">
        <v>81</v>
      </c>
      <c r="BG360" t="s" s="0">
        <v>81</v>
      </c>
      <c r="BH360" t="s" s="0">
        <v>81</v>
      </c>
      <c r="BI360" t="s" s="0">
        <v>8017</v>
      </c>
      <c r="BJ360" t="s" s="0">
        <v>8018</v>
      </c>
      <c r="BK360" t="s" s="717">
        <f>HYPERLINK("http://dx.doi.org/10.3390/vetsci13060574","http://dx.doi.org/10.3390/vetsci13060574")</f>
        <v>8019</v>
      </c>
      <c r="BL360" t="s" s="0">
        <v>81</v>
      </c>
      <c r="BM360" t="s" s="0">
        <v>266</v>
      </c>
      <c r="BN360" t="s" s="0">
        <v>293</v>
      </c>
      <c r="BO360" t="s" s="0">
        <v>2708</v>
      </c>
      <c r="BP360" t="s" s="0">
        <v>2708</v>
      </c>
      <c r="BQ360" t="s" s="0">
        <v>8020</v>
      </c>
      <c r="BR360" t="s" s="0">
        <v>8021</v>
      </c>
      <c r="BS360" t="s" s="0">
        <v>8022</v>
      </c>
      <c r="BT360" t="s" s="718">
        <f>HYPERLINK("https://www.webofscience.com/wos/woscc/full-record/WOS:001803905100001","View Record in Web of Science")</f>
        <v>119</v>
      </c>
      <c r="BU360" t="s" s="0">
        <v>8023</v>
      </c>
      <c r="BV360" t="s" s="0">
        <v>81</v>
      </c>
      <c r="BW360" t="s" s="0">
        <v>81</v>
      </c>
      <c r="BX360" t="s" s="0">
        <v>121</v>
      </c>
    </row>
    <row r="361">
      <c r="A361" t="s" s="0">
        <v>77</v>
      </c>
      <c r="B361" t="s" s="0">
        <v>77</v>
      </c>
      <c r="C361" t="s" s="0">
        <v>77</v>
      </c>
      <c r="D361" t="s" s="0">
        <v>77</v>
      </c>
      <c r="E361" t="s" s="0">
        <v>8024</v>
      </c>
      <c r="F361" t="s" s="0">
        <v>8025</v>
      </c>
      <c r="G361" t="s" s="0">
        <v>8026</v>
      </c>
      <c r="H361" t="s" s="0">
        <v>81</v>
      </c>
      <c r="I361" t="s" s="0">
        <v>82</v>
      </c>
      <c r="J361" t="s" s="0">
        <v>8027</v>
      </c>
      <c r="K361" t="s" s="0">
        <v>8028</v>
      </c>
      <c r="L361" t="s" s="0">
        <v>81</v>
      </c>
      <c r="M361" t="s" s="0">
        <v>81</v>
      </c>
      <c r="N361" t="s" s="0">
        <v>81</v>
      </c>
      <c r="O361" t="s" s="0">
        <v>8029</v>
      </c>
      <c r="P361" t="s" s="0">
        <v>8030</v>
      </c>
      <c r="Q361" t="s" s="0">
        <v>87</v>
      </c>
      <c r="R361" t="s" s="0">
        <v>81</v>
      </c>
      <c r="S361" t="s" s="0">
        <v>81</v>
      </c>
      <c r="T361" t="s" s="0">
        <v>81</v>
      </c>
      <c r="U361" t="s" s="0">
        <v>81</v>
      </c>
      <c r="V361" t="s" s="0">
        <v>8031</v>
      </c>
      <c r="W361" t="s" s="0">
        <v>1255</v>
      </c>
      <c r="X361" t="s" s="0">
        <v>81</v>
      </c>
      <c r="Y361" t="s" s="0">
        <v>81</v>
      </c>
      <c r="Z361" t="s" s="0">
        <v>90</v>
      </c>
      <c r="AA361" t="s" s="0">
        <v>91</v>
      </c>
      <c r="AB361" t="s" s="0">
        <v>81</v>
      </c>
      <c r="AC361" t="s" s="0">
        <v>81</v>
      </c>
      <c r="AD361" t="s" s="0">
        <v>81</v>
      </c>
      <c r="AE361" t="s" s="0">
        <v>81</v>
      </c>
      <c r="AF361" t="s" s="0">
        <v>81</v>
      </c>
      <c r="AG361" t="s" s="0">
        <v>8032</v>
      </c>
      <c r="AH361" t="s" s="0">
        <v>8033</v>
      </c>
      <c r="AI361" t="s" s="0">
        <v>8034</v>
      </c>
      <c r="AJ361" t="s" s="0">
        <v>8035</v>
      </c>
      <c r="AK361" t="s" s="0">
        <v>81</v>
      </c>
      <c r="AL361" t="s" s="0">
        <v>1379</v>
      </c>
      <c r="AM361" t="s" s="0">
        <v>108</v>
      </c>
      <c r="AN361" t="s" s="0">
        <v>108</v>
      </c>
      <c r="AO361" t="s" s="0">
        <v>200</v>
      </c>
      <c r="AP361" t="s" s="0">
        <v>360</v>
      </c>
      <c r="AQ361" t="s" s="0">
        <v>838</v>
      </c>
      <c r="AR361" t="s" s="0">
        <v>839</v>
      </c>
      <c r="AS361" t="s" s="0">
        <v>840</v>
      </c>
      <c r="AT361" t="s" s="0">
        <v>1258</v>
      </c>
      <c r="AU361" t="s" s="0">
        <v>1259</v>
      </c>
      <c r="AV361" t="s" s="0">
        <v>81</v>
      </c>
      <c r="AW361" t="s" s="0">
        <v>1260</v>
      </c>
      <c r="AX361" t="s" s="0">
        <v>1261</v>
      </c>
      <c r="AY361" t="s" s="0">
        <v>435</v>
      </c>
      <c r="AZ361" t="s" s="0">
        <v>205</v>
      </c>
      <c r="BA361" t="s" s="0">
        <v>8036</v>
      </c>
      <c r="BB361" t="s" s="0">
        <v>81</v>
      </c>
      <c r="BC361" t="s" s="0">
        <v>81</v>
      </c>
      <c r="BD361" t="s" s="0">
        <v>81</v>
      </c>
      <c r="BE361" t="s" s="0">
        <v>81</v>
      </c>
      <c r="BF361" t="s" s="0">
        <v>81</v>
      </c>
      <c r="BG361" t="s" s="0">
        <v>81</v>
      </c>
      <c r="BH361" t="s" s="0">
        <v>81</v>
      </c>
      <c r="BI361" t="s" s="0">
        <v>8037</v>
      </c>
      <c r="BJ361" t="s" s="0">
        <v>8038</v>
      </c>
      <c r="BK361" t="s" s="719">
        <f>HYPERLINK("http://dx.doi.org/10.1016/j.jdent.2025.106027","http://dx.doi.org/10.1016/j.jdent.2025.106027")</f>
        <v>8039</v>
      </c>
      <c r="BL361" t="s" s="0">
        <v>81</v>
      </c>
      <c r="BM361" t="s" s="0">
        <v>4809</v>
      </c>
      <c r="BN361" t="s" s="0">
        <v>404</v>
      </c>
      <c r="BO361" t="s" s="0">
        <v>1267</v>
      </c>
      <c r="BP361" t="s" s="0">
        <v>1267</v>
      </c>
      <c r="BQ361" t="s" s="0">
        <v>8040</v>
      </c>
      <c r="BR361" t="s" s="0">
        <v>8041</v>
      </c>
      <c r="BS361" t="s" s="0">
        <v>8042</v>
      </c>
      <c r="BT361" t="s" s="720">
        <f>HYPERLINK("https://www.webofscience.com/wos/woscc/full-record/WOS:001578861000001","View Record in Web of Science")</f>
        <v>119</v>
      </c>
      <c r="BU361" t="s" s="0">
        <v>81</v>
      </c>
      <c r="BV361" t="s" s="0">
        <v>81</v>
      </c>
      <c r="BW361" t="s" s="0">
        <v>81</v>
      </c>
      <c r="BX361" t="s" s="0">
        <v>121</v>
      </c>
    </row>
    <row r="362">
      <c r="A362" t="s" s="0">
        <v>77</v>
      </c>
      <c r="B362" t="s" s="0">
        <v>77</v>
      </c>
      <c r="C362" t="s" s="0">
        <v>77</v>
      </c>
      <c r="D362" t="s" s="0">
        <v>77</v>
      </c>
      <c r="E362" t="s" s="0">
        <v>8043</v>
      </c>
      <c r="F362" t="s" s="0">
        <v>8044</v>
      </c>
      <c r="G362" t="s" s="0">
        <v>8045</v>
      </c>
      <c r="H362" t="s" s="0">
        <v>81</v>
      </c>
      <c r="I362" t="s" s="0">
        <v>82</v>
      </c>
      <c r="J362" t="s" s="0">
        <v>8046</v>
      </c>
      <c r="K362" t="s" s="0">
        <v>8047</v>
      </c>
      <c r="L362" t="s" s="0">
        <v>81</v>
      </c>
      <c r="M362" t="s" s="0">
        <v>81</v>
      </c>
      <c r="N362" t="s" s="0">
        <v>81</v>
      </c>
      <c r="O362" t="s" s="0">
        <v>8048</v>
      </c>
      <c r="P362" t="s" s="0">
        <v>8049</v>
      </c>
      <c r="Q362" t="s" s="0">
        <v>87</v>
      </c>
      <c r="R362" t="s" s="0">
        <v>81</v>
      </c>
      <c r="S362" t="s" s="0">
        <v>81</v>
      </c>
      <c r="T362" t="s" s="0">
        <v>81</v>
      </c>
      <c r="U362" t="s" s="0">
        <v>81</v>
      </c>
      <c r="V362" t="s" s="0">
        <v>8050</v>
      </c>
      <c r="W362" t="s" s="0">
        <v>8051</v>
      </c>
      <c r="X362" t="s" s="0">
        <v>81</v>
      </c>
      <c r="Y362" t="s" s="0">
        <v>81</v>
      </c>
      <c r="Z362" t="s" s="0">
        <v>90</v>
      </c>
      <c r="AA362" t="s" s="0">
        <v>91</v>
      </c>
      <c r="AB362" t="s" s="0">
        <v>81</v>
      </c>
      <c r="AC362" t="s" s="0">
        <v>81</v>
      </c>
      <c r="AD362" t="s" s="0">
        <v>81</v>
      </c>
      <c r="AE362" t="s" s="0">
        <v>81</v>
      </c>
      <c r="AF362" t="s" s="0">
        <v>81</v>
      </c>
      <c r="AG362" t="s" s="0">
        <v>8052</v>
      </c>
      <c r="AH362" t="s" s="0">
        <v>81</v>
      </c>
      <c r="AI362" t="s" s="0">
        <v>81</v>
      </c>
      <c r="AJ362" t="s" s="0">
        <v>8053</v>
      </c>
      <c r="AK362" t="s" s="0">
        <v>81</v>
      </c>
      <c r="AL362" t="s" s="0">
        <v>1519</v>
      </c>
      <c r="AM362" t="s" s="0">
        <v>77</v>
      </c>
      <c r="AN362" t="s" s="0">
        <v>77</v>
      </c>
      <c r="AO362" t="s" s="0">
        <v>77</v>
      </c>
      <c r="AP362" t="s" s="0">
        <v>77</v>
      </c>
      <c r="AQ362" t="s" s="0">
        <v>1231</v>
      </c>
      <c r="AR362" t="s" s="0">
        <v>1232</v>
      </c>
      <c r="AS362" t="s" s="0">
        <v>8054</v>
      </c>
      <c r="AT362" t="s" s="0">
        <v>81</v>
      </c>
      <c r="AU362" t="s" s="0">
        <v>8055</v>
      </c>
      <c r="AV362" t="s" s="0">
        <v>81</v>
      </c>
      <c r="AW362" t="s" s="0">
        <v>8056</v>
      </c>
      <c r="AX362" t="s" s="0">
        <v>8057</v>
      </c>
      <c r="AY362" t="s" s="0">
        <v>8058</v>
      </c>
      <c r="AZ362" t="s" s="0">
        <v>106</v>
      </c>
      <c r="BA362" t="s" s="0">
        <v>677</v>
      </c>
      <c r="BB362" t="s" s="0">
        <v>122</v>
      </c>
      <c r="BC362" t="s" s="0">
        <v>81</v>
      </c>
      <c r="BD362" t="s" s="0">
        <v>81</v>
      </c>
      <c r="BE362" t="s" s="0">
        <v>81</v>
      </c>
      <c r="BF362" t="s" s="0">
        <v>81</v>
      </c>
      <c r="BG362" t="s" s="0">
        <v>81</v>
      </c>
      <c r="BH362" t="s" s="0">
        <v>81</v>
      </c>
      <c r="BI362" t="s" s="0">
        <v>8059</v>
      </c>
      <c r="BJ362" t="s" s="0">
        <v>8060</v>
      </c>
      <c r="BK362" t="s" s="721">
        <f>HYPERLINK("http://dx.doi.org/10.1002/vms3.71152","http://dx.doi.org/10.1002/vms3.71152")</f>
        <v>8061</v>
      </c>
      <c r="BL362" t="s" s="0">
        <v>81</v>
      </c>
      <c r="BM362" t="s" s="0">
        <v>81</v>
      </c>
      <c r="BN362" t="s" s="0">
        <v>385</v>
      </c>
      <c r="BO362" t="s" s="0">
        <v>2708</v>
      </c>
      <c r="BP362" t="s" s="0">
        <v>2708</v>
      </c>
      <c r="BQ362" t="s" s="0">
        <v>8062</v>
      </c>
      <c r="BR362" t="s" s="0">
        <v>8063</v>
      </c>
      <c r="BS362" t="s" s="0">
        <v>8064</v>
      </c>
      <c r="BT362" t="s" s="722">
        <f>HYPERLINK("https://www.webofscience.com/wos/woscc/full-record/WOS:001844030000001","View Record in Web of Science")</f>
        <v>119</v>
      </c>
      <c r="BU362" t="s" s="0">
        <v>120</v>
      </c>
      <c r="BV362" t="s" s="0">
        <v>81</v>
      </c>
      <c r="BW362" t="s" s="0">
        <v>81</v>
      </c>
      <c r="BX362" t="s" s="0">
        <v>121</v>
      </c>
    </row>
    <row r="363">
      <c r="A363" t="s" s="0">
        <v>77</v>
      </c>
      <c r="B363" t="s" s="0">
        <v>77</v>
      </c>
      <c r="C363" t="s" s="0">
        <v>77</v>
      </c>
      <c r="D363" t="s" s="0">
        <v>77</v>
      </c>
      <c r="E363" t="s" s="0">
        <v>8065</v>
      </c>
      <c r="F363" t="s" s="0">
        <v>8066</v>
      </c>
      <c r="G363" t="s" s="0">
        <v>8067</v>
      </c>
      <c r="H363" t="s" s="0">
        <v>81</v>
      </c>
      <c r="I363" t="s" s="0">
        <v>82</v>
      </c>
      <c r="J363" t="s" s="0">
        <v>8068</v>
      </c>
      <c r="K363" t="s" s="0">
        <v>8069</v>
      </c>
      <c r="L363" t="s" s="0">
        <v>81</v>
      </c>
      <c r="M363" t="s" s="0">
        <v>81</v>
      </c>
      <c r="N363" t="s" s="0">
        <v>81</v>
      </c>
      <c r="O363" t="s" s="0">
        <v>8070</v>
      </c>
      <c r="P363" t="s" s="0">
        <v>8071</v>
      </c>
      <c r="Q363" t="s" s="0">
        <v>87</v>
      </c>
      <c r="R363" t="s" s="0">
        <v>81</v>
      </c>
      <c r="S363" t="s" s="0">
        <v>81</v>
      </c>
      <c r="T363" t="s" s="0">
        <v>81</v>
      </c>
      <c r="U363" t="s" s="0">
        <v>81</v>
      </c>
      <c r="V363" t="s" s="0">
        <v>8072</v>
      </c>
      <c r="W363" t="s" s="0">
        <v>2756</v>
      </c>
      <c r="X363" t="s" s="0">
        <v>81</v>
      </c>
      <c r="Y363" t="s" s="0">
        <v>81</v>
      </c>
      <c r="Z363" t="s" s="0">
        <v>90</v>
      </c>
      <c r="AA363" t="s" s="0">
        <v>91</v>
      </c>
      <c r="AB363" t="s" s="0">
        <v>81</v>
      </c>
      <c r="AC363" t="s" s="0">
        <v>81</v>
      </c>
      <c r="AD363" t="s" s="0">
        <v>81</v>
      </c>
      <c r="AE363" t="s" s="0">
        <v>81</v>
      </c>
      <c r="AF363" t="s" s="0">
        <v>81</v>
      </c>
      <c r="AG363" t="s" s="0">
        <v>8073</v>
      </c>
      <c r="AH363" t="s" s="0">
        <v>81</v>
      </c>
      <c r="AI363" t="s" s="0">
        <v>81</v>
      </c>
      <c r="AJ363" t="s" s="0">
        <v>81</v>
      </c>
      <c r="AK363" t="s" s="0">
        <v>81</v>
      </c>
      <c r="AL363" t="s" s="0">
        <v>541</v>
      </c>
      <c r="AM363" t="s" s="0">
        <v>77</v>
      </c>
      <c r="AN363" t="s" s="0">
        <v>77</v>
      </c>
      <c r="AO363" t="s" s="0">
        <v>77</v>
      </c>
      <c r="AP363" t="s" s="0">
        <v>77</v>
      </c>
      <c r="AQ363" t="s" s="0">
        <v>883</v>
      </c>
      <c r="AR363" t="s" s="0">
        <v>665</v>
      </c>
      <c r="AS363" t="s" s="0">
        <v>884</v>
      </c>
      <c r="AT363" t="s" s="0">
        <v>2758</v>
      </c>
      <c r="AU363" t="s" s="0">
        <v>2759</v>
      </c>
      <c r="AV363" t="s" s="0">
        <v>81</v>
      </c>
      <c r="AW363" t="s" s="0">
        <v>2760</v>
      </c>
      <c r="AX363" t="s" s="0">
        <v>2761</v>
      </c>
      <c r="AY363" t="s" s="0">
        <v>671</v>
      </c>
      <c r="AZ363" t="s" s="0">
        <v>106</v>
      </c>
      <c r="BA363" t="s" s="0">
        <v>541</v>
      </c>
      <c r="BB363" t="s" s="0">
        <v>122</v>
      </c>
      <c r="BC363" t="s" s="0">
        <v>81</v>
      </c>
      <c r="BD363" t="s" s="0">
        <v>81</v>
      </c>
      <c r="BE363" t="s" s="0">
        <v>81</v>
      </c>
      <c r="BF363" t="s" s="0">
        <v>81</v>
      </c>
      <c r="BG363" t="s" s="0">
        <v>8074</v>
      </c>
      <c r="BH363" t="s" s="0">
        <v>8075</v>
      </c>
      <c r="BI363" t="s" s="0">
        <v>81</v>
      </c>
      <c r="BJ363" t="s" s="0">
        <v>8076</v>
      </c>
      <c r="BK363" t="s" s="723">
        <f>HYPERLINK("http://dx.doi.org/10.1097/HCO.0000000000001317","http://dx.doi.org/10.1097/HCO.0000000000001317")</f>
        <v>8077</v>
      </c>
      <c r="BL363" t="s" s="0">
        <v>81</v>
      </c>
      <c r="BM363" t="s" s="0">
        <v>81</v>
      </c>
      <c r="BN363" t="s" s="0">
        <v>289</v>
      </c>
      <c r="BO363" t="s" s="0">
        <v>155</v>
      </c>
      <c r="BP363" t="s" s="0">
        <v>156</v>
      </c>
      <c r="BQ363" t="s" s="0">
        <v>2766</v>
      </c>
      <c r="BR363" t="s" s="0">
        <v>8078</v>
      </c>
      <c r="BS363" t="s" s="0">
        <v>8079</v>
      </c>
      <c r="BT363" t="s" s="724">
        <f>HYPERLINK("https://www.webofscience.com/wos/woscc/full-record/WOS:001842420400007","View Record in Web of Science")</f>
        <v>119</v>
      </c>
      <c r="BU363" t="s" s="0">
        <v>81</v>
      </c>
      <c r="BV363" t="s" s="0">
        <v>81</v>
      </c>
      <c r="BW363" t="s" s="0">
        <v>81</v>
      </c>
      <c r="BX363" t="s" s="0">
        <v>121</v>
      </c>
    </row>
    <row r="364">
      <c r="A364" t="s" s="0">
        <v>77</v>
      </c>
      <c r="B364" t="s" s="0">
        <v>77</v>
      </c>
      <c r="C364" t="s" s="0">
        <v>77</v>
      </c>
      <c r="D364" t="s" s="0">
        <v>77</v>
      </c>
      <c r="E364" t="s" s="0">
        <v>8080</v>
      </c>
      <c r="F364" t="s" s="0">
        <v>8081</v>
      </c>
      <c r="G364" t="s" s="0">
        <v>8082</v>
      </c>
      <c r="H364" t="s" s="0">
        <v>81</v>
      </c>
      <c r="I364" t="s" s="0">
        <v>82</v>
      </c>
      <c r="J364" t="s" s="0">
        <v>8083</v>
      </c>
      <c r="K364" t="s" s="0">
        <v>8084</v>
      </c>
      <c r="L364" t="s" s="0">
        <v>8085</v>
      </c>
      <c r="M364" t="s" s="0">
        <v>8086</v>
      </c>
      <c r="N364" t="s" s="0">
        <v>8087</v>
      </c>
      <c r="O364" t="s" s="0">
        <v>8088</v>
      </c>
      <c r="P364" t="s" s="0">
        <v>8089</v>
      </c>
      <c r="Q364" t="s" s="0">
        <v>87</v>
      </c>
      <c r="R364" t="s" s="0">
        <v>81</v>
      </c>
      <c r="S364" t="s" s="0">
        <v>81</v>
      </c>
      <c r="T364" t="s" s="0">
        <v>81</v>
      </c>
      <c r="U364" t="s" s="0">
        <v>81</v>
      </c>
      <c r="V364" t="s" s="0">
        <v>8090</v>
      </c>
      <c r="W364" t="s" s="0">
        <v>8091</v>
      </c>
      <c r="X364" t="s" s="0">
        <v>81</v>
      </c>
      <c r="Y364" t="s" s="0">
        <v>81</v>
      </c>
      <c r="Z364" t="s" s="0">
        <v>90</v>
      </c>
      <c r="AA364" t="s" s="0">
        <v>509</v>
      </c>
      <c r="AB364" t="s" s="0">
        <v>81</v>
      </c>
      <c r="AC364" t="s" s="0">
        <v>81</v>
      </c>
      <c r="AD364" t="s" s="0">
        <v>81</v>
      </c>
      <c r="AE364" t="s" s="0">
        <v>81</v>
      </c>
      <c r="AF364" t="s" s="0">
        <v>81</v>
      </c>
      <c r="AG364" t="s" s="0">
        <v>8092</v>
      </c>
      <c r="AH364" t="s" s="0">
        <v>81</v>
      </c>
      <c r="AI364" t="s" s="0">
        <v>8093</v>
      </c>
      <c r="AJ364" t="s" s="0">
        <v>81</v>
      </c>
      <c r="AK364" t="s" s="0">
        <v>81</v>
      </c>
      <c r="AL364" t="s" s="0">
        <v>135</v>
      </c>
      <c r="AM364" t="s" s="0">
        <v>77</v>
      </c>
      <c r="AN364" t="s" s="0">
        <v>77</v>
      </c>
      <c r="AO364" t="s" s="0">
        <v>77</v>
      </c>
      <c r="AP364" t="s" s="0">
        <v>77</v>
      </c>
      <c r="AQ364" t="s" s="0">
        <v>997</v>
      </c>
      <c r="AR364" t="s" s="0">
        <v>99</v>
      </c>
      <c r="AS364" t="s" s="0">
        <v>998</v>
      </c>
      <c r="AT364" t="s" s="0">
        <v>8094</v>
      </c>
      <c r="AU364" t="s" s="0">
        <v>8095</v>
      </c>
      <c r="AV364" t="s" s="0">
        <v>81</v>
      </c>
      <c r="AW364" t="s" s="0">
        <v>8096</v>
      </c>
      <c r="AX364" t="s" s="0">
        <v>8097</v>
      </c>
      <c r="AY364" t="s" s="0">
        <v>81</v>
      </c>
      <c r="AZ364" t="s" s="0">
        <v>106</v>
      </c>
      <c r="BA364" t="s" s="0">
        <v>81</v>
      </c>
      <c r="BB364" t="s" s="0">
        <v>81</v>
      </c>
      <c r="BC364" t="s" s="0">
        <v>81</v>
      </c>
      <c r="BD364" t="s" s="0">
        <v>81</v>
      </c>
      <c r="BE364" t="s" s="0">
        <v>81</v>
      </c>
      <c r="BF364" t="s" s="0">
        <v>81</v>
      </c>
      <c r="BG364" t="s" s="0">
        <v>81</v>
      </c>
      <c r="BH364" t="s" s="0">
        <v>81</v>
      </c>
      <c r="BI364" t="s" s="0">
        <v>81</v>
      </c>
      <c r="BJ364" t="s" s="0">
        <v>8098</v>
      </c>
      <c r="BK364" t="s" s="725">
        <f>HYPERLINK("http://dx.doi.org/10.1177/02841851261462501","http://dx.doi.org/10.1177/02841851261462501")</f>
        <v>8099</v>
      </c>
      <c r="BL364" t="s" s="0">
        <v>81</v>
      </c>
      <c r="BM364" t="s" s="0">
        <v>1109</v>
      </c>
      <c r="BN364" t="s" s="0">
        <v>181</v>
      </c>
      <c r="BO364" t="s" s="0">
        <v>441</v>
      </c>
      <c r="BP364" t="s" s="0">
        <v>441</v>
      </c>
      <c r="BQ364" t="s" s="0">
        <v>8100</v>
      </c>
      <c r="BR364" t="s" s="0">
        <v>8101</v>
      </c>
      <c r="BS364" t="s" s="0">
        <v>8102</v>
      </c>
      <c r="BT364" t="s" s="726">
        <f>HYPERLINK("https://www.webofscience.com/wos/woscc/full-record/WOS:001822408400001","View Record in Web of Science")</f>
        <v>119</v>
      </c>
      <c r="BU364" t="s" s="0">
        <v>81</v>
      </c>
      <c r="BV364" t="s" s="0">
        <v>81</v>
      </c>
      <c r="BW364" t="s" s="0">
        <v>81</v>
      </c>
      <c r="BX364" t="s" s="0">
        <v>121</v>
      </c>
    </row>
    <row r="365">
      <c r="A365" t="s" s="0">
        <v>77</v>
      </c>
      <c r="B365" t="s" s="0">
        <v>77</v>
      </c>
      <c r="C365" t="s" s="0">
        <v>108</v>
      </c>
      <c r="D365" t="s" s="0">
        <v>77</v>
      </c>
      <c r="E365" t="s" s="0">
        <v>8103</v>
      </c>
      <c r="F365" t="s" s="0">
        <v>8104</v>
      </c>
      <c r="G365" t="s" s="0">
        <v>8105</v>
      </c>
      <c r="H365" t="s" s="0">
        <v>81</v>
      </c>
      <c r="I365" t="s" s="0">
        <v>82</v>
      </c>
      <c r="J365" t="s" s="0">
        <v>8106</v>
      </c>
      <c r="K365" t="s" s="0">
        <v>8107</v>
      </c>
      <c r="L365" t="s" s="0">
        <v>8108</v>
      </c>
      <c r="M365" t="s" s="0">
        <v>8108</v>
      </c>
      <c r="N365" t="s" s="0">
        <v>8109</v>
      </c>
      <c r="O365" t="s" s="0">
        <v>8110</v>
      </c>
      <c r="P365" t="s" s="0">
        <v>8111</v>
      </c>
      <c r="Q365" t="s" s="0">
        <v>87</v>
      </c>
      <c r="R365" t="s" s="0">
        <v>81</v>
      </c>
      <c r="S365" t="s" s="0">
        <v>81</v>
      </c>
      <c r="T365" t="s" s="0">
        <v>81</v>
      </c>
      <c r="U365" t="s" s="0">
        <v>81</v>
      </c>
      <c r="V365" t="s" s="0">
        <v>8112</v>
      </c>
      <c r="W365" t="s" s="0">
        <v>557</v>
      </c>
      <c r="X365" t="s" s="0">
        <v>81</v>
      </c>
      <c r="Y365" t="s" s="0">
        <v>81</v>
      </c>
      <c r="Z365" t="s" s="0">
        <v>90</v>
      </c>
      <c r="AA365" t="s" s="0">
        <v>91</v>
      </c>
      <c r="AB365" t="s" s="0">
        <v>81</v>
      </c>
      <c r="AC365" t="s" s="0">
        <v>81</v>
      </c>
      <c r="AD365" t="s" s="0">
        <v>81</v>
      </c>
      <c r="AE365" t="s" s="0">
        <v>81</v>
      </c>
      <c r="AF365" t="s" s="0">
        <v>81</v>
      </c>
      <c r="AG365" t="s" s="0">
        <v>8113</v>
      </c>
      <c r="AH365" t="s" s="0">
        <v>8114</v>
      </c>
      <c r="AI365" t="s" s="0">
        <v>8115</v>
      </c>
      <c r="AJ365" t="s" s="0">
        <v>8116</v>
      </c>
      <c r="AK365" t="s" s="0">
        <v>81</v>
      </c>
      <c r="AL365" t="s" s="0">
        <v>3318</v>
      </c>
      <c r="AM365" t="s" s="0">
        <v>404</v>
      </c>
      <c r="AN365" t="s" s="0">
        <v>677</v>
      </c>
      <c r="AO365" t="s" s="0">
        <v>77</v>
      </c>
      <c r="AP365" t="s" s="0">
        <v>122</v>
      </c>
      <c r="AQ365" t="s" s="0">
        <v>313</v>
      </c>
      <c r="AR365" t="s" s="0">
        <v>314</v>
      </c>
      <c r="AS365" t="s" s="0">
        <v>315</v>
      </c>
      <c r="AT365" t="s" s="0">
        <v>561</v>
      </c>
      <c r="AU365" t="s" s="0">
        <v>81</v>
      </c>
      <c r="AV365" t="s" s="0">
        <v>81</v>
      </c>
      <c r="AW365" t="s" s="0">
        <v>562</v>
      </c>
      <c r="AX365" t="s" s="0">
        <v>563</v>
      </c>
      <c r="AY365" t="s" s="0">
        <v>8117</v>
      </c>
      <c r="AZ365" t="s" s="0">
        <v>205</v>
      </c>
      <c r="BA365" t="s" s="0">
        <v>177</v>
      </c>
      <c r="BB365" t="s" s="0">
        <v>81</v>
      </c>
      <c r="BC365" t="s" s="0">
        <v>81</v>
      </c>
      <c r="BD365" t="s" s="0">
        <v>81</v>
      </c>
      <c r="BE365" t="s" s="0">
        <v>81</v>
      </c>
      <c r="BF365" t="s" s="0">
        <v>81</v>
      </c>
      <c r="BG365" t="s" s="0">
        <v>81</v>
      </c>
      <c r="BH365" t="s" s="0">
        <v>81</v>
      </c>
      <c r="BI365" t="s" s="0">
        <v>8118</v>
      </c>
      <c r="BJ365" t="s" s="0">
        <v>8119</v>
      </c>
      <c r="BK365" t="s" s="727">
        <f>HYPERLINK("http://dx.doi.org/10.3389/fonc.2025.1614603","http://dx.doi.org/10.3389/fonc.2025.1614603")</f>
        <v>8120</v>
      </c>
      <c r="BL365" t="s" s="0">
        <v>81</v>
      </c>
      <c r="BM365" t="s" s="0">
        <v>81</v>
      </c>
      <c r="BN365" t="s" s="0">
        <v>138</v>
      </c>
      <c r="BO365" t="s" s="0">
        <v>568</v>
      </c>
      <c r="BP365" t="s" s="0">
        <v>568</v>
      </c>
      <c r="BQ365" t="s" s="0">
        <v>8121</v>
      </c>
      <c r="BR365" t="s" s="0">
        <v>8122</v>
      </c>
      <c r="BS365" t="s" s="0">
        <v>8123</v>
      </c>
      <c r="BT365" t="s" s="728">
        <f>HYPERLINK("https://www.webofscience.com/wos/woscc/full-record/WOS:001573635700001","View Record in Web of Science")</f>
        <v>119</v>
      </c>
      <c r="BU365" t="s" s="0">
        <v>120</v>
      </c>
      <c r="BV365" t="s" s="0">
        <v>81</v>
      </c>
      <c r="BW365" t="s" s="0">
        <v>81</v>
      </c>
      <c r="BX365" t="s" s="0">
        <v>121</v>
      </c>
    </row>
    <row r="366">
      <c r="A366" t="s" s="0">
        <v>77</v>
      </c>
      <c r="B366" t="s" s="0">
        <v>77</v>
      </c>
      <c r="C366" t="s" s="0">
        <v>97</v>
      </c>
      <c r="D366" t="s" s="0">
        <v>77</v>
      </c>
      <c r="E366" t="s" s="0">
        <v>8124</v>
      </c>
      <c r="F366" t="s" s="0">
        <v>8125</v>
      </c>
      <c r="G366" t="s" s="0">
        <v>8126</v>
      </c>
      <c r="H366" t="s" s="0">
        <v>81</v>
      </c>
      <c r="I366" t="s" s="0">
        <v>82</v>
      </c>
      <c r="J366" t="s" s="0">
        <v>8127</v>
      </c>
      <c r="K366" t="s" s="0">
        <v>8128</v>
      </c>
      <c r="L366" t="s" s="0">
        <v>81</v>
      </c>
      <c r="M366" t="s" s="0">
        <v>81</v>
      </c>
      <c r="N366" t="s" s="0">
        <v>81</v>
      </c>
      <c r="O366" t="s" s="0">
        <v>8129</v>
      </c>
      <c r="P366" t="s" s="0">
        <v>8130</v>
      </c>
      <c r="Q366" t="s" s="0">
        <v>87</v>
      </c>
      <c r="R366" t="s" s="0">
        <v>81</v>
      </c>
      <c r="S366" t="s" s="0">
        <v>81</v>
      </c>
      <c r="T366" t="s" s="0">
        <v>81</v>
      </c>
      <c r="U366" t="s" s="0">
        <v>81</v>
      </c>
      <c r="V366" t="s" s="0">
        <v>8131</v>
      </c>
      <c r="W366" t="s" s="0">
        <v>486</v>
      </c>
      <c r="X366" t="s" s="0">
        <v>81</v>
      </c>
      <c r="Y366" t="s" s="0">
        <v>81</v>
      </c>
      <c r="Z366" t="s" s="0">
        <v>90</v>
      </c>
      <c r="AA366" t="s" s="0">
        <v>91</v>
      </c>
      <c r="AB366" t="s" s="0">
        <v>81</v>
      </c>
      <c r="AC366" t="s" s="0">
        <v>81</v>
      </c>
      <c r="AD366" t="s" s="0">
        <v>81</v>
      </c>
      <c r="AE366" t="s" s="0">
        <v>81</v>
      </c>
      <c r="AF366" t="s" s="0">
        <v>81</v>
      </c>
      <c r="AG366" t="s" s="0">
        <v>8132</v>
      </c>
      <c r="AH366" t="s" s="0">
        <v>8133</v>
      </c>
      <c r="AI366" t="s" s="0">
        <v>8134</v>
      </c>
      <c r="AJ366" t="s" s="0">
        <v>8135</v>
      </c>
      <c r="AK366" t="s" s="0">
        <v>81</v>
      </c>
      <c r="AL366" t="s" s="0">
        <v>3224</v>
      </c>
      <c r="AM366" t="s" s="0">
        <v>288</v>
      </c>
      <c r="AN366" t="s" s="0">
        <v>289</v>
      </c>
      <c r="AO366" t="s" s="0">
        <v>97</v>
      </c>
      <c r="AP366" t="s" s="0">
        <v>677</v>
      </c>
      <c r="AQ366" t="s" s="0">
        <v>170</v>
      </c>
      <c r="AR366" t="s" s="0">
        <v>171</v>
      </c>
      <c r="AS366" t="s" s="0">
        <v>172</v>
      </c>
      <c r="AT366" t="s" s="0">
        <v>81</v>
      </c>
      <c r="AU366" t="s" s="0">
        <v>490</v>
      </c>
      <c r="AV366" t="s" s="0">
        <v>81</v>
      </c>
      <c r="AW366" t="s" s="0">
        <v>486</v>
      </c>
      <c r="AX366" t="s" s="0">
        <v>491</v>
      </c>
      <c r="AY366" t="s" s="0">
        <v>8136</v>
      </c>
      <c r="AZ366" t="s" s="0">
        <v>205</v>
      </c>
      <c r="BA366" t="s" s="0">
        <v>177</v>
      </c>
      <c r="BB366" t="s" s="0">
        <v>136</v>
      </c>
      <c r="BC366" t="s" s="0">
        <v>81</v>
      </c>
      <c r="BD366" t="s" s="0">
        <v>81</v>
      </c>
      <c r="BE366" t="s" s="0">
        <v>81</v>
      </c>
      <c r="BF366" t="s" s="0">
        <v>81</v>
      </c>
      <c r="BG366" t="s" s="0">
        <v>81</v>
      </c>
      <c r="BH366" t="s" s="0">
        <v>81</v>
      </c>
      <c r="BI366" t="s" s="0">
        <v>2742</v>
      </c>
      <c r="BJ366" t="s" s="0">
        <v>8137</v>
      </c>
      <c r="BK366" t="s" s="729">
        <f>HYPERLINK("http://dx.doi.org/10.3390/diagnostics15172169","http://dx.doi.org/10.3390/diagnostics15172169")</f>
        <v>8138</v>
      </c>
      <c r="BL366" t="s" s="0">
        <v>81</v>
      </c>
      <c r="BM366" t="s" s="0">
        <v>81</v>
      </c>
      <c r="BN366" t="s" s="0">
        <v>493</v>
      </c>
      <c r="BO366" t="s" s="0">
        <v>182</v>
      </c>
      <c r="BP366" t="s" s="0">
        <v>115</v>
      </c>
      <c r="BQ366" t="s" s="0">
        <v>8139</v>
      </c>
      <c r="BR366" t="s" s="0">
        <v>8140</v>
      </c>
      <c r="BS366" t="s" s="0">
        <v>8141</v>
      </c>
      <c r="BT366" t="s" s="730">
        <f>HYPERLINK("https://www.webofscience.com/wos/woscc/full-record/WOS:001570044400001","View Record in Web of Science")</f>
        <v>119</v>
      </c>
      <c r="BU366" t="s" s="0">
        <v>120</v>
      </c>
      <c r="BV366" t="s" s="0">
        <v>81</v>
      </c>
      <c r="BW366" t="s" s="0">
        <v>81</v>
      </c>
      <c r="BX366" t="s" s="0">
        <v>121</v>
      </c>
    </row>
    <row r="367">
      <c r="A367" t="s" s="0">
        <v>77</v>
      </c>
      <c r="B367" t="s" s="0">
        <v>77</v>
      </c>
      <c r="C367" t="s" s="0">
        <v>77</v>
      </c>
      <c r="D367" t="s" s="0">
        <v>77</v>
      </c>
      <c r="E367" t="s" s="0">
        <v>8142</v>
      </c>
      <c r="F367" t="s" s="0">
        <v>8143</v>
      </c>
      <c r="G367" t="s" s="0">
        <v>8144</v>
      </c>
      <c r="H367" t="s" s="0">
        <v>81</v>
      </c>
      <c r="I367" t="s" s="0">
        <v>82</v>
      </c>
      <c r="J367" t="s" s="0">
        <v>8145</v>
      </c>
      <c r="K367" t="s" s="0">
        <v>8146</v>
      </c>
      <c r="L367" t="s" s="0">
        <v>8147</v>
      </c>
      <c r="M367" t="s" s="0">
        <v>8148</v>
      </c>
      <c r="N367" t="s" s="0">
        <v>8149</v>
      </c>
      <c r="O367" t="s" s="0">
        <v>8150</v>
      </c>
      <c r="P367" t="s" s="0">
        <v>8151</v>
      </c>
      <c r="Q367" t="s" s="0">
        <v>87</v>
      </c>
      <c r="R367" t="s" s="0">
        <v>81</v>
      </c>
      <c r="S367" t="s" s="0">
        <v>81</v>
      </c>
      <c r="T367" t="s" s="0">
        <v>81</v>
      </c>
      <c r="U367" t="s" s="0">
        <v>81</v>
      </c>
      <c r="V367" t="s" s="0">
        <v>8152</v>
      </c>
      <c r="W367" t="s" s="0">
        <v>2075</v>
      </c>
      <c r="X367" t="s" s="0">
        <v>81</v>
      </c>
      <c r="Y367" t="s" s="0">
        <v>81</v>
      </c>
      <c r="Z367" t="s" s="0">
        <v>90</v>
      </c>
      <c r="AA367" t="s" s="0">
        <v>91</v>
      </c>
      <c r="AB367" t="s" s="0">
        <v>81</v>
      </c>
      <c r="AC367" t="s" s="0">
        <v>81</v>
      </c>
      <c r="AD367" t="s" s="0">
        <v>81</v>
      </c>
      <c r="AE367" t="s" s="0">
        <v>81</v>
      </c>
      <c r="AF367" t="s" s="0">
        <v>81</v>
      </c>
      <c r="AG367" t="s" s="0">
        <v>8153</v>
      </c>
      <c r="AH367" t="s" s="0">
        <v>8154</v>
      </c>
      <c r="AI367" t="s" s="0">
        <v>81</v>
      </c>
      <c r="AJ367" t="s" s="0">
        <v>8155</v>
      </c>
      <c r="AK367" t="s" s="0">
        <v>81</v>
      </c>
      <c r="AL367" t="s" s="0">
        <v>5412</v>
      </c>
      <c r="AM367" t="s" s="0">
        <v>108</v>
      </c>
      <c r="AN367" t="s" s="0">
        <v>108</v>
      </c>
      <c r="AO367" t="s" s="0">
        <v>77</v>
      </c>
      <c r="AP367" t="s" s="0">
        <v>108</v>
      </c>
      <c r="AQ367" t="s" s="0">
        <v>2079</v>
      </c>
      <c r="AR367" t="s" s="0">
        <v>2080</v>
      </c>
      <c r="AS367" t="s" s="0">
        <v>2081</v>
      </c>
      <c r="AT367" t="s" s="0">
        <v>2082</v>
      </c>
      <c r="AU367" t="s" s="0">
        <v>2083</v>
      </c>
      <c r="AV367" t="s" s="0">
        <v>81</v>
      </c>
      <c r="AW367" t="s" s="0">
        <v>2084</v>
      </c>
      <c r="AX367" t="s" s="0">
        <v>2085</v>
      </c>
      <c r="AY367" t="s" s="0">
        <v>8156</v>
      </c>
      <c r="AZ367" t="s" s="0">
        <v>205</v>
      </c>
      <c r="BA367" t="s" s="0">
        <v>138</v>
      </c>
      <c r="BB367" t="s" s="0">
        <v>81</v>
      </c>
      <c r="BC367" t="s" s="0">
        <v>81</v>
      </c>
      <c r="BD367" t="s" s="0">
        <v>81</v>
      </c>
      <c r="BE367" t="s" s="0">
        <v>81</v>
      </c>
      <c r="BF367" t="s" s="0">
        <v>81</v>
      </c>
      <c r="BG367" t="s" s="0">
        <v>81</v>
      </c>
      <c r="BH367" t="s" s="0">
        <v>81</v>
      </c>
      <c r="BI367" t="s" s="0">
        <v>8157</v>
      </c>
      <c r="BJ367" t="s" s="0">
        <v>8158</v>
      </c>
      <c r="BK367" t="s" s="731">
        <f>HYPERLINK("http://dx.doi.org/10.2196/81328","http://dx.doi.org/10.2196/81328")</f>
        <v>8159</v>
      </c>
      <c r="BL367" t="s" s="0">
        <v>81</v>
      </c>
      <c r="BM367" t="s" s="0">
        <v>81</v>
      </c>
      <c r="BN367" t="s" s="0">
        <v>1846</v>
      </c>
      <c r="BO367" t="s" s="0">
        <v>1133</v>
      </c>
      <c r="BP367" t="s" s="0">
        <v>1133</v>
      </c>
      <c r="BQ367" t="s" s="0">
        <v>8160</v>
      </c>
      <c r="BR367" t="s" s="0">
        <v>8161</v>
      </c>
      <c r="BS367" t="s" s="0">
        <v>8162</v>
      </c>
      <c r="BT367" t="s" s="732">
        <f>HYPERLINK("https://www.webofscience.com/wos/woscc/full-record/WOS:001632753800006","View Record in Web of Science")</f>
        <v>119</v>
      </c>
      <c r="BU367" t="s" s="0">
        <v>120</v>
      </c>
      <c r="BV367" t="s" s="0">
        <v>81</v>
      </c>
      <c r="BW367" t="s" s="0">
        <v>81</v>
      </c>
      <c r="BX367" t="s" s="0">
        <v>121</v>
      </c>
    </row>
    <row r="368">
      <c r="A368" t="s" s="0">
        <v>77</v>
      </c>
      <c r="B368" t="s" s="0">
        <v>77</v>
      </c>
      <c r="C368" t="s" s="0">
        <v>77</v>
      </c>
      <c r="D368" t="s" s="0">
        <v>77</v>
      </c>
      <c r="E368" t="s" s="0">
        <v>8163</v>
      </c>
      <c r="F368" t="s" s="0">
        <v>8164</v>
      </c>
      <c r="G368" t="s" s="0">
        <v>8165</v>
      </c>
      <c r="H368" t="s" s="0">
        <v>81</v>
      </c>
      <c r="I368" t="s" s="0">
        <v>82</v>
      </c>
      <c r="J368" t="s" s="0">
        <v>8166</v>
      </c>
      <c r="K368" t="s" s="0">
        <v>8167</v>
      </c>
      <c r="L368" t="s" s="0">
        <v>81</v>
      </c>
      <c r="M368" t="s" s="0">
        <v>81</v>
      </c>
      <c r="N368" t="s" s="0">
        <v>81</v>
      </c>
      <c r="O368" t="s" s="0">
        <v>8168</v>
      </c>
      <c r="P368" t="s" s="0">
        <v>81</v>
      </c>
      <c r="Q368" t="s" s="0">
        <v>87</v>
      </c>
      <c r="R368" t="s" s="0">
        <v>81</v>
      </c>
      <c r="S368" t="s" s="0">
        <v>81</v>
      </c>
      <c r="T368" t="s" s="0">
        <v>81</v>
      </c>
      <c r="U368" t="s" s="0">
        <v>81</v>
      </c>
      <c r="V368" t="s" s="0">
        <v>8169</v>
      </c>
      <c r="W368" t="s" s="0">
        <v>2075</v>
      </c>
      <c r="X368" t="s" s="0">
        <v>81</v>
      </c>
      <c r="Y368" t="s" s="0">
        <v>81</v>
      </c>
      <c r="Z368" t="s" s="0">
        <v>90</v>
      </c>
      <c r="AA368" t="s" s="0">
        <v>91</v>
      </c>
      <c r="AB368" t="s" s="0">
        <v>81</v>
      </c>
      <c r="AC368" t="s" s="0">
        <v>81</v>
      </c>
      <c r="AD368" t="s" s="0">
        <v>81</v>
      </c>
      <c r="AE368" t="s" s="0">
        <v>81</v>
      </c>
      <c r="AF368" t="s" s="0">
        <v>81</v>
      </c>
      <c r="AG368" t="s" s="0">
        <v>8170</v>
      </c>
      <c r="AH368" t="s" s="0">
        <v>1257</v>
      </c>
      <c r="AI368" t="s" s="0">
        <v>81</v>
      </c>
      <c r="AJ368" t="s" s="0">
        <v>81</v>
      </c>
      <c r="AK368" t="s" s="0">
        <v>81</v>
      </c>
      <c r="AL368" t="s" s="0">
        <v>4305</v>
      </c>
      <c r="AM368" t="s" s="0">
        <v>97</v>
      </c>
      <c r="AN368" t="s" s="0">
        <v>199</v>
      </c>
      <c r="AO368" t="s" s="0">
        <v>108</v>
      </c>
      <c r="AP368" t="s" s="0">
        <v>199</v>
      </c>
      <c r="AQ368" t="s" s="0">
        <v>2079</v>
      </c>
      <c r="AR368" t="s" s="0">
        <v>2080</v>
      </c>
      <c r="AS368" t="s" s="0">
        <v>2081</v>
      </c>
      <c r="AT368" t="s" s="0">
        <v>2082</v>
      </c>
      <c r="AU368" t="s" s="0">
        <v>2083</v>
      </c>
      <c r="AV368" t="s" s="0">
        <v>81</v>
      </c>
      <c r="AW368" t="s" s="0">
        <v>2084</v>
      </c>
      <c r="AX368" t="s" s="0">
        <v>2085</v>
      </c>
      <c r="AY368" t="s" s="0">
        <v>8171</v>
      </c>
      <c r="AZ368" t="s" s="0">
        <v>205</v>
      </c>
      <c r="BA368" t="s" s="0">
        <v>138</v>
      </c>
      <c r="BB368" t="s" s="0">
        <v>81</v>
      </c>
      <c r="BC368" t="s" s="0">
        <v>81</v>
      </c>
      <c r="BD368" t="s" s="0">
        <v>81</v>
      </c>
      <c r="BE368" t="s" s="0">
        <v>81</v>
      </c>
      <c r="BF368" t="s" s="0">
        <v>81</v>
      </c>
      <c r="BG368" t="s" s="0">
        <v>81</v>
      </c>
      <c r="BH368" t="s" s="0">
        <v>81</v>
      </c>
      <c r="BI368" t="s" s="0">
        <v>8172</v>
      </c>
      <c r="BJ368" t="s" s="0">
        <v>8173</v>
      </c>
      <c r="BK368" t="s" s="733">
        <f>HYPERLINK("http://dx.doi.org/10.2196/73541","http://dx.doi.org/10.2196/73541")</f>
        <v>8174</v>
      </c>
      <c r="BL368" t="s" s="0">
        <v>81</v>
      </c>
      <c r="BM368" t="s" s="0">
        <v>81</v>
      </c>
      <c r="BN368" t="s" s="0">
        <v>493</v>
      </c>
      <c r="BO368" t="s" s="0">
        <v>1133</v>
      </c>
      <c r="BP368" t="s" s="0">
        <v>1133</v>
      </c>
      <c r="BQ368" t="s" s="0">
        <v>8175</v>
      </c>
      <c r="BR368" t="s" s="0">
        <v>8176</v>
      </c>
      <c r="BS368" t="s" s="0">
        <v>8177</v>
      </c>
      <c r="BT368" t="s" s="734">
        <f>HYPERLINK("https://www.webofscience.com/wos/woscc/full-record/WOS:001590319800009","View Record in Web of Science")</f>
        <v>119</v>
      </c>
      <c r="BU368" t="s" s="0">
        <v>120</v>
      </c>
      <c r="BV368" t="s" s="0">
        <v>81</v>
      </c>
      <c r="BW368" t="s" s="0">
        <v>81</v>
      </c>
      <c r="BX368" t="s" s="0">
        <v>121</v>
      </c>
    </row>
    <row r="369">
      <c r="A369" t="s" s="0">
        <v>77</v>
      </c>
      <c r="B369" t="s" s="0">
        <v>77</v>
      </c>
      <c r="C369" t="s" s="0">
        <v>108</v>
      </c>
      <c r="D369" t="s" s="0">
        <v>77</v>
      </c>
      <c r="E369" t="s" s="0">
        <v>8178</v>
      </c>
      <c r="F369" t="s" s="0">
        <v>8179</v>
      </c>
      <c r="G369" t="s" s="0">
        <v>8180</v>
      </c>
      <c r="H369" t="s" s="0">
        <v>81</v>
      </c>
      <c r="I369" t="s" s="0">
        <v>82</v>
      </c>
      <c r="J369" t="s" s="0">
        <v>8181</v>
      </c>
      <c r="K369" t="s" s="0">
        <v>8182</v>
      </c>
      <c r="L369" t="s" s="0">
        <v>81</v>
      </c>
      <c r="M369" t="s" s="0">
        <v>81</v>
      </c>
      <c r="N369" t="s" s="0">
        <v>81</v>
      </c>
      <c r="O369" t="s" s="0">
        <v>8183</v>
      </c>
      <c r="P369" t="s" s="0">
        <v>8184</v>
      </c>
      <c r="Q369" t="s" s="0">
        <v>87</v>
      </c>
      <c r="R369" t="s" s="0">
        <v>81</v>
      </c>
      <c r="S369" t="s" s="0">
        <v>81</v>
      </c>
      <c r="T369" t="s" s="0">
        <v>81</v>
      </c>
      <c r="U369" t="s" s="0">
        <v>81</v>
      </c>
      <c r="V369" t="s" s="0">
        <v>8185</v>
      </c>
      <c r="W369" t="s" s="0">
        <v>508</v>
      </c>
      <c r="X369" t="s" s="0">
        <v>81</v>
      </c>
      <c r="Y369" t="s" s="0">
        <v>81</v>
      </c>
      <c r="Z369" t="s" s="0">
        <v>90</v>
      </c>
      <c r="AA369" t="s" s="0">
        <v>91</v>
      </c>
      <c r="AB369" t="s" s="0">
        <v>81</v>
      </c>
      <c r="AC369" t="s" s="0">
        <v>81</v>
      </c>
      <c r="AD369" t="s" s="0">
        <v>81</v>
      </c>
      <c r="AE369" t="s" s="0">
        <v>81</v>
      </c>
      <c r="AF369" t="s" s="0">
        <v>81</v>
      </c>
      <c r="AG369" t="s" s="0">
        <v>8186</v>
      </c>
      <c r="AH369" t="s" s="0">
        <v>8187</v>
      </c>
      <c r="AI369" t="s" s="0">
        <v>81</v>
      </c>
      <c r="AJ369" t="s" s="0">
        <v>81</v>
      </c>
      <c r="AK369" t="s" s="0">
        <v>81</v>
      </c>
      <c r="AL369" t="s" s="0">
        <v>1353</v>
      </c>
      <c r="AM369" t="s" s="0">
        <v>108</v>
      </c>
      <c r="AN369" t="s" s="0">
        <v>97</v>
      </c>
      <c r="AO369" t="s" s="0">
        <v>288</v>
      </c>
      <c r="AP369" t="s" s="0">
        <v>404</v>
      </c>
      <c r="AQ369" t="s" s="0">
        <v>257</v>
      </c>
      <c r="AR369" t="s" s="0">
        <v>140</v>
      </c>
      <c r="AS369" t="s" s="0">
        <v>258</v>
      </c>
      <c r="AT369" t="s" s="0">
        <v>514</v>
      </c>
      <c r="AU369" t="s" s="0">
        <v>515</v>
      </c>
      <c r="AV369" t="s" s="0">
        <v>81</v>
      </c>
      <c r="AW369" t="s" s="0">
        <v>516</v>
      </c>
      <c r="AX369" t="s" s="0">
        <v>517</v>
      </c>
      <c r="AY369" t="s" s="0">
        <v>266</v>
      </c>
      <c r="AZ369" t="s" s="0">
        <v>106</v>
      </c>
      <c r="BA369" t="s" s="0">
        <v>225</v>
      </c>
      <c r="BB369" t="s" s="0">
        <v>288</v>
      </c>
      <c r="BC369" t="s" s="0">
        <v>81</v>
      </c>
      <c r="BD369" t="s" s="0">
        <v>81</v>
      </c>
      <c r="BE369" t="s" s="0">
        <v>81</v>
      </c>
      <c r="BF369" t="s" s="0">
        <v>81</v>
      </c>
      <c r="BG369" t="s" s="0">
        <v>8188</v>
      </c>
      <c r="BH369" t="s" s="0">
        <v>8189</v>
      </c>
      <c r="BI369" t="s" s="0">
        <v>81</v>
      </c>
      <c r="BJ369" t="s" s="0">
        <v>8190</v>
      </c>
      <c r="BK369" t="s" s="735">
        <f>HYPERLINK("http://dx.doi.org/10.1007/s00261-025-05317-9","http://dx.doi.org/10.1007/s00261-025-05317-9")</f>
        <v>8191</v>
      </c>
      <c r="BL369" t="s" s="0">
        <v>81</v>
      </c>
      <c r="BM369" t="s" s="0">
        <v>435</v>
      </c>
      <c r="BN369" t="s" s="0">
        <v>154</v>
      </c>
      <c r="BO369" t="s" s="0">
        <v>441</v>
      </c>
      <c r="BP369" t="s" s="0">
        <v>441</v>
      </c>
      <c r="BQ369" t="s" s="0">
        <v>8192</v>
      </c>
      <c r="BR369" t="s" s="0">
        <v>8193</v>
      </c>
      <c r="BS369" t="s" s="0">
        <v>8194</v>
      </c>
      <c r="BT369" t="s" s="736">
        <f>HYPERLINK("https://www.webofscience.com/wos/woscc/full-record/WOS:001622467100001","View Record in Web of Science")</f>
        <v>119</v>
      </c>
      <c r="BU369" t="s" s="0">
        <v>81</v>
      </c>
      <c r="BV369" t="s" s="0">
        <v>81</v>
      </c>
      <c r="BW369" t="s" s="0">
        <v>81</v>
      </c>
      <c r="BX369" t="s" s="0">
        <v>121</v>
      </c>
    </row>
    <row r="370">
      <c r="A370" t="s" s="0">
        <v>77</v>
      </c>
      <c r="B370" t="s" s="0">
        <v>77</v>
      </c>
      <c r="C370" t="s" s="0">
        <v>77</v>
      </c>
      <c r="D370" t="s" s="0">
        <v>77</v>
      </c>
      <c r="E370" t="s" s="0">
        <v>8195</v>
      </c>
      <c r="F370" t="s" s="0">
        <v>8196</v>
      </c>
      <c r="G370" t="s" s="0">
        <v>8197</v>
      </c>
      <c r="H370" t="s" s="0">
        <v>81</v>
      </c>
      <c r="I370" t="s" s="0">
        <v>82</v>
      </c>
      <c r="J370" t="s" s="0">
        <v>8198</v>
      </c>
      <c r="K370" t="s" s="0">
        <v>8199</v>
      </c>
      <c r="L370" t="s" s="0">
        <v>81</v>
      </c>
      <c r="M370" t="s" s="0">
        <v>81</v>
      </c>
      <c r="N370" t="s" s="0">
        <v>8200</v>
      </c>
      <c r="O370" t="s" s="0">
        <v>8201</v>
      </c>
      <c r="P370" t="s" s="0">
        <v>3000</v>
      </c>
      <c r="Q370" t="s" s="0">
        <v>87</v>
      </c>
      <c r="R370" t="s" s="0">
        <v>81</v>
      </c>
      <c r="S370" t="s" s="0">
        <v>81</v>
      </c>
      <c r="T370" t="s" s="0">
        <v>81</v>
      </c>
      <c r="U370" t="s" s="0">
        <v>81</v>
      </c>
      <c r="V370" t="s" s="0">
        <v>8202</v>
      </c>
      <c r="W370" t="s" s="0">
        <v>8203</v>
      </c>
      <c r="X370" t="s" s="0">
        <v>81</v>
      </c>
      <c r="Y370" t="s" s="0">
        <v>81</v>
      </c>
      <c r="Z370" t="s" s="0">
        <v>90</v>
      </c>
      <c r="AA370" t="s" s="0">
        <v>91</v>
      </c>
      <c r="AB370" t="s" s="0">
        <v>81</v>
      </c>
      <c r="AC370" t="s" s="0">
        <v>81</v>
      </c>
      <c r="AD370" t="s" s="0">
        <v>81</v>
      </c>
      <c r="AE370" t="s" s="0">
        <v>81</v>
      </c>
      <c r="AF370" t="s" s="0">
        <v>81</v>
      </c>
      <c r="AG370" t="s" s="0">
        <v>81</v>
      </c>
      <c r="AH370" t="s" s="0">
        <v>3245</v>
      </c>
      <c r="AI370" t="s" s="0">
        <v>8204</v>
      </c>
      <c r="AJ370" t="s" s="0">
        <v>81</v>
      </c>
      <c r="AK370" t="s" s="0">
        <v>81</v>
      </c>
      <c r="AL370" t="s" s="0">
        <v>293</v>
      </c>
      <c r="AM370" t="s" s="0">
        <v>77</v>
      </c>
      <c r="AN370" t="s" s="0">
        <v>77</v>
      </c>
      <c r="AO370" t="s" s="0">
        <v>77</v>
      </c>
      <c r="AP370" t="s" s="0">
        <v>77</v>
      </c>
      <c r="AQ370" t="s" s="0">
        <v>257</v>
      </c>
      <c r="AR370" t="s" s="0">
        <v>140</v>
      </c>
      <c r="AS370" t="s" s="0">
        <v>258</v>
      </c>
      <c r="AT370" t="s" s="0">
        <v>8205</v>
      </c>
      <c r="AU370" t="s" s="0">
        <v>8206</v>
      </c>
      <c r="AV370" t="s" s="0">
        <v>81</v>
      </c>
      <c r="AW370" t="s" s="0">
        <v>8207</v>
      </c>
      <c r="AX370" t="s" s="0">
        <v>8208</v>
      </c>
      <c r="AY370" t="s" s="0">
        <v>912</v>
      </c>
      <c r="AZ370" t="s" s="0">
        <v>106</v>
      </c>
      <c r="BA370" t="s" s="0">
        <v>347</v>
      </c>
      <c r="BB370" t="s" s="0">
        <v>122</v>
      </c>
      <c r="BC370" t="s" s="0">
        <v>81</v>
      </c>
      <c r="BD370" t="s" s="0">
        <v>81</v>
      </c>
      <c r="BE370" t="s" s="0">
        <v>81</v>
      </c>
      <c r="BF370" t="s" s="0">
        <v>81</v>
      </c>
      <c r="BG370" t="s" s="0">
        <v>8209</v>
      </c>
      <c r="BH370" t="s" s="0">
        <v>8210</v>
      </c>
      <c r="BI370" t="s" s="0">
        <v>81</v>
      </c>
      <c r="BJ370" t="s" s="0">
        <v>8211</v>
      </c>
      <c r="BK370" t="s" s="737">
        <f>HYPERLINK("http://dx.doi.org/10.1007/s11695-026-08666-6","http://dx.doi.org/10.1007/s11695-026-08666-6")</f>
        <v>8212</v>
      </c>
      <c r="BL370" t="s" s="0">
        <v>81</v>
      </c>
      <c r="BM370" t="s" s="0">
        <v>346</v>
      </c>
      <c r="BN370" t="s" s="0">
        <v>354</v>
      </c>
      <c r="BO370" t="s" s="0">
        <v>298</v>
      </c>
      <c r="BP370" t="s" s="0">
        <v>298</v>
      </c>
      <c r="BQ370" t="s" s="0">
        <v>8213</v>
      </c>
      <c r="BR370" t="s" s="0">
        <v>8214</v>
      </c>
      <c r="BS370" t="s" s="0">
        <v>8215</v>
      </c>
      <c r="BT370" t="s" s="738">
        <f>HYPERLINK("https://www.webofscience.com/wos/woscc/full-record/WOS:001739661000001","View Record in Web of Science")</f>
        <v>119</v>
      </c>
      <c r="BU370" t="s" s="0">
        <v>81</v>
      </c>
      <c r="BV370" t="s" s="0">
        <v>81</v>
      </c>
      <c r="BW370" t="s" s="0">
        <v>81</v>
      </c>
      <c r="BX370" t="s" s="0">
        <v>121</v>
      </c>
    </row>
    <row r="371">
      <c r="A371" t="s" s="0">
        <v>200</v>
      </c>
      <c r="B371" t="s" s="0">
        <v>77</v>
      </c>
      <c r="C371" t="s" s="0">
        <v>206</v>
      </c>
      <c r="D371" t="s" s="0">
        <v>77</v>
      </c>
      <c r="E371" t="s" s="0">
        <v>8216</v>
      </c>
      <c r="F371" t="s" s="0">
        <v>8217</v>
      </c>
      <c r="G371" t="s" s="0">
        <v>8218</v>
      </c>
      <c r="H371" t="s" s="0">
        <v>81</v>
      </c>
      <c r="I371" t="s" s="0">
        <v>82</v>
      </c>
      <c r="J371" t="s" s="0">
        <v>8219</v>
      </c>
      <c r="K371" t="s" s="0">
        <v>8220</v>
      </c>
      <c r="L371" t="s" s="0">
        <v>81</v>
      </c>
      <c r="M371" t="s" s="0">
        <v>81</v>
      </c>
      <c r="N371" t="s" s="0">
        <v>81</v>
      </c>
      <c r="O371" t="s" s="0">
        <v>8221</v>
      </c>
      <c r="P371" t="s" s="0">
        <v>81</v>
      </c>
      <c r="Q371" t="s" s="0">
        <v>87</v>
      </c>
      <c r="R371" t="s" s="0">
        <v>81</v>
      </c>
      <c r="S371" t="s" s="0">
        <v>81</v>
      </c>
      <c r="T371" t="s" s="0">
        <v>81</v>
      </c>
      <c r="U371" t="s" s="0">
        <v>81</v>
      </c>
      <c r="V371" t="s" s="0">
        <v>8222</v>
      </c>
      <c r="W371" t="s" s="0">
        <v>8223</v>
      </c>
      <c r="X371" t="s" s="0">
        <v>81</v>
      </c>
      <c r="Y371" t="s" s="0">
        <v>81</v>
      </c>
      <c r="Z371" t="s" s="0">
        <v>90</v>
      </c>
      <c r="AA371" t="s" s="0">
        <v>91</v>
      </c>
      <c r="AB371" t="s" s="0">
        <v>81</v>
      </c>
      <c r="AC371" t="s" s="0">
        <v>81</v>
      </c>
      <c r="AD371" t="s" s="0">
        <v>81</v>
      </c>
      <c r="AE371" t="s" s="0">
        <v>81</v>
      </c>
      <c r="AF371" t="s" s="0">
        <v>81</v>
      </c>
      <c r="AG371" t="s" s="0">
        <v>81</v>
      </c>
      <c r="AH371" t="s" s="0">
        <v>8224</v>
      </c>
      <c r="AI371" t="s" s="0">
        <v>8225</v>
      </c>
      <c r="AJ371" t="s" s="0">
        <v>8226</v>
      </c>
      <c r="AK371" t="s" s="0">
        <v>81</v>
      </c>
      <c r="AL371" t="s" s="0">
        <v>2780</v>
      </c>
      <c r="AM371" t="s" s="0">
        <v>429</v>
      </c>
      <c r="AN371" t="s" s="0">
        <v>1774</v>
      </c>
      <c r="AO371" t="s" s="0">
        <v>97</v>
      </c>
      <c r="AP371" t="s" s="0">
        <v>323</v>
      </c>
      <c r="AQ371" t="s" s="0">
        <v>1231</v>
      </c>
      <c r="AR371" t="s" s="0">
        <v>1232</v>
      </c>
      <c r="AS371" t="s" s="0">
        <v>1233</v>
      </c>
      <c r="AT371" t="s" s="0">
        <v>8227</v>
      </c>
      <c r="AU371" t="s" s="0">
        <v>8228</v>
      </c>
      <c r="AV371" t="s" s="0">
        <v>81</v>
      </c>
      <c r="AW371" t="s" s="0">
        <v>8229</v>
      </c>
      <c r="AX371" t="s" s="0">
        <v>8230</v>
      </c>
      <c r="AY371" t="s" s="0">
        <v>8231</v>
      </c>
      <c r="AZ371" t="s" s="0">
        <v>382</v>
      </c>
      <c r="BA371" t="s" s="0">
        <v>1182</v>
      </c>
      <c r="BB371" t="s" s="0">
        <v>122</v>
      </c>
      <c r="BC371" t="s" s="0">
        <v>81</v>
      </c>
      <c r="BD371" t="s" s="0">
        <v>81</v>
      </c>
      <c r="BE371" t="s" s="0">
        <v>81</v>
      </c>
      <c r="BF371" t="s" s="0">
        <v>81</v>
      </c>
      <c r="BG371" t="s" s="0">
        <v>8232</v>
      </c>
      <c r="BH371" t="s" s="0">
        <v>1775</v>
      </c>
      <c r="BI371" t="s" s="0">
        <v>81</v>
      </c>
      <c r="BJ371" t="s" s="0">
        <v>8233</v>
      </c>
      <c r="BK371" t="s" s="739">
        <f>HYPERLINK("http://dx.doi.org/10.1002/cpt.3008","http://dx.doi.org/10.1002/cpt.3008")</f>
        <v>8234</v>
      </c>
      <c r="BL371" t="s" s="0">
        <v>81</v>
      </c>
      <c r="BM371" t="s" s="0">
        <v>1083</v>
      </c>
      <c r="BN371" t="s" s="0">
        <v>360</v>
      </c>
      <c r="BO371" t="s" s="0">
        <v>471</v>
      </c>
      <c r="BP371" t="s" s="0">
        <v>471</v>
      </c>
      <c r="BQ371" t="s" s="0">
        <v>8235</v>
      </c>
      <c r="BR371" t="s" s="0">
        <v>8236</v>
      </c>
      <c r="BS371" t="s" s="0">
        <v>8237</v>
      </c>
      <c r="BT371" t="s" s="740">
        <f>HYPERLINK("https://www.webofscience.com/wos/woscc/full-record/WOS:001045054600001","View Record in Web of Science")</f>
        <v>119</v>
      </c>
      <c r="BU371" t="s" s="0">
        <v>852</v>
      </c>
      <c r="BV371" t="s" s="0">
        <v>81</v>
      </c>
      <c r="BW371" t="s" s="0">
        <v>81</v>
      </c>
      <c r="BX371" t="s" s="0">
        <v>121</v>
      </c>
    </row>
    <row r="372">
      <c r="A372" t="s" s="0">
        <v>77</v>
      </c>
      <c r="B372" t="s" s="0">
        <v>77</v>
      </c>
      <c r="C372" t="s" s="0">
        <v>77</v>
      </c>
      <c r="D372" t="s" s="0">
        <v>77</v>
      </c>
      <c r="E372" t="s" s="0">
        <v>8238</v>
      </c>
      <c r="F372" t="s" s="0">
        <v>8239</v>
      </c>
      <c r="G372" t="s" s="0">
        <v>8240</v>
      </c>
      <c r="H372" t="s" s="0">
        <v>81</v>
      </c>
      <c r="I372" t="s" s="0">
        <v>82</v>
      </c>
      <c r="J372" t="s" s="0">
        <v>8241</v>
      </c>
      <c r="K372" t="s" s="0">
        <v>8242</v>
      </c>
      <c r="L372" t="s" s="0">
        <v>81</v>
      </c>
      <c r="M372" t="s" s="0">
        <v>81</v>
      </c>
      <c r="N372" t="s" s="0">
        <v>81</v>
      </c>
      <c r="O372" t="s" s="0">
        <v>8243</v>
      </c>
      <c r="P372" t="s" s="0">
        <v>8244</v>
      </c>
      <c r="Q372" t="s" s="0">
        <v>87</v>
      </c>
      <c r="R372" t="s" s="0">
        <v>81</v>
      </c>
      <c r="S372" t="s" s="0">
        <v>81</v>
      </c>
      <c r="T372" t="s" s="0">
        <v>81</v>
      </c>
      <c r="U372" t="s" s="0">
        <v>81</v>
      </c>
      <c r="V372" t="s" s="0">
        <v>8245</v>
      </c>
      <c r="W372" t="s" s="0">
        <v>8246</v>
      </c>
      <c r="X372" t="s" s="0">
        <v>81</v>
      </c>
      <c r="Y372" t="s" s="0">
        <v>81</v>
      </c>
      <c r="Z372" t="s" s="0">
        <v>90</v>
      </c>
      <c r="AA372" t="s" s="0">
        <v>91</v>
      </c>
      <c r="AB372" t="s" s="0">
        <v>81</v>
      </c>
      <c r="AC372" t="s" s="0">
        <v>81</v>
      </c>
      <c r="AD372" t="s" s="0">
        <v>81</v>
      </c>
      <c r="AE372" t="s" s="0">
        <v>81</v>
      </c>
      <c r="AF372" t="s" s="0">
        <v>81</v>
      </c>
      <c r="AG372" t="s" s="0">
        <v>8247</v>
      </c>
      <c r="AH372" t="s" s="0">
        <v>8248</v>
      </c>
      <c r="AI372" t="s" s="0">
        <v>81</v>
      </c>
      <c r="AJ372" t="s" s="0">
        <v>81</v>
      </c>
      <c r="AK372" t="s" s="0">
        <v>81</v>
      </c>
      <c r="AL372" t="s" s="0">
        <v>2264</v>
      </c>
      <c r="AM372" t="s" s="0">
        <v>77</v>
      </c>
      <c r="AN372" t="s" s="0">
        <v>77</v>
      </c>
      <c r="AO372" t="s" s="0">
        <v>77</v>
      </c>
      <c r="AP372" t="s" s="0">
        <v>77</v>
      </c>
      <c r="AQ372" t="s" s="0">
        <v>1041</v>
      </c>
      <c r="AR372" t="s" s="0">
        <v>1042</v>
      </c>
      <c r="AS372" t="s" s="0">
        <v>1043</v>
      </c>
      <c r="AT372" t="s" s="0">
        <v>8249</v>
      </c>
      <c r="AU372" t="s" s="0">
        <v>8250</v>
      </c>
      <c r="AV372" t="s" s="0">
        <v>81</v>
      </c>
      <c r="AW372" t="s" s="0">
        <v>8251</v>
      </c>
      <c r="AX372" t="s" s="0">
        <v>8252</v>
      </c>
      <c r="AY372" t="s" s="0">
        <v>2784</v>
      </c>
      <c r="AZ372" t="s" s="0">
        <v>106</v>
      </c>
      <c r="BA372" t="s" s="0">
        <v>8253</v>
      </c>
      <c r="BB372" t="s" s="0">
        <v>81</v>
      </c>
      <c r="BC372" t="s" s="0">
        <v>81</v>
      </c>
      <c r="BD372" t="s" s="0">
        <v>81</v>
      </c>
      <c r="BE372" t="s" s="0">
        <v>81</v>
      </c>
      <c r="BF372" t="s" s="0">
        <v>81</v>
      </c>
      <c r="BG372" t="s" s="0">
        <v>81</v>
      </c>
      <c r="BH372" t="s" s="0">
        <v>81</v>
      </c>
      <c r="BI372" t="s" s="0">
        <v>8254</v>
      </c>
      <c r="BJ372" t="s" s="0">
        <v>8255</v>
      </c>
      <c r="BK372" t="s" s="741">
        <f>HYPERLINK("http://dx.doi.org/10.1016/j.forsciint.2026.113110","http://dx.doi.org/10.1016/j.forsciint.2026.113110")</f>
        <v>8256</v>
      </c>
      <c r="BL372" t="s" s="0">
        <v>81</v>
      </c>
      <c r="BM372" t="s" s="0">
        <v>81</v>
      </c>
      <c r="BN372" t="s" s="0">
        <v>404</v>
      </c>
      <c r="BO372" t="s" s="0">
        <v>7336</v>
      </c>
      <c r="BP372" t="s" s="0">
        <v>7337</v>
      </c>
      <c r="BQ372" t="s" s="0">
        <v>8257</v>
      </c>
      <c r="BR372" t="s" s="0">
        <v>8258</v>
      </c>
      <c r="BS372" t="s" s="0">
        <v>8259</v>
      </c>
      <c r="BT372" t="s" s="742">
        <f>HYPERLINK("https://www.webofscience.com/wos/woscc/full-record/WOS:001854091300001","View Record in Web of Science")</f>
        <v>119</v>
      </c>
      <c r="BU372" t="s" s="0">
        <v>81</v>
      </c>
      <c r="BV372" t="s" s="0">
        <v>81</v>
      </c>
      <c r="BW372" t="s" s="0">
        <v>81</v>
      </c>
      <c r="BX372" t="s" s="0">
        <v>121</v>
      </c>
    </row>
    <row r="373">
      <c r="A373" t="s" s="0">
        <v>77</v>
      </c>
      <c r="B373" t="s" s="0">
        <v>77</v>
      </c>
      <c r="C373" t="s" s="0">
        <v>77</v>
      </c>
      <c r="D373" t="s" s="0">
        <v>77</v>
      </c>
      <c r="E373" t="s" s="0">
        <v>8260</v>
      </c>
      <c r="F373" t="s" s="0">
        <v>8261</v>
      </c>
      <c r="G373" t="s" s="0">
        <v>8262</v>
      </c>
      <c r="H373" t="s" s="0">
        <v>81</v>
      </c>
      <c r="I373" t="s" s="0">
        <v>276</v>
      </c>
      <c r="J373" t="s" s="0">
        <v>8263</v>
      </c>
      <c r="K373" t="s" s="0">
        <v>8264</v>
      </c>
      <c r="L373" t="s" s="0">
        <v>8265</v>
      </c>
      <c r="M373" t="s" s="0">
        <v>8266</v>
      </c>
      <c r="N373" t="s" s="0">
        <v>8267</v>
      </c>
      <c r="O373" t="s" s="0">
        <v>8268</v>
      </c>
      <c r="P373" t="s" s="0">
        <v>8269</v>
      </c>
      <c r="Q373" t="s" s="0">
        <v>87</v>
      </c>
      <c r="R373" t="s" s="0">
        <v>81</v>
      </c>
      <c r="S373" t="s" s="0">
        <v>81</v>
      </c>
      <c r="T373" t="s" s="0">
        <v>81</v>
      </c>
      <c r="U373" t="s" s="0">
        <v>81</v>
      </c>
      <c r="V373" t="s" s="0">
        <v>8270</v>
      </c>
      <c r="W373" t="s" s="0">
        <v>8271</v>
      </c>
      <c r="X373" t="s" s="0">
        <v>81</v>
      </c>
      <c r="Y373" t="s" s="0">
        <v>81</v>
      </c>
      <c r="Z373" t="s" s="0">
        <v>90</v>
      </c>
      <c r="AA373" t="s" s="0">
        <v>91</v>
      </c>
      <c r="AB373" t="s" s="0">
        <v>81</v>
      </c>
      <c r="AC373" t="s" s="0">
        <v>81</v>
      </c>
      <c r="AD373" t="s" s="0">
        <v>81</v>
      </c>
      <c r="AE373" t="s" s="0">
        <v>81</v>
      </c>
      <c r="AF373" t="s" s="0">
        <v>81</v>
      </c>
      <c r="AG373" t="s" s="0">
        <v>8272</v>
      </c>
      <c r="AH373" t="s" s="0">
        <v>1402</v>
      </c>
      <c r="AI373" t="s" s="0">
        <v>81</v>
      </c>
      <c r="AJ373" t="s" s="0">
        <v>81</v>
      </c>
      <c r="AK373" t="s" s="0">
        <v>81</v>
      </c>
      <c r="AL373" t="s" s="0">
        <v>8273</v>
      </c>
      <c r="AM373" t="s" s="0">
        <v>77</v>
      </c>
      <c r="AN373" t="s" s="0">
        <v>77</v>
      </c>
      <c r="AO373" t="s" s="0">
        <v>77</v>
      </c>
      <c r="AP373" t="s" s="0">
        <v>77</v>
      </c>
      <c r="AQ373" t="s" s="0">
        <v>997</v>
      </c>
      <c r="AR373" t="s" s="0">
        <v>99</v>
      </c>
      <c r="AS373" t="s" s="0">
        <v>998</v>
      </c>
      <c r="AT373" t="s" s="0">
        <v>8274</v>
      </c>
      <c r="AU373" t="s" s="0">
        <v>8275</v>
      </c>
      <c r="AV373" t="s" s="0">
        <v>81</v>
      </c>
      <c r="AW373" t="s" s="0">
        <v>8271</v>
      </c>
      <c r="AX373" t="s" s="0">
        <v>8276</v>
      </c>
      <c r="AY373" t="s" s="0">
        <v>106</v>
      </c>
      <c r="AZ373" t="s" s="0">
        <v>106</v>
      </c>
      <c r="BA373" t="s" s="0">
        <v>1830</v>
      </c>
      <c r="BB373" t="s" s="0">
        <v>81</v>
      </c>
      <c r="BC373" t="s" s="0">
        <v>81</v>
      </c>
      <c r="BD373" t="s" s="0">
        <v>81</v>
      </c>
      <c r="BE373" t="s" s="0">
        <v>81</v>
      </c>
      <c r="BF373" t="s" s="0">
        <v>81</v>
      </c>
      <c r="BG373" t="s" s="0">
        <v>81</v>
      </c>
      <c r="BH373" t="s" s="0">
        <v>81</v>
      </c>
      <c r="BI373" t="s" s="0">
        <v>8277</v>
      </c>
      <c r="BJ373" t="s" s="0">
        <v>8278</v>
      </c>
      <c r="BK373" t="s" s="743">
        <f>HYPERLINK("http://dx.doi.org/10.1177/17455057261475065","http://dx.doi.org/10.1177/17455057261475065")</f>
        <v>8279</v>
      </c>
      <c r="BL373" t="s" s="0">
        <v>81</v>
      </c>
      <c r="BM373" t="s" s="0">
        <v>81</v>
      </c>
      <c r="BN373" t="s" s="0">
        <v>534</v>
      </c>
      <c r="BO373" t="s" s="0">
        <v>1665</v>
      </c>
      <c r="BP373" t="s" s="0">
        <v>1665</v>
      </c>
      <c r="BQ373" t="s" s="0">
        <v>8280</v>
      </c>
      <c r="BR373" t="s" s="0">
        <v>8281</v>
      </c>
      <c r="BS373" t="s" s="0">
        <v>8282</v>
      </c>
      <c r="BT373" t="s" s="744">
        <f>HYPERLINK("https://www.webofscience.com/wos/woscc/full-record/WOS:001844404400001","View Record in Web of Science")</f>
        <v>119</v>
      </c>
      <c r="BU373" t="s" s="0">
        <v>120</v>
      </c>
      <c r="BV373" t="s" s="0">
        <v>81</v>
      </c>
      <c r="BW373" t="s" s="0">
        <v>81</v>
      </c>
      <c r="BX373" t="s" s="0">
        <v>121</v>
      </c>
    </row>
    <row r="374">
      <c r="A374" t="s" s="0">
        <v>77</v>
      </c>
      <c r="B374" t="s" s="0">
        <v>77</v>
      </c>
      <c r="C374" t="s" s="0">
        <v>77</v>
      </c>
      <c r="D374" t="s" s="0">
        <v>77</v>
      </c>
      <c r="E374" t="s" s="0">
        <v>8283</v>
      </c>
      <c r="F374" t="s" s="0">
        <v>8284</v>
      </c>
      <c r="G374" t="s" s="0">
        <v>8285</v>
      </c>
      <c r="H374" t="s" s="0">
        <v>81</v>
      </c>
      <c r="I374" t="s" s="0">
        <v>82</v>
      </c>
      <c r="J374" t="s" s="0">
        <v>8286</v>
      </c>
      <c r="K374" t="s" s="0">
        <v>8287</v>
      </c>
      <c r="L374" t="s" s="0">
        <v>8288</v>
      </c>
      <c r="M374" t="s" s="0">
        <v>8289</v>
      </c>
      <c r="N374" t="s" s="0">
        <v>8290</v>
      </c>
      <c r="O374" t="s" s="0">
        <v>8291</v>
      </c>
      <c r="P374" t="s" s="0">
        <v>8292</v>
      </c>
      <c r="Q374" t="s" s="0">
        <v>87</v>
      </c>
      <c r="R374" t="s" s="0">
        <v>81</v>
      </c>
      <c r="S374" t="s" s="0">
        <v>81</v>
      </c>
      <c r="T374" t="s" s="0">
        <v>81</v>
      </c>
      <c r="U374" t="s" s="0">
        <v>81</v>
      </c>
      <c r="V374" t="s" s="0">
        <v>8293</v>
      </c>
      <c r="W374" t="s" s="0">
        <v>8294</v>
      </c>
      <c r="X374" t="s" s="0">
        <v>81</v>
      </c>
      <c r="Y374" t="s" s="0">
        <v>81</v>
      </c>
      <c r="Z374" t="s" s="0">
        <v>90</v>
      </c>
      <c r="AA374" t="s" s="0">
        <v>91</v>
      </c>
      <c r="AB374" t="s" s="0">
        <v>81</v>
      </c>
      <c r="AC374" t="s" s="0">
        <v>81</v>
      </c>
      <c r="AD374" t="s" s="0">
        <v>81</v>
      </c>
      <c r="AE374" t="s" s="0">
        <v>81</v>
      </c>
      <c r="AF374" t="s" s="0">
        <v>81</v>
      </c>
      <c r="AG374" t="s" s="0">
        <v>8295</v>
      </c>
      <c r="AH374" t="s" s="0">
        <v>8296</v>
      </c>
      <c r="AI374" t="s" s="0">
        <v>2103</v>
      </c>
      <c r="AJ374" t="s" s="0">
        <v>81</v>
      </c>
      <c r="AK374" t="s" s="0">
        <v>81</v>
      </c>
      <c r="AL374" t="s" s="0">
        <v>5496</v>
      </c>
      <c r="AM374" t="s" s="0">
        <v>108</v>
      </c>
      <c r="AN374" t="s" s="0">
        <v>108</v>
      </c>
      <c r="AO374" t="s" s="0">
        <v>77</v>
      </c>
      <c r="AP374" t="s" s="0">
        <v>77</v>
      </c>
      <c r="AQ374" t="s" s="0">
        <v>257</v>
      </c>
      <c r="AR374" t="s" s="0">
        <v>140</v>
      </c>
      <c r="AS374" t="s" s="0">
        <v>258</v>
      </c>
      <c r="AT374" t="s" s="0">
        <v>8297</v>
      </c>
      <c r="AU374" t="s" s="0">
        <v>8298</v>
      </c>
      <c r="AV374" t="s" s="0">
        <v>81</v>
      </c>
      <c r="AW374" t="s" s="0">
        <v>8299</v>
      </c>
      <c r="AX374" t="s" s="0">
        <v>8300</v>
      </c>
      <c r="AY374" t="s" s="0">
        <v>8301</v>
      </c>
      <c r="AZ374" t="s" s="0">
        <v>106</v>
      </c>
      <c r="BA374" t="s" s="0">
        <v>957</v>
      </c>
      <c r="BB374" t="s" s="0">
        <v>108</v>
      </c>
      <c r="BC374" t="s" s="0">
        <v>81</v>
      </c>
      <c r="BD374" t="s" s="0">
        <v>81</v>
      </c>
      <c r="BE374" t="s" s="0">
        <v>81</v>
      </c>
      <c r="BF374" t="s" s="0">
        <v>81</v>
      </c>
      <c r="BG374" t="s" s="0">
        <v>81</v>
      </c>
      <c r="BH374" t="s" s="0">
        <v>81</v>
      </c>
      <c r="BI374" t="s" s="0">
        <v>225</v>
      </c>
      <c r="BJ374" t="s" s="0">
        <v>8302</v>
      </c>
      <c r="BK374" t="s" s="745">
        <f>HYPERLINK("http://dx.doi.org/10.1007/s11912-026-01789-0","http://dx.doi.org/10.1007/s11912-026-01789-0")</f>
        <v>8303</v>
      </c>
      <c r="BL374" t="s" s="0">
        <v>81</v>
      </c>
      <c r="BM374" t="s" s="0">
        <v>81</v>
      </c>
      <c r="BN374" t="s" s="0">
        <v>493</v>
      </c>
      <c r="BO374" t="s" s="0">
        <v>568</v>
      </c>
      <c r="BP374" t="s" s="0">
        <v>568</v>
      </c>
      <c r="BQ374" t="s" s="0">
        <v>8304</v>
      </c>
      <c r="BR374" t="s" s="0">
        <v>8305</v>
      </c>
      <c r="BS374" t="s" s="0">
        <v>8306</v>
      </c>
      <c r="BT374" t="s" s="746">
        <f>HYPERLINK("https://www.webofscience.com/wos/woscc/full-record/WOS:001766571100001","View Record in Web of Science")</f>
        <v>119</v>
      </c>
      <c r="BU374" t="s" s="0">
        <v>359</v>
      </c>
      <c r="BV374" t="s" s="0">
        <v>81</v>
      </c>
      <c r="BW374" t="s" s="0">
        <v>81</v>
      </c>
      <c r="BX374" t="s" s="0">
        <v>121</v>
      </c>
    </row>
    <row r="375">
      <c r="A375" t="s" s="0">
        <v>77</v>
      </c>
      <c r="B375" t="s" s="0">
        <v>77</v>
      </c>
      <c r="C375" t="s" s="0">
        <v>77</v>
      </c>
      <c r="D375" t="s" s="0">
        <v>77</v>
      </c>
      <c r="E375" t="s" s="0">
        <v>8307</v>
      </c>
      <c r="F375" t="s" s="0">
        <v>8308</v>
      </c>
      <c r="G375" t="s" s="0">
        <v>8309</v>
      </c>
      <c r="H375" t="s" s="0">
        <v>81</v>
      </c>
      <c r="I375" t="s" s="0">
        <v>82</v>
      </c>
      <c r="J375" t="s" s="0">
        <v>8310</v>
      </c>
      <c r="K375" t="s" s="0">
        <v>8311</v>
      </c>
      <c r="L375" t="s" s="0">
        <v>81</v>
      </c>
      <c r="M375" t="s" s="0">
        <v>81</v>
      </c>
      <c r="N375" t="s" s="0">
        <v>81</v>
      </c>
      <c r="O375" t="s" s="0">
        <v>8312</v>
      </c>
      <c r="P375" t="s" s="0">
        <v>8313</v>
      </c>
      <c r="Q375" t="s" s="0">
        <v>87</v>
      </c>
      <c r="R375" t="s" s="0">
        <v>81</v>
      </c>
      <c r="S375" t="s" s="0">
        <v>81</v>
      </c>
      <c r="T375" t="s" s="0">
        <v>81</v>
      </c>
      <c r="U375" t="s" s="0">
        <v>81</v>
      </c>
      <c r="V375" t="s" s="0">
        <v>8314</v>
      </c>
      <c r="W375" t="s" s="0">
        <v>309</v>
      </c>
      <c r="X375" t="s" s="0">
        <v>81</v>
      </c>
      <c r="Y375" t="s" s="0">
        <v>81</v>
      </c>
      <c r="Z375" t="s" s="0">
        <v>90</v>
      </c>
      <c r="AA375" t="s" s="0">
        <v>91</v>
      </c>
      <c r="AB375" t="s" s="0">
        <v>81</v>
      </c>
      <c r="AC375" t="s" s="0">
        <v>81</v>
      </c>
      <c r="AD375" t="s" s="0">
        <v>81</v>
      </c>
      <c r="AE375" t="s" s="0">
        <v>81</v>
      </c>
      <c r="AF375" t="s" s="0">
        <v>81</v>
      </c>
      <c r="AG375" t="s" s="0">
        <v>8315</v>
      </c>
      <c r="AH375" t="s" s="0">
        <v>81</v>
      </c>
      <c r="AI375" t="s" s="0">
        <v>8316</v>
      </c>
      <c r="AJ375" t="s" s="0">
        <v>81</v>
      </c>
      <c r="AK375" t="s" s="0">
        <v>81</v>
      </c>
      <c r="AL375" t="s" s="0">
        <v>347</v>
      </c>
      <c r="AM375" t="s" s="0">
        <v>77</v>
      </c>
      <c r="AN375" t="s" s="0">
        <v>77</v>
      </c>
      <c r="AO375" t="s" s="0">
        <v>77</v>
      </c>
      <c r="AP375" t="s" s="0">
        <v>77</v>
      </c>
      <c r="AQ375" t="s" s="0">
        <v>313</v>
      </c>
      <c r="AR375" t="s" s="0">
        <v>314</v>
      </c>
      <c r="AS375" t="s" s="0">
        <v>315</v>
      </c>
      <c r="AT375" t="s" s="0">
        <v>81</v>
      </c>
      <c r="AU375" t="s" s="0">
        <v>316</v>
      </c>
      <c r="AV375" t="s" s="0">
        <v>81</v>
      </c>
      <c r="AW375" t="s" s="0">
        <v>317</v>
      </c>
      <c r="AX375" t="s" s="0">
        <v>318</v>
      </c>
      <c r="AY375" t="s" s="0">
        <v>3423</v>
      </c>
      <c r="AZ375" t="s" s="0">
        <v>106</v>
      </c>
      <c r="BA375" t="s" s="0">
        <v>154</v>
      </c>
      <c r="BB375" t="s" s="0">
        <v>81</v>
      </c>
      <c r="BC375" t="s" s="0">
        <v>81</v>
      </c>
      <c r="BD375" t="s" s="0">
        <v>81</v>
      </c>
      <c r="BE375" t="s" s="0">
        <v>81</v>
      </c>
      <c r="BF375" t="s" s="0">
        <v>81</v>
      </c>
      <c r="BG375" t="s" s="0">
        <v>81</v>
      </c>
      <c r="BH375" t="s" s="0">
        <v>81</v>
      </c>
      <c r="BI375" t="s" s="0">
        <v>8317</v>
      </c>
      <c r="BJ375" t="s" s="0">
        <v>8318</v>
      </c>
      <c r="BK375" t="s" s="747">
        <f>HYPERLINK("http://dx.doi.org/10.3389/fmed.2026.1791505","http://dx.doi.org/10.3389/fmed.2026.1791505")</f>
        <v>8319</v>
      </c>
      <c r="BL375" t="s" s="0">
        <v>81</v>
      </c>
      <c r="BM375" t="s" s="0">
        <v>912</v>
      </c>
      <c r="BN375" t="s" s="0">
        <v>360</v>
      </c>
      <c r="BO375" t="s" s="0">
        <v>182</v>
      </c>
      <c r="BP375" t="s" s="0">
        <v>115</v>
      </c>
      <c r="BQ375" t="s" s="0">
        <v>8320</v>
      </c>
      <c r="BR375" t="s" s="0">
        <v>8321</v>
      </c>
      <c r="BS375" t="s" s="0">
        <v>8322</v>
      </c>
      <c r="BT375" t="s" s="748">
        <f>HYPERLINK("https://www.webofscience.com/wos/woscc/full-record/WOS:001782190700001","View Record in Web of Science")</f>
        <v>119</v>
      </c>
      <c r="BU375" t="s" s="0">
        <v>120</v>
      </c>
      <c r="BV375" t="s" s="0">
        <v>81</v>
      </c>
      <c r="BW375" t="s" s="0">
        <v>81</v>
      </c>
      <c r="BX375" t="s" s="0">
        <v>121</v>
      </c>
    </row>
    <row r="376">
      <c r="A376" t="s" s="0">
        <v>77</v>
      </c>
      <c r="B376" t="s" s="0">
        <v>77</v>
      </c>
      <c r="C376" t="s" s="0">
        <v>77</v>
      </c>
      <c r="D376" t="s" s="0">
        <v>77</v>
      </c>
      <c r="E376" t="s" s="0">
        <v>8323</v>
      </c>
      <c r="F376" t="s" s="0">
        <v>8324</v>
      </c>
      <c r="G376" t="s" s="0">
        <v>8325</v>
      </c>
      <c r="H376" t="s" s="0">
        <v>81</v>
      </c>
      <c r="I376" t="s" s="0">
        <v>82</v>
      </c>
      <c r="J376" t="s" s="0">
        <v>8326</v>
      </c>
      <c r="K376" t="s" s="0">
        <v>8327</v>
      </c>
      <c r="L376" t="s" s="0">
        <v>81</v>
      </c>
      <c r="M376" t="s" s="0">
        <v>81</v>
      </c>
      <c r="N376" t="s" s="0">
        <v>81</v>
      </c>
      <c r="O376" t="s" s="0">
        <v>8328</v>
      </c>
      <c r="P376" t="s" s="0">
        <v>8329</v>
      </c>
      <c r="Q376" t="s" s="0">
        <v>87</v>
      </c>
      <c r="R376" t="s" s="0">
        <v>81</v>
      </c>
      <c r="S376" t="s" s="0">
        <v>81</v>
      </c>
      <c r="T376" t="s" s="0">
        <v>81</v>
      </c>
      <c r="U376" t="s" s="0">
        <v>81</v>
      </c>
      <c r="V376" t="s" s="0">
        <v>8330</v>
      </c>
      <c r="W376" t="s" s="0">
        <v>5622</v>
      </c>
      <c r="X376" t="s" s="0">
        <v>81</v>
      </c>
      <c r="Y376" t="s" s="0">
        <v>81</v>
      </c>
      <c r="Z376" t="s" s="0">
        <v>90</v>
      </c>
      <c r="AA376" t="s" s="0">
        <v>91</v>
      </c>
      <c r="AB376" t="s" s="0">
        <v>81</v>
      </c>
      <c r="AC376" t="s" s="0">
        <v>81</v>
      </c>
      <c r="AD376" t="s" s="0">
        <v>81</v>
      </c>
      <c r="AE376" t="s" s="0">
        <v>81</v>
      </c>
      <c r="AF376" t="s" s="0">
        <v>81</v>
      </c>
      <c r="AG376" t="s" s="0">
        <v>8331</v>
      </c>
      <c r="AH376" t="s" s="0">
        <v>8332</v>
      </c>
      <c r="AI376" t="s" s="0">
        <v>8333</v>
      </c>
      <c r="AJ376" t="s" s="0">
        <v>8334</v>
      </c>
      <c r="AK376" t="s" s="0">
        <v>81</v>
      </c>
      <c r="AL376" t="s" s="0">
        <v>4305</v>
      </c>
      <c r="AM376" t="s" s="0">
        <v>97</v>
      </c>
      <c r="AN376" t="s" s="0">
        <v>97</v>
      </c>
      <c r="AO376" t="s" s="0">
        <v>108</v>
      </c>
      <c r="AP376" t="s" s="0">
        <v>108</v>
      </c>
      <c r="AQ376" t="s" s="0">
        <v>98</v>
      </c>
      <c r="AR376" t="s" s="0">
        <v>99</v>
      </c>
      <c r="AS376" t="s" s="0">
        <v>100</v>
      </c>
      <c r="AT376" t="s" s="0">
        <v>5624</v>
      </c>
      <c r="AU376" t="s" s="0">
        <v>81</v>
      </c>
      <c r="AV376" t="s" s="0">
        <v>81</v>
      </c>
      <c r="AW376" t="s" s="0">
        <v>5625</v>
      </c>
      <c r="AX376" t="s" s="0">
        <v>5626</v>
      </c>
      <c r="AY376" t="s" s="0">
        <v>8335</v>
      </c>
      <c r="AZ376" t="s" s="0">
        <v>205</v>
      </c>
      <c r="BA376" t="s" s="0">
        <v>323</v>
      </c>
      <c r="BB376" t="s" s="0">
        <v>108</v>
      </c>
      <c r="BC376" t="s" s="0">
        <v>81</v>
      </c>
      <c r="BD376" t="s" s="0">
        <v>81</v>
      </c>
      <c r="BE376" t="s" s="0">
        <v>81</v>
      </c>
      <c r="BF376" t="s" s="0">
        <v>81</v>
      </c>
      <c r="BG376" t="s" s="0">
        <v>81</v>
      </c>
      <c r="BH376" t="s" s="0">
        <v>81</v>
      </c>
      <c r="BI376" t="s" s="0">
        <v>288</v>
      </c>
      <c r="BJ376" t="s" s="0">
        <v>8336</v>
      </c>
      <c r="BK376" t="s" s="749">
        <f>HYPERLINK("http://dx.doi.org/10.1186/s12880-025-02068-3","http://dx.doi.org/10.1186/s12880-025-02068-3")</f>
        <v>8337</v>
      </c>
      <c r="BL376" t="s" s="0">
        <v>81</v>
      </c>
      <c r="BM376" t="s" s="0">
        <v>81</v>
      </c>
      <c r="BN376" t="s" s="0">
        <v>177</v>
      </c>
      <c r="BO376" t="s" s="0">
        <v>441</v>
      </c>
      <c r="BP376" t="s" s="0">
        <v>441</v>
      </c>
      <c r="BQ376" t="s" s="0">
        <v>8338</v>
      </c>
      <c r="BR376" t="s" s="0">
        <v>8339</v>
      </c>
      <c r="BS376" t="s" s="0">
        <v>8340</v>
      </c>
      <c r="BT376" t="s" s="750">
        <f>HYPERLINK("https://www.webofscience.com/wos/woscc/full-record/WOS:001655338200001","View Record in Web of Science")</f>
        <v>119</v>
      </c>
      <c r="BU376" t="s" s="0">
        <v>120</v>
      </c>
      <c r="BV376" t="s" s="0">
        <v>81</v>
      </c>
      <c r="BW376" t="s" s="0">
        <v>81</v>
      </c>
      <c r="BX376" t="s" s="0">
        <v>121</v>
      </c>
    </row>
    <row r="377">
      <c r="A377" t="s" s="0">
        <v>77</v>
      </c>
      <c r="B377" t="s" s="0">
        <v>77</v>
      </c>
      <c r="C377" t="s" s="0">
        <v>77</v>
      </c>
      <c r="D377" t="s" s="0">
        <v>77</v>
      </c>
      <c r="E377" t="s" s="0">
        <v>8341</v>
      </c>
      <c r="F377" t="s" s="0">
        <v>8342</v>
      </c>
      <c r="G377" t="s" s="0">
        <v>8343</v>
      </c>
      <c r="H377" t="s" s="0">
        <v>81</v>
      </c>
      <c r="I377" t="s" s="0">
        <v>82</v>
      </c>
      <c r="J377" t="s" s="0">
        <v>8344</v>
      </c>
      <c r="K377" t="s" s="0">
        <v>8345</v>
      </c>
      <c r="L377" t="s" s="0">
        <v>8346</v>
      </c>
      <c r="M377" t="s" s="0">
        <v>8347</v>
      </c>
      <c r="N377" t="s" s="0">
        <v>8348</v>
      </c>
      <c r="O377" t="s" s="0">
        <v>8349</v>
      </c>
      <c r="P377" t="s" s="0">
        <v>81</v>
      </c>
      <c r="Q377" t="s" s="0">
        <v>87</v>
      </c>
      <c r="R377" t="s" s="0">
        <v>81</v>
      </c>
      <c r="S377" t="s" s="0">
        <v>81</v>
      </c>
      <c r="T377" t="s" s="0">
        <v>81</v>
      </c>
      <c r="U377" t="s" s="0">
        <v>81</v>
      </c>
      <c r="V377" t="s" s="0">
        <v>8350</v>
      </c>
      <c r="W377" t="s" s="0">
        <v>5144</v>
      </c>
      <c r="X377" t="s" s="0">
        <v>81</v>
      </c>
      <c r="Y377" t="s" s="0">
        <v>81</v>
      </c>
      <c r="Z377" t="s" s="0">
        <v>90</v>
      </c>
      <c r="AA377" t="s" s="0">
        <v>91</v>
      </c>
      <c r="AB377" t="s" s="0">
        <v>81</v>
      </c>
      <c r="AC377" t="s" s="0">
        <v>81</v>
      </c>
      <c r="AD377" t="s" s="0">
        <v>81</v>
      </c>
      <c r="AE377" t="s" s="0">
        <v>81</v>
      </c>
      <c r="AF377" t="s" s="0">
        <v>81</v>
      </c>
      <c r="AG377" t="s" s="0">
        <v>8351</v>
      </c>
      <c r="AH377" t="s" s="0">
        <v>81</v>
      </c>
      <c r="AI377" t="s" s="0">
        <v>81</v>
      </c>
      <c r="AJ377" t="s" s="0">
        <v>81</v>
      </c>
      <c r="AK377" t="s" s="0">
        <v>81</v>
      </c>
      <c r="AL377" t="s" s="0">
        <v>882</v>
      </c>
      <c r="AM377" t="s" s="0">
        <v>97</v>
      </c>
      <c r="AN377" t="s" s="0">
        <v>97</v>
      </c>
      <c r="AO377" t="s" s="0">
        <v>108</v>
      </c>
      <c r="AP377" t="s" s="0">
        <v>108</v>
      </c>
      <c r="AQ377" t="s" s="0">
        <v>313</v>
      </c>
      <c r="AR377" t="s" s="0">
        <v>314</v>
      </c>
      <c r="AS377" t="s" s="0">
        <v>315</v>
      </c>
      <c r="AT377" t="s" s="0">
        <v>5147</v>
      </c>
      <c r="AU377" t="s" s="0">
        <v>81</v>
      </c>
      <c r="AV377" t="s" s="0">
        <v>81</v>
      </c>
      <c r="AW377" t="s" s="0">
        <v>5148</v>
      </c>
      <c r="AX377" t="s" s="0">
        <v>5149</v>
      </c>
      <c r="AY377" t="s" s="0">
        <v>1157</v>
      </c>
      <c r="AZ377" t="s" s="0">
        <v>106</v>
      </c>
      <c r="BA377" t="s" s="0">
        <v>154</v>
      </c>
      <c r="BB377" t="s" s="0">
        <v>81</v>
      </c>
      <c r="BC377" t="s" s="0">
        <v>81</v>
      </c>
      <c r="BD377" t="s" s="0">
        <v>81</v>
      </c>
      <c r="BE377" t="s" s="0">
        <v>81</v>
      </c>
      <c r="BF377" t="s" s="0">
        <v>81</v>
      </c>
      <c r="BG377" t="s" s="0">
        <v>81</v>
      </c>
      <c r="BH377" t="s" s="0">
        <v>81</v>
      </c>
      <c r="BI377" t="s" s="0">
        <v>8352</v>
      </c>
      <c r="BJ377" t="s" s="0">
        <v>8353</v>
      </c>
      <c r="BK377" t="s" s="751">
        <f>HYPERLINK("http://dx.doi.org/10.3389/fcvm.2026.1777734","http://dx.doi.org/10.3389/fcvm.2026.1777734")</f>
        <v>8354</v>
      </c>
      <c r="BL377" t="s" s="0">
        <v>81</v>
      </c>
      <c r="BM377" t="s" s="0">
        <v>112</v>
      </c>
      <c r="BN377" t="s" s="0">
        <v>534</v>
      </c>
      <c r="BO377" t="s" s="0">
        <v>155</v>
      </c>
      <c r="BP377" t="s" s="0">
        <v>156</v>
      </c>
      <c r="BQ377" t="s" s="0">
        <v>8355</v>
      </c>
      <c r="BR377" t="s" s="0">
        <v>8356</v>
      </c>
      <c r="BS377" t="s" s="0">
        <v>8357</v>
      </c>
      <c r="BT377" t="s" s="752">
        <f>HYPERLINK("https://www.webofscience.com/wos/woscc/full-record/WOS:001735485000001","View Record in Web of Science")</f>
        <v>119</v>
      </c>
      <c r="BU377" t="s" s="0">
        <v>120</v>
      </c>
      <c r="BV377" t="s" s="0">
        <v>81</v>
      </c>
      <c r="BW377" t="s" s="0">
        <v>81</v>
      </c>
      <c r="BX377" t="s" s="0">
        <v>121</v>
      </c>
    </row>
    <row r="378">
      <c r="A378" t="s" s="0">
        <v>77</v>
      </c>
      <c r="B378" t="s" s="0">
        <v>77</v>
      </c>
      <c r="C378" t="s" s="0">
        <v>77</v>
      </c>
      <c r="D378" t="s" s="0">
        <v>77</v>
      </c>
      <c r="E378" t="s" s="0">
        <v>8358</v>
      </c>
      <c r="F378" t="s" s="0">
        <v>8359</v>
      </c>
      <c r="G378" t="s" s="0">
        <v>8360</v>
      </c>
      <c r="H378" t="s" s="0">
        <v>81</v>
      </c>
      <c r="I378" t="s" s="0">
        <v>82</v>
      </c>
      <c r="J378" t="s" s="0">
        <v>8361</v>
      </c>
      <c r="K378" t="s" s="0">
        <v>8362</v>
      </c>
      <c r="L378" t="s" s="0">
        <v>8363</v>
      </c>
      <c r="M378" t="s" s="0">
        <v>8363</v>
      </c>
      <c r="N378" t="s" s="0">
        <v>8364</v>
      </c>
      <c r="O378" t="s" s="0">
        <v>8365</v>
      </c>
      <c r="P378" t="s" s="0">
        <v>81</v>
      </c>
      <c r="Q378" t="s" s="0">
        <v>87</v>
      </c>
      <c r="R378" t="s" s="0">
        <v>81</v>
      </c>
      <c r="S378" t="s" s="0">
        <v>81</v>
      </c>
      <c r="T378" t="s" s="0">
        <v>81</v>
      </c>
      <c r="U378" t="s" s="0">
        <v>81</v>
      </c>
      <c r="V378" t="s" s="0">
        <v>8366</v>
      </c>
      <c r="W378" t="s" s="0">
        <v>8367</v>
      </c>
      <c r="X378" t="s" s="0">
        <v>81</v>
      </c>
      <c r="Y378" t="s" s="0">
        <v>81</v>
      </c>
      <c r="Z378" t="s" s="0">
        <v>90</v>
      </c>
      <c r="AA378" t="s" s="0">
        <v>91</v>
      </c>
      <c r="AB378" t="s" s="0">
        <v>81</v>
      </c>
      <c r="AC378" t="s" s="0">
        <v>81</v>
      </c>
      <c r="AD378" t="s" s="0">
        <v>81</v>
      </c>
      <c r="AE378" t="s" s="0">
        <v>81</v>
      </c>
      <c r="AF378" t="s" s="0">
        <v>81</v>
      </c>
      <c r="AG378" t="s" s="0">
        <v>8368</v>
      </c>
      <c r="AH378" t="s" s="0">
        <v>8369</v>
      </c>
      <c r="AI378" t="s" s="0">
        <v>81</v>
      </c>
      <c r="AJ378" t="s" s="0">
        <v>81</v>
      </c>
      <c r="AK378" t="s" s="0">
        <v>81</v>
      </c>
      <c r="AL378" t="s" s="0">
        <v>8370</v>
      </c>
      <c r="AM378" t="s" s="0">
        <v>77</v>
      </c>
      <c r="AN378" t="s" s="0">
        <v>77</v>
      </c>
      <c r="AO378" t="s" s="0">
        <v>77</v>
      </c>
      <c r="AP378" t="s" s="0">
        <v>77</v>
      </c>
      <c r="AQ378" t="s" s="0">
        <v>2421</v>
      </c>
      <c r="AR378" t="s" s="0">
        <v>2422</v>
      </c>
      <c r="AS378" t="s" s="0">
        <v>2423</v>
      </c>
      <c r="AT378" t="s" s="0">
        <v>8371</v>
      </c>
      <c r="AU378" t="s" s="0">
        <v>81</v>
      </c>
      <c r="AV378" t="s" s="0">
        <v>81</v>
      </c>
      <c r="AW378" t="s" s="0">
        <v>8372</v>
      </c>
      <c r="AX378" t="s" s="0">
        <v>8373</v>
      </c>
      <c r="AY378" t="s" s="0">
        <v>106</v>
      </c>
      <c r="AZ378" t="s" s="0">
        <v>106</v>
      </c>
      <c r="BA378" t="s" s="0">
        <v>293</v>
      </c>
      <c r="BB378" t="s" s="0">
        <v>81</v>
      </c>
      <c r="BC378" t="s" s="0">
        <v>81</v>
      </c>
      <c r="BD378" t="s" s="0">
        <v>81</v>
      </c>
      <c r="BE378" t="s" s="0">
        <v>81</v>
      </c>
      <c r="BF378" t="s" s="0">
        <v>81</v>
      </c>
      <c r="BG378" t="s" s="0">
        <v>81</v>
      </c>
      <c r="BH378" t="s" s="0">
        <v>81</v>
      </c>
      <c r="BI378" t="s" s="0">
        <v>8374</v>
      </c>
      <c r="BJ378" t="s" s="0">
        <v>8375</v>
      </c>
      <c r="BK378" t="s" s="753">
        <f>HYPERLINK("http://dx.doi.org/10.2147/JMDH.S623353","http://dx.doi.org/10.2147/JMDH.S623353")</f>
        <v>8376</v>
      </c>
      <c r="BL378" t="s" s="0">
        <v>81</v>
      </c>
      <c r="BM378" t="s" s="0">
        <v>81</v>
      </c>
      <c r="BN378" t="s" s="0">
        <v>534</v>
      </c>
      <c r="BO378" t="s" s="0">
        <v>3886</v>
      </c>
      <c r="BP378" t="s" s="0">
        <v>3886</v>
      </c>
      <c r="BQ378" t="s" s="0">
        <v>8377</v>
      </c>
      <c r="BR378" t="s" s="0">
        <v>81</v>
      </c>
      <c r="BS378" t="s" s="0">
        <v>8378</v>
      </c>
      <c r="BT378" t="s" s="754">
        <f>HYPERLINK("https://www.webofscience.com/wos/woscc/full-record/WOS:001851397000001","View Record in Web of Science")</f>
        <v>119</v>
      </c>
      <c r="BU378" t="s" s="0">
        <v>120</v>
      </c>
      <c r="BV378" t="s" s="0">
        <v>81</v>
      </c>
      <c r="BW378" t="s" s="0">
        <v>81</v>
      </c>
      <c r="BX378" t="s" s="0">
        <v>121</v>
      </c>
    </row>
    <row r="379">
      <c r="A379" t="s" s="0">
        <v>77</v>
      </c>
      <c r="B379" t="s" s="0">
        <v>77</v>
      </c>
      <c r="C379" t="s" s="0">
        <v>108</v>
      </c>
      <c r="D379" t="s" s="0">
        <v>77</v>
      </c>
      <c r="E379" t="s" s="0">
        <v>8379</v>
      </c>
      <c r="F379" t="s" s="0">
        <v>8380</v>
      </c>
      <c r="G379" t="s" s="0">
        <v>8381</v>
      </c>
      <c r="H379" t="s" s="0">
        <v>81</v>
      </c>
      <c r="I379" t="s" s="0">
        <v>82</v>
      </c>
      <c r="J379" t="s" s="0">
        <v>8382</v>
      </c>
      <c r="K379" t="s" s="0">
        <v>81</v>
      </c>
      <c r="L379" t="s" s="0">
        <v>81</v>
      </c>
      <c r="M379" t="s" s="0">
        <v>81</v>
      </c>
      <c r="N379" t="s" s="0">
        <v>81</v>
      </c>
      <c r="O379" t="s" s="0">
        <v>8383</v>
      </c>
      <c r="P379" t="s" s="0">
        <v>8384</v>
      </c>
      <c r="Q379" t="s" s="0">
        <v>87</v>
      </c>
      <c r="R379" t="s" s="0">
        <v>81</v>
      </c>
      <c r="S379" t="s" s="0">
        <v>81</v>
      </c>
      <c r="T379" t="s" s="0">
        <v>81</v>
      </c>
      <c r="U379" t="s" s="0">
        <v>81</v>
      </c>
      <c r="V379" t="s" s="0">
        <v>8385</v>
      </c>
      <c r="W379" t="s" s="0">
        <v>8386</v>
      </c>
      <c r="X379" t="s" s="0">
        <v>81</v>
      </c>
      <c r="Y379" t="s" s="0">
        <v>81</v>
      </c>
      <c r="Z379" t="s" s="0">
        <v>90</v>
      </c>
      <c r="AA379" t="s" s="0">
        <v>91</v>
      </c>
      <c r="AB379" t="s" s="0">
        <v>81</v>
      </c>
      <c r="AC379" t="s" s="0">
        <v>81</v>
      </c>
      <c r="AD379" t="s" s="0">
        <v>81</v>
      </c>
      <c r="AE379" t="s" s="0">
        <v>81</v>
      </c>
      <c r="AF379" t="s" s="0">
        <v>81</v>
      </c>
      <c r="AG379" t="s" s="0">
        <v>8387</v>
      </c>
      <c r="AH379" t="s" s="0">
        <v>81</v>
      </c>
      <c r="AI379" t="s" s="0">
        <v>81</v>
      </c>
      <c r="AJ379" t="s" s="0">
        <v>81</v>
      </c>
      <c r="AK379" t="s" s="0">
        <v>81</v>
      </c>
      <c r="AL379" t="s" s="0">
        <v>77</v>
      </c>
      <c r="AM379" t="s" s="0">
        <v>108</v>
      </c>
      <c r="AN379" t="s" s="0">
        <v>108</v>
      </c>
      <c r="AO379" t="s" s="0">
        <v>108</v>
      </c>
      <c r="AP379" t="s" s="0">
        <v>108</v>
      </c>
      <c r="AQ379" t="s" s="0">
        <v>8388</v>
      </c>
      <c r="AR379" t="s" s="0">
        <v>8389</v>
      </c>
      <c r="AS379" t="s" s="0">
        <v>8390</v>
      </c>
      <c r="AT379" t="s" s="0">
        <v>8391</v>
      </c>
      <c r="AU379" t="s" s="0">
        <v>8392</v>
      </c>
      <c r="AV379" t="s" s="0">
        <v>81</v>
      </c>
      <c r="AW379" t="s" s="0">
        <v>8393</v>
      </c>
      <c r="AX379" t="s" s="0">
        <v>8394</v>
      </c>
      <c r="AY379" t="s" s="0">
        <v>8395</v>
      </c>
      <c r="AZ379" t="s" s="0">
        <v>205</v>
      </c>
      <c r="BA379" t="s" s="0">
        <v>1846</v>
      </c>
      <c r="BB379" t="s" s="0">
        <v>297</v>
      </c>
      <c r="BC379" t="s" s="0">
        <v>81</v>
      </c>
      <c r="BD379" t="s" s="0">
        <v>81</v>
      </c>
      <c r="BE379" t="s" s="0">
        <v>81</v>
      </c>
      <c r="BF379" t="s" s="0">
        <v>81</v>
      </c>
      <c r="BG379" t="s" s="0">
        <v>81</v>
      </c>
      <c r="BH379" t="s" s="0">
        <v>81</v>
      </c>
      <c r="BI379" t="s" s="0">
        <v>81</v>
      </c>
      <c r="BJ379" t="s" s="0">
        <v>81</v>
      </c>
      <c r="BK379" t="s" s="0">
        <v>81</v>
      </c>
      <c r="BL379" t="s" s="0">
        <v>81</v>
      </c>
      <c r="BM379" t="s" s="0">
        <v>81</v>
      </c>
      <c r="BN379" t="s" s="0">
        <v>404</v>
      </c>
      <c r="BO379" t="s" s="0">
        <v>568</v>
      </c>
      <c r="BP379" t="s" s="0">
        <v>568</v>
      </c>
      <c r="BQ379" t="s" s="0">
        <v>8396</v>
      </c>
      <c r="BR379" t="s" s="0">
        <v>81</v>
      </c>
      <c r="BS379" t="s" s="0">
        <v>8397</v>
      </c>
      <c r="BT379" t="s" s="755">
        <f>HYPERLINK("https://www.webofscience.com/wos/woscc/full-record/WOS:001639668900005","View Record in Web of Science")</f>
        <v>119</v>
      </c>
      <c r="BU379" t="s" s="0">
        <v>81</v>
      </c>
      <c r="BV379" t="s" s="0">
        <v>81</v>
      </c>
      <c r="BW379" t="s" s="0">
        <v>81</v>
      </c>
      <c r="BX379" t="s" s="0">
        <v>121</v>
      </c>
    </row>
    <row r="380">
      <c r="A380" t="s" s="0">
        <v>77</v>
      </c>
      <c r="B380" t="s" s="0">
        <v>77</v>
      </c>
      <c r="C380" t="s" s="0">
        <v>108</v>
      </c>
      <c r="D380" t="s" s="0">
        <v>77</v>
      </c>
      <c r="E380" t="s" s="0">
        <v>8398</v>
      </c>
      <c r="F380" t="s" s="0">
        <v>8399</v>
      </c>
      <c r="G380" t="s" s="0">
        <v>8400</v>
      </c>
      <c r="H380" t="s" s="0">
        <v>81</v>
      </c>
      <c r="I380" t="s" s="0">
        <v>82</v>
      </c>
      <c r="J380" t="s" s="0">
        <v>8401</v>
      </c>
      <c r="K380" t="s" s="0">
        <v>8402</v>
      </c>
      <c r="L380" t="s" s="0">
        <v>81</v>
      </c>
      <c r="M380" t="s" s="0">
        <v>81</v>
      </c>
      <c r="N380" t="s" s="0">
        <v>81</v>
      </c>
      <c r="O380" t="s" s="0">
        <v>8403</v>
      </c>
      <c r="P380" t="s" s="0">
        <v>8404</v>
      </c>
      <c r="Q380" t="s" s="0">
        <v>87</v>
      </c>
      <c r="R380" t="s" s="0">
        <v>81</v>
      </c>
      <c r="S380" t="s" s="0">
        <v>81</v>
      </c>
      <c r="T380" t="s" s="0">
        <v>81</v>
      </c>
      <c r="U380" t="s" s="0">
        <v>81</v>
      </c>
      <c r="V380" t="s" s="0">
        <v>8405</v>
      </c>
      <c r="W380" t="s" s="0">
        <v>1178</v>
      </c>
      <c r="X380" t="s" s="0">
        <v>81</v>
      </c>
      <c r="Y380" t="s" s="0">
        <v>81</v>
      </c>
      <c r="Z380" t="s" s="0">
        <v>90</v>
      </c>
      <c r="AA380" t="s" s="0">
        <v>91</v>
      </c>
      <c r="AB380" t="s" s="0">
        <v>81</v>
      </c>
      <c r="AC380" t="s" s="0">
        <v>81</v>
      </c>
      <c r="AD380" t="s" s="0">
        <v>81</v>
      </c>
      <c r="AE380" t="s" s="0">
        <v>81</v>
      </c>
      <c r="AF380" t="s" s="0">
        <v>81</v>
      </c>
      <c r="AG380" t="s" s="0">
        <v>8406</v>
      </c>
      <c r="AH380" t="s" s="0">
        <v>81</v>
      </c>
      <c r="AI380" t="s" s="0">
        <v>81</v>
      </c>
      <c r="AJ380" t="s" s="0">
        <v>81</v>
      </c>
      <c r="AK380" t="s" s="0">
        <v>81</v>
      </c>
      <c r="AL380" t="s" s="0">
        <v>234</v>
      </c>
      <c r="AM380" t="s" s="0">
        <v>199</v>
      </c>
      <c r="AN380" t="s" s="0">
        <v>199</v>
      </c>
      <c r="AO380" t="s" s="0">
        <v>122</v>
      </c>
      <c r="AP380" t="s" s="0">
        <v>122</v>
      </c>
      <c r="AQ380" t="s" s="0">
        <v>170</v>
      </c>
      <c r="AR380" t="s" s="0">
        <v>171</v>
      </c>
      <c r="AS380" t="s" s="0">
        <v>172</v>
      </c>
      <c r="AT380" t="s" s="0">
        <v>81</v>
      </c>
      <c r="AU380" t="s" s="0">
        <v>1183</v>
      </c>
      <c r="AV380" t="s" s="0">
        <v>81</v>
      </c>
      <c r="AW380" t="s" s="0">
        <v>1178</v>
      </c>
      <c r="AX380" t="s" s="0">
        <v>1184</v>
      </c>
      <c r="AY380" t="s" s="0">
        <v>7899</v>
      </c>
      <c r="AZ380" t="s" s="0">
        <v>106</v>
      </c>
      <c r="BA380" t="s" s="0">
        <v>466</v>
      </c>
      <c r="BB380" t="s" s="0">
        <v>199</v>
      </c>
      <c r="BC380" t="s" s="0">
        <v>81</v>
      </c>
      <c r="BD380" t="s" s="0">
        <v>81</v>
      </c>
      <c r="BE380" t="s" s="0">
        <v>81</v>
      </c>
      <c r="BF380" t="s" s="0">
        <v>81</v>
      </c>
      <c r="BG380" t="s" s="0">
        <v>81</v>
      </c>
      <c r="BH380" t="s" s="0">
        <v>81</v>
      </c>
      <c r="BI380" t="s" s="0">
        <v>8407</v>
      </c>
      <c r="BJ380" t="s" s="0">
        <v>8408</v>
      </c>
      <c r="BK380" t="s" s="756">
        <f>HYPERLINK("http://dx.doi.org/10.3390/cancers18030421","http://dx.doi.org/10.3390/cancers18030421")</f>
        <v>8409</v>
      </c>
      <c r="BL380" t="s" s="0">
        <v>81</v>
      </c>
      <c r="BM380" t="s" s="0">
        <v>81</v>
      </c>
      <c r="BN380" t="s" s="0">
        <v>113</v>
      </c>
      <c r="BO380" t="s" s="0">
        <v>568</v>
      </c>
      <c r="BP380" t="s" s="0">
        <v>568</v>
      </c>
      <c r="BQ380" t="s" s="0">
        <v>8410</v>
      </c>
      <c r="BR380" t="s" s="0">
        <v>8411</v>
      </c>
      <c r="BS380" t="s" s="0">
        <v>8412</v>
      </c>
      <c r="BT380" t="s" s="757">
        <f>HYPERLINK("https://www.webofscience.com/wos/woscc/full-record/WOS:001687630100001","View Record in Web of Science")</f>
        <v>119</v>
      </c>
      <c r="BU380" t="s" s="0">
        <v>120</v>
      </c>
      <c r="BV380" t="s" s="0">
        <v>81</v>
      </c>
      <c r="BW380" t="s" s="0">
        <v>81</v>
      </c>
      <c r="BX380" t="s" s="0">
        <v>121</v>
      </c>
    </row>
    <row r="381">
      <c r="A381" t="s" s="0">
        <v>77</v>
      </c>
      <c r="B381" t="s" s="0">
        <v>77</v>
      </c>
      <c r="C381" t="s" s="0">
        <v>77</v>
      </c>
      <c r="D381" t="s" s="0">
        <v>77</v>
      </c>
      <c r="E381" t="s" s="0">
        <v>8413</v>
      </c>
      <c r="F381" t="s" s="0">
        <v>8414</v>
      </c>
      <c r="G381" t="s" s="0">
        <v>8415</v>
      </c>
      <c r="H381" t="s" s="0">
        <v>81</v>
      </c>
      <c r="I381" t="s" s="0">
        <v>276</v>
      </c>
      <c r="J381" t="s" s="0">
        <v>8416</v>
      </c>
      <c r="K381" t="s" s="0">
        <v>8417</v>
      </c>
      <c r="L381" t="s" s="0">
        <v>81</v>
      </c>
      <c r="M381" t="s" s="0">
        <v>81</v>
      </c>
      <c r="N381" t="s" s="0">
        <v>858</v>
      </c>
      <c r="O381" t="s" s="0">
        <v>8418</v>
      </c>
      <c r="P381" t="s" s="0">
        <v>8419</v>
      </c>
      <c r="Q381" t="s" s="0">
        <v>87</v>
      </c>
      <c r="R381" t="s" s="0">
        <v>81</v>
      </c>
      <c r="S381" t="s" s="0">
        <v>81</v>
      </c>
      <c r="T381" t="s" s="0">
        <v>81</v>
      </c>
      <c r="U381" t="s" s="0">
        <v>81</v>
      </c>
      <c r="V381" t="s" s="0">
        <v>8420</v>
      </c>
      <c r="W381" t="s" s="0">
        <v>8421</v>
      </c>
      <c r="X381" t="s" s="0">
        <v>81</v>
      </c>
      <c r="Y381" t="s" s="0">
        <v>81</v>
      </c>
      <c r="Z381" t="s" s="0">
        <v>90</v>
      </c>
      <c r="AA381" t="s" s="0">
        <v>91</v>
      </c>
      <c r="AB381" t="s" s="0">
        <v>81</v>
      </c>
      <c r="AC381" t="s" s="0">
        <v>81</v>
      </c>
      <c r="AD381" t="s" s="0">
        <v>81</v>
      </c>
      <c r="AE381" t="s" s="0">
        <v>81</v>
      </c>
      <c r="AF381" t="s" s="0">
        <v>81</v>
      </c>
      <c r="AG381" t="s" s="0">
        <v>8422</v>
      </c>
      <c r="AH381" t="s" s="0">
        <v>8423</v>
      </c>
      <c r="AI381" t="s" s="0">
        <v>8424</v>
      </c>
      <c r="AJ381" t="s" s="0">
        <v>81</v>
      </c>
      <c r="AK381" t="s" s="0">
        <v>81</v>
      </c>
      <c r="AL381" t="s" s="0">
        <v>347</v>
      </c>
      <c r="AM381" t="s" s="0">
        <v>77</v>
      </c>
      <c r="AN381" t="s" s="0">
        <v>77</v>
      </c>
      <c r="AO381" t="s" s="0">
        <v>77</v>
      </c>
      <c r="AP381" t="s" s="0">
        <v>77</v>
      </c>
      <c r="AQ381" t="s" s="0">
        <v>170</v>
      </c>
      <c r="AR381" t="s" s="0">
        <v>171</v>
      </c>
      <c r="AS381" t="s" s="0">
        <v>172</v>
      </c>
      <c r="AT381" t="s" s="0">
        <v>81</v>
      </c>
      <c r="AU381" t="s" s="0">
        <v>8425</v>
      </c>
      <c r="AV381" t="s" s="0">
        <v>81</v>
      </c>
      <c r="AW381" t="s" s="0">
        <v>8426</v>
      </c>
      <c r="AX381" t="s" s="0">
        <v>8427</v>
      </c>
      <c r="AY381" t="s" s="0">
        <v>3423</v>
      </c>
      <c r="AZ381" t="s" s="0">
        <v>106</v>
      </c>
      <c r="BA381" t="s" s="0">
        <v>289</v>
      </c>
      <c r="BB381" t="s" s="0">
        <v>97</v>
      </c>
      <c r="BC381" t="s" s="0">
        <v>81</v>
      </c>
      <c r="BD381" t="s" s="0">
        <v>81</v>
      </c>
      <c r="BE381" t="s" s="0">
        <v>81</v>
      </c>
      <c r="BF381" t="s" s="0">
        <v>81</v>
      </c>
      <c r="BG381" t="s" s="0">
        <v>81</v>
      </c>
      <c r="BH381" t="s" s="0">
        <v>81</v>
      </c>
      <c r="BI381" t="s" s="0">
        <v>403</v>
      </c>
      <c r="BJ381" t="s" s="0">
        <v>8428</v>
      </c>
      <c r="BK381" t="s" s="758">
        <f>HYPERLINK("http://dx.doi.org/10.3390/surgeries7020061","http://dx.doi.org/10.3390/surgeries7020061")</f>
        <v>8429</v>
      </c>
      <c r="BL381" t="s" s="0">
        <v>81</v>
      </c>
      <c r="BM381" t="s" s="0">
        <v>912</v>
      </c>
      <c r="BN381" t="s" s="0">
        <v>154</v>
      </c>
      <c r="BO381" t="s" s="0">
        <v>298</v>
      </c>
      <c r="BP381" t="s" s="0">
        <v>298</v>
      </c>
      <c r="BQ381" t="s" s="0">
        <v>8430</v>
      </c>
      <c r="BR381" t="s" s="0">
        <v>81</v>
      </c>
      <c r="BS381" t="s" s="0">
        <v>8431</v>
      </c>
      <c r="BT381" t="s" s="759">
        <f>HYPERLINK("https://www.webofscience.com/wos/woscc/full-record/WOS:001803438300001","View Record in Web of Science")</f>
        <v>119</v>
      </c>
      <c r="BU381" t="s" s="0">
        <v>272</v>
      </c>
      <c r="BV381" t="s" s="0">
        <v>81</v>
      </c>
      <c r="BW381" t="s" s="0">
        <v>81</v>
      </c>
      <c r="BX381" t="s" s="0">
        <v>121</v>
      </c>
    </row>
    <row r="382">
      <c r="A382" t="s" s="0">
        <v>77</v>
      </c>
      <c r="B382" t="s" s="0">
        <v>77</v>
      </c>
      <c r="C382" t="s" s="0">
        <v>77</v>
      </c>
      <c r="D382" t="s" s="0">
        <v>77</v>
      </c>
      <c r="E382" t="s" s="0">
        <v>8432</v>
      </c>
      <c r="F382" t="s" s="0">
        <v>8433</v>
      </c>
      <c r="G382" t="s" s="0">
        <v>8434</v>
      </c>
      <c r="H382" t="s" s="0">
        <v>81</v>
      </c>
      <c r="I382" t="s" s="0">
        <v>82</v>
      </c>
      <c r="J382" t="s" s="0">
        <v>8435</v>
      </c>
      <c r="K382" t="s" s="0">
        <v>8436</v>
      </c>
      <c r="L382" t="s" s="0">
        <v>81</v>
      </c>
      <c r="M382" t="s" s="0">
        <v>81</v>
      </c>
      <c r="N382" t="s" s="0">
        <v>81</v>
      </c>
      <c r="O382" t="s" s="0">
        <v>8437</v>
      </c>
      <c r="P382" t="s" s="0">
        <v>81</v>
      </c>
      <c r="Q382" t="s" s="0">
        <v>87</v>
      </c>
      <c r="R382" t="s" s="0">
        <v>81</v>
      </c>
      <c r="S382" t="s" s="0">
        <v>81</v>
      </c>
      <c r="T382" t="s" s="0">
        <v>81</v>
      </c>
      <c r="U382" t="s" s="0">
        <v>81</v>
      </c>
      <c r="V382" t="s" s="0">
        <v>8438</v>
      </c>
      <c r="W382" t="s" s="0">
        <v>1631</v>
      </c>
      <c r="X382" t="s" s="0">
        <v>81</v>
      </c>
      <c r="Y382" t="s" s="0">
        <v>81</v>
      </c>
      <c r="Z382" t="s" s="0">
        <v>90</v>
      </c>
      <c r="AA382" t="s" s="0">
        <v>509</v>
      </c>
      <c r="AB382" t="s" s="0">
        <v>81</v>
      </c>
      <c r="AC382" t="s" s="0">
        <v>81</v>
      </c>
      <c r="AD382" t="s" s="0">
        <v>81</v>
      </c>
      <c r="AE382" t="s" s="0">
        <v>81</v>
      </c>
      <c r="AF382" t="s" s="0">
        <v>81</v>
      </c>
      <c r="AG382" t="s" s="0">
        <v>8439</v>
      </c>
      <c r="AH382" t="s" s="0">
        <v>8440</v>
      </c>
      <c r="AI382" t="s" s="0">
        <v>8441</v>
      </c>
      <c r="AJ382" t="s" s="0">
        <v>81</v>
      </c>
      <c r="AK382" t="s" s="0">
        <v>81</v>
      </c>
      <c r="AL382" t="s" s="0">
        <v>4691</v>
      </c>
      <c r="AM382" t="s" s="0">
        <v>108</v>
      </c>
      <c r="AN382" t="s" s="0">
        <v>108</v>
      </c>
      <c r="AO382" t="s" s="0">
        <v>77</v>
      </c>
      <c r="AP382" t="s" s="0">
        <v>77</v>
      </c>
      <c r="AQ382" t="s" s="0">
        <v>1304</v>
      </c>
      <c r="AR382" t="s" s="0">
        <v>1305</v>
      </c>
      <c r="AS382" t="s" s="0">
        <v>1306</v>
      </c>
      <c r="AT382" t="s" s="0">
        <v>1636</v>
      </c>
      <c r="AU382" t="s" s="0">
        <v>1637</v>
      </c>
      <c r="AV382" t="s" s="0">
        <v>81</v>
      </c>
      <c r="AW382" t="s" s="0">
        <v>1638</v>
      </c>
      <c r="AX382" t="s" s="0">
        <v>1639</v>
      </c>
      <c r="AY382" t="s" s="0">
        <v>81</v>
      </c>
      <c r="AZ382" t="s" s="0">
        <v>106</v>
      </c>
      <c r="BA382" t="s" s="0">
        <v>81</v>
      </c>
      <c r="BB382" t="s" s="0">
        <v>81</v>
      </c>
      <c r="BC382" t="s" s="0">
        <v>81</v>
      </c>
      <c r="BD382" t="s" s="0">
        <v>81</v>
      </c>
      <c r="BE382" t="s" s="0">
        <v>81</v>
      </c>
      <c r="BF382" t="s" s="0">
        <v>81</v>
      </c>
      <c r="BG382" t="s" s="0">
        <v>81</v>
      </c>
      <c r="BH382" t="s" s="0">
        <v>81</v>
      </c>
      <c r="BI382" t="s" s="0">
        <v>81</v>
      </c>
      <c r="BJ382" t="s" s="0">
        <v>8442</v>
      </c>
      <c r="BK382" t="s" s="760">
        <f>HYPERLINK("http://dx.doi.org/10.1080/14737140.2026.2671252","http://dx.doi.org/10.1080/14737140.2026.2671252")</f>
        <v>8443</v>
      </c>
      <c r="BL382" t="s" s="0">
        <v>81</v>
      </c>
      <c r="BM382" t="s" s="0">
        <v>912</v>
      </c>
      <c r="BN382" t="s" s="0">
        <v>136</v>
      </c>
      <c r="BO382" t="s" s="0">
        <v>568</v>
      </c>
      <c r="BP382" t="s" s="0">
        <v>568</v>
      </c>
      <c r="BQ382" t="s" s="0">
        <v>8444</v>
      </c>
      <c r="BR382" t="s" s="0">
        <v>8445</v>
      </c>
      <c r="BS382" t="s" s="0">
        <v>8446</v>
      </c>
      <c r="BT382" t="s" s="761">
        <f>HYPERLINK("https://www.webofscience.com/wos/woscc/full-record/WOS:001761495200001","View Record in Web of Science")</f>
        <v>119</v>
      </c>
      <c r="BU382" t="s" s="0">
        <v>81</v>
      </c>
      <c r="BV382" t="s" s="0">
        <v>81</v>
      </c>
      <c r="BW382" t="s" s="0">
        <v>81</v>
      </c>
      <c r="BX382" t="s" s="0">
        <v>121</v>
      </c>
    </row>
    <row r="383">
      <c r="A383" t="s" s="0">
        <v>77</v>
      </c>
      <c r="B383" t="s" s="0">
        <v>77</v>
      </c>
      <c r="C383" t="s" s="0">
        <v>97</v>
      </c>
      <c r="D383" t="s" s="0">
        <v>77</v>
      </c>
      <c r="E383" t="s" s="0">
        <v>8447</v>
      </c>
      <c r="F383" t="s" s="0">
        <v>8448</v>
      </c>
      <c r="G383" t="s" s="0">
        <v>8449</v>
      </c>
      <c r="H383" t="s" s="0">
        <v>81</v>
      </c>
      <c r="I383" t="s" s="0">
        <v>276</v>
      </c>
      <c r="J383" t="s" s="0">
        <v>8450</v>
      </c>
      <c r="K383" t="s" s="0">
        <v>8451</v>
      </c>
      <c r="L383" t="s" s="0">
        <v>81</v>
      </c>
      <c r="M383" t="s" s="0">
        <v>81</v>
      </c>
      <c r="N383" t="s" s="0">
        <v>81</v>
      </c>
      <c r="O383" t="s" s="0">
        <v>8452</v>
      </c>
      <c r="P383" t="s" s="0">
        <v>8453</v>
      </c>
      <c r="Q383" t="s" s="0">
        <v>87</v>
      </c>
      <c r="R383" t="s" s="0">
        <v>81</v>
      </c>
      <c r="S383" t="s" s="0">
        <v>81</v>
      </c>
      <c r="T383" t="s" s="0">
        <v>81</v>
      </c>
      <c r="U383" t="s" s="0">
        <v>81</v>
      </c>
      <c r="V383" t="s" s="0">
        <v>8454</v>
      </c>
      <c r="W383" t="s" s="0">
        <v>8455</v>
      </c>
      <c r="X383" t="s" s="0">
        <v>81</v>
      </c>
      <c r="Y383" t="s" s="0">
        <v>81</v>
      </c>
      <c r="Z383" t="s" s="0">
        <v>90</v>
      </c>
      <c r="AA383" t="s" s="0">
        <v>91</v>
      </c>
      <c r="AB383" t="s" s="0">
        <v>81</v>
      </c>
      <c r="AC383" t="s" s="0">
        <v>81</v>
      </c>
      <c r="AD383" t="s" s="0">
        <v>81</v>
      </c>
      <c r="AE383" t="s" s="0">
        <v>81</v>
      </c>
      <c r="AF383" t="s" s="0">
        <v>81</v>
      </c>
      <c r="AG383" t="s" s="0">
        <v>8456</v>
      </c>
      <c r="AH383" t="s" s="0">
        <v>81</v>
      </c>
      <c r="AI383" t="s" s="0">
        <v>8457</v>
      </c>
      <c r="AJ383" t="s" s="0">
        <v>8458</v>
      </c>
      <c r="AK383" t="s" s="0">
        <v>81</v>
      </c>
      <c r="AL383" t="s" s="0">
        <v>974</v>
      </c>
      <c r="AM383" t="s" s="0">
        <v>677</v>
      </c>
      <c r="AN383" t="s" s="0">
        <v>677</v>
      </c>
      <c r="AO383" t="s" s="0">
        <v>108</v>
      </c>
      <c r="AP383" t="s" s="0">
        <v>97</v>
      </c>
      <c r="AQ383" t="s" s="0">
        <v>611</v>
      </c>
      <c r="AR383" t="s" s="0">
        <v>612</v>
      </c>
      <c r="AS383" t="s" s="0">
        <v>613</v>
      </c>
      <c r="AT383" t="s" s="0">
        <v>8459</v>
      </c>
      <c r="AU383" t="s" s="0">
        <v>81</v>
      </c>
      <c r="AV383" t="s" s="0">
        <v>81</v>
      </c>
      <c r="AW383" t="s" s="0">
        <v>8460</v>
      </c>
      <c r="AX383" t="s" s="0">
        <v>8461</v>
      </c>
      <c r="AY383" t="s" s="0">
        <v>112</v>
      </c>
      <c r="AZ383" t="s" s="0">
        <v>106</v>
      </c>
      <c r="BA383" t="s" s="0">
        <v>206</v>
      </c>
      <c r="BB383" t="s" s="0">
        <v>81</v>
      </c>
      <c r="BC383" t="s" s="0">
        <v>81</v>
      </c>
      <c r="BD383" t="s" s="0">
        <v>81</v>
      </c>
      <c r="BE383" t="s" s="0">
        <v>81</v>
      </c>
      <c r="BF383" t="s" s="0">
        <v>81</v>
      </c>
      <c r="BG383" t="s" s="0">
        <v>81</v>
      </c>
      <c r="BH383" t="s" s="0">
        <v>81</v>
      </c>
      <c r="BI383" t="s" s="0">
        <v>8462</v>
      </c>
      <c r="BJ383" t="s" s="0">
        <v>8463</v>
      </c>
      <c r="BK383" t="s" s="762">
        <f>HYPERLINK("http://dx.doi.org/10.1016/j.sipas.2025.100322","http://dx.doi.org/10.1016/j.sipas.2025.100322")</f>
        <v>8464</v>
      </c>
      <c r="BL383" t="s" s="0">
        <v>81</v>
      </c>
      <c r="BM383" t="s" s="0">
        <v>621</v>
      </c>
      <c r="BN383" t="s" s="0">
        <v>354</v>
      </c>
      <c r="BO383" t="s" s="0">
        <v>298</v>
      </c>
      <c r="BP383" t="s" s="0">
        <v>298</v>
      </c>
      <c r="BQ383" t="s" s="0">
        <v>8465</v>
      </c>
      <c r="BR383" t="s" s="0">
        <v>8466</v>
      </c>
      <c r="BS383" t="s" s="0">
        <v>8467</v>
      </c>
      <c r="BT383" t="s" s="763">
        <f>HYPERLINK("https://www.webofscience.com/wos/woscc/full-record/WOS:001644668300001","View Record in Web of Science")</f>
        <v>119</v>
      </c>
      <c r="BU383" t="s" s="0">
        <v>120</v>
      </c>
      <c r="BV383" t="s" s="0">
        <v>81</v>
      </c>
      <c r="BW383" t="s" s="0">
        <v>81</v>
      </c>
      <c r="BX383" t="s" s="0">
        <v>121</v>
      </c>
    </row>
    <row r="384">
      <c r="A384" t="s" s="0">
        <v>77</v>
      </c>
      <c r="B384" t="s" s="0">
        <v>77</v>
      </c>
      <c r="C384" t="s" s="0">
        <v>77</v>
      </c>
      <c r="D384" t="s" s="0">
        <v>77</v>
      </c>
      <c r="E384" t="s" s="0">
        <v>8468</v>
      </c>
      <c r="F384" t="s" s="0">
        <v>8469</v>
      </c>
      <c r="G384" t="s" s="0">
        <v>8470</v>
      </c>
      <c r="H384" t="s" s="0">
        <v>81</v>
      </c>
      <c r="I384" t="s" s="0">
        <v>82</v>
      </c>
      <c r="J384" t="s" s="0">
        <v>8471</v>
      </c>
      <c r="K384" t="s" s="0">
        <v>8472</v>
      </c>
      <c r="L384" t="s" s="0">
        <v>81</v>
      </c>
      <c r="M384" t="s" s="0">
        <v>81</v>
      </c>
      <c r="N384" t="s" s="0">
        <v>81</v>
      </c>
      <c r="O384" t="s" s="0">
        <v>8473</v>
      </c>
      <c r="P384" t="s" s="0">
        <v>8474</v>
      </c>
      <c r="Q384" t="s" s="0">
        <v>87</v>
      </c>
      <c r="R384" t="s" s="0">
        <v>81</v>
      </c>
      <c r="S384" t="s" s="0">
        <v>81</v>
      </c>
      <c r="T384" t="s" s="0">
        <v>81</v>
      </c>
      <c r="U384" t="s" s="0">
        <v>81</v>
      </c>
      <c r="V384" t="s" s="0">
        <v>8475</v>
      </c>
      <c r="W384" t="s" s="0">
        <v>5384</v>
      </c>
      <c r="X384" t="s" s="0">
        <v>81</v>
      </c>
      <c r="Y384" t="s" s="0">
        <v>81</v>
      </c>
      <c r="Z384" t="s" s="0">
        <v>90</v>
      </c>
      <c r="AA384" t="s" s="0">
        <v>91</v>
      </c>
      <c r="AB384" t="s" s="0">
        <v>81</v>
      </c>
      <c r="AC384" t="s" s="0">
        <v>81</v>
      </c>
      <c r="AD384" t="s" s="0">
        <v>81</v>
      </c>
      <c r="AE384" t="s" s="0">
        <v>81</v>
      </c>
      <c r="AF384" t="s" s="0">
        <v>81</v>
      </c>
      <c r="AG384" t="s" s="0">
        <v>8476</v>
      </c>
      <c r="AH384" t="s" s="0">
        <v>8477</v>
      </c>
      <c r="AI384" t="s" s="0">
        <v>8478</v>
      </c>
      <c r="AJ384" t="s" s="0">
        <v>81</v>
      </c>
      <c r="AK384" t="s" s="0">
        <v>81</v>
      </c>
      <c r="AL384" t="s" s="0">
        <v>663</v>
      </c>
      <c r="AM384" t="s" s="0">
        <v>77</v>
      </c>
      <c r="AN384" t="s" s="0">
        <v>77</v>
      </c>
      <c r="AO384" t="s" s="0">
        <v>108</v>
      </c>
      <c r="AP384" t="s" s="0">
        <v>108</v>
      </c>
      <c r="AQ384" t="s" s="0">
        <v>226</v>
      </c>
      <c r="AR384" t="s" s="0">
        <v>227</v>
      </c>
      <c r="AS384" t="s" s="0">
        <v>228</v>
      </c>
      <c r="AT384" t="s" s="0">
        <v>5388</v>
      </c>
      <c r="AU384" t="s" s="0">
        <v>5389</v>
      </c>
      <c r="AV384" t="s" s="0">
        <v>81</v>
      </c>
      <c r="AW384" t="s" s="0">
        <v>5390</v>
      </c>
      <c r="AX384" t="s" s="0">
        <v>5391</v>
      </c>
      <c r="AY384" t="s" s="0">
        <v>5392</v>
      </c>
      <c r="AZ384" t="s" s="0">
        <v>106</v>
      </c>
      <c r="BA384" t="s" s="0">
        <v>493</v>
      </c>
      <c r="BB384" t="s" s="0">
        <v>97</v>
      </c>
      <c r="BC384" t="s" s="0">
        <v>81</v>
      </c>
      <c r="BD384" t="s" s="0">
        <v>81</v>
      </c>
      <c r="BE384" t="s" s="0">
        <v>81</v>
      </c>
      <c r="BF384" t="s" s="0">
        <v>81</v>
      </c>
      <c r="BG384" t="s" s="0">
        <v>81</v>
      </c>
      <c r="BH384" t="s" s="0">
        <v>81</v>
      </c>
      <c r="BI384" t="s" s="0">
        <v>1359</v>
      </c>
      <c r="BJ384" t="s" s="0">
        <v>8479</v>
      </c>
      <c r="BK384" t="s" s="764">
        <f>HYPERLINK("http://dx.doi.org/10.21037/cdt-2025-1-616","http://dx.doi.org/10.21037/cdt-2025-1-616")</f>
        <v>8480</v>
      </c>
      <c r="BL384" t="s" s="0">
        <v>81</v>
      </c>
      <c r="BM384" t="s" s="0">
        <v>81</v>
      </c>
      <c r="BN384" t="s" s="0">
        <v>154</v>
      </c>
      <c r="BO384" t="s" s="0">
        <v>155</v>
      </c>
      <c r="BP384" t="s" s="0">
        <v>156</v>
      </c>
      <c r="BQ384" t="s" s="0">
        <v>5395</v>
      </c>
      <c r="BR384" t="s" s="0">
        <v>8481</v>
      </c>
      <c r="BS384" t="s" s="0">
        <v>8482</v>
      </c>
      <c r="BT384" t="s" s="765">
        <f>HYPERLINK("https://www.webofscience.com/wos/woscc/full-record/WOS:001775649100015","View Record in Web of Science")</f>
        <v>119</v>
      </c>
      <c r="BU384" t="s" s="0">
        <v>120</v>
      </c>
      <c r="BV384" t="s" s="0">
        <v>81</v>
      </c>
      <c r="BW384" t="s" s="0">
        <v>81</v>
      </c>
      <c r="BX384" t="s" s="0">
        <v>121</v>
      </c>
    </row>
    <row r="385">
      <c r="A385" t="s" s="0">
        <v>77</v>
      </c>
      <c r="B385" t="s" s="0">
        <v>77</v>
      </c>
      <c r="C385" t="s" s="0">
        <v>77</v>
      </c>
      <c r="D385" t="s" s="0">
        <v>77</v>
      </c>
      <c r="E385" t="s" s="0">
        <v>8483</v>
      </c>
      <c r="F385" t="s" s="0">
        <v>8484</v>
      </c>
      <c r="G385" t="s" s="0">
        <v>8485</v>
      </c>
      <c r="H385" t="s" s="0">
        <v>81</v>
      </c>
      <c r="I385" t="s" s="0">
        <v>82</v>
      </c>
      <c r="J385" t="s" s="0">
        <v>8486</v>
      </c>
      <c r="K385" t="s" s="0">
        <v>8487</v>
      </c>
      <c r="L385" t="s" s="0">
        <v>8488</v>
      </c>
      <c r="M385" t="s" s="0">
        <v>8489</v>
      </c>
      <c r="N385" t="s" s="0">
        <v>8490</v>
      </c>
      <c r="O385" t="s" s="0">
        <v>8491</v>
      </c>
      <c r="P385" t="s" s="0">
        <v>8492</v>
      </c>
      <c r="Q385" t="s" s="0">
        <v>87</v>
      </c>
      <c r="R385" t="s" s="0">
        <v>81</v>
      </c>
      <c r="S385" t="s" s="0">
        <v>81</v>
      </c>
      <c r="T385" t="s" s="0">
        <v>81</v>
      </c>
      <c r="U385" t="s" s="0">
        <v>81</v>
      </c>
      <c r="V385" t="s" s="0">
        <v>8493</v>
      </c>
      <c r="W385" t="s" s="0">
        <v>167</v>
      </c>
      <c r="X385" t="s" s="0">
        <v>81</v>
      </c>
      <c r="Y385" t="s" s="0">
        <v>81</v>
      </c>
      <c r="Z385" t="s" s="0">
        <v>90</v>
      </c>
      <c r="AA385" t="s" s="0">
        <v>91</v>
      </c>
      <c r="AB385" t="s" s="0">
        <v>81</v>
      </c>
      <c r="AC385" t="s" s="0">
        <v>81</v>
      </c>
      <c r="AD385" t="s" s="0">
        <v>81</v>
      </c>
      <c r="AE385" t="s" s="0">
        <v>81</v>
      </c>
      <c r="AF385" t="s" s="0">
        <v>81</v>
      </c>
      <c r="AG385" t="s" s="0">
        <v>8494</v>
      </c>
      <c r="AH385" t="s" s="0">
        <v>8495</v>
      </c>
      <c r="AI385" t="s" s="0">
        <v>8496</v>
      </c>
      <c r="AJ385" t="s" s="0">
        <v>81</v>
      </c>
      <c r="AK385" t="s" s="0">
        <v>81</v>
      </c>
      <c r="AL385" t="s" s="0">
        <v>1585</v>
      </c>
      <c r="AM385" t="s" s="0">
        <v>108</v>
      </c>
      <c r="AN385" t="s" s="0">
        <v>108</v>
      </c>
      <c r="AO385" t="s" s="0">
        <v>108</v>
      </c>
      <c r="AP385" t="s" s="0">
        <v>108</v>
      </c>
      <c r="AQ385" t="s" s="0">
        <v>170</v>
      </c>
      <c r="AR385" t="s" s="0">
        <v>171</v>
      </c>
      <c r="AS385" t="s" s="0">
        <v>172</v>
      </c>
      <c r="AT385" t="s" s="0">
        <v>81</v>
      </c>
      <c r="AU385" t="s" s="0">
        <v>173</v>
      </c>
      <c r="AV385" t="s" s="0">
        <v>81</v>
      </c>
      <c r="AW385" t="s" s="0">
        <v>174</v>
      </c>
      <c r="AX385" t="s" s="0">
        <v>175</v>
      </c>
      <c r="AY385" t="s" s="0">
        <v>3881</v>
      </c>
      <c r="AZ385" t="s" s="0">
        <v>106</v>
      </c>
      <c r="BA385" t="s" s="0">
        <v>177</v>
      </c>
      <c r="BB385" t="s" s="0">
        <v>122</v>
      </c>
      <c r="BC385" t="s" s="0">
        <v>81</v>
      </c>
      <c r="BD385" t="s" s="0">
        <v>81</v>
      </c>
      <c r="BE385" t="s" s="0">
        <v>81</v>
      </c>
      <c r="BF385" t="s" s="0">
        <v>81</v>
      </c>
      <c r="BG385" t="s" s="0">
        <v>81</v>
      </c>
      <c r="BH385" t="s" s="0">
        <v>81</v>
      </c>
      <c r="BI385" t="s" s="0">
        <v>8497</v>
      </c>
      <c r="BJ385" t="s" s="0">
        <v>8498</v>
      </c>
      <c r="BK385" t="s" s="766">
        <f>HYPERLINK("http://dx.doi.org/10.3390/jcm15051741","http://dx.doi.org/10.3390/jcm15051741")</f>
        <v>8499</v>
      </c>
      <c r="BL385" t="s" s="0">
        <v>81</v>
      </c>
      <c r="BM385" t="s" s="0">
        <v>81</v>
      </c>
      <c r="BN385" t="s" s="0">
        <v>206</v>
      </c>
      <c r="BO385" t="s" s="0">
        <v>182</v>
      </c>
      <c r="BP385" t="s" s="0">
        <v>115</v>
      </c>
      <c r="BQ385" t="s" s="0">
        <v>8500</v>
      </c>
      <c r="BR385" t="s" s="0">
        <v>8501</v>
      </c>
      <c r="BS385" t="s" s="0">
        <v>8502</v>
      </c>
      <c r="BT385" t="s" s="767">
        <f>HYPERLINK("https://www.webofscience.com/wos/woscc/full-record/WOS:001713676600001","View Record in Web of Science")</f>
        <v>119</v>
      </c>
      <c r="BU385" t="s" s="0">
        <v>120</v>
      </c>
      <c r="BV385" t="s" s="0">
        <v>81</v>
      </c>
      <c r="BW385" t="s" s="0">
        <v>81</v>
      </c>
      <c r="BX385" t="s" s="0">
        <v>121</v>
      </c>
    </row>
    <row r="386">
      <c r="A386" t="s" s="0">
        <v>77</v>
      </c>
      <c r="B386" t="s" s="0">
        <v>77</v>
      </c>
      <c r="C386" t="s" s="0">
        <v>77</v>
      </c>
      <c r="D386" t="s" s="0">
        <v>77</v>
      </c>
      <c r="E386" t="s" s="0">
        <v>8503</v>
      </c>
      <c r="F386" t="s" s="0">
        <v>8504</v>
      </c>
      <c r="G386" t="s" s="0">
        <v>8505</v>
      </c>
      <c r="H386" t="s" s="0">
        <v>81</v>
      </c>
      <c r="I386" t="s" s="0">
        <v>82</v>
      </c>
      <c r="J386" t="s" s="0">
        <v>8506</v>
      </c>
      <c r="K386" t="s" s="0">
        <v>8507</v>
      </c>
      <c r="L386" t="s" s="0">
        <v>81</v>
      </c>
      <c r="M386" t="s" s="0">
        <v>81</v>
      </c>
      <c r="N386" t="s" s="0">
        <v>81</v>
      </c>
      <c r="O386" t="s" s="0">
        <v>8508</v>
      </c>
      <c r="P386" t="s" s="0">
        <v>8509</v>
      </c>
      <c r="Q386" t="s" s="0">
        <v>87</v>
      </c>
      <c r="R386" t="s" s="0">
        <v>81</v>
      </c>
      <c r="S386" t="s" s="0">
        <v>81</v>
      </c>
      <c r="T386" t="s" s="0">
        <v>81</v>
      </c>
      <c r="U386" t="s" s="0">
        <v>81</v>
      </c>
      <c r="V386" t="s" s="0">
        <v>8510</v>
      </c>
      <c r="W386" t="s" s="0">
        <v>8511</v>
      </c>
      <c r="X386" t="s" s="0">
        <v>81</v>
      </c>
      <c r="Y386" t="s" s="0">
        <v>81</v>
      </c>
      <c r="Z386" t="s" s="0">
        <v>90</v>
      </c>
      <c r="AA386" t="s" s="0">
        <v>509</v>
      </c>
      <c r="AB386" t="s" s="0">
        <v>81</v>
      </c>
      <c r="AC386" t="s" s="0">
        <v>81</v>
      </c>
      <c r="AD386" t="s" s="0">
        <v>81</v>
      </c>
      <c r="AE386" t="s" s="0">
        <v>81</v>
      </c>
      <c r="AF386" t="s" s="0">
        <v>81</v>
      </c>
      <c r="AG386" t="s" s="0">
        <v>8512</v>
      </c>
      <c r="AH386" t="s" s="0">
        <v>81</v>
      </c>
      <c r="AI386" t="s" s="0">
        <v>8513</v>
      </c>
      <c r="AJ386" t="s" s="0">
        <v>8514</v>
      </c>
      <c r="AK386" t="s" s="0">
        <v>81</v>
      </c>
      <c r="AL386" t="s" s="0">
        <v>138</v>
      </c>
      <c r="AM386" t="s" s="0">
        <v>77</v>
      </c>
      <c r="AN386" t="s" s="0">
        <v>77</v>
      </c>
      <c r="AO386" t="s" s="0">
        <v>200</v>
      </c>
      <c r="AP386" t="s" s="0">
        <v>200</v>
      </c>
      <c r="AQ386" t="s" s="0">
        <v>1304</v>
      </c>
      <c r="AR386" t="s" s="0">
        <v>1305</v>
      </c>
      <c r="AS386" t="s" s="0">
        <v>1306</v>
      </c>
      <c r="AT386" t="s" s="0">
        <v>8515</v>
      </c>
      <c r="AU386" t="s" s="0">
        <v>8516</v>
      </c>
      <c r="AV386" t="s" s="0">
        <v>81</v>
      </c>
      <c r="AW386" t="s" s="0">
        <v>8517</v>
      </c>
      <c r="AX386" t="s" s="0">
        <v>8518</v>
      </c>
      <c r="AY386" t="s" s="0">
        <v>81</v>
      </c>
      <c r="AZ386" t="s" s="0">
        <v>106</v>
      </c>
      <c r="BA386" t="s" s="0">
        <v>81</v>
      </c>
      <c r="BB386" t="s" s="0">
        <v>81</v>
      </c>
      <c r="BC386" t="s" s="0">
        <v>81</v>
      </c>
      <c r="BD386" t="s" s="0">
        <v>81</v>
      </c>
      <c r="BE386" t="s" s="0">
        <v>81</v>
      </c>
      <c r="BF386" t="s" s="0">
        <v>81</v>
      </c>
      <c r="BG386" t="s" s="0">
        <v>81</v>
      </c>
      <c r="BH386" t="s" s="0">
        <v>81</v>
      </c>
      <c r="BI386" t="s" s="0">
        <v>81</v>
      </c>
      <c r="BJ386" t="s" s="0">
        <v>8519</v>
      </c>
      <c r="BK386" t="s" s="768">
        <f>HYPERLINK("http://dx.doi.org/10.1080/13645706.2026.2635049","http://dx.doi.org/10.1080/13645706.2026.2635049")</f>
        <v>8520</v>
      </c>
      <c r="BL386" t="s" s="0">
        <v>81</v>
      </c>
      <c r="BM386" t="s" s="0">
        <v>1362</v>
      </c>
      <c r="BN386" t="s" s="0">
        <v>360</v>
      </c>
      <c r="BO386" t="s" s="0">
        <v>298</v>
      </c>
      <c r="BP386" t="s" s="0">
        <v>298</v>
      </c>
      <c r="BQ386" t="s" s="0">
        <v>8521</v>
      </c>
      <c r="BR386" t="s" s="0">
        <v>8522</v>
      </c>
      <c r="BS386" t="s" s="0">
        <v>8523</v>
      </c>
      <c r="BT386" t="s" s="769">
        <f>HYPERLINK("https://www.webofscience.com/wos/woscc/full-record/WOS:001698538800001","View Record in Web of Science")</f>
        <v>119</v>
      </c>
      <c r="BU386" t="s" s="0">
        <v>81</v>
      </c>
      <c r="BV386" t="s" s="0">
        <v>81</v>
      </c>
      <c r="BW386" t="s" s="0">
        <v>81</v>
      </c>
      <c r="BX386" t="s" s="0">
        <v>121</v>
      </c>
    </row>
    <row r="387">
      <c r="A387" t="s" s="0">
        <v>77</v>
      </c>
      <c r="B387" t="s" s="0">
        <v>77</v>
      </c>
      <c r="C387" t="s" s="0">
        <v>77</v>
      </c>
      <c r="D387" t="s" s="0">
        <v>77</v>
      </c>
      <c r="E387" t="s" s="0">
        <v>8524</v>
      </c>
      <c r="F387" t="s" s="0">
        <v>8525</v>
      </c>
      <c r="G387" t="s" s="0">
        <v>8526</v>
      </c>
      <c r="H387" t="s" s="0">
        <v>81</v>
      </c>
      <c r="I387" t="s" s="0">
        <v>82</v>
      </c>
      <c r="J387" t="s" s="0">
        <v>8527</v>
      </c>
      <c r="K387" t="s" s="0">
        <v>8528</v>
      </c>
      <c r="L387" t="s" s="0">
        <v>8529</v>
      </c>
      <c r="M387" t="s" s="0">
        <v>8530</v>
      </c>
      <c r="N387" t="s" s="0">
        <v>8531</v>
      </c>
      <c r="O387" t="s" s="0">
        <v>8532</v>
      </c>
      <c r="P387" t="s" s="0">
        <v>8533</v>
      </c>
      <c r="Q387" t="s" s="0">
        <v>87</v>
      </c>
      <c r="R387" t="s" s="0">
        <v>81</v>
      </c>
      <c r="S387" t="s" s="0">
        <v>81</v>
      </c>
      <c r="T387" t="s" s="0">
        <v>81</v>
      </c>
      <c r="U387" t="s" s="0">
        <v>81</v>
      </c>
      <c r="V387" t="s" s="0">
        <v>8534</v>
      </c>
      <c r="W387" t="s" s="0">
        <v>167</v>
      </c>
      <c r="X387" t="s" s="0">
        <v>81</v>
      </c>
      <c r="Y387" t="s" s="0">
        <v>81</v>
      </c>
      <c r="Z387" t="s" s="0">
        <v>90</v>
      </c>
      <c r="AA387" t="s" s="0">
        <v>91</v>
      </c>
      <c r="AB387" t="s" s="0">
        <v>81</v>
      </c>
      <c r="AC387" t="s" s="0">
        <v>81</v>
      </c>
      <c r="AD387" t="s" s="0">
        <v>81</v>
      </c>
      <c r="AE387" t="s" s="0">
        <v>81</v>
      </c>
      <c r="AF387" t="s" s="0">
        <v>81</v>
      </c>
      <c r="AG387" t="s" s="0">
        <v>8535</v>
      </c>
      <c r="AH387" t="s" s="0">
        <v>8536</v>
      </c>
      <c r="AI387" t="s" s="0">
        <v>8537</v>
      </c>
      <c r="AJ387" t="s" s="0">
        <v>8538</v>
      </c>
      <c r="AK387" t="s" s="0">
        <v>81</v>
      </c>
      <c r="AL387" t="s" s="0">
        <v>2874</v>
      </c>
      <c r="AM387" t="s" s="0">
        <v>97</v>
      </c>
      <c r="AN387" t="s" s="0">
        <v>199</v>
      </c>
      <c r="AO387" t="s" s="0">
        <v>77</v>
      </c>
      <c r="AP387" t="s" s="0">
        <v>199</v>
      </c>
      <c r="AQ387" t="s" s="0">
        <v>170</v>
      </c>
      <c r="AR387" t="s" s="0">
        <v>171</v>
      </c>
      <c r="AS387" t="s" s="0">
        <v>172</v>
      </c>
      <c r="AT387" t="s" s="0">
        <v>81</v>
      </c>
      <c r="AU387" t="s" s="0">
        <v>173</v>
      </c>
      <c r="AV387" t="s" s="0">
        <v>81</v>
      </c>
      <c r="AW387" t="s" s="0">
        <v>174</v>
      </c>
      <c r="AX387" t="s" s="0">
        <v>175</v>
      </c>
      <c r="AY387" t="s" s="0">
        <v>8539</v>
      </c>
      <c r="AZ387" t="s" s="0">
        <v>205</v>
      </c>
      <c r="BA387" t="s" s="0">
        <v>181</v>
      </c>
      <c r="BB387" t="s" s="0">
        <v>113</v>
      </c>
      <c r="BC387" t="s" s="0">
        <v>81</v>
      </c>
      <c r="BD387" t="s" s="0">
        <v>81</v>
      </c>
      <c r="BE387" t="s" s="0">
        <v>81</v>
      </c>
      <c r="BF387" t="s" s="0">
        <v>81</v>
      </c>
      <c r="BG387" t="s" s="0">
        <v>81</v>
      </c>
      <c r="BH387" t="s" s="0">
        <v>81</v>
      </c>
      <c r="BI387" t="s" s="0">
        <v>8540</v>
      </c>
      <c r="BJ387" t="s" s="0">
        <v>8541</v>
      </c>
      <c r="BK387" t="s" s="770">
        <f>HYPERLINK("http://dx.doi.org/10.3390/jcm14217465","http://dx.doi.org/10.3390/jcm14217465")</f>
        <v>8542</v>
      </c>
      <c r="BL387" t="s" s="0">
        <v>81</v>
      </c>
      <c r="BM387" t="s" s="0">
        <v>81</v>
      </c>
      <c r="BN387" t="s" s="0">
        <v>113</v>
      </c>
      <c r="BO387" t="s" s="0">
        <v>182</v>
      </c>
      <c r="BP387" t="s" s="0">
        <v>115</v>
      </c>
      <c r="BQ387" t="s" s="0">
        <v>8543</v>
      </c>
      <c r="BR387" t="s" s="0">
        <v>8544</v>
      </c>
      <c r="BS387" t="s" s="0">
        <v>8545</v>
      </c>
      <c r="BT387" t="s" s="771">
        <f>HYPERLINK("https://www.webofscience.com/wos/woscc/full-record/WOS:001612671500001","View Record in Web of Science")</f>
        <v>119</v>
      </c>
      <c r="BU387" t="s" s="0">
        <v>120</v>
      </c>
      <c r="BV387" t="s" s="0">
        <v>81</v>
      </c>
      <c r="BW387" t="s" s="0">
        <v>81</v>
      </c>
      <c r="BX387" t="s" s="0">
        <v>121</v>
      </c>
    </row>
    <row r="388">
      <c r="A388" t="s" s="0">
        <v>77</v>
      </c>
      <c r="B388" t="s" s="0">
        <v>77</v>
      </c>
      <c r="C388" t="s" s="0">
        <v>77</v>
      </c>
      <c r="D388" t="s" s="0">
        <v>77</v>
      </c>
      <c r="E388" t="s" s="0">
        <v>8546</v>
      </c>
      <c r="F388" t="s" s="0">
        <v>8547</v>
      </c>
      <c r="G388" t="s" s="0">
        <v>8548</v>
      </c>
      <c r="H388" t="s" s="0">
        <v>81</v>
      </c>
      <c r="I388" t="s" s="0">
        <v>276</v>
      </c>
      <c r="J388" t="s" s="0">
        <v>8549</v>
      </c>
      <c r="K388" t="s" s="0">
        <v>8550</v>
      </c>
      <c r="L388" t="s" s="0">
        <v>81</v>
      </c>
      <c r="M388" t="s" s="0">
        <v>81</v>
      </c>
      <c r="N388" t="s" s="0">
        <v>81</v>
      </c>
      <c r="O388" t="s" s="0">
        <v>8551</v>
      </c>
      <c r="P388" t="s" s="0">
        <v>8552</v>
      </c>
      <c r="Q388" t="s" s="0">
        <v>87</v>
      </c>
      <c r="R388" t="s" s="0">
        <v>81</v>
      </c>
      <c r="S388" t="s" s="0">
        <v>81</v>
      </c>
      <c r="T388" t="s" s="0">
        <v>81</v>
      </c>
      <c r="U388" t="s" s="0">
        <v>81</v>
      </c>
      <c r="V388" t="s" s="0">
        <v>8553</v>
      </c>
      <c r="W388" t="s" s="0">
        <v>8554</v>
      </c>
      <c r="X388" t="s" s="0">
        <v>81</v>
      </c>
      <c r="Y388" t="s" s="0">
        <v>81</v>
      </c>
      <c r="Z388" t="s" s="0">
        <v>90</v>
      </c>
      <c r="AA388" t="s" s="0">
        <v>91</v>
      </c>
      <c r="AB388" t="s" s="0">
        <v>81</v>
      </c>
      <c r="AC388" t="s" s="0">
        <v>81</v>
      </c>
      <c r="AD388" t="s" s="0">
        <v>81</v>
      </c>
      <c r="AE388" t="s" s="0">
        <v>81</v>
      </c>
      <c r="AF388" t="s" s="0">
        <v>81</v>
      </c>
      <c r="AG388" t="s" s="0">
        <v>8555</v>
      </c>
      <c r="AH388" t="s" s="0">
        <v>8556</v>
      </c>
      <c r="AI388" t="s" s="0">
        <v>8557</v>
      </c>
      <c r="AJ388" t="s" s="0">
        <v>81</v>
      </c>
      <c r="AK388" t="s" s="0">
        <v>81</v>
      </c>
      <c r="AL388" t="s" s="0">
        <v>2105</v>
      </c>
      <c r="AM388" t="s" s="0">
        <v>77</v>
      </c>
      <c r="AN388" t="s" s="0">
        <v>77</v>
      </c>
      <c r="AO388" t="s" s="0">
        <v>77</v>
      </c>
      <c r="AP388" t="s" s="0">
        <v>77</v>
      </c>
      <c r="AQ388" t="s" s="0">
        <v>535</v>
      </c>
      <c r="AR388" t="s" s="0">
        <v>99</v>
      </c>
      <c r="AS388" t="s" s="0">
        <v>2872</v>
      </c>
      <c r="AT388" t="s" s="0">
        <v>81</v>
      </c>
      <c r="AU388" t="s" s="0">
        <v>8558</v>
      </c>
      <c r="AV388" t="s" s="0">
        <v>81</v>
      </c>
      <c r="AW388" t="s" s="0">
        <v>8559</v>
      </c>
      <c r="AX388" t="s" s="0">
        <v>8560</v>
      </c>
      <c r="AY388" t="s" s="0">
        <v>8561</v>
      </c>
      <c r="AZ388" t="s" s="0">
        <v>106</v>
      </c>
      <c r="BA388" t="s" s="0">
        <v>297</v>
      </c>
      <c r="BB388" t="s" s="0">
        <v>108</v>
      </c>
      <c r="BC388" t="s" s="0">
        <v>81</v>
      </c>
      <c r="BD388" t="s" s="0">
        <v>81</v>
      </c>
      <c r="BE388" t="s" s="0">
        <v>81</v>
      </c>
      <c r="BF388" t="s" s="0">
        <v>81</v>
      </c>
      <c r="BG388" t="s" s="0">
        <v>81</v>
      </c>
      <c r="BH388" t="s" s="0">
        <v>81</v>
      </c>
      <c r="BI388" t="s" s="0">
        <v>677</v>
      </c>
      <c r="BJ388" t="s" s="0">
        <v>8562</v>
      </c>
      <c r="BK388" t="s" s="772">
        <f>HYPERLINK("http://dx.doi.org/10.1186/s41512-026-00229-8","http://dx.doi.org/10.1186/s41512-026-00229-8")</f>
        <v>8563</v>
      </c>
      <c r="BL388" t="s" s="0">
        <v>81</v>
      </c>
      <c r="BM388" t="s" s="0">
        <v>81</v>
      </c>
      <c r="BN388" t="s" s="0">
        <v>177</v>
      </c>
      <c r="BO388" t="s" s="0">
        <v>182</v>
      </c>
      <c r="BP388" t="s" s="0">
        <v>115</v>
      </c>
      <c r="BQ388" t="s" s="0">
        <v>8564</v>
      </c>
      <c r="BR388" t="s" s="0">
        <v>8565</v>
      </c>
      <c r="BS388" t="s" s="0">
        <v>8566</v>
      </c>
      <c r="BT388" t="s" s="773">
        <f>HYPERLINK("https://www.webofscience.com/wos/woscc/full-record/WOS:001744294000001","View Record in Web of Science")</f>
        <v>119</v>
      </c>
      <c r="BU388" t="s" s="0">
        <v>120</v>
      </c>
      <c r="BV388" t="s" s="0">
        <v>81</v>
      </c>
      <c r="BW388" t="s" s="0">
        <v>81</v>
      </c>
      <c r="BX388" t="s" s="0">
        <v>121</v>
      </c>
    </row>
    <row r="389">
      <c r="A389" t="s" s="0">
        <v>77</v>
      </c>
      <c r="B389" t="s" s="0">
        <v>77</v>
      </c>
      <c r="C389" t="s" s="0">
        <v>77</v>
      </c>
      <c r="D389" t="s" s="0">
        <v>77</v>
      </c>
      <c r="E389" t="s" s="0">
        <v>8567</v>
      </c>
      <c r="F389" t="s" s="0">
        <v>8568</v>
      </c>
      <c r="G389" t="s" s="0">
        <v>8569</v>
      </c>
      <c r="H389" t="s" s="0">
        <v>81</v>
      </c>
      <c r="I389" t="s" s="0">
        <v>82</v>
      </c>
      <c r="J389" t="s" s="0">
        <v>8570</v>
      </c>
      <c r="K389" t="s" s="0">
        <v>8571</v>
      </c>
      <c r="L389" t="s" s="0">
        <v>81</v>
      </c>
      <c r="M389" t="s" s="0">
        <v>81</v>
      </c>
      <c r="N389" t="s" s="0">
        <v>81</v>
      </c>
      <c r="O389" t="s" s="0">
        <v>8572</v>
      </c>
      <c r="P389" t="s" s="0">
        <v>8573</v>
      </c>
      <c r="Q389" t="s" s="0">
        <v>87</v>
      </c>
      <c r="R389" t="s" s="0">
        <v>81</v>
      </c>
      <c r="S389" t="s" s="0">
        <v>81</v>
      </c>
      <c r="T389" t="s" s="0">
        <v>81</v>
      </c>
      <c r="U389" t="s" s="0">
        <v>81</v>
      </c>
      <c r="V389" t="s" s="0">
        <v>8574</v>
      </c>
      <c r="W389" t="s" s="0">
        <v>1178</v>
      </c>
      <c r="X389" t="s" s="0">
        <v>81</v>
      </c>
      <c r="Y389" t="s" s="0">
        <v>81</v>
      </c>
      <c r="Z389" t="s" s="0">
        <v>90</v>
      </c>
      <c r="AA389" t="s" s="0">
        <v>91</v>
      </c>
      <c r="AB389" t="s" s="0">
        <v>81</v>
      </c>
      <c r="AC389" t="s" s="0">
        <v>81</v>
      </c>
      <c r="AD389" t="s" s="0">
        <v>81</v>
      </c>
      <c r="AE389" t="s" s="0">
        <v>81</v>
      </c>
      <c r="AF389" t="s" s="0">
        <v>81</v>
      </c>
      <c r="AG389" t="s" s="0">
        <v>8575</v>
      </c>
      <c r="AH389" t="s" s="0">
        <v>8576</v>
      </c>
      <c r="AI389" t="s" s="0">
        <v>8577</v>
      </c>
      <c r="AJ389" t="s" s="0">
        <v>8578</v>
      </c>
      <c r="AK389" t="s" s="0">
        <v>81</v>
      </c>
      <c r="AL389" t="s" s="0">
        <v>138</v>
      </c>
      <c r="AM389" t="s" s="0">
        <v>77</v>
      </c>
      <c r="AN389" t="s" s="0">
        <v>108</v>
      </c>
      <c r="AO389" t="s" s="0">
        <v>77</v>
      </c>
      <c r="AP389" t="s" s="0">
        <v>199</v>
      </c>
      <c r="AQ389" t="s" s="0">
        <v>170</v>
      </c>
      <c r="AR389" t="s" s="0">
        <v>171</v>
      </c>
      <c r="AS389" t="s" s="0">
        <v>172</v>
      </c>
      <c r="AT389" t="s" s="0">
        <v>81</v>
      </c>
      <c r="AU389" t="s" s="0">
        <v>1183</v>
      </c>
      <c r="AV389" t="s" s="0">
        <v>81</v>
      </c>
      <c r="AW389" t="s" s="0">
        <v>1178</v>
      </c>
      <c r="AX389" t="s" s="0">
        <v>1184</v>
      </c>
      <c r="AY389" t="s" s="0">
        <v>8579</v>
      </c>
      <c r="AZ389" t="s" s="0">
        <v>205</v>
      </c>
      <c r="BA389" t="s" s="0">
        <v>136</v>
      </c>
      <c r="BB389" t="s" s="0">
        <v>385</v>
      </c>
      <c r="BC389" t="s" s="0">
        <v>81</v>
      </c>
      <c r="BD389" t="s" s="0">
        <v>81</v>
      </c>
      <c r="BE389" t="s" s="0">
        <v>81</v>
      </c>
      <c r="BF389" t="s" s="0">
        <v>81</v>
      </c>
      <c r="BG389" t="s" s="0">
        <v>81</v>
      </c>
      <c r="BH389" t="s" s="0">
        <v>81</v>
      </c>
      <c r="BI389" t="s" s="0">
        <v>8580</v>
      </c>
      <c r="BJ389" t="s" s="0">
        <v>8581</v>
      </c>
      <c r="BK389" t="s" s="774">
        <f>HYPERLINK("http://dx.doi.org/10.3390/cancers17203292","http://dx.doi.org/10.3390/cancers17203292")</f>
        <v>8582</v>
      </c>
      <c r="BL389" t="s" s="0">
        <v>81</v>
      </c>
      <c r="BM389" t="s" s="0">
        <v>81</v>
      </c>
      <c r="BN389" t="s" s="0">
        <v>177</v>
      </c>
      <c r="BO389" t="s" s="0">
        <v>568</v>
      </c>
      <c r="BP389" t="s" s="0">
        <v>568</v>
      </c>
      <c r="BQ389" t="s" s="0">
        <v>8583</v>
      </c>
      <c r="BR389" t="s" s="0">
        <v>8584</v>
      </c>
      <c r="BS389" t="s" s="0">
        <v>8585</v>
      </c>
      <c r="BT389" t="s" s="775">
        <f>HYPERLINK("https://www.webofscience.com/wos/woscc/full-record/WOS:001602419300001","View Record in Web of Science")</f>
        <v>119</v>
      </c>
      <c r="BU389" t="s" s="0">
        <v>120</v>
      </c>
      <c r="BV389" t="s" s="0">
        <v>81</v>
      </c>
      <c r="BW389" t="s" s="0">
        <v>81</v>
      </c>
      <c r="BX389" t="s" s="0">
        <v>121</v>
      </c>
    </row>
    <row r="390">
      <c r="A390" t="s" s="0">
        <v>77</v>
      </c>
      <c r="B390" t="s" s="0">
        <v>77</v>
      </c>
      <c r="C390" t="s" s="0">
        <v>77</v>
      </c>
      <c r="D390" t="s" s="0">
        <v>77</v>
      </c>
      <c r="E390" t="s" s="0">
        <v>8586</v>
      </c>
      <c r="F390" t="s" s="0">
        <v>8587</v>
      </c>
      <c r="G390" t="s" s="0">
        <v>8588</v>
      </c>
      <c r="H390" t="s" s="0">
        <v>81</v>
      </c>
      <c r="I390" t="s" s="0">
        <v>276</v>
      </c>
      <c r="J390" t="s" s="0">
        <v>8589</v>
      </c>
      <c r="K390" t="s" s="0">
        <v>8590</v>
      </c>
      <c r="L390" t="s" s="0">
        <v>8591</v>
      </c>
      <c r="M390" t="s" s="0">
        <v>8592</v>
      </c>
      <c r="N390" t="s" s="0">
        <v>8593</v>
      </c>
      <c r="O390" t="s" s="0">
        <v>8594</v>
      </c>
      <c r="P390" t="s" s="0">
        <v>8595</v>
      </c>
      <c r="Q390" t="s" s="0">
        <v>87</v>
      </c>
      <c r="R390" t="s" s="0">
        <v>81</v>
      </c>
      <c r="S390" t="s" s="0">
        <v>81</v>
      </c>
      <c r="T390" t="s" s="0">
        <v>81</v>
      </c>
      <c r="U390" t="s" s="0">
        <v>81</v>
      </c>
      <c r="V390" t="s" s="0">
        <v>8596</v>
      </c>
      <c r="W390" t="s" s="0">
        <v>8597</v>
      </c>
      <c r="X390" t="s" s="0">
        <v>81</v>
      </c>
      <c r="Y390" t="s" s="0">
        <v>81</v>
      </c>
      <c r="Z390" t="s" s="0">
        <v>90</v>
      </c>
      <c r="AA390" t="s" s="0">
        <v>91</v>
      </c>
      <c r="AB390" t="s" s="0">
        <v>81</v>
      </c>
      <c r="AC390" t="s" s="0">
        <v>81</v>
      </c>
      <c r="AD390" t="s" s="0">
        <v>81</v>
      </c>
      <c r="AE390" t="s" s="0">
        <v>81</v>
      </c>
      <c r="AF390" t="s" s="0">
        <v>81</v>
      </c>
      <c r="AG390" t="s" s="0">
        <v>8598</v>
      </c>
      <c r="AH390" t="s" s="0">
        <v>8599</v>
      </c>
      <c r="AI390" t="s" s="0">
        <v>8600</v>
      </c>
      <c r="AJ390" t="s" s="0">
        <v>8601</v>
      </c>
      <c r="AK390" t="s" s="0">
        <v>81</v>
      </c>
      <c r="AL390" t="s" s="0">
        <v>8602</v>
      </c>
      <c r="AM390" t="s" s="0">
        <v>77</v>
      </c>
      <c r="AN390" t="s" s="0">
        <v>77</v>
      </c>
      <c r="AO390" t="s" s="0">
        <v>108</v>
      </c>
      <c r="AP390" t="s" s="0">
        <v>108</v>
      </c>
      <c r="AQ390" t="s" s="0">
        <v>535</v>
      </c>
      <c r="AR390" t="s" s="0">
        <v>99</v>
      </c>
      <c r="AS390" t="s" s="0">
        <v>536</v>
      </c>
      <c r="AT390" t="s" s="0">
        <v>8603</v>
      </c>
      <c r="AU390" t="s" s="0">
        <v>8604</v>
      </c>
      <c r="AV390" t="s" s="0">
        <v>81</v>
      </c>
      <c r="AW390" t="s" s="0">
        <v>8605</v>
      </c>
      <c r="AX390" t="s" s="0">
        <v>8606</v>
      </c>
      <c r="AY390" t="s" s="0">
        <v>8607</v>
      </c>
      <c r="AZ390" t="s" s="0">
        <v>106</v>
      </c>
      <c r="BA390" t="s" s="0">
        <v>137</v>
      </c>
      <c r="BB390" t="s" s="0">
        <v>108</v>
      </c>
      <c r="BC390" t="s" s="0">
        <v>81</v>
      </c>
      <c r="BD390" t="s" s="0">
        <v>81</v>
      </c>
      <c r="BE390" t="s" s="0">
        <v>81</v>
      </c>
      <c r="BF390" t="s" s="0">
        <v>81</v>
      </c>
      <c r="BG390" t="s" s="0">
        <v>81</v>
      </c>
      <c r="BH390" t="s" s="0">
        <v>81</v>
      </c>
      <c r="BI390" t="s" s="0">
        <v>297</v>
      </c>
      <c r="BJ390" t="s" s="0">
        <v>8608</v>
      </c>
      <c r="BK390" t="s" s="776">
        <f>HYPERLINK("http://dx.doi.org/10.1007/s11897-026-00748-x","http://dx.doi.org/10.1007/s11897-026-00748-x")</f>
        <v>8609</v>
      </c>
      <c r="BL390" t="s" s="0">
        <v>81</v>
      </c>
      <c r="BM390" t="s" s="0">
        <v>81</v>
      </c>
      <c r="BN390" t="s" s="0">
        <v>493</v>
      </c>
      <c r="BO390" t="s" s="0">
        <v>155</v>
      </c>
      <c r="BP390" t="s" s="0">
        <v>156</v>
      </c>
      <c r="BQ390" t="s" s="0">
        <v>8610</v>
      </c>
      <c r="BR390" t="s" s="0">
        <v>8611</v>
      </c>
      <c r="BS390" t="s" s="0">
        <v>8612</v>
      </c>
      <c r="BT390" t="s" s="777">
        <f>HYPERLINK("https://www.webofscience.com/wos/woscc/full-record/WOS:001715936500001","View Record in Web of Science")</f>
        <v>119</v>
      </c>
      <c r="BU390" t="s" s="0">
        <v>81</v>
      </c>
      <c r="BV390" t="s" s="0">
        <v>81</v>
      </c>
      <c r="BW390" t="s" s="0">
        <v>81</v>
      </c>
      <c r="BX390" t="s" s="0">
        <v>121</v>
      </c>
    </row>
    <row r="391">
      <c r="A391" t="s" s="0">
        <v>77</v>
      </c>
      <c r="B391" t="s" s="0">
        <v>77</v>
      </c>
      <c r="C391" t="s" s="0">
        <v>108</v>
      </c>
      <c r="D391" t="s" s="0">
        <v>77</v>
      </c>
      <c r="E391" t="s" s="0">
        <v>8613</v>
      </c>
      <c r="F391" t="s" s="0">
        <v>8614</v>
      </c>
      <c r="G391" t="s" s="0">
        <v>8615</v>
      </c>
      <c r="H391" t="s" s="0">
        <v>81</v>
      </c>
      <c r="I391" t="s" s="0">
        <v>82</v>
      </c>
      <c r="J391" t="s" s="0">
        <v>8616</v>
      </c>
      <c r="K391" t="s" s="0">
        <v>8617</v>
      </c>
      <c r="L391" t="s" s="0">
        <v>8618</v>
      </c>
      <c r="M391" t="s" s="0">
        <v>8618</v>
      </c>
      <c r="N391" t="s" s="0">
        <v>8619</v>
      </c>
      <c r="O391" t="s" s="0">
        <v>8620</v>
      </c>
      <c r="P391" t="s" s="0">
        <v>8621</v>
      </c>
      <c r="Q391" t="s" s="0">
        <v>87</v>
      </c>
      <c r="R391" t="s" s="0">
        <v>81</v>
      </c>
      <c r="S391" t="s" s="0">
        <v>81</v>
      </c>
      <c r="T391" t="s" s="0">
        <v>81</v>
      </c>
      <c r="U391" t="s" s="0">
        <v>81</v>
      </c>
      <c r="V391" t="s" s="0">
        <v>8622</v>
      </c>
      <c r="W391" t="s" s="0">
        <v>1178</v>
      </c>
      <c r="X391" t="s" s="0">
        <v>81</v>
      </c>
      <c r="Y391" t="s" s="0">
        <v>81</v>
      </c>
      <c r="Z391" t="s" s="0">
        <v>90</v>
      </c>
      <c r="AA391" t="s" s="0">
        <v>91</v>
      </c>
      <c r="AB391" t="s" s="0">
        <v>81</v>
      </c>
      <c r="AC391" t="s" s="0">
        <v>81</v>
      </c>
      <c r="AD391" t="s" s="0">
        <v>81</v>
      </c>
      <c r="AE391" t="s" s="0">
        <v>81</v>
      </c>
      <c r="AF391" t="s" s="0">
        <v>81</v>
      </c>
      <c r="AG391" t="s" s="0">
        <v>8623</v>
      </c>
      <c r="AH391" t="s" s="0">
        <v>8624</v>
      </c>
      <c r="AI391" t="s" s="0">
        <v>8625</v>
      </c>
      <c r="AJ391" t="s" s="0">
        <v>8626</v>
      </c>
      <c r="AK391" t="s" s="0">
        <v>81</v>
      </c>
      <c r="AL391" t="s" s="0">
        <v>4305</v>
      </c>
      <c r="AM391" t="s" s="0">
        <v>97</v>
      </c>
      <c r="AN391" t="s" s="0">
        <v>97</v>
      </c>
      <c r="AO391" t="s" s="0">
        <v>199</v>
      </c>
      <c r="AP391" t="s" s="0">
        <v>199</v>
      </c>
      <c r="AQ391" t="s" s="0">
        <v>170</v>
      </c>
      <c r="AR391" t="s" s="0">
        <v>171</v>
      </c>
      <c r="AS391" t="s" s="0">
        <v>172</v>
      </c>
      <c r="AT391" t="s" s="0">
        <v>81</v>
      </c>
      <c r="AU391" t="s" s="0">
        <v>1183</v>
      </c>
      <c r="AV391" t="s" s="0">
        <v>81</v>
      </c>
      <c r="AW391" t="s" s="0">
        <v>1178</v>
      </c>
      <c r="AX391" t="s" s="0">
        <v>1184</v>
      </c>
      <c r="AY391" t="s" s="0">
        <v>8627</v>
      </c>
      <c r="AZ391" t="s" s="0">
        <v>205</v>
      </c>
      <c r="BA391" t="s" s="0">
        <v>136</v>
      </c>
      <c r="BB391" t="s" s="0">
        <v>1830</v>
      </c>
      <c r="BC391" t="s" s="0">
        <v>81</v>
      </c>
      <c r="BD391" t="s" s="0">
        <v>81</v>
      </c>
      <c r="BE391" t="s" s="0">
        <v>81</v>
      </c>
      <c r="BF391" t="s" s="0">
        <v>81</v>
      </c>
      <c r="BG391" t="s" s="0">
        <v>81</v>
      </c>
      <c r="BH391" t="s" s="0">
        <v>81</v>
      </c>
      <c r="BI391" t="s" s="0">
        <v>8628</v>
      </c>
      <c r="BJ391" t="s" s="0">
        <v>8629</v>
      </c>
      <c r="BK391" t="s" s="778">
        <f>HYPERLINK("http://dx.doi.org/10.3390/cancers17223619","http://dx.doi.org/10.3390/cancers17223619")</f>
        <v>8630</v>
      </c>
      <c r="BL391" t="s" s="0">
        <v>81</v>
      </c>
      <c r="BM391" t="s" s="0">
        <v>81</v>
      </c>
      <c r="BN391" t="s" s="0">
        <v>466</v>
      </c>
      <c r="BO391" t="s" s="0">
        <v>568</v>
      </c>
      <c r="BP391" t="s" s="0">
        <v>568</v>
      </c>
      <c r="BQ391" t="s" s="0">
        <v>8631</v>
      </c>
      <c r="BR391" t="s" s="0">
        <v>8632</v>
      </c>
      <c r="BS391" t="s" s="0">
        <v>8633</v>
      </c>
      <c r="BT391" t="s" s="779">
        <f>HYPERLINK("https://www.webofscience.com/wos/woscc/full-record/WOS:001623579900001","View Record in Web of Science")</f>
        <v>119</v>
      </c>
      <c r="BU391" t="s" s="0">
        <v>272</v>
      </c>
      <c r="BV391" t="s" s="0">
        <v>81</v>
      </c>
      <c r="BW391" t="s" s="0">
        <v>81</v>
      </c>
      <c r="BX391" t="s" s="0">
        <v>121</v>
      </c>
    </row>
    <row r="392">
      <c r="A392" t="s" s="0">
        <v>77</v>
      </c>
      <c r="B392" t="s" s="0">
        <v>77</v>
      </c>
      <c r="C392" t="s" s="0">
        <v>77</v>
      </c>
      <c r="D392" t="s" s="0">
        <v>77</v>
      </c>
      <c r="E392" t="s" s="0">
        <v>8634</v>
      </c>
      <c r="F392" t="s" s="0">
        <v>8635</v>
      </c>
      <c r="G392" t="s" s="0">
        <v>8636</v>
      </c>
      <c r="H392" t="s" s="0">
        <v>81</v>
      </c>
      <c r="I392" t="s" s="0">
        <v>82</v>
      </c>
      <c r="J392" t="s" s="0">
        <v>8637</v>
      </c>
      <c r="K392" t="s" s="0">
        <v>8638</v>
      </c>
      <c r="L392" t="s" s="0">
        <v>8639</v>
      </c>
      <c r="M392" t="s" s="0">
        <v>2692</v>
      </c>
      <c r="N392" t="s" s="0">
        <v>8640</v>
      </c>
      <c r="O392" t="s" s="0">
        <v>8641</v>
      </c>
      <c r="P392" t="s" s="0">
        <v>8642</v>
      </c>
      <c r="Q392" t="s" s="0">
        <v>87</v>
      </c>
      <c r="R392" t="s" s="0">
        <v>81</v>
      </c>
      <c r="S392" t="s" s="0">
        <v>81</v>
      </c>
      <c r="T392" t="s" s="0">
        <v>81</v>
      </c>
      <c r="U392" t="s" s="0">
        <v>81</v>
      </c>
      <c r="V392" t="s" s="0">
        <v>8643</v>
      </c>
      <c r="W392" t="s" s="0">
        <v>8644</v>
      </c>
      <c r="X392" t="s" s="0">
        <v>81</v>
      </c>
      <c r="Y392" t="s" s="0">
        <v>81</v>
      </c>
      <c r="Z392" t="s" s="0">
        <v>90</v>
      </c>
      <c r="AA392" t="s" s="0">
        <v>91</v>
      </c>
      <c r="AB392" t="s" s="0">
        <v>81</v>
      </c>
      <c r="AC392" t="s" s="0">
        <v>81</v>
      </c>
      <c r="AD392" t="s" s="0">
        <v>81</v>
      </c>
      <c r="AE392" t="s" s="0">
        <v>81</v>
      </c>
      <c r="AF392" t="s" s="0">
        <v>81</v>
      </c>
      <c r="AG392" t="s" s="0">
        <v>8645</v>
      </c>
      <c r="AH392" t="s" s="0">
        <v>8646</v>
      </c>
      <c r="AI392" t="s" s="0">
        <v>8647</v>
      </c>
      <c r="AJ392" t="s" s="0">
        <v>81</v>
      </c>
      <c r="AK392" t="s" s="0">
        <v>81</v>
      </c>
      <c r="AL392" t="s" s="0">
        <v>8648</v>
      </c>
      <c r="AM392" t="s" s="0">
        <v>77</v>
      </c>
      <c r="AN392" t="s" s="0">
        <v>77</v>
      </c>
      <c r="AO392" t="s" s="0">
        <v>122</v>
      </c>
      <c r="AP392" t="s" s="0">
        <v>122</v>
      </c>
      <c r="AQ392" t="s" s="0">
        <v>2421</v>
      </c>
      <c r="AR392" t="s" s="0">
        <v>2422</v>
      </c>
      <c r="AS392" t="s" s="0">
        <v>2423</v>
      </c>
      <c r="AT392" t="s" s="0">
        <v>81</v>
      </c>
      <c r="AU392" t="s" s="0">
        <v>8649</v>
      </c>
      <c r="AV392" t="s" s="0">
        <v>81</v>
      </c>
      <c r="AW392" t="s" s="0">
        <v>8650</v>
      </c>
      <c r="AX392" t="s" s="0">
        <v>8651</v>
      </c>
      <c r="AY392" t="s" s="0">
        <v>106</v>
      </c>
      <c r="AZ392" t="s" s="0">
        <v>106</v>
      </c>
      <c r="BA392" t="s" s="0">
        <v>113</v>
      </c>
      <c r="BB392" t="s" s="0">
        <v>81</v>
      </c>
      <c r="BC392" t="s" s="0">
        <v>81</v>
      </c>
      <c r="BD392" t="s" s="0">
        <v>81</v>
      </c>
      <c r="BE392" t="s" s="0">
        <v>81</v>
      </c>
      <c r="BF392" t="s" s="0">
        <v>81</v>
      </c>
      <c r="BG392" t="s" s="0">
        <v>81</v>
      </c>
      <c r="BH392" t="s" s="0">
        <v>81</v>
      </c>
      <c r="BI392" t="s" s="0">
        <v>8652</v>
      </c>
      <c r="BJ392" t="s" s="0">
        <v>8653</v>
      </c>
      <c r="BK392" t="s" s="780">
        <f>HYPERLINK("http://dx.doi.org/10.2147/CIA.S607232","http://dx.doi.org/10.2147/CIA.S607232")</f>
        <v>8654</v>
      </c>
      <c r="BL392" t="s" s="0">
        <v>81</v>
      </c>
      <c r="BM392" t="s" s="0">
        <v>81</v>
      </c>
      <c r="BN392" t="s" s="0">
        <v>347</v>
      </c>
      <c r="BO392" t="s" s="0">
        <v>8655</v>
      </c>
      <c r="BP392" t="s" s="0">
        <v>8655</v>
      </c>
      <c r="BQ392" t="s" s="0">
        <v>8656</v>
      </c>
      <c r="BR392" t="s" s="0">
        <v>8657</v>
      </c>
      <c r="BS392" t="s" s="0">
        <v>8658</v>
      </c>
      <c r="BT392" t="s" s="781">
        <f>HYPERLINK("https://www.webofscience.com/wos/woscc/full-record/WOS:001798711800001","View Record in Web of Science")</f>
        <v>119</v>
      </c>
      <c r="BU392" t="s" s="0">
        <v>120</v>
      </c>
      <c r="BV392" t="s" s="0">
        <v>81</v>
      </c>
      <c r="BW392" t="s" s="0">
        <v>81</v>
      </c>
      <c r="BX392" t="s" s="0">
        <v>121</v>
      </c>
    </row>
    <row r="393">
      <c r="A393" t="s" s="0">
        <v>77</v>
      </c>
      <c r="B393" t="s" s="0">
        <v>77</v>
      </c>
      <c r="C393" t="s" s="0">
        <v>77</v>
      </c>
      <c r="D393" t="s" s="0">
        <v>77</v>
      </c>
      <c r="E393" t="s" s="0">
        <v>8659</v>
      </c>
      <c r="F393" t="s" s="0">
        <v>8660</v>
      </c>
      <c r="G393" t="s" s="0">
        <v>8661</v>
      </c>
      <c r="H393" t="s" s="0">
        <v>81</v>
      </c>
      <c r="I393" t="s" s="0">
        <v>276</v>
      </c>
      <c r="J393" t="s" s="0">
        <v>8662</v>
      </c>
      <c r="K393" t="s" s="0">
        <v>8663</v>
      </c>
      <c r="L393" t="s" s="0">
        <v>81</v>
      </c>
      <c r="M393" t="s" s="0">
        <v>81</v>
      </c>
      <c r="N393" t="s" s="0">
        <v>81</v>
      </c>
      <c r="O393" t="s" s="0">
        <v>8664</v>
      </c>
      <c r="P393" t="s" s="0">
        <v>8665</v>
      </c>
      <c r="Q393" t="s" s="0">
        <v>87</v>
      </c>
      <c r="R393" t="s" s="0">
        <v>81</v>
      </c>
      <c r="S393" t="s" s="0">
        <v>81</v>
      </c>
      <c r="T393" t="s" s="0">
        <v>81</v>
      </c>
      <c r="U393" t="s" s="0">
        <v>81</v>
      </c>
      <c r="V393" t="s" s="0">
        <v>8666</v>
      </c>
      <c r="W393" t="s" s="0">
        <v>8667</v>
      </c>
      <c r="X393" t="s" s="0">
        <v>81</v>
      </c>
      <c r="Y393" t="s" s="0">
        <v>81</v>
      </c>
      <c r="Z393" t="s" s="0">
        <v>90</v>
      </c>
      <c r="AA393" t="s" s="0">
        <v>91</v>
      </c>
      <c r="AB393" t="s" s="0">
        <v>81</v>
      </c>
      <c r="AC393" t="s" s="0">
        <v>81</v>
      </c>
      <c r="AD393" t="s" s="0">
        <v>81</v>
      </c>
      <c r="AE393" t="s" s="0">
        <v>81</v>
      </c>
      <c r="AF393" t="s" s="0">
        <v>81</v>
      </c>
      <c r="AG393" t="s" s="0">
        <v>8668</v>
      </c>
      <c r="AH393" t="s" s="0">
        <v>8669</v>
      </c>
      <c r="AI393" t="s" s="0">
        <v>8670</v>
      </c>
      <c r="AJ393" t="s" s="0">
        <v>81</v>
      </c>
      <c r="AK393" t="s" s="0">
        <v>81</v>
      </c>
      <c r="AL393" t="s" s="0">
        <v>882</v>
      </c>
      <c r="AM393" t="s" s="0">
        <v>77</v>
      </c>
      <c r="AN393" t="s" s="0">
        <v>77</v>
      </c>
      <c r="AO393" t="s" s="0">
        <v>97</v>
      </c>
      <c r="AP393" t="s" s="0">
        <v>97</v>
      </c>
      <c r="AQ393" t="s" s="0">
        <v>170</v>
      </c>
      <c r="AR393" t="s" s="0">
        <v>171</v>
      </c>
      <c r="AS393" t="s" s="0">
        <v>172</v>
      </c>
      <c r="AT393" t="s" s="0">
        <v>81</v>
      </c>
      <c r="AU393" t="s" s="0">
        <v>8671</v>
      </c>
      <c r="AV393" t="s" s="0">
        <v>81</v>
      </c>
      <c r="AW393" t="s" s="0">
        <v>8667</v>
      </c>
      <c r="AX393" t="s" s="0">
        <v>8672</v>
      </c>
      <c r="AY393" t="s" s="0">
        <v>3836</v>
      </c>
      <c r="AZ393" t="s" s="0">
        <v>106</v>
      </c>
      <c r="BA393" t="s" s="0">
        <v>181</v>
      </c>
      <c r="BB393" t="s" s="0">
        <v>199</v>
      </c>
      <c r="BC393" t="s" s="0">
        <v>81</v>
      </c>
      <c r="BD393" t="s" s="0">
        <v>81</v>
      </c>
      <c r="BE393" t="s" s="0">
        <v>81</v>
      </c>
      <c r="BF393" t="s" s="0">
        <v>81</v>
      </c>
      <c r="BG393" t="s" s="0">
        <v>81</v>
      </c>
      <c r="BH393" t="s" s="0">
        <v>81</v>
      </c>
      <c r="BI393" t="s" s="0">
        <v>696</v>
      </c>
      <c r="BJ393" t="s" s="0">
        <v>8673</v>
      </c>
      <c r="BK393" t="s" s="782">
        <f>HYPERLINK("http://dx.doi.org/10.3390/technologies14030183","http://dx.doi.org/10.3390/technologies14030183")</f>
        <v>8674</v>
      </c>
      <c r="BL393" t="s" s="0">
        <v>81</v>
      </c>
      <c r="BM393" t="s" s="0">
        <v>81</v>
      </c>
      <c r="BN393" t="s" s="0">
        <v>113</v>
      </c>
      <c r="BO393" t="s" s="0">
        <v>8675</v>
      </c>
      <c r="BP393" t="s" s="0">
        <v>211</v>
      </c>
      <c r="BQ393" t="s" s="0">
        <v>8676</v>
      </c>
      <c r="BR393" t="s" s="0">
        <v>81</v>
      </c>
      <c r="BS393" t="s" s="0">
        <v>8677</v>
      </c>
      <c r="BT393" t="s" s="783">
        <f>HYPERLINK("https://www.webofscience.com/wos/woscc/full-record/WOS:001725264200001","View Record in Web of Science")</f>
        <v>119</v>
      </c>
      <c r="BU393" t="s" s="0">
        <v>120</v>
      </c>
      <c r="BV393" t="s" s="0">
        <v>81</v>
      </c>
      <c r="BW393" t="s" s="0">
        <v>81</v>
      </c>
      <c r="BX393" t="s" s="0">
        <v>121</v>
      </c>
    </row>
    <row r="394">
      <c r="A394" t="s" s="0">
        <v>77</v>
      </c>
      <c r="B394" t="s" s="0">
        <v>77</v>
      </c>
      <c r="C394" t="s" s="0">
        <v>77</v>
      </c>
      <c r="D394" t="s" s="0">
        <v>77</v>
      </c>
      <c r="E394" t="s" s="0">
        <v>8678</v>
      </c>
      <c r="F394" t="s" s="0">
        <v>8679</v>
      </c>
      <c r="G394" t="s" s="0">
        <v>8680</v>
      </c>
      <c r="H394" t="s" s="0">
        <v>81</v>
      </c>
      <c r="I394" t="s" s="0">
        <v>276</v>
      </c>
      <c r="J394" t="s" s="0">
        <v>8681</v>
      </c>
      <c r="K394" t="s" s="0">
        <v>8682</v>
      </c>
      <c r="L394" t="s" s="0">
        <v>81</v>
      </c>
      <c r="M394" t="s" s="0">
        <v>81</v>
      </c>
      <c r="N394" t="s" s="0">
        <v>81</v>
      </c>
      <c r="O394" t="s" s="0">
        <v>8683</v>
      </c>
      <c r="P394" t="s" s="0">
        <v>8684</v>
      </c>
      <c r="Q394" t="s" s="0">
        <v>87</v>
      </c>
      <c r="R394" t="s" s="0">
        <v>81</v>
      </c>
      <c r="S394" t="s" s="0">
        <v>81</v>
      </c>
      <c r="T394" t="s" s="0">
        <v>81</v>
      </c>
      <c r="U394" t="s" s="0">
        <v>81</v>
      </c>
      <c r="V394" t="s" s="0">
        <v>8685</v>
      </c>
      <c r="W394" t="s" s="0">
        <v>6841</v>
      </c>
      <c r="X394" t="s" s="0">
        <v>81</v>
      </c>
      <c r="Y394" t="s" s="0">
        <v>81</v>
      </c>
      <c r="Z394" t="s" s="0">
        <v>90</v>
      </c>
      <c r="AA394" t="s" s="0">
        <v>91</v>
      </c>
      <c r="AB394" t="s" s="0">
        <v>81</v>
      </c>
      <c r="AC394" t="s" s="0">
        <v>81</v>
      </c>
      <c r="AD394" t="s" s="0">
        <v>81</v>
      </c>
      <c r="AE394" t="s" s="0">
        <v>81</v>
      </c>
      <c r="AF394" t="s" s="0">
        <v>81</v>
      </c>
      <c r="AG394" t="s" s="0">
        <v>8686</v>
      </c>
      <c r="AH394" t="s" s="0">
        <v>8687</v>
      </c>
      <c r="AI394" t="s" s="0">
        <v>8688</v>
      </c>
      <c r="AJ394" t="s" s="0">
        <v>81</v>
      </c>
      <c r="AK394" t="s" s="0">
        <v>81</v>
      </c>
      <c r="AL394" t="s" s="0">
        <v>267</v>
      </c>
      <c r="AM394" t="s" s="0">
        <v>77</v>
      </c>
      <c r="AN394" t="s" s="0">
        <v>108</v>
      </c>
      <c r="AO394" t="s" s="0">
        <v>77</v>
      </c>
      <c r="AP394" t="s" s="0">
        <v>77</v>
      </c>
      <c r="AQ394" t="s" s="0">
        <v>226</v>
      </c>
      <c r="AR394" t="s" s="0">
        <v>227</v>
      </c>
      <c r="AS394" t="s" s="0">
        <v>228</v>
      </c>
      <c r="AT394" t="s" s="0">
        <v>81</v>
      </c>
      <c r="AU394" t="s" s="0">
        <v>6845</v>
      </c>
      <c r="AV394" t="s" s="0">
        <v>81</v>
      </c>
      <c r="AW394" t="s" s="0">
        <v>6846</v>
      </c>
      <c r="AX394" t="s" s="0">
        <v>6847</v>
      </c>
      <c r="AY394" t="s" s="0">
        <v>8689</v>
      </c>
      <c r="AZ394" t="s" s="0">
        <v>106</v>
      </c>
      <c r="BA394" t="s" s="0">
        <v>404</v>
      </c>
      <c r="BB394" t="s" s="0">
        <v>81</v>
      </c>
      <c r="BC394" t="s" s="0">
        <v>81</v>
      </c>
      <c r="BD394" t="s" s="0">
        <v>81</v>
      </c>
      <c r="BE394" t="s" s="0">
        <v>81</v>
      </c>
      <c r="BF394" t="s" s="0">
        <v>81</v>
      </c>
      <c r="BG394" t="s" s="0">
        <v>81</v>
      </c>
      <c r="BH394" t="s" s="0">
        <v>81</v>
      </c>
      <c r="BI394" t="s" s="0">
        <v>974</v>
      </c>
      <c r="BJ394" t="s" s="0">
        <v>8690</v>
      </c>
      <c r="BK394" t="s" s="784">
        <f>HYPERLINK("http://dx.doi.org/10.21037/tgh-25-92","http://dx.doi.org/10.21037/tgh-25-92")</f>
        <v>8691</v>
      </c>
      <c r="BL394" t="s" s="0">
        <v>81</v>
      </c>
      <c r="BM394" t="s" s="0">
        <v>81</v>
      </c>
      <c r="BN394" t="s" s="0">
        <v>354</v>
      </c>
      <c r="BO394" t="s" s="0">
        <v>1496</v>
      </c>
      <c r="BP394" t="s" s="0">
        <v>1496</v>
      </c>
      <c r="BQ394" t="s" s="0">
        <v>8692</v>
      </c>
      <c r="BR394" t="s" s="0">
        <v>8693</v>
      </c>
      <c r="BS394" t="s" s="0">
        <v>8694</v>
      </c>
      <c r="BT394" t="s" s="785">
        <f>HYPERLINK("https://www.webofscience.com/wos/woscc/full-record/WOS:001741461800012","View Record in Web of Science")</f>
        <v>119</v>
      </c>
      <c r="BU394" t="s" s="0">
        <v>120</v>
      </c>
      <c r="BV394" t="s" s="0">
        <v>81</v>
      </c>
      <c r="BW394" t="s" s="0">
        <v>81</v>
      </c>
      <c r="BX394" t="s" s="0">
        <v>121</v>
      </c>
    </row>
    <row r="395">
      <c r="A395" t="s" s="0">
        <v>77</v>
      </c>
      <c r="B395" t="s" s="0">
        <v>77</v>
      </c>
      <c r="C395" t="s" s="0">
        <v>77</v>
      </c>
      <c r="D395" t="s" s="0">
        <v>77</v>
      </c>
      <c r="E395" t="s" s="0">
        <v>8695</v>
      </c>
      <c r="F395" t="s" s="0">
        <v>8696</v>
      </c>
      <c r="G395" t="s" s="0">
        <v>8697</v>
      </c>
      <c r="H395" t="s" s="0">
        <v>81</v>
      </c>
      <c r="I395" t="s" s="0">
        <v>276</v>
      </c>
      <c r="J395" t="s" s="0">
        <v>8698</v>
      </c>
      <c r="K395" t="s" s="0">
        <v>8699</v>
      </c>
      <c r="L395" t="s" s="0">
        <v>81</v>
      </c>
      <c r="M395" t="s" s="0">
        <v>81</v>
      </c>
      <c r="N395" t="s" s="0">
        <v>81</v>
      </c>
      <c r="O395" t="s" s="0">
        <v>8700</v>
      </c>
      <c r="P395" t="s" s="0">
        <v>8701</v>
      </c>
      <c r="Q395" t="s" s="0">
        <v>87</v>
      </c>
      <c r="R395" t="s" s="0">
        <v>81</v>
      </c>
      <c r="S395" t="s" s="0">
        <v>81</v>
      </c>
      <c r="T395" t="s" s="0">
        <v>81</v>
      </c>
      <c r="U395" t="s" s="0">
        <v>81</v>
      </c>
      <c r="V395" t="s" s="0">
        <v>8702</v>
      </c>
      <c r="W395" t="s" s="0">
        <v>8703</v>
      </c>
      <c r="X395" t="s" s="0">
        <v>81</v>
      </c>
      <c r="Y395" t="s" s="0">
        <v>81</v>
      </c>
      <c r="Z395" t="s" s="0">
        <v>90</v>
      </c>
      <c r="AA395" t="s" s="0">
        <v>91</v>
      </c>
      <c r="AB395" t="s" s="0">
        <v>81</v>
      </c>
      <c r="AC395" t="s" s="0">
        <v>81</v>
      </c>
      <c r="AD395" t="s" s="0">
        <v>81</v>
      </c>
      <c r="AE395" t="s" s="0">
        <v>81</v>
      </c>
      <c r="AF395" t="s" s="0">
        <v>81</v>
      </c>
      <c r="AG395" t="s" s="0">
        <v>8704</v>
      </c>
      <c r="AH395" t="s" s="0">
        <v>8705</v>
      </c>
      <c r="AI395" t="s" s="0">
        <v>8706</v>
      </c>
      <c r="AJ395" t="s" s="0">
        <v>81</v>
      </c>
      <c r="AK395" t="s" s="0">
        <v>81</v>
      </c>
      <c r="AL395" t="s" s="0">
        <v>376</v>
      </c>
      <c r="AM395" t="s" s="0">
        <v>108</v>
      </c>
      <c r="AN395" t="s" s="0">
        <v>108</v>
      </c>
      <c r="AO395" t="s" s="0">
        <v>108</v>
      </c>
      <c r="AP395" t="s" s="0">
        <v>108</v>
      </c>
      <c r="AQ395" t="s" s="0">
        <v>1304</v>
      </c>
      <c r="AR395" t="s" s="0">
        <v>1305</v>
      </c>
      <c r="AS395" t="s" s="0">
        <v>1306</v>
      </c>
      <c r="AT395" t="s" s="0">
        <v>8707</v>
      </c>
      <c r="AU395" t="s" s="0">
        <v>8708</v>
      </c>
      <c r="AV395" t="s" s="0">
        <v>81</v>
      </c>
      <c r="AW395" t="s" s="0">
        <v>8709</v>
      </c>
      <c r="AX395" t="s" s="0">
        <v>8710</v>
      </c>
      <c r="AY395" t="s" s="0">
        <v>1238</v>
      </c>
      <c r="AZ395" t="s" s="0">
        <v>106</v>
      </c>
      <c r="BA395" t="s" s="0">
        <v>1830</v>
      </c>
      <c r="BB395" t="s" s="0">
        <v>200</v>
      </c>
      <c r="BC395" t="s" s="0">
        <v>81</v>
      </c>
      <c r="BD395" t="s" s="0">
        <v>81</v>
      </c>
      <c r="BE395" t="s" s="0">
        <v>81</v>
      </c>
      <c r="BF395" t="s" s="0">
        <v>81</v>
      </c>
      <c r="BG395" t="s" s="0">
        <v>3650</v>
      </c>
      <c r="BH395" t="s" s="0">
        <v>8711</v>
      </c>
      <c r="BI395" t="s" s="0">
        <v>81</v>
      </c>
      <c r="BJ395" t="s" s="0">
        <v>8712</v>
      </c>
      <c r="BK395" t="s" s="786">
        <f>HYPERLINK("http://dx.doi.org/10.1080/14796678.2026.2659086","http://dx.doi.org/10.1080/14796678.2026.2659086")</f>
        <v>8713</v>
      </c>
      <c r="BL395" t="s" s="0">
        <v>81</v>
      </c>
      <c r="BM395" t="s" s="0">
        <v>912</v>
      </c>
      <c r="BN395" t="s" s="0">
        <v>404</v>
      </c>
      <c r="BO395" t="s" s="0">
        <v>155</v>
      </c>
      <c r="BP395" t="s" s="0">
        <v>156</v>
      </c>
      <c r="BQ395" t="s" s="0">
        <v>8714</v>
      </c>
      <c r="BR395" t="s" s="0">
        <v>8715</v>
      </c>
      <c r="BS395" t="s" s="0">
        <v>8716</v>
      </c>
      <c r="BT395" t="s" s="787">
        <f>HYPERLINK("https://www.webofscience.com/wos/woscc/full-record/WOS:001753731800001","View Record in Web of Science")</f>
        <v>119</v>
      </c>
      <c r="BU395" t="s" s="0">
        <v>787</v>
      </c>
      <c r="BV395" t="s" s="0">
        <v>81</v>
      </c>
      <c r="BW395" t="s" s="0">
        <v>81</v>
      </c>
      <c r="BX395" t="s" s="0">
        <v>121</v>
      </c>
    </row>
    <row r="396">
      <c r="A396" t="s" s="0">
        <v>77</v>
      </c>
      <c r="B396" t="s" s="0">
        <v>77</v>
      </c>
      <c r="C396" t="s" s="0">
        <v>77</v>
      </c>
      <c r="D396" t="s" s="0">
        <v>77</v>
      </c>
      <c r="E396" t="s" s="0">
        <v>8717</v>
      </c>
      <c r="F396" t="s" s="0">
        <v>8718</v>
      </c>
      <c r="G396" t="s" s="0">
        <v>8719</v>
      </c>
      <c r="H396" t="s" s="0">
        <v>81</v>
      </c>
      <c r="I396" t="s" s="0">
        <v>82</v>
      </c>
      <c r="J396" t="s" s="0">
        <v>8720</v>
      </c>
      <c r="K396" t="s" s="0">
        <v>8721</v>
      </c>
      <c r="L396" t="s" s="0">
        <v>81</v>
      </c>
      <c r="M396" t="s" s="0">
        <v>81</v>
      </c>
      <c r="N396" t="s" s="0">
        <v>81</v>
      </c>
      <c r="O396" t="s" s="0">
        <v>8722</v>
      </c>
      <c r="P396" t="s" s="0">
        <v>8723</v>
      </c>
      <c r="Q396" t="s" s="0">
        <v>87</v>
      </c>
      <c r="R396" t="s" s="0">
        <v>81</v>
      </c>
      <c r="S396" t="s" s="0">
        <v>81</v>
      </c>
      <c r="T396" t="s" s="0">
        <v>81</v>
      </c>
      <c r="U396" t="s" s="0">
        <v>81</v>
      </c>
      <c r="V396" t="s" s="0">
        <v>8724</v>
      </c>
      <c r="W396" t="s" s="0">
        <v>8725</v>
      </c>
      <c r="X396" t="s" s="0">
        <v>81</v>
      </c>
      <c r="Y396" t="s" s="0">
        <v>81</v>
      </c>
      <c r="Z396" t="s" s="0">
        <v>90</v>
      </c>
      <c r="AA396" t="s" s="0">
        <v>91</v>
      </c>
      <c r="AB396" t="s" s="0">
        <v>81</v>
      </c>
      <c r="AC396" t="s" s="0">
        <v>81</v>
      </c>
      <c r="AD396" t="s" s="0">
        <v>81</v>
      </c>
      <c r="AE396" t="s" s="0">
        <v>81</v>
      </c>
      <c r="AF396" t="s" s="0">
        <v>81</v>
      </c>
      <c r="AG396" t="s" s="0">
        <v>8726</v>
      </c>
      <c r="AH396" t="s" s="0">
        <v>8727</v>
      </c>
      <c r="AI396" t="s" s="0">
        <v>81</v>
      </c>
      <c r="AJ396" t="s" s="0">
        <v>81</v>
      </c>
      <c r="AK396" t="s" s="0">
        <v>81</v>
      </c>
      <c r="AL396" t="s" s="0">
        <v>3689</v>
      </c>
      <c r="AM396" t="s" s="0">
        <v>77</v>
      </c>
      <c r="AN396" t="s" s="0">
        <v>77</v>
      </c>
      <c r="AO396" t="s" s="0">
        <v>77</v>
      </c>
      <c r="AP396" t="s" s="0">
        <v>77</v>
      </c>
      <c r="AQ396" t="s" s="0">
        <v>611</v>
      </c>
      <c r="AR396" t="s" s="0">
        <v>612</v>
      </c>
      <c r="AS396" t="s" s="0">
        <v>613</v>
      </c>
      <c r="AT396" t="s" s="0">
        <v>81</v>
      </c>
      <c r="AU396" t="s" s="0">
        <v>8728</v>
      </c>
      <c r="AV396" t="s" s="0">
        <v>81</v>
      </c>
      <c r="AW396" t="s" s="0">
        <v>8729</v>
      </c>
      <c r="AX396" t="s" s="0">
        <v>8730</v>
      </c>
      <c r="AY396" t="s" s="0">
        <v>266</v>
      </c>
      <c r="AZ396" t="s" s="0">
        <v>106</v>
      </c>
      <c r="BA396" t="s" s="0">
        <v>677</v>
      </c>
      <c r="BB396" t="s" s="0">
        <v>199</v>
      </c>
      <c r="BC396" t="s" s="0">
        <v>81</v>
      </c>
      <c r="BD396" t="s" s="0">
        <v>81</v>
      </c>
      <c r="BE396" t="s" s="0">
        <v>81</v>
      </c>
      <c r="BF396" t="s" s="0">
        <v>81</v>
      </c>
      <c r="BG396" t="s" s="0">
        <v>8731</v>
      </c>
      <c r="BH396" t="s" s="0">
        <v>8732</v>
      </c>
      <c r="BI396" t="s" s="0">
        <v>81</v>
      </c>
      <c r="BJ396" t="s" s="0">
        <v>8733</v>
      </c>
      <c r="BK396" t="s" s="788">
        <f>HYPERLINK("http://dx.doi.org/10.1016/j.euf.2025.12.017","http://dx.doi.org/10.1016/j.euf.2025.12.017")</f>
        <v>8734</v>
      </c>
      <c r="BL396" t="s" s="0">
        <v>81</v>
      </c>
      <c r="BM396" t="s" s="0">
        <v>81</v>
      </c>
      <c r="BN396" t="s" s="0">
        <v>136</v>
      </c>
      <c r="BO396" t="s" s="0">
        <v>1853</v>
      </c>
      <c r="BP396" t="s" s="0">
        <v>1853</v>
      </c>
      <c r="BQ396" t="s" s="0">
        <v>8735</v>
      </c>
      <c r="BR396" t="s" s="0">
        <v>8736</v>
      </c>
      <c r="BS396" t="s" s="0">
        <v>8737</v>
      </c>
      <c r="BT396" t="s" s="789">
        <f>HYPERLINK("https://www.webofscience.com/wos/woscc/full-record/WOS:001840587300001","View Record in Web of Science")</f>
        <v>119</v>
      </c>
      <c r="BU396" t="s" s="0">
        <v>81</v>
      </c>
      <c r="BV396" t="s" s="0">
        <v>81</v>
      </c>
      <c r="BW396" t="s" s="0">
        <v>81</v>
      </c>
      <c r="BX396" t="s" s="0">
        <v>121</v>
      </c>
    </row>
    <row r="397">
      <c r="A397" t="s" s="0">
        <v>77</v>
      </c>
      <c r="B397" t="s" s="0">
        <v>77</v>
      </c>
      <c r="C397" t="s" s="0">
        <v>77</v>
      </c>
      <c r="D397" t="s" s="0">
        <v>77</v>
      </c>
      <c r="E397" t="s" s="0">
        <v>8738</v>
      </c>
      <c r="F397" t="s" s="0">
        <v>8739</v>
      </c>
      <c r="G397" t="s" s="0">
        <v>8740</v>
      </c>
      <c r="H397" t="s" s="0">
        <v>81</v>
      </c>
      <c r="I397" t="s" s="0">
        <v>82</v>
      </c>
      <c r="J397" t="s" s="0">
        <v>8741</v>
      </c>
      <c r="K397" t="s" s="0">
        <v>8742</v>
      </c>
      <c r="L397" t="s" s="0">
        <v>81</v>
      </c>
      <c r="M397" t="s" s="0">
        <v>81</v>
      </c>
      <c r="N397" t="s" s="0">
        <v>81</v>
      </c>
      <c r="O397" t="s" s="0">
        <v>8743</v>
      </c>
      <c r="P397" t="s" s="0">
        <v>8744</v>
      </c>
      <c r="Q397" t="s" s="0">
        <v>87</v>
      </c>
      <c r="R397" t="s" s="0">
        <v>81</v>
      </c>
      <c r="S397" t="s" s="0">
        <v>81</v>
      </c>
      <c r="T397" t="s" s="0">
        <v>81</v>
      </c>
      <c r="U397" t="s" s="0">
        <v>81</v>
      </c>
      <c r="V397" t="s" s="0">
        <v>8745</v>
      </c>
      <c r="W397" t="s" s="0">
        <v>8746</v>
      </c>
      <c r="X397" t="s" s="0">
        <v>81</v>
      </c>
      <c r="Y397" t="s" s="0">
        <v>81</v>
      </c>
      <c r="Z397" t="s" s="0">
        <v>90</v>
      </c>
      <c r="AA397" t="s" s="0">
        <v>91</v>
      </c>
      <c r="AB397" t="s" s="0">
        <v>81</v>
      </c>
      <c r="AC397" t="s" s="0">
        <v>81</v>
      </c>
      <c r="AD397" t="s" s="0">
        <v>81</v>
      </c>
      <c r="AE397" t="s" s="0">
        <v>81</v>
      </c>
      <c r="AF397" t="s" s="0">
        <v>81</v>
      </c>
      <c r="AG397" t="s" s="0">
        <v>8747</v>
      </c>
      <c r="AH397" t="s" s="0">
        <v>8748</v>
      </c>
      <c r="AI397" t="s" s="0">
        <v>81</v>
      </c>
      <c r="AJ397" t="s" s="0">
        <v>81</v>
      </c>
      <c r="AK397" t="s" s="0">
        <v>81</v>
      </c>
      <c r="AL397" t="s" s="0">
        <v>347</v>
      </c>
      <c r="AM397" t="s" s="0">
        <v>77</v>
      </c>
      <c r="AN397" t="s" s="0">
        <v>77</v>
      </c>
      <c r="AO397" t="s" s="0">
        <v>77</v>
      </c>
      <c r="AP397" t="s" s="0">
        <v>77</v>
      </c>
      <c r="AQ397" t="s" s="0">
        <v>139</v>
      </c>
      <c r="AR397" t="s" s="0">
        <v>140</v>
      </c>
      <c r="AS397" t="s" s="0">
        <v>141</v>
      </c>
      <c r="AT397" t="s" s="0">
        <v>8749</v>
      </c>
      <c r="AU397" t="s" s="0">
        <v>8750</v>
      </c>
      <c r="AV397" t="s" s="0">
        <v>81</v>
      </c>
      <c r="AW397" t="s" s="0">
        <v>8751</v>
      </c>
      <c r="AX397" t="s" s="0">
        <v>8752</v>
      </c>
      <c r="AY397" t="s" s="0">
        <v>671</v>
      </c>
      <c r="AZ397" t="s" s="0">
        <v>106</v>
      </c>
      <c r="BA397" t="s" s="0">
        <v>4305</v>
      </c>
      <c r="BB397" t="s" s="0">
        <v>360</v>
      </c>
      <c r="BC397" t="s" s="0">
        <v>81</v>
      </c>
      <c r="BD397" t="s" s="0">
        <v>81</v>
      </c>
      <c r="BE397" t="s" s="0">
        <v>81</v>
      </c>
      <c r="BF397" t="s" s="0">
        <v>81</v>
      </c>
      <c r="BG397" t="s" s="0">
        <v>5354</v>
      </c>
      <c r="BH397" t="s" s="0">
        <v>3359</v>
      </c>
      <c r="BI397" t="s" s="0">
        <v>81</v>
      </c>
      <c r="BJ397" t="s" s="0">
        <v>8753</v>
      </c>
      <c r="BK397" t="s" s="790">
        <f>HYPERLINK("http://dx.doi.org/10.1016/j.urolonc.2026.06.008","http://dx.doi.org/10.1016/j.urolonc.2026.06.008")</f>
        <v>8754</v>
      </c>
      <c r="BL397" t="s" s="0">
        <v>81</v>
      </c>
      <c r="BM397" t="s" s="0">
        <v>81</v>
      </c>
      <c r="BN397" t="s" s="0">
        <v>677</v>
      </c>
      <c r="BO397" t="s" s="0">
        <v>8755</v>
      </c>
      <c r="BP397" t="s" s="0">
        <v>8755</v>
      </c>
      <c r="BQ397" t="s" s="0">
        <v>8756</v>
      </c>
      <c r="BR397" t="s" s="0">
        <v>8757</v>
      </c>
      <c r="BS397" t="s" s="0">
        <v>8758</v>
      </c>
      <c r="BT397" t="s" s="791">
        <f>HYPERLINK("https://www.webofscience.com/wos/woscc/full-record/WOS:001854286400001","View Record in Web of Science")</f>
        <v>119</v>
      </c>
      <c r="BU397" t="s" s="0">
        <v>81</v>
      </c>
      <c r="BV397" t="s" s="0">
        <v>81</v>
      </c>
      <c r="BW397" t="s" s="0">
        <v>81</v>
      </c>
      <c r="BX397" t="s" s="0">
        <v>121</v>
      </c>
    </row>
    <row r="398">
      <c r="A398" t="s" s="0">
        <v>77</v>
      </c>
      <c r="B398" t="s" s="0">
        <v>77</v>
      </c>
      <c r="C398" t="s" s="0">
        <v>108</v>
      </c>
      <c r="D398" t="s" s="0">
        <v>77</v>
      </c>
      <c r="E398" t="s" s="0">
        <v>8759</v>
      </c>
      <c r="F398" t="s" s="0">
        <v>8760</v>
      </c>
      <c r="G398" t="s" s="0">
        <v>8761</v>
      </c>
      <c r="H398" t="s" s="0">
        <v>81</v>
      </c>
      <c r="I398" t="s" s="0">
        <v>82</v>
      </c>
      <c r="J398" t="s" s="0">
        <v>8762</v>
      </c>
      <c r="K398" t="s" s="0">
        <v>8763</v>
      </c>
      <c r="L398" t="s" s="0">
        <v>81</v>
      </c>
      <c r="M398" t="s" s="0">
        <v>81</v>
      </c>
      <c r="N398" t="s" s="0">
        <v>81</v>
      </c>
      <c r="O398" t="s" s="0">
        <v>8764</v>
      </c>
      <c r="P398" t="s" s="0">
        <v>8765</v>
      </c>
      <c r="Q398" t="s" s="0">
        <v>87</v>
      </c>
      <c r="R398" t="s" s="0">
        <v>81</v>
      </c>
      <c r="S398" t="s" s="0">
        <v>81</v>
      </c>
      <c r="T398" t="s" s="0">
        <v>81</v>
      </c>
      <c r="U398" t="s" s="0">
        <v>81</v>
      </c>
      <c r="V398" t="s" s="0">
        <v>8766</v>
      </c>
      <c r="W398" t="s" s="0">
        <v>557</v>
      </c>
      <c r="X398" t="s" s="0">
        <v>81</v>
      </c>
      <c r="Y398" t="s" s="0">
        <v>81</v>
      </c>
      <c r="Z398" t="s" s="0">
        <v>90</v>
      </c>
      <c r="AA398" t="s" s="0">
        <v>91</v>
      </c>
      <c r="AB398" t="s" s="0">
        <v>81</v>
      </c>
      <c r="AC398" t="s" s="0">
        <v>81</v>
      </c>
      <c r="AD398" t="s" s="0">
        <v>81</v>
      </c>
      <c r="AE398" t="s" s="0">
        <v>81</v>
      </c>
      <c r="AF398" t="s" s="0">
        <v>81</v>
      </c>
      <c r="AG398" t="s" s="0">
        <v>8767</v>
      </c>
      <c r="AH398" t="s" s="0">
        <v>8768</v>
      </c>
      <c r="AI398" t="s" s="0">
        <v>81</v>
      </c>
      <c r="AJ398" t="s" s="0">
        <v>8769</v>
      </c>
      <c r="AK398" t="s" s="0">
        <v>81</v>
      </c>
      <c r="AL398" t="s" s="0">
        <v>3744</v>
      </c>
      <c r="AM398" t="s" s="0">
        <v>122</v>
      </c>
      <c r="AN398" t="s" s="0">
        <v>288</v>
      </c>
      <c r="AO398" t="s" s="0">
        <v>97</v>
      </c>
      <c r="AP398" t="s" s="0">
        <v>360</v>
      </c>
      <c r="AQ398" t="s" s="0">
        <v>313</v>
      </c>
      <c r="AR398" t="s" s="0">
        <v>314</v>
      </c>
      <c r="AS398" t="s" s="0">
        <v>315</v>
      </c>
      <c r="AT398" t="s" s="0">
        <v>561</v>
      </c>
      <c r="AU398" t="s" s="0">
        <v>81</v>
      </c>
      <c r="AV398" t="s" s="0">
        <v>81</v>
      </c>
      <c r="AW398" t="s" s="0">
        <v>562</v>
      </c>
      <c r="AX398" t="s" s="0">
        <v>563</v>
      </c>
      <c r="AY398" t="s" s="0">
        <v>8770</v>
      </c>
      <c r="AZ398" t="s" s="0">
        <v>205</v>
      </c>
      <c r="BA398" t="s" s="0">
        <v>177</v>
      </c>
      <c r="BB398" t="s" s="0">
        <v>81</v>
      </c>
      <c r="BC398" t="s" s="0">
        <v>81</v>
      </c>
      <c r="BD398" t="s" s="0">
        <v>81</v>
      </c>
      <c r="BE398" t="s" s="0">
        <v>81</v>
      </c>
      <c r="BF398" t="s" s="0">
        <v>81</v>
      </c>
      <c r="BG398" t="s" s="0">
        <v>81</v>
      </c>
      <c r="BH398" t="s" s="0">
        <v>81</v>
      </c>
      <c r="BI398" t="s" s="0">
        <v>8771</v>
      </c>
      <c r="BJ398" t="s" s="0">
        <v>8772</v>
      </c>
      <c r="BK398" t="s" s="792">
        <f>HYPERLINK("http://dx.doi.org/10.3389/fonc.2025.1532698","http://dx.doi.org/10.3389/fonc.2025.1532698")</f>
        <v>8773</v>
      </c>
      <c r="BL398" t="s" s="0">
        <v>81</v>
      </c>
      <c r="BM398" t="s" s="0">
        <v>81</v>
      </c>
      <c r="BN398" t="s" s="0">
        <v>177</v>
      </c>
      <c r="BO398" t="s" s="0">
        <v>568</v>
      </c>
      <c r="BP398" t="s" s="0">
        <v>568</v>
      </c>
      <c r="BQ398" t="s" s="0">
        <v>8774</v>
      </c>
      <c r="BR398" t="s" s="0">
        <v>8775</v>
      </c>
      <c r="BS398" t="s" s="0">
        <v>8776</v>
      </c>
      <c r="BT398" t="s" s="793">
        <f>HYPERLINK("https://www.webofscience.com/wos/woscc/full-record/WOS:001444756200001","View Record in Web of Science")</f>
        <v>119</v>
      </c>
      <c r="BU398" t="s" s="0">
        <v>120</v>
      </c>
      <c r="BV398" t="s" s="0">
        <v>81</v>
      </c>
      <c r="BW398" t="s" s="0">
        <v>81</v>
      </c>
      <c r="BX398" t="s" s="0">
        <v>121</v>
      </c>
    </row>
    <row r="399">
      <c r="A399" t="s" s="0">
        <v>77</v>
      </c>
      <c r="B399" t="s" s="0">
        <v>77</v>
      </c>
      <c r="C399" t="s" s="0">
        <v>108</v>
      </c>
      <c r="D399" t="s" s="0">
        <v>77</v>
      </c>
      <c r="E399" t="s" s="0">
        <v>8777</v>
      </c>
      <c r="F399" t="s" s="0">
        <v>8778</v>
      </c>
      <c r="G399" t="s" s="0">
        <v>8779</v>
      </c>
      <c r="H399" t="s" s="0">
        <v>81</v>
      </c>
      <c r="I399" t="s" s="0">
        <v>82</v>
      </c>
      <c r="J399" t="s" s="0">
        <v>8780</v>
      </c>
      <c r="K399" t="s" s="0">
        <v>8781</v>
      </c>
      <c r="L399" t="s" s="0">
        <v>8782</v>
      </c>
      <c r="M399" t="s" s="0">
        <v>8782</v>
      </c>
      <c r="N399" t="s" s="0">
        <v>8783</v>
      </c>
      <c r="O399" t="s" s="0">
        <v>8784</v>
      </c>
      <c r="P399" t="s" s="0">
        <v>8785</v>
      </c>
      <c r="Q399" t="s" s="0">
        <v>87</v>
      </c>
      <c r="R399" t="s" s="0">
        <v>81</v>
      </c>
      <c r="S399" t="s" s="0">
        <v>81</v>
      </c>
      <c r="T399" t="s" s="0">
        <v>81</v>
      </c>
      <c r="U399" t="s" s="0">
        <v>81</v>
      </c>
      <c r="V399" t="s" s="0">
        <v>8786</v>
      </c>
      <c r="W399" t="s" s="0">
        <v>8787</v>
      </c>
      <c r="X399" t="s" s="0">
        <v>81</v>
      </c>
      <c r="Y399" t="s" s="0">
        <v>81</v>
      </c>
      <c r="Z399" t="s" s="0">
        <v>90</v>
      </c>
      <c r="AA399" t="s" s="0">
        <v>91</v>
      </c>
      <c r="AB399" t="s" s="0">
        <v>81</v>
      </c>
      <c r="AC399" t="s" s="0">
        <v>81</v>
      </c>
      <c r="AD399" t="s" s="0">
        <v>81</v>
      </c>
      <c r="AE399" t="s" s="0">
        <v>81</v>
      </c>
      <c r="AF399" t="s" s="0">
        <v>81</v>
      </c>
      <c r="AG399" t="s" s="0">
        <v>81</v>
      </c>
      <c r="AH399" t="s" s="0">
        <v>8788</v>
      </c>
      <c r="AI399" t="s" s="0">
        <v>8789</v>
      </c>
      <c r="AJ399" t="s" s="0">
        <v>8790</v>
      </c>
      <c r="AK399" t="s" s="0">
        <v>81</v>
      </c>
      <c r="AL399" t="s" s="0">
        <v>2518</v>
      </c>
      <c r="AM399" t="s" s="0">
        <v>122</v>
      </c>
      <c r="AN399" t="s" s="0">
        <v>122</v>
      </c>
      <c r="AO399" t="s" s="0">
        <v>122</v>
      </c>
      <c r="AP399" t="s" s="0">
        <v>354</v>
      </c>
      <c r="AQ399" t="s" s="0">
        <v>139</v>
      </c>
      <c r="AR399" t="s" s="0">
        <v>140</v>
      </c>
      <c r="AS399" t="s" s="0">
        <v>430</v>
      </c>
      <c r="AT399" t="s" s="0">
        <v>8791</v>
      </c>
      <c r="AU399" t="s" s="0">
        <v>8792</v>
      </c>
      <c r="AV399" t="s" s="0">
        <v>81</v>
      </c>
      <c r="AW399" t="s" s="0">
        <v>8793</v>
      </c>
      <c r="AX399" t="s" s="0">
        <v>8794</v>
      </c>
      <c r="AY399" t="s" s="0">
        <v>353</v>
      </c>
      <c r="AZ399" t="s" s="0">
        <v>205</v>
      </c>
      <c r="BA399" t="s" s="0">
        <v>8795</v>
      </c>
      <c r="BB399" t="s" s="0">
        <v>81</v>
      </c>
      <c r="BC399" t="s" s="0">
        <v>81</v>
      </c>
      <c r="BD399" t="s" s="0">
        <v>81</v>
      </c>
      <c r="BE399" t="s" s="0">
        <v>81</v>
      </c>
      <c r="BF399" t="s" s="0">
        <v>81</v>
      </c>
      <c r="BG399" t="s" s="0">
        <v>8796</v>
      </c>
      <c r="BH399" t="s" s="0">
        <v>3542</v>
      </c>
      <c r="BI399" t="s" s="0">
        <v>81</v>
      </c>
      <c r="BJ399" t="s" s="0">
        <v>8797</v>
      </c>
      <c r="BK399" t="s" s="794">
        <f>HYPERLINK("http://dx.doi.org/10.1016/j.ajo.2025.05.041","http://dx.doi.org/10.1016/j.ajo.2025.05.041")</f>
        <v>8798</v>
      </c>
      <c r="BL399" t="s" s="0">
        <v>81</v>
      </c>
      <c r="BM399" t="s" s="0">
        <v>5454</v>
      </c>
      <c r="BN399" t="s" s="0">
        <v>154</v>
      </c>
      <c r="BO399" t="s" s="0">
        <v>1779</v>
      </c>
      <c r="BP399" t="s" s="0">
        <v>1779</v>
      </c>
      <c r="BQ399" t="s" s="0">
        <v>8799</v>
      </c>
      <c r="BR399" t="s" s="0">
        <v>8800</v>
      </c>
      <c r="BS399" t="s" s="0">
        <v>8801</v>
      </c>
      <c r="BT399" t="s" s="795">
        <f>HYPERLINK("https://www.webofscience.com/wos/woscc/full-record/WOS:001522346300004","View Record in Web of Science")</f>
        <v>119</v>
      </c>
      <c r="BU399" t="s" s="0">
        <v>2482</v>
      </c>
      <c r="BV399" t="s" s="0">
        <v>81</v>
      </c>
      <c r="BW399" t="s" s="0">
        <v>81</v>
      </c>
      <c r="BX399" t="s" s="0">
        <v>121</v>
      </c>
    </row>
    <row r="400">
      <c r="A400" t="s" s="0">
        <v>77</v>
      </c>
      <c r="B400" t="s" s="0">
        <v>77</v>
      </c>
      <c r="C400" t="s" s="0">
        <v>77</v>
      </c>
      <c r="D400" t="s" s="0">
        <v>77</v>
      </c>
      <c r="E400" t="s" s="0">
        <v>8802</v>
      </c>
      <c r="F400" t="s" s="0">
        <v>8803</v>
      </c>
      <c r="G400" t="s" s="0">
        <v>8804</v>
      </c>
      <c r="H400" t="s" s="0">
        <v>81</v>
      </c>
      <c r="I400" t="s" s="0">
        <v>276</v>
      </c>
      <c r="J400" t="s" s="0">
        <v>8805</v>
      </c>
      <c r="K400" t="s" s="0">
        <v>8806</v>
      </c>
      <c r="L400" t="s" s="0">
        <v>81</v>
      </c>
      <c r="M400" t="s" s="0">
        <v>81</v>
      </c>
      <c r="N400" t="s" s="0">
        <v>81</v>
      </c>
      <c r="O400" t="s" s="0">
        <v>8807</v>
      </c>
      <c r="P400" t="s" s="0">
        <v>8808</v>
      </c>
      <c r="Q400" t="s" s="0">
        <v>87</v>
      </c>
      <c r="R400" t="s" s="0">
        <v>81</v>
      </c>
      <c r="S400" t="s" s="0">
        <v>81</v>
      </c>
      <c r="T400" t="s" s="0">
        <v>81</v>
      </c>
      <c r="U400" t="s" s="0">
        <v>81</v>
      </c>
      <c r="V400" t="s" s="0">
        <v>8809</v>
      </c>
      <c r="W400" t="s" s="0">
        <v>8810</v>
      </c>
      <c r="X400" t="s" s="0">
        <v>81</v>
      </c>
      <c r="Y400" t="s" s="0">
        <v>81</v>
      </c>
      <c r="Z400" t="s" s="0">
        <v>90</v>
      </c>
      <c r="AA400" t="s" s="0">
        <v>91</v>
      </c>
      <c r="AB400" t="s" s="0">
        <v>81</v>
      </c>
      <c r="AC400" t="s" s="0">
        <v>81</v>
      </c>
      <c r="AD400" t="s" s="0">
        <v>81</v>
      </c>
      <c r="AE400" t="s" s="0">
        <v>81</v>
      </c>
      <c r="AF400" t="s" s="0">
        <v>81</v>
      </c>
      <c r="AG400" t="s" s="0">
        <v>8811</v>
      </c>
      <c r="AH400" t="s" s="0">
        <v>8812</v>
      </c>
      <c r="AI400" t="s" s="0">
        <v>81</v>
      </c>
      <c r="AJ400" t="s" s="0">
        <v>81</v>
      </c>
      <c r="AK400" t="s" s="0">
        <v>81</v>
      </c>
      <c r="AL400" t="s" s="0">
        <v>3229</v>
      </c>
      <c r="AM400" t="s" s="0">
        <v>77</v>
      </c>
      <c r="AN400" t="s" s="0">
        <v>77</v>
      </c>
      <c r="AO400" t="s" s="0">
        <v>77</v>
      </c>
      <c r="AP400" t="s" s="0">
        <v>77</v>
      </c>
      <c r="AQ400" t="s" s="0">
        <v>3691</v>
      </c>
      <c r="AR400" t="s" s="0">
        <v>3692</v>
      </c>
      <c r="AS400" t="s" s="0">
        <v>3693</v>
      </c>
      <c r="AT400" t="s" s="0">
        <v>8813</v>
      </c>
      <c r="AU400" t="s" s="0">
        <v>81</v>
      </c>
      <c r="AV400" t="s" s="0">
        <v>81</v>
      </c>
      <c r="AW400" t="s" s="0">
        <v>8814</v>
      </c>
      <c r="AX400" t="s" s="0">
        <v>8815</v>
      </c>
      <c r="AY400" t="s" s="0">
        <v>801</v>
      </c>
      <c r="AZ400" t="s" s="0">
        <v>106</v>
      </c>
      <c r="BA400" t="s" s="0">
        <v>136</v>
      </c>
      <c r="BB400" t="s" s="0">
        <v>199</v>
      </c>
      <c r="BC400" t="s" s="0">
        <v>81</v>
      </c>
      <c r="BD400" t="s" s="0">
        <v>81</v>
      </c>
      <c r="BE400" t="s" s="0">
        <v>81</v>
      </c>
      <c r="BF400" t="s" s="0">
        <v>81</v>
      </c>
      <c r="BG400" t="s" s="0">
        <v>81</v>
      </c>
      <c r="BH400" t="s" s="0">
        <v>81</v>
      </c>
      <c r="BI400" t="s" s="0">
        <v>8816</v>
      </c>
      <c r="BJ400" t="s" s="0">
        <v>8817</v>
      </c>
      <c r="BK400" t="s" s="796">
        <f>HYPERLINK("http://dx.doi.org/10.5306/wjco.v17.i3.113226","http://dx.doi.org/10.5306/wjco.v17.i3.113226")</f>
        <v>8818</v>
      </c>
      <c r="BL400" t="s" s="0">
        <v>81</v>
      </c>
      <c r="BM400" t="s" s="0">
        <v>81</v>
      </c>
      <c r="BN400" t="s" s="0">
        <v>1359</v>
      </c>
      <c r="BO400" t="s" s="0">
        <v>568</v>
      </c>
      <c r="BP400" t="s" s="0">
        <v>568</v>
      </c>
      <c r="BQ400" t="s" s="0">
        <v>8819</v>
      </c>
      <c r="BR400" t="s" s="0">
        <v>81</v>
      </c>
      <c r="BS400" t="s" s="0">
        <v>8820</v>
      </c>
      <c r="BT400" t="s" s="797">
        <f>HYPERLINK("https://www.webofscience.com/wos/woscc/full-record/WOS:001732556400004","View Record in Web of Science")</f>
        <v>119</v>
      </c>
      <c r="BU400" t="s" s="0">
        <v>272</v>
      </c>
      <c r="BV400" t="s" s="0">
        <v>81</v>
      </c>
      <c r="BW400" t="s" s="0">
        <v>81</v>
      </c>
      <c r="BX400" t="s" s="0">
        <v>121</v>
      </c>
    </row>
    <row r="401">
      <c r="A401" t="s" s="0">
        <v>77</v>
      </c>
      <c r="B401" t="s" s="0">
        <v>77</v>
      </c>
      <c r="C401" t="s" s="0">
        <v>77</v>
      </c>
      <c r="D401" t="s" s="0">
        <v>77</v>
      </c>
      <c r="E401" t="s" s="0">
        <v>8821</v>
      </c>
      <c r="F401" t="s" s="0">
        <v>8822</v>
      </c>
      <c r="G401" t="s" s="0">
        <v>8823</v>
      </c>
      <c r="H401" t="s" s="0">
        <v>81</v>
      </c>
      <c r="I401" t="s" s="0">
        <v>82</v>
      </c>
      <c r="J401" t="s" s="0">
        <v>8824</v>
      </c>
      <c r="K401" t="s" s="0">
        <v>8825</v>
      </c>
      <c r="L401" t="s" s="0">
        <v>81</v>
      </c>
      <c r="M401" t="s" s="0">
        <v>81</v>
      </c>
      <c r="N401" t="s" s="0">
        <v>81</v>
      </c>
      <c r="O401" t="s" s="0">
        <v>8826</v>
      </c>
      <c r="P401" t="s" s="0">
        <v>8827</v>
      </c>
      <c r="Q401" t="s" s="0">
        <v>87</v>
      </c>
      <c r="R401" t="s" s="0">
        <v>81</v>
      </c>
      <c r="S401" t="s" s="0">
        <v>81</v>
      </c>
      <c r="T401" t="s" s="0">
        <v>81</v>
      </c>
      <c r="U401" t="s" s="0">
        <v>81</v>
      </c>
      <c r="V401" t="s" s="0">
        <v>8828</v>
      </c>
      <c r="W401" t="s" s="0">
        <v>8829</v>
      </c>
      <c r="X401" t="s" s="0">
        <v>81</v>
      </c>
      <c r="Y401" t="s" s="0">
        <v>81</v>
      </c>
      <c r="Z401" t="s" s="0">
        <v>90</v>
      </c>
      <c r="AA401" t="s" s="0">
        <v>91</v>
      </c>
      <c r="AB401" t="s" s="0">
        <v>81</v>
      </c>
      <c r="AC401" t="s" s="0">
        <v>81</v>
      </c>
      <c r="AD401" t="s" s="0">
        <v>81</v>
      </c>
      <c r="AE401" t="s" s="0">
        <v>81</v>
      </c>
      <c r="AF401" t="s" s="0">
        <v>81</v>
      </c>
      <c r="AG401" t="s" s="0">
        <v>8830</v>
      </c>
      <c r="AH401" t="s" s="0">
        <v>8831</v>
      </c>
      <c r="AI401" t="s" s="0">
        <v>8832</v>
      </c>
      <c r="AJ401" t="s" s="0">
        <v>81</v>
      </c>
      <c r="AK401" t="s" s="0">
        <v>81</v>
      </c>
      <c r="AL401" t="s" s="0">
        <v>3689</v>
      </c>
      <c r="AM401" t="s" s="0">
        <v>77</v>
      </c>
      <c r="AN401" t="s" s="0">
        <v>77</v>
      </c>
      <c r="AO401" t="s" s="0">
        <v>77</v>
      </c>
      <c r="AP401" t="s" s="0">
        <v>77</v>
      </c>
      <c r="AQ401" t="s" s="0">
        <v>257</v>
      </c>
      <c r="AR401" t="s" s="0">
        <v>140</v>
      </c>
      <c r="AS401" t="s" s="0">
        <v>258</v>
      </c>
      <c r="AT401" t="s" s="0">
        <v>8833</v>
      </c>
      <c r="AU401" t="s" s="0">
        <v>8834</v>
      </c>
      <c r="AV401" t="s" s="0">
        <v>81</v>
      </c>
      <c r="AW401" t="s" s="0">
        <v>8835</v>
      </c>
      <c r="AX401" t="s" s="0">
        <v>8836</v>
      </c>
      <c r="AY401" t="s" s="0">
        <v>2036</v>
      </c>
      <c r="AZ401" t="s" s="0">
        <v>106</v>
      </c>
      <c r="BA401" t="s" s="0">
        <v>107</v>
      </c>
      <c r="BB401" t="s" s="0">
        <v>108</v>
      </c>
      <c r="BC401" t="s" s="0">
        <v>81</v>
      </c>
      <c r="BD401" t="s" s="0">
        <v>81</v>
      </c>
      <c r="BE401" t="s" s="0">
        <v>81</v>
      </c>
      <c r="BF401" t="s" s="0">
        <v>81</v>
      </c>
      <c r="BG401" t="s" s="0">
        <v>81</v>
      </c>
      <c r="BH401" t="s" s="0">
        <v>81</v>
      </c>
      <c r="BI401" t="s" s="0">
        <v>5412</v>
      </c>
      <c r="BJ401" t="s" s="0">
        <v>8837</v>
      </c>
      <c r="BK401" t="s" s="798">
        <f>HYPERLINK("http://dx.doi.org/10.1007/s11916-026-01517-0","http://dx.doi.org/10.1007/s11916-026-01517-0")</f>
        <v>8838</v>
      </c>
      <c r="BL401" t="s" s="0">
        <v>81</v>
      </c>
      <c r="BM401" t="s" s="0">
        <v>266</v>
      </c>
      <c r="BN401" t="s" s="0">
        <v>297</v>
      </c>
      <c r="BO401" t="s" s="0">
        <v>7291</v>
      </c>
      <c r="BP401" t="s" s="0">
        <v>3932</v>
      </c>
      <c r="BQ401" t="s" s="0">
        <v>8839</v>
      </c>
      <c r="BR401" t="s" s="0">
        <v>8840</v>
      </c>
      <c r="BS401" t="s" s="0">
        <v>8841</v>
      </c>
      <c r="BT401" t="s" s="799">
        <f>HYPERLINK("https://www.webofscience.com/wos/woscc/full-record/WOS:001790873600002","View Record in Web of Science")</f>
        <v>119</v>
      </c>
      <c r="BU401" t="s" s="0">
        <v>81</v>
      </c>
      <c r="BV401" t="s" s="0">
        <v>81</v>
      </c>
      <c r="BW401" t="s" s="0">
        <v>81</v>
      </c>
      <c r="BX401" t="s" s="0">
        <v>121</v>
      </c>
    </row>
    <row r="402">
      <c r="A402" t="s" s="0">
        <v>77</v>
      </c>
      <c r="B402" t="s" s="0">
        <v>77</v>
      </c>
      <c r="C402" t="s" s="0">
        <v>77</v>
      </c>
      <c r="D402" t="s" s="0">
        <v>77</v>
      </c>
      <c r="E402" t="s" s="0">
        <v>8842</v>
      </c>
      <c r="F402" t="s" s="0">
        <v>8843</v>
      </c>
      <c r="G402" t="s" s="0">
        <v>8844</v>
      </c>
      <c r="H402" t="s" s="0">
        <v>81</v>
      </c>
      <c r="I402" t="s" s="0">
        <v>276</v>
      </c>
      <c r="J402" t="s" s="0">
        <v>8845</v>
      </c>
      <c r="K402" t="s" s="0">
        <v>8846</v>
      </c>
      <c r="L402" t="s" s="0">
        <v>81</v>
      </c>
      <c r="M402" t="s" s="0">
        <v>81</v>
      </c>
      <c r="N402" t="s" s="0">
        <v>81</v>
      </c>
      <c r="O402" t="s" s="0">
        <v>8847</v>
      </c>
      <c r="P402" t="s" s="0">
        <v>81</v>
      </c>
      <c r="Q402" t="s" s="0">
        <v>87</v>
      </c>
      <c r="R402" t="s" s="0">
        <v>81</v>
      </c>
      <c r="S402" t="s" s="0">
        <v>81</v>
      </c>
      <c r="T402" t="s" s="0">
        <v>81</v>
      </c>
      <c r="U402" t="s" s="0">
        <v>81</v>
      </c>
      <c r="V402" t="s" s="0">
        <v>8848</v>
      </c>
      <c r="W402" t="s" s="0">
        <v>8849</v>
      </c>
      <c r="X402" t="s" s="0">
        <v>81</v>
      </c>
      <c r="Y402" t="s" s="0">
        <v>81</v>
      </c>
      <c r="Z402" t="s" s="0">
        <v>90</v>
      </c>
      <c r="AA402" t="s" s="0">
        <v>91</v>
      </c>
      <c r="AB402" t="s" s="0">
        <v>81</v>
      </c>
      <c r="AC402" t="s" s="0">
        <v>81</v>
      </c>
      <c r="AD402" t="s" s="0">
        <v>81</v>
      </c>
      <c r="AE402" t="s" s="0">
        <v>81</v>
      </c>
      <c r="AF402" t="s" s="0">
        <v>81</v>
      </c>
      <c r="AG402" t="s" s="0">
        <v>8850</v>
      </c>
      <c r="AH402" t="s" s="0">
        <v>8851</v>
      </c>
      <c r="AI402" t="s" s="0">
        <v>81</v>
      </c>
      <c r="AJ402" t="s" s="0">
        <v>81</v>
      </c>
      <c r="AK402" t="s" s="0">
        <v>81</v>
      </c>
      <c r="AL402" t="s" s="0">
        <v>974</v>
      </c>
      <c r="AM402" t="s" s="0">
        <v>77</v>
      </c>
      <c r="AN402" t="s" s="0">
        <v>77</v>
      </c>
      <c r="AO402" t="s" s="0">
        <v>77</v>
      </c>
      <c r="AP402" t="s" s="0">
        <v>77</v>
      </c>
      <c r="AQ402" t="s" s="0">
        <v>1304</v>
      </c>
      <c r="AR402" t="s" s="0">
        <v>1305</v>
      </c>
      <c r="AS402" t="s" s="0">
        <v>1306</v>
      </c>
      <c r="AT402" t="s" s="0">
        <v>8852</v>
      </c>
      <c r="AU402" t="s" s="0">
        <v>8853</v>
      </c>
      <c r="AV402" t="s" s="0">
        <v>81</v>
      </c>
      <c r="AW402" t="s" s="0">
        <v>8854</v>
      </c>
      <c r="AX402" t="s" s="0">
        <v>8855</v>
      </c>
      <c r="AY402" t="s" s="0">
        <v>8856</v>
      </c>
      <c r="AZ402" t="s" s="0">
        <v>106</v>
      </c>
      <c r="BA402" t="s" s="0">
        <v>113</v>
      </c>
      <c r="BB402" t="s" s="0">
        <v>108</v>
      </c>
      <c r="BC402" t="s" s="0">
        <v>81</v>
      </c>
      <c r="BD402" t="s" s="0">
        <v>81</v>
      </c>
      <c r="BE402" t="s" s="0">
        <v>81</v>
      </c>
      <c r="BF402" t="s" s="0">
        <v>81</v>
      </c>
      <c r="BG402" t="s" s="0">
        <v>81</v>
      </c>
      <c r="BH402" t="s" s="0">
        <v>81</v>
      </c>
      <c r="BI402" t="s" s="0">
        <v>8857</v>
      </c>
      <c r="BJ402" t="s" s="0">
        <v>8858</v>
      </c>
      <c r="BK402" t="s" s="800">
        <f>HYPERLINK("http://dx.doi.org/10.1080/14796708.2026.2716256","http://dx.doi.org/10.1080/14796708.2026.2716256")</f>
        <v>8859</v>
      </c>
      <c r="BL402" t="s" s="0">
        <v>81</v>
      </c>
      <c r="BM402" t="s" s="0">
        <v>81</v>
      </c>
      <c r="BN402" t="s" s="0">
        <v>404</v>
      </c>
      <c r="BO402" t="s" s="0">
        <v>7291</v>
      </c>
      <c r="BP402" t="s" s="0">
        <v>3932</v>
      </c>
      <c r="BQ402" t="s" s="0">
        <v>8860</v>
      </c>
      <c r="BR402" t="s" s="0">
        <v>81</v>
      </c>
      <c r="BS402" t="s" s="0">
        <v>8861</v>
      </c>
      <c r="BT402" t="s" s="801">
        <f>HYPERLINK("https://www.webofscience.com/wos/woscc/full-record/WOS:001852347300001","View Record in Web of Science")</f>
        <v>119</v>
      </c>
      <c r="BU402" t="s" s="0">
        <v>272</v>
      </c>
      <c r="BV402" t="s" s="0">
        <v>81</v>
      </c>
      <c r="BW402" t="s" s="0">
        <v>81</v>
      </c>
      <c r="BX402" t="s" s="0">
        <v>121</v>
      </c>
    </row>
    <row r="403">
      <c r="A403" t="s" s="0">
        <v>77</v>
      </c>
      <c r="B403" t="s" s="0">
        <v>77</v>
      </c>
      <c r="C403" t="s" s="0">
        <v>108</v>
      </c>
      <c r="D403" t="s" s="0">
        <v>77</v>
      </c>
      <c r="E403" t="s" s="0">
        <v>8862</v>
      </c>
      <c r="F403" t="s" s="0">
        <v>8863</v>
      </c>
      <c r="G403" t="s" s="0">
        <v>8864</v>
      </c>
      <c r="H403" t="s" s="0">
        <v>81</v>
      </c>
      <c r="I403" t="s" s="0">
        <v>82</v>
      </c>
      <c r="J403" t="s" s="0">
        <v>8865</v>
      </c>
      <c r="K403" t="s" s="0">
        <v>8866</v>
      </c>
      <c r="L403" t="s" s="0">
        <v>8867</v>
      </c>
      <c r="M403" t="s" s="0">
        <v>8868</v>
      </c>
      <c r="N403" t="s" s="0">
        <v>8869</v>
      </c>
      <c r="O403" t="s" s="0">
        <v>8870</v>
      </c>
      <c r="P403" t="s" s="0">
        <v>8871</v>
      </c>
      <c r="Q403" t="s" s="0">
        <v>87</v>
      </c>
      <c r="R403" t="s" s="0">
        <v>81</v>
      </c>
      <c r="S403" t="s" s="0">
        <v>81</v>
      </c>
      <c r="T403" t="s" s="0">
        <v>81</v>
      </c>
      <c r="U403" t="s" s="0">
        <v>81</v>
      </c>
      <c r="V403" t="s" s="0">
        <v>8872</v>
      </c>
      <c r="W403" t="s" s="0">
        <v>8873</v>
      </c>
      <c r="X403" t="s" s="0">
        <v>81</v>
      </c>
      <c r="Y403" t="s" s="0">
        <v>81</v>
      </c>
      <c r="Z403" t="s" s="0">
        <v>90</v>
      </c>
      <c r="AA403" t="s" s="0">
        <v>91</v>
      </c>
      <c r="AB403" t="s" s="0">
        <v>81</v>
      </c>
      <c r="AC403" t="s" s="0">
        <v>81</v>
      </c>
      <c r="AD403" t="s" s="0">
        <v>81</v>
      </c>
      <c r="AE403" t="s" s="0">
        <v>81</v>
      </c>
      <c r="AF403" t="s" s="0">
        <v>81</v>
      </c>
      <c r="AG403" t="s" s="0">
        <v>81</v>
      </c>
      <c r="AH403" t="s" s="0">
        <v>8874</v>
      </c>
      <c r="AI403" t="s" s="0">
        <v>81</v>
      </c>
      <c r="AJ403" t="s" s="0">
        <v>8875</v>
      </c>
      <c r="AK403" t="s" s="0">
        <v>81</v>
      </c>
      <c r="AL403" t="s" s="0">
        <v>1432</v>
      </c>
      <c r="AM403" t="s" s="0">
        <v>200</v>
      </c>
      <c r="AN403" t="s" s="0">
        <v>200</v>
      </c>
      <c r="AO403" t="s" s="0">
        <v>97</v>
      </c>
      <c r="AP403" t="s" s="0">
        <v>97</v>
      </c>
      <c r="AQ403" t="s" s="0">
        <v>7368</v>
      </c>
      <c r="AR403" t="s" s="0">
        <v>7369</v>
      </c>
      <c r="AS403" t="s" s="0">
        <v>7370</v>
      </c>
      <c r="AT403" t="s" s="0">
        <v>8876</v>
      </c>
      <c r="AU403" t="s" s="0">
        <v>8877</v>
      </c>
      <c r="AV403" t="s" s="0">
        <v>81</v>
      </c>
      <c r="AW403" t="s" s="0">
        <v>8878</v>
      </c>
      <c r="AX403" t="s" s="0">
        <v>8879</v>
      </c>
      <c r="AY403" t="s" s="0">
        <v>112</v>
      </c>
      <c r="AZ403" t="s" s="0">
        <v>106</v>
      </c>
      <c r="BA403" t="s" s="0">
        <v>5346</v>
      </c>
      <c r="BB403" t="s" s="0">
        <v>199</v>
      </c>
      <c r="BC403" t="s" s="0">
        <v>81</v>
      </c>
      <c r="BD403" t="s" s="0">
        <v>81</v>
      </c>
      <c r="BE403" t="s" s="0">
        <v>81</v>
      </c>
      <c r="BF403" t="s" s="0">
        <v>81</v>
      </c>
      <c r="BG403" t="s" s="0">
        <v>8880</v>
      </c>
      <c r="BH403" t="s" s="0">
        <v>8881</v>
      </c>
      <c r="BI403" t="s" s="0">
        <v>81</v>
      </c>
      <c r="BJ403" t="s" s="0">
        <v>8882</v>
      </c>
      <c r="BK403" t="s" s="802">
        <f>HYPERLINK("http://dx.doi.org/10.1093/jnci/djag002","http://dx.doi.org/10.1093/jnci/djag002")</f>
        <v>8883</v>
      </c>
      <c r="BL403" t="s" s="0">
        <v>81</v>
      </c>
      <c r="BM403" t="s" s="0">
        <v>1362</v>
      </c>
      <c r="BN403" t="s" s="0">
        <v>677</v>
      </c>
      <c r="BO403" t="s" s="0">
        <v>568</v>
      </c>
      <c r="BP403" t="s" s="0">
        <v>568</v>
      </c>
      <c r="BQ403" t="s" s="0">
        <v>8884</v>
      </c>
      <c r="BR403" t="s" s="0">
        <v>8885</v>
      </c>
      <c r="BS403" t="s" s="0">
        <v>8886</v>
      </c>
      <c r="BT403" t="s" s="803">
        <f>HYPERLINK("https://www.webofscience.com/wos/woscc/full-record/WOS:001689948900001","View Record in Web of Science")</f>
        <v>119</v>
      </c>
      <c r="BU403" t="s" s="0">
        <v>787</v>
      </c>
      <c r="BV403" t="s" s="0">
        <v>81</v>
      </c>
      <c r="BW403" t="s" s="0">
        <v>81</v>
      </c>
      <c r="BX403" t="s" s="0">
        <v>121</v>
      </c>
    </row>
    <row r="404">
      <c r="A404" t="s" s="0">
        <v>77</v>
      </c>
      <c r="B404" t="s" s="0">
        <v>77</v>
      </c>
      <c r="C404" t="s" s="0">
        <v>77</v>
      </c>
      <c r="D404" t="s" s="0">
        <v>77</v>
      </c>
      <c r="E404" t="s" s="0">
        <v>8887</v>
      </c>
      <c r="F404" t="s" s="0">
        <v>8888</v>
      </c>
      <c r="G404" t="s" s="0">
        <v>8889</v>
      </c>
      <c r="H404" t="s" s="0">
        <v>81</v>
      </c>
      <c r="I404" t="s" s="0">
        <v>82</v>
      </c>
      <c r="J404" t="s" s="0">
        <v>8890</v>
      </c>
      <c r="K404" t="s" s="0">
        <v>8891</v>
      </c>
      <c r="L404" t="s" s="0">
        <v>81</v>
      </c>
      <c r="M404" t="s" s="0">
        <v>81</v>
      </c>
      <c r="N404" t="s" s="0">
        <v>858</v>
      </c>
      <c r="O404" t="s" s="0">
        <v>8892</v>
      </c>
      <c r="P404" t="s" s="0">
        <v>8893</v>
      </c>
      <c r="Q404" t="s" s="0">
        <v>87</v>
      </c>
      <c r="R404" t="s" s="0">
        <v>81</v>
      </c>
      <c r="S404" t="s" s="0">
        <v>81</v>
      </c>
      <c r="T404" t="s" s="0">
        <v>81</v>
      </c>
      <c r="U404" t="s" s="0">
        <v>81</v>
      </c>
      <c r="V404" t="s" s="0">
        <v>8894</v>
      </c>
      <c r="W404" t="s" s="0">
        <v>486</v>
      </c>
      <c r="X404" t="s" s="0">
        <v>81</v>
      </c>
      <c r="Y404" t="s" s="0">
        <v>81</v>
      </c>
      <c r="Z404" t="s" s="0">
        <v>90</v>
      </c>
      <c r="AA404" t="s" s="0">
        <v>91</v>
      </c>
      <c r="AB404" t="s" s="0">
        <v>81</v>
      </c>
      <c r="AC404" t="s" s="0">
        <v>81</v>
      </c>
      <c r="AD404" t="s" s="0">
        <v>81</v>
      </c>
      <c r="AE404" t="s" s="0">
        <v>81</v>
      </c>
      <c r="AF404" t="s" s="0">
        <v>81</v>
      </c>
      <c r="AG404" t="s" s="0">
        <v>8895</v>
      </c>
      <c r="AH404" t="s" s="0">
        <v>7863</v>
      </c>
      <c r="AI404" t="s" s="0">
        <v>8896</v>
      </c>
      <c r="AJ404" t="s" s="0">
        <v>81</v>
      </c>
      <c r="AK404" t="s" s="0">
        <v>81</v>
      </c>
      <c r="AL404" t="s" s="0">
        <v>714</v>
      </c>
      <c r="AM404" t="s" s="0">
        <v>77</v>
      </c>
      <c r="AN404" t="s" s="0">
        <v>77</v>
      </c>
      <c r="AO404" t="s" s="0">
        <v>77</v>
      </c>
      <c r="AP404" t="s" s="0">
        <v>77</v>
      </c>
      <c r="AQ404" t="s" s="0">
        <v>170</v>
      </c>
      <c r="AR404" t="s" s="0">
        <v>171</v>
      </c>
      <c r="AS404" t="s" s="0">
        <v>172</v>
      </c>
      <c r="AT404" t="s" s="0">
        <v>81</v>
      </c>
      <c r="AU404" t="s" s="0">
        <v>490</v>
      </c>
      <c r="AV404" t="s" s="0">
        <v>81</v>
      </c>
      <c r="AW404" t="s" s="0">
        <v>486</v>
      </c>
      <c r="AX404" t="s" s="0">
        <v>491</v>
      </c>
      <c r="AY404" t="s" s="0">
        <v>1022</v>
      </c>
      <c r="AZ404" t="s" s="0">
        <v>106</v>
      </c>
      <c r="BA404" t="s" s="0">
        <v>493</v>
      </c>
      <c r="BB404" t="s" s="0">
        <v>181</v>
      </c>
      <c r="BC404" t="s" s="0">
        <v>81</v>
      </c>
      <c r="BD404" t="s" s="0">
        <v>81</v>
      </c>
      <c r="BE404" t="s" s="0">
        <v>81</v>
      </c>
      <c r="BF404" t="s" s="0">
        <v>81</v>
      </c>
      <c r="BG404" t="s" s="0">
        <v>81</v>
      </c>
      <c r="BH404" t="s" s="0">
        <v>81</v>
      </c>
      <c r="BI404" t="s" s="0">
        <v>8897</v>
      </c>
      <c r="BJ404" t="s" s="0">
        <v>8898</v>
      </c>
      <c r="BK404" t="s" s="804">
        <f>HYPERLINK("http://dx.doi.org/10.3390/diagnostics16142201","http://dx.doi.org/10.3390/diagnostics16142201")</f>
        <v>8899</v>
      </c>
      <c r="BL404" t="s" s="0">
        <v>81</v>
      </c>
      <c r="BM404" t="s" s="0">
        <v>81</v>
      </c>
      <c r="BN404" t="s" s="0">
        <v>293</v>
      </c>
      <c r="BO404" t="s" s="0">
        <v>182</v>
      </c>
      <c r="BP404" t="s" s="0">
        <v>115</v>
      </c>
      <c r="BQ404" t="s" s="0">
        <v>8900</v>
      </c>
      <c r="BR404" t="s" s="0">
        <v>8901</v>
      </c>
      <c r="BS404" t="s" s="0">
        <v>8902</v>
      </c>
      <c r="BT404" t="s" s="805">
        <f>HYPERLINK("https://www.webofscience.com/wos/woscc/full-record/WOS:001833355500001","View Record in Web of Science")</f>
        <v>119</v>
      </c>
      <c r="BU404" t="s" s="0">
        <v>120</v>
      </c>
      <c r="BV404" t="s" s="0">
        <v>81</v>
      </c>
      <c r="BW404" t="s" s="0">
        <v>81</v>
      </c>
      <c r="BX404" t="s" s="0">
        <v>121</v>
      </c>
    </row>
    <row r="405">
      <c r="A405" t="s" s="0">
        <v>77</v>
      </c>
      <c r="B405" t="s" s="0">
        <v>77</v>
      </c>
      <c r="C405" t="s" s="0">
        <v>77</v>
      </c>
      <c r="D405" t="s" s="0">
        <v>77</v>
      </c>
      <c r="E405" t="s" s="0">
        <v>8903</v>
      </c>
      <c r="F405" t="s" s="0">
        <v>8904</v>
      </c>
      <c r="G405" t="s" s="0">
        <v>8905</v>
      </c>
      <c r="H405" t="s" s="0">
        <v>81</v>
      </c>
      <c r="I405" t="s" s="0">
        <v>82</v>
      </c>
      <c r="J405" t="s" s="0">
        <v>8906</v>
      </c>
      <c r="K405" t="s" s="0">
        <v>8907</v>
      </c>
      <c r="L405" t="s" s="0">
        <v>81</v>
      </c>
      <c r="M405" t="s" s="0">
        <v>81</v>
      </c>
      <c r="N405" t="s" s="0">
        <v>81</v>
      </c>
      <c r="O405" t="s" s="0">
        <v>8908</v>
      </c>
      <c r="P405" t="s" s="0">
        <v>8909</v>
      </c>
      <c r="Q405" t="s" s="0">
        <v>87</v>
      </c>
      <c r="R405" t="s" s="0">
        <v>81</v>
      </c>
      <c r="S405" t="s" s="0">
        <v>81</v>
      </c>
      <c r="T405" t="s" s="0">
        <v>81</v>
      </c>
      <c r="U405" t="s" s="0">
        <v>81</v>
      </c>
      <c r="V405" t="s" s="0">
        <v>8910</v>
      </c>
      <c r="W405" t="s" s="0">
        <v>8911</v>
      </c>
      <c r="X405" t="s" s="0">
        <v>81</v>
      </c>
      <c r="Y405" t="s" s="0">
        <v>81</v>
      </c>
      <c r="Z405" t="s" s="0">
        <v>90</v>
      </c>
      <c r="AA405" t="s" s="0">
        <v>91</v>
      </c>
      <c r="AB405" t="s" s="0">
        <v>81</v>
      </c>
      <c r="AC405" t="s" s="0">
        <v>81</v>
      </c>
      <c r="AD405" t="s" s="0">
        <v>81</v>
      </c>
      <c r="AE405" t="s" s="0">
        <v>81</v>
      </c>
      <c r="AF405" t="s" s="0">
        <v>81</v>
      </c>
      <c r="AG405" t="s" s="0">
        <v>81</v>
      </c>
      <c r="AH405" t="s" s="0">
        <v>7595</v>
      </c>
      <c r="AI405" t="s" s="0">
        <v>8912</v>
      </c>
      <c r="AJ405" t="s" s="0">
        <v>8913</v>
      </c>
      <c r="AK405" t="s" s="0">
        <v>81</v>
      </c>
      <c r="AL405" t="s" s="0">
        <v>672</v>
      </c>
      <c r="AM405" t="s" s="0">
        <v>77</v>
      </c>
      <c r="AN405" t="s" s="0">
        <v>77</v>
      </c>
      <c r="AO405" t="s" s="0">
        <v>97</v>
      </c>
      <c r="AP405" t="s" s="0">
        <v>97</v>
      </c>
      <c r="AQ405" t="s" s="0">
        <v>6888</v>
      </c>
      <c r="AR405" t="s" s="0">
        <v>1151</v>
      </c>
      <c r="AS405" t="s" s="0">
        <v>6889</v>
      </c>
      <c r="AT405" t="s" s="0">
        <v>8914</v>
      </c>
      <c r="AU405" t="s" s="0">
        <v>8915</v>
      </c>
      <c r="AV405" t="s" s="0">
        <v>81</v>
      </c>
      <c r="AW405" t="s" s="0">
        <v>8916</v>
      </c>
      <c r="AX405" t="s" s="0">
        <v>8917</v>
      </c>
      <c r="AY405" t="s" s="0">
        <v>1048</v>
      </c>
      <c r="AZ405" t="s" s="0">
        <v>106</v>
      </c>
      <c r="BA405" t="s" s="0">
        <v>1830</v>
      </c>
      <c r="BB405" t="s" s="0">
        <v>354</v>
      </c>
      <c r="BC405" t="s" s="0">
        <v>81</v>
      </c>
      <c r="BD405" t="s" s="0">
        <v>81</v>
      </c>
      <c r="BE405" t="s" s="0">
        <v>81</v>
      </c>
      <c r="BF405" t="s" s="0">
        <v>81</v>
      </c>
      <c r="BG405" t="s" s="0">
        <v>8918</v>
      </c>
      <c r="BH405" t="s" s="0">
        <v>8919</v>
      </c>
      <c r="BI405" t="s" s="0">
        <v>81</v>
      </c>
      <c r="BJ405" t="s" s="0">
        <v>8920</v>
      </c>
      <c r="BK405" t="s" s="806">
        <f>HYPERLINK("http://dx.doi.org/10.1038/s41582-026-01225-8","http://dx.doi.org/10.1038/s41582-026-01225-8")</f>
        <v>8921</v>
      </c>
      <c r="BL405" t="s" s="0">
        <v>81</v>
      </c>
      <c r="BM405" t="s" s="0">
        <v>266</v>
      </c>
      <c r="BN405" t="s" s="0">
        <v>360</v>
      </c>
      <c r="BO405" t="s" s="0">
        <v>7291</v>
      </c>
      <c r="BP405" t="s" s="0">
        <v>3932</v>
      </c>
      <c r="BQ405" t="s" s="0">
        <v>8922</v>
      </c>
      <c r="BR405" t="s" s="0">
        <v>8923</v>
      </c>
      <c r="BS405" t="s" s="0">
        <v>8924</v>
      </c>
      <c r="BT405" t="s" s="807">
        <f>HYPERLINK("https://www.webofscience.com/wos/woscc/full-record/WOS:001806240500001","View Record in Web of Science")</f>
        <v>119</v>
      </c>
      <c r="BU405" t="s" s="0">
        <v>81</v>
      </c>
      <c r="BV405" t="s" s="0">
        <v>81</v>
      </c>
      <c r="BW405" t="s" s="0">
        <v>81</v>
      </c>
      <c r="BX405" t="s" s="0">
        <v>121</v>
      </c>
    </row>
    <row r="406">
      <c r="A406" t="s" s="0">
        <v>77</v>
      </c>
      <c r="B406" t="s" s="0">
        <v>77</v>
      </c>
      <c r="C406" t="s" s="0">
        <v>77</v>
      </c>
      <c r="D406" t="s" s="0">
        <v>77</v>
      </c>
      <c r="E406" t="s" s="0">
        <v>8925</v>
      </c>
      <c r="F406" t="s" s="0">
        <v>8926</v>
      </c>
      <c r="G406" t="s" s="0">
        <v>8927</v>
      </c>
      <c r="H406" t="s" s="0">
        <v>81</v>
      </c>
      <c r="I406" t="s" s="0">
        <v>276</v>
      </c>
      <c r="J406" t="s" s="0">
        <v>8928</v>
      </c>
      <c r="K406" t="s" s="0">
        <v>8929</v>
      </c>
      <c r="L406" t="s" s="0">
        <v>81</v>
      </c>
      <c r="M406" t="s" s="0">
        <v>81</v>
      </c>
      <c r="N406" t="s" s="0">
        <v>81</v>
      </c>
      <c r="O406" t="s" s="0">
        <v>8930</v>
      </c>
      <c r="P406" t="s" s="0">
        <v>8931</v>
      </c>
      <c r="Q406" t="s" s="0">
        <v>87</v>
      </c>
      <c r="R406" t="s" s="0">
        <v>81</v>
      </c>
      <c r="S406" t="s" s="0">
        <v>81</v>
      </c>
      <c r="T406" t="s" s="0">
        <v>81</v>
      </c>
      <c r="U406" t="s" s="0">
        <v>81</v>
      </c>
      <c r="V406" t="s" s="0">
        <v>8932</v>
      </c>
      <c r="W406" t="s" s="0">
        <v>8933</v>
      </c>
      <c r="X406" t="s" s="0">
        <v>81</v>
      </c>
      <c r="Y406" t="s" s="0">
        <v>81</v>
      </c>
      <c r="Z406" t="s" s="0">
        <v>90</v>
      </c>
      <c r="AA406" t="s" s="0">
        <v>91</v>
      </c>
      <c r="AB406" t="s" s="0">
        <v>81</v>
      </c>
      <c r="AC406" t="s" s="0">
        <v>81</v>
      </c>
      <c r="AD406" t="s" s="0">
        <v>81</v>
      </c>
      <c r="AE406" t="s" s="0">
        <v>81</v>
      </c>
      <c r="AF406" t="s" s="0">
        <v>81</v>
      </c>
      <c r="AG406" t="s" s="0">
        <v>8934</v>
      </c>
      <c r="AH406" t="s" s="0">
        <v>81</v>
      </c>
      <c r="AI406" t="s" s="0">
        <v>8935</v>
      </c>
      <c r="AJ406" t="s" s="0">
        <v>2126</v>
      </c>
      <c r="AK406" t="s" s="0">
        <v>81</v>
      </c>
      <c r="AL406" t="s" s="0">
        <v>534</v>
      </c>
      <c r="AM406" t="s" s="0">
        <v>97</v>
      </c>
      <c r="AN406" t="s" s="0">
        <v>97</v>
      </c>
      <c r="AO406" t="s" s="0">
        <v>108</v>
      </c>
      <c r="AP406" t="s" s="0">
        <v>108</v>
      </c>
      <c r="AQ406" t="s" s="0">
        <v>8936</v>
      </c>
      <c r="AR406" t="s" s="0">
        <v>8937</v>
      </c>
      <c r="AS406" t="s" s="0">
        <v>8938</v>
      </c>
      <c r="AT406" t="s" s="0">
        <v>8939</v>
      </c>
      <c r="AU406" t="s" s="0">
        <v>8940</v>
      </c>
      <c r="AV406" t="s" s="0">
        <v>81</v>
      </c>
      <c r="AW406" t="s" s="0">
        <v>8941</v>
      </c>
      <c r="AX406" t="s" s="0">
        <v>8942</v>
      </c>
      <c r="AY406" t="s" s="0">
        <v>617</v>
      </c>
      <c r="AZ406" t="s" s="0">
        <v>205</v>
      </c>
      <c r="BA406" t="s" s="0">
        <v>136</v>
      </c>
      <c r="BB406" t="s" s="0">
        <v>289</v>
      </c>
      <c r="BC406" t="s" s="0">
        <v>81</v>
      </c>
      <c r="BD406" t="s" s="0">
        <v>81</v>
      </c>
      <c r="BE406" t="s" s="0">
        <v>81</v>
      </c>
      <c r="BF406" t="s" s="0">
        <v>81</v>
      </c>
      <c r="BG406" t="s" s="0">
        <v>8943</v>
      </c>
      <c r="BH406" t="s" s="0">
        <v>8944</v>
      </c>
      <c r="BI406" t="s" s="0">
        <v>81</v>
      </c>
      <c r="BJ406" t="s" s="0">
        <v>8945</v>
      </c>
      <c r="BK406" t="s" s="808">
        <f>HYPERLINK("http://dx.doi.org/10.1007/s13193-025-02469-4","http://dx.doi.org/10.1007/s13193-025-02469-4")</f>
        <v>8946</v>
      </c>
      <c r="BL406" t="s" s="0">
        <v>81</v>
      </c>
      <c r="BM406" t="s" s="0">
        <v>777</v>
      </c>
      <c r="BN406" t="s" s="0">
        <v>136</v>
      </c>
      <c r="BO406" t="s" s="0">
        <v>568</v>
      </c>
      <c r="BP406" t="s" s="0">
        <v>568</v>
      </c>
      <c r="BQ406" t="s" s="0">
        <v>8947</v>
      </c>
      <c r="BR406" t="s" s="0">
        <v>81</v>
      </c>
      <c r="BS406" t="s" s="0">
        <v>8948</v>
      </c>
      <c r="BT406" t="s" s="809">
        <f>HYPERLINK("https://www.webofscience.com/wos/woscc/full-record/WOS:001602359000001","View Record in Web of Science")</f>
        <v>119</v>
      </c>
      <c r="BU406" t="s" s="0">
        <v>2184</v>
      </c>
      <c r="BV406" t="s" s="0">
        <v>81</v>
      </c>
      <c r="BW406" t="s" s="0">
        <v>81</v>
      </c>
      <c r="BX406" t="s" s="0">
        <v>121</v>
      </c>
    </row>
    <row r="407">
      <c r="A407" t="s" s="0">
        <v>77</v>
      </c>
      <c r="B407" t="s" s="0">
        <v>77</v>
      </c>
      <c r="C407" t="s" s="0">
        <v>77</v>
      </c>
      <c r="D407" t="s" s="0">
        <v>77</v>
      </c>
      <c r="E407" t="s" s="0">
        <v>8949</v>
      </c>
      <c r="F407" t="s" s="0">
        <v>8950</v>
      </c>
      <c r="G407" t="s" s="0">
        <v>8951</v>
      </c>
      <c r="H407" t="s" s="0">
        <v>81</v>
      </c>
      <c r="I407" t="s" s="0">
        <v>82</v>
      </c>
      <c r="J407" t="s" s="0">
        <v>8952</v>
      </c>
      <c r="K407" t="s" s="0">
        <v>8953</v>
      </c>
      <c r="L407" t="s" s="0">
        <v>8954</v>
      </c>
      <c r="M407" t="s" s="0">
        <v>8955</v>
      </c>
      <c r="N407" t="s" s="0">
        <v>8956</v>
      </c>
      <c r="O407" t="s" s="0">
        <v>8957</v>
      </c>
      <c r="P407" t="s" s="0">
        <v>8958</v>
      </c>
      <c r="Q407" t="s" s="0">
        <v>87</v>
      </c>
      <c r="R407" t="s" s="0">
        <v>81</v>
      </c>
      <c r="S407" t="s" s="0">
        <v>81</v>
      </c>
      <c r="T407" t="s" s="0">
        <v>81</v>
      </c>
      <c r="U407" t="s" s="0">
        <v>81</v>
      </c>
      <c r="V407" t="s" s="0">
        <v>8959</v>
      </c>
      <c r="W407" t="s" s="0">
        <v>8960</v>
      </c>
      <c r="X407" t="s" s="0">
        <v>81</v>
      </c>
      <c r="Y407" t="s" s="0">
        <v>81</v>
      </c>
      <c r="Z407" t="s" s="0">
        <v>90</v>
      </c>
      <c r="AA407" t="s" s="0">
        <v>509</v>
      </c>
      <c r="AB407" t="s" s="0">
        <v>81</v>
      </c>
      <c r="AC407" t="s" s="0">
        <v>81</v>
      </c>
      <c r="AD407" t="s" s="0">
        <v>81</v>
      </c>
      <c r="AE407" t="s" s="0">
        <v>81</v>
      </c>
      <c r="AF407" t="s" s="0">
        <v>81</v>
      </c>
      <c r="AG407" t="s" s="0">
        <v>8961</v>
      </c>
      <c r="AH407" t="s" s="0">
        <v>8962</v>
      </c>
      <c r="AI407" t="s" s="0">
        <v>81</v>
      </c>
      <c r="AJ407" t="s" s="0">
        <v>8963</v>
      </c>
      <c r="AK407" t="s" s="0">
        <v>81</v>
      </c>
      <c r="AL407" t="s" s="0">
        <v>403</v>
      </c>
      <c r="AM407" t="s" s="0">
        <v>108</v>
      </c>
      <c r="AN407" t="s" s="0">
        <v>108</v>
      </c>
      <c r="AO407" t="s" s="0">
        <v>77</v>
      </c>
      <c r="AP407" t="s" s="0">
        <v>77</v>
      </c>
      <c r="AQ407" t="s" s="0">
        <v>1231</v>
      </c>
      <c r="AR407" t="s" s="0">
        <v>1232</v>
      </c>
      <c r="AS407" t="s" s="0">
        <v>1233</v>
      </c>
      <c r="AT407" t="s" s="0">
        <v>8964</v>
      </c>
      <c r="AU407" t="s" s="0">
        <v>8965</v>
      </c>
      <c r="AV407" t="s" s="0">
        <v>81</v>
      </c>
      <c r="AW407" t="s" s="0">
        <v>8960</v>
      </c>
      <c r="AX407" t="s" s="0">
        <v>8966</v>
      </c>
      <c r="AY407" t="s" s="0">
        <v>81</v>
      </c>
      <c r="AZ407" t="s" s="0">
        <v>106</v>
      </c>
      <c r="BA407" t="s" s="0">
        <v>81</v>
      </c>
      <c r="BB407" t="s" s="0">
        <v>81</v>
      </c>
      <c r="BC407" t="s" s="0">
        <v>81</v>
      </c>
      <c r="BD407" t="s" s="0">
        <v>81</v>
      </c>
      <c r="BE407" t="s" s="0">
        <v>81</v>
      </c>
      <c r="BF407" t="s" s="0">
        <v>81</v>
      </c>
      <c r="BG407" t="s" s="0">
        <v>81</v>
      </c>
      <c r="BH407" t="s" s="0">
        <v>81</v>
      </c>
      <c r="BI407" t="s" s="0">
        <v>81</v>
      </c>
      <c r="BJ407" t="s" s="0">
        <v>8967</v>
      </c>
      <c r="BK407" t="s" s="810">
        <f>HYPERLINK("http://dx.doi.org/10.1111/anae.70237","http://dx.doi.org/10.1111/anae.70237")</f>
        <v>8968</v>
      </c>
      <c r="BL407" t="s" s="0">
        <v>81</v>
      </c>
      <c r="BM407" t="s" s="0">
        <v>266</v>
      </c>
      <c r="BN407" t="s" s="0">
        <v>154</v>
      </c>
      <c r="BO407" t="s" s="0">
        <v>1289</v>
      </c>
      <c r="BP407" t="s" s="0">
        <v>1289</v>
      </c>
      <c r="BQ407" t="s" s="0">
        <v>8969</v>
      </c>
      <c r="BR407" t="s" s="0">
        <v>8970</v>
      </c>
      <c r="BS407" t="s" s="0">
        <v>8971</v>
      </c>
      <c r="BT407" t="s" s="811">
        <f>HYPERLINK("https://www.webofscience.com/wos/woscc/full-record/WOS:001798505700001","View Record in Web of Science")</f>
        <v>119</v>
      </c>
      <c r="BU407" t="s" s="0">
        <v>81</v>
      </c>
      <c r="BV407" t="s" s="0">
        <v>81</v>
      </c>
      <c r="BW407" t="s" s="0">
        <v>81</v>
      </c>
      <c r="BX407" t="s" s="0">
        <v>121</v>
      </c>
    </row>
    <row r="408">
      <c r="A408" t="s" s="0">
        <v>77</v>
      </c>
      <c r="B408" t="s" s="0">
        <v>77</v>
      </c>
      <c r="C408" t="s" s="0">
        <v>77</v>
      </c>
      <c r="D408" t="s" s="0">
        <v>77</v>
      </c>
      <c r="E408" t="s" s="0">
        <v>8972</v>
      </c>
      <c r="F408" t="s" s="0">
        <v>8973</v>
      </c>
      <c r="G408" t="s" s="0">
        <v>8974</v>
      </c>
      <c r="H408" t="s" s="0">
        <v>81</v>
      </c>
      <c r="I408" t="s" s="0">
        <v>276</v>
      </c>
      <c r="J408" t="s" s="0">
        <v>8975</v>
      </c>
      <c r="K408" t="s" s="0">
        <v>8976</v>
      </c>
      <c r="L408" t="s" s="0">
        <v>81</v>
      </c>
      <c r="M408" t="s" s="0">
        <v>81</v>
      </c>
      <c r="N408" t="s" s="0">
        <v>81</v>
      </c>
      <c r="O408" t="s" s="0">
        <v>8977</v>
      </c>
      <c r="P408" t="s" s="0">
        <v>8978</v>
      </c>
      <c r="Q408" t="s" s="0">
        <v>87</v>
      </c>
      <c r="R408" t="s" s="0">
        <v>81</v>
      </c>
      <c r="S408" t="s" s="0">
        <v>81</v>
      </c>
      <c r="T408" t="s" s="0">
        <v>81</v>
      </c>
      <c r="U408" t="s" s="0">
        <v>81</v>
      </c>
      <c r="V408" t="s" s="0">
        <v>8979</v>
      </c>
      <c r="W408" t="s" s="0">
        <v>8980</v>
      </c>
      <c r="X408" t="s" s="0">
        <v>81</v>
      </c>
      <c r="Y408" t="s" s="0">
        <v>81</v>
      </c>
      <c r="Z408" t="s" s="0">
        <v>90</v>
      </c>
      <c r="AA408" t="s" s="0">
        <v>91</v>
      </c>
      <c r="AB408" t="s" s="0">
        <v>81</v>
      </c>
      <c r="AC408" t="s" s="0">
        <v>81</v>
      </c>
      <c r="AD408" t="s" s="0">
        <v>81</v>
      </c>
      <c r="AE408" t="s" s="0">
        <v>81</v>
      </c>
      <c r="AF408" t="s" s="0">
        <v>81</v>
      </c>
      <c r="AG408" t="s" s="0">
        <v>8981</v>
      </c>
      <c r="AH408" t="s" s="0">
        <v>8982</v>
      </c>
      <c r="AI408" t="s" s="0">
        <v>8983</v>
      </c>
      <c r="AJ408" t="s" s="0">
        <v>81</v>
      </c>
      <c r="AK408" t="s" s="0">
        <v>81</v>
      </c>
      <c r="AL408" t="s" s="0">
        <v>610</v>
      </c>
      <c r="AM408" t="s" s="0">
        <v>108</v>
      </c>
      <c r="AN408" t="s" s="0">
        <v>97</v>
      </c>
      <c r="AO408" t="s" s="0">
        <v>97</v>
      </c>
      <c r="AP408" t="s" s="0">
        <v>97</v>
      </c>
      <c r="AQ408" t="s" s="0">
        <v>1231</v>
      </c>
      <c r="AR408" t="s" s="0">
        <v>1232</v>
      </c>
      <c r="AS408" t="s" s="0">
        <v>1233</v>
      </c>
      <c r="AT408" t="s" s="0">
        <v>8984</v>
      </c>
      <c r="AU408" t="s" s="0">
        <v>81</v>
      </c>
      <c r="AV408" t="s" s="0">
        <v>81</v>
      </c>
      <c r="AW408" t="s" s="0">
        <v>8985</v>
      </c>
      <c r="AX408" t="s" s="0">
        <v>8986</v>
      </c>
      <c r="AY408" t="s" s="0">
        <v>2497</v>
      </c>
      <c r="AZ408" t="s" s="0">
        <v>106</v>
      </c>
      <c r="BA408" t="s" s="0">
        <v>677</v>
      </c>
      <c r="BB408" t="s" s="0">
        <v>97</v>
      </c>
      <c r="BC408" t="s" s="0">
        <v>81</v>
      </c>
      <c r="BD408" t="s" s="0">
        <v>81</v>
      </c>
      <c r="BE408" t="s" s="0">
        <v>81</v>
      </c>
      <c r="BF408" t="s" s="0">
        <v>81</v>
      </c>
      <c r="BG408" t="s" s="0">
        <v>81</v>
      </c>
      <c r="BH408" t="s" s="0">
        <v>81</v>
      </c>
      <c r="BI408" t="s" s="0">
        <v>8987</v>
      </c>
      <c r="BJ408" t="s" s="0">
        <v>8988</v>
      </c>
      <c r="BK408" t="s" s="812">
        <f>HYPERLINK("http://dx.doi.org/10.1002/cre2.70343","http://dx.doi.org/10.1002/cre2.70343")</f>
        <v>8989</v>
      </c>
      <c r="BL408" t="s" s="0">
        <v>81</v>
      </c>
      <c r="BM408" t="s" s="0">
        <v>81</v>
      </c>
      <c r="BN408" t="s" s="0">
        <v>177</v>
      </c>
      <c r="BO408" t="s" s="0">
        <v>1267</v>
      </c>
      <c r="BP408" t="s" s="0">
        <v>1267</v>
      </c>
      <c r="BQ408" t="s" s="0">
        <v>8990</v>
      </c>
      <c r="BR408" t="s" s="0">
        <v>8991</v>
      </c>
      <c r="BS408" t="s" s="0">
        <v>8992</v>
      </c>
      <c r="BT408" t="s" s="813">
        <f>HYPERLINK("https://www.webofscience.com/wos/woscc/full-record/WOS:001729498400001","View Record in Web of Science")</f>
        <v>119</v>
      </c>
      <c r="BU408" t="s" s="0">
        <v>120</v>
      </c>
      <c r="BV408" t="s" s="0">
        <v>81</v>
      </c>
      <c r="BW408" t="s" s="0">
        <v>81</v>
      </c>
      <c r="BX408" t="s" s="0">
        <v>121</v>
      </c>
    </row>
    <row r="409">
      <c r="A409" t="s" s="0">
        <v>77</v>
      </c>
      <c r="B409" t="s" s="0">
        <v>77</v>
      </c>
      <c r="C409" t="s" s="0">
        <v>77</v>
      </c>
      <c r="D409" t="s" s="0">
        <v>77</v>
      </c>
      <c r="E409" t="s" s="0">
        <v>8993</v>
      </c>
      <c r="F409" t="s" s="0">
        <v>8994</v>
      </c>
      <c r="G409" t="s" s="0">
        <v>8995</v>
      </c>
      <c r="H409" t="s" s="0">
        <v>81</v>
      </c>
      <c r="I409" t="s" s="0">
        <v>82</v>
      </c>
      <c r="J409" t="s" s="0">
        <v>8996</v>
      </c>
      <c r="K409" t="s" s="0">
        <v>8742</v>
      </c>
      <c r="L409" t="s" s="0">
        <v>8997</v>
      </c>
      <c r="M409" t="s" s="0">
        <v>8997</v>
      </c>
      <c r="N409" t="s" s="0">
        <v>8998</v>
      </c>
      <c r="O409" t="s" s="0">
        <v>8999</v>
      </c>
      <c r="P409" t="s" s="0">
        <v>9000</v>
      </c>
      <c r="Q409" t="s" s="0">
        <v>87</v>
      </c>
      <c r="R409" t="s" s="0">
        <v>81</v>
      </c>
      <c r="S409" t="s" s="0">
        <v>81</v>
      </c>
      <c r="T409" t="s" s="0">
        <v>81</v>
      </c>
      <c r="U409" t="s" s="0">
        <v>81</v>
      </c>
      <c r="V409" t="s" s="0">
        <v>9001</v>
      </c>
      <c r="W409" t="s" s="0">
        <v>1631</v>
      </c>
      <c r="X409" t="s" s="0">
        <v>81</v>
      </c>
      <c r="Y409" t="s" s="0">
        <v>81</v>
      </c>
      <c r="Z409" t="s" s="0">
        <v>90</v>
      </c>
      <c r="AA409" t="s" s="0">
        <v>91</v>
      </c>
      <c r="AB409" t="s" s="0">
        <v>81</v>
      </c>
      <c r="AC409" t="s" s="0">
        <v>81</v>
      </c>
      <c r="AD409" t="s" s="0">
        <v>81</v>
      </c>
      <c r="AE409" t="s" s="0">
        <v>81</v>
      </c>
      <c r="AF409" t="s" s="0">
        <v>81</v>
      </c>
      <c r="AG409" t="s" s="0">
        <v>9002</v>
      </c>
      <c r="AH409" t="s" s="0">
        <v>9003</v>
      </c>
      <c r="AI409" t="s" s="0">
        <v>81</v>
      </c>
      <c r="AJ409" t="s" s="0">
        <v>9004</v>
      </c>
      <c r="AK409" t="s" s="0">
        <v>81</v>
      </c>
      <c r="AL409" t="s" s="0">
        <v>2518</v>
      </c>
      <c r="AM409" t="s" s="0">
        <v>97</v>
      </c>
      <c r="AN409" t="s" s="0">
        <v>97</v>
      </c>
      <c r="AO409" t="s" s="0">
        <v>77</v>
      </c>
      <c r="AP409" t="s" s="0">
        <v>77</v>
      </c>
      <c r="AQ409" t="s" s="0">
        <v>1304</v>
      </c>
      <c r="AR409" t="s" s="0">
        <v>1305</v>
      </c>
      <c r="AS409" t="s" s="0">
        <v>1306</v>
      </c>
      <c r="AT409" t="s" s="0">
        <v>1636</v>
      </c>
      <c r="AU409" t="s" s="0">
        <v>1637</v>
      </c>
      <c r="AV409" t="s" s="0">
        <v>81</v>
      </c>
      <c r="AW409" t="s" s="0">
        <v>1638</v>
      </c>
      <c r="AX409" t="s" s="0">
        <v>1639</v>
      </c>
      <c r="AY409" t="s" s="0">
        <v>1310</v>
      </c>
      <c r="AZ409" t="s" s="0">
        <v>106</v>
      </c>
      <c r="BA409" t="s" s="0">
        <v>323</v>
      </c>
      <c r="BB409" t="s" s="0">
        <v>122</v>
      </c>
      <c r="BC409" t="s" s="0">
        <v>81</v>
      </c>
      <c r="BD409" t="s" s="0">
        <v>81</v>
      </c>
      <c r="BE409" t="s" s="0">
        <v>81</v>
      </c>
      <c r="BF409" t="s" s="0">
        <v>81</v>
      </c>
      <c r="BG409" t="s" s="0">
        <v>4625</v>
      </c>
      <c r="BH409" t="s" s="0">
        <v>9005</v>
      </c>
      <c r="BI409" t="s" s="0">
        <v>81</v>
      </c>
      <c r="BJ409" t="s" s="0">
        <v>9006</v>
      </c>
      <c r="BK409" t="s" s="814">
        <f>HYPERLINK("http://dx.doi.org/10.1080/14737140.2025.2604617","http://dx.doi.org/10.1080/14737140.2025.2604617")</f>
        <v>9007</v>
      </c>
      <c r="BL409" t="s" s="0">
        <v>81</v>
      </c>
      <c r="BM409" t="s" s="0">
        <v>1162</v>
      </c>
      <c r="BN409" t="s" s="0">
        <v>404</v>
      </c>
      <c r="BO409" t="s" s="0">
        <v>568</v>
      </c>
      <c r="BP409" t="s" s="0">
        <v>568</v>
      </c>
      <c r="BQ409" t="s" s="0">
        <v>9008</v>
      </c>
      <c r="BR409" t="s" s="0">
        <v>9009</v>
      </c>
      <c r="BS409" t="s" s="0">
        <v>9010</v>
      </c>
      <c r="BT409" t="s" s="815">
        <f>HYPERLINK("https://www.webofscience.com/wos/woscc/full-record/WOS:001644637000001","View Record in Web of Science")</f>
        <v>119</v>
      </c>
      <c r="BU409" t="s" s="0">
        <v>81</v>
      </c>
      <c r="BV409" t="s" s="0">
        <v>81</v>
      </c>
      <c r="BW409" t="s" s="0">
        <v>81</v>
      </c>
      <c r="BX409" t="s" s="0">
        <v>121</v>
      </c>
    </row>
    <row r="410">
      <c r="A410" t="s" s="0">
        <v>77</v>
      </c>
      <c r="B410" t="s" s="0">
        <v>77</v>
      </c>
      <c r="C410" t="s" s="0">
        <v>77</v>
      </c>
      <c r="D410" t="s" s="0">
        <v>77</v>
      </c>
      <c r="E410" t="s" s="0">
        <v>9011</v>
      </c>
      <c r="F410" t="s" s="0">
        <v>9012</v>
      </c>
      <c r="G410" t="s" s="0">
        <v>9013</v>
      </c>
      <c r="H410" t="s" s="0">
        <v>81</v>
      </c>
      <c r="I410" t="s" s="0">
        <v>82</v>
      </c>
      <c r="J410" t="s" s="0">
        <v>9014</v>
      </c>
      <c r="K410" t="s" s="0">
        <v>9015</v>
      </c>
      <c r="L410" t="s" s="0">
        <v>81</v>
      </c>
      <c r="M410" t="s" s="0">
        <v>81</v>
      </c>
      <c r="N410" t="s" s="0">
        <v>81</v>
      </c>
      <c r="O410" t="s" s="0">
        <v>9016</v>
      </c>
      <c r="P410" t="s" s="0">
        <v>9017</v>
      </c>
      <c r="Q410" t="s" s="0">
        <v>87</v>
      </c>
      <c r="R410" t="s" s="0">
        <v>81</v>
      </c>
      <c r="S410" t="s" s="0">
        <v>81</v>
      </c>
      <c r="T410" t="s" s="0">
        <v>81</v>
      </c>
      <c r="U410" t="s" s="0">
        <v>81</v>
      </c>
      <c r="V410" t="s" s="0">
        <v>9018</v>
      </c>
      <c r="W410" t="s" s="0">
        <v>2352</v>
      </c>
      <c r="X410" t="s" s="0">
        <v>81</v>
      </c>
      <c r="Y410" t="s" s="0">
        <v>81</v>
      </c>
      <c r="Z410" t="s" s="0">
        <v>90</v>
      </c>
      <c r="AA410" t="s" s="0">
        <v>91</v>
      </c>
      <c r="AB410" t="s" s="0">
        <v>81</v>
      </c>
      <c r="AC410" t="s" s="0">
        <v>81</v>
      </c>
      <c r="AD410" t="s" s="0">
        <v>81</v>
      </c>
      <c r="AE410" t="s" s="0">
        <v>81</v>
      </c>
      <c r="AF410" t="s" s="0">
        <v>81</v>
      </c>
      <c r="AG410" t="s" s="0">
        <v>9019</v>
      </c>
      <c r="AH410" t="s" s="0">
        <v>9020</v>
      </c>
      <c r="AI410" t="s" s="0">
        <v>9021</v>
      </c>
      <c r="AJ410" t="s" s="0">
        <v>81</v>
      </c>
      <c r="AK410" t="s" s="0">
        <v>81</v>
      </c>
      <c r="AL410" t="s" s="0">
        <v>225</v>
      </c>
      <c r="AM410" t="s" s="0">
        <v>77</v>
      </c>
      <c r="AN410" t="s" s="0">
        <v>108</v>
      </c>
      <c r="AO410" t="s" s="0">
        <v>97</v>
      </c>
      <c r="AP410" t="s" s="0">
        <v>97</v>
      </c>
      <c r="AQ410" t="s" s="0">
        <v>170</v>
      </c>
      <c r="AR410" t="s" s="0">
        <v>171</v>
      </c>
      <c r="AS410" t="s" s="0">
        <v>172</v>
      </c>
      <c r="AT410" t="s" s="0">
        <v>81</v>
      </c>
      <c r="AU410" t="s" s="0">
        <v>2357</v>
      </c>
      <c r="AV410" t="s" s="0">
        <v>81</v>
      </c>
      <c r="AW410" t="s" s="0">
        <v>2352</v>
      </c>
      <c r="AX410" t="s" s="0">
        <v>2358</v>
      </c>
      <c r="AY410" t="s" s="0">
        <v>233</v>
      </c>
      <c r="AZ410" t="s" s="0">
        <v>106</v>
      </c>
      <c r="BA410" t="s" s="0">
        <v>181</v>
      </c>
      <c r="BB410" t="s" s="0">
        <v>122</v>
      </c>
      <c r="BC410" t="s" s="0">
        <v>81</v>
      </c>
      <c r="BD410" t="s" s="0">
        <v>81</v>
      </c>
      <c r="BE410" t="s" s="0">
        <v>81</v>
      </c>
      <c r="BF410" t="s" s="0">
        <v>81</v>
      </c>
      <c r="BG410" t="s" s="0">
        <v>81</v>
      </c>
      <c r="BH410" t="s" s="0">
        <v>81</v>
      </c>
      <c r="BI410" t="s" s="0">
        <v>9022</v>
      </c>
      <c r="BJ410" t="s" s="0">
        <v>9023</v>
      </c>
      <c r="BK410" t="s" s="816">
        <f>HYPERLINK("http://dx.doi.org/10.3390/biomedicines14051024","http://dx.doi.org/10.3390/biomedicines14051024")</f>
        <v>9024</v>
      </c>
      <c r="BL410" t="s" s="0">
        <v>81</v>
      </c>
      <c r="BM410" t="s" s="0">
        <v>346</v>
      </c>
      <c r="BN410" t="s" s="0">
        <v>137</v>
      </c>
      <c r="BO410" t="s" s="0">
        <v>2362</v>
      </c>
      <c r="BP410" t="s" s="0">
        <v>2363</v>
      </c>
      <c r="BQ410" t="s" s="0">
        <v>9025</v>
      </c>
      <c r="BR410" t="s" s="0">
        <v>9026</v>
      </c>
      <c r="BS410" t="s" s="0">
        <v>9027</v>
      </c>
      <c r="BT410" t="s" s="817">
        <f>HYPERLINK("https://www.webofscience.com/wos/woscc/full-record/WOS:001774921600001","View Record in Web of Science")</f>
        <v>119</v>
      </c>
      <c r="BU410" t="s" s="0">
        <v>120</v>
      </c>
      <c r="BV410" t="s" s="0">
        <v>81</v>
      </c>
      <c r="BW410" t="s" s="0">
        <v>81</v>
      </c>
      <c r="BX410" t="s" s="0">
        <v>121</v>
      </c>
    </row>
    <row r="411">
      <c r="A411" t="s" s="0">
        <v>77</v>
      </c>
      <c r="B411" t="s" s="0">
        <v>77</v>
      </c>
      <c r="C411" t="s" s="0">
        <v>77</v>
      </c>
      <c r="D411" t="s" s="0">
        <v>77</v>
      </c>
      <c r="E411" t="s" s="0">
        <v>9028</v>
      </c>
      <c r="F411" t="s" s="0">
        <v>9029</v>
      </c>
      <c r="G411" t="s" s="0">
        <v>9030</v>
      </c>
      <c r="H411" t="s" s="0">
        <v>81</v>
      </c>
      <c r="I411" t="s" s="0">
        <v>82</v>
      </c>
      <c r="J411" t="s" s="0">
        <v>9031</v>
      </c>
      <c r="K411" t="s" s="0">
        <v>9032</v>
      </c>
      <c r="L411" t="s" s="0">
        <v>81</v>
      </c>
      <c r="M411" t="s" s="0">
        <v>81</v>
      </c>
      <c r="N411" t="s" s="0">
        <v>81</v>
      </c>
      <c r="O411" t="s" s="0">
        <v>9033</v>
      </c>
      <c r="P411" t="s" s="0">
        <v>9034</v>
      </c>
      <c r="Q411" t="s" s="0">
        <v>87</v>
      </c>
      <c r="R411" t="s" s="0">
        <v>81</v>
      </c>
      <c r="S411" t="s" s="0">
        <v>81</v>
      </c>
      <c r="T411" t="s" s="0">
        <v>81</v>
      </c>
      <c r="U411" t="s" s="0">
        <v>81</v>
      </c>
      <c r="V411" t="s" s="0">
        <v>9035</v>
      </c>
      <c r="W411" t="s" s="0">
        <v>9036</v>
      </c>
      <c r="X411" t="s" s="0">
        <v>81</v>
      </c>
      <c r="Y411" t="s" s="0">
        <v>81</v>
      </c>
      <c r="Z411" t="s" s="0">
        <v>90</v>
      </c>
      <c r="AA411" t="s" s="0">
        <v>91</v>
      </c>
      <c r="AB411" t="s" s="0">
        <v>81</v>
      </c>
      <c r="AC411" t="s" s="0">
        <v>81</v>
      </c>
      <c r="AD411" t="s" s="0">
        <v>81</v>
      </c>
      <c r="AE411" t="s" s="0">
        <v>81</v>
      </c>
      <c r="AF411" t="s" s="0">
        <v>81</v>
      </c>
      <c r="AG411" t="s" s="0">
        <v>9037</v>
      </c>
      <c r="AH411" t="s" s="0">
        <v>9038</v>
      </c>
      <c r="AI411" t="s" s="0">
        <v>81</v>
      </c>
      <c r="AJ411" t="s" s="0">
        <v>81</v>
      </c>
      <c r="AK411" t="s" s="0">
        <v>81</v>
      </c>
      <c r="AL411" t="s" s="0">
        <v>409</v>
      </c>
      <c r="AM411" t="s" s="0">
        <v>199</v>
      </c>
      <c r="AN411" t="s" s="0">
        <v>199</v>
      </c>
      <c r="AO411" t="s" s="0">
        <v>97</v>
      </c>
      <c r="AP411" t="s" s="0">
        <v>97</v>
      </c>
      <c r="AQ411" t="s" s="0">
        <v>6106</v>
      </c>
      <c r="AR411" t="s" s="0">
        <v>2962</v>
      </c>
      <c r="AS411" t="s" s="0">
        <v>6107</v>
      </c>
      <c r="AT411" t="s" s="0">
        <v>9039</v>
      </c>
      <c r="AU411" t="s" s="0">
        <v>9040</v>
      </c>
      <c r="AV411" t="s" s="0">
        <v>81</v>
      </c>
      <c r="AW411" t="s" s="0">
        <v>9041</v>
      </c>
      <c r="AX411" t="s" s="0">
        <v>9042</v>
      </c>
      <c r="AY411" t="s" s="0">
        <v>346</v>
      </c>
      <c r="AZ411" t="s" s="0">
        <v>106</v>
      </c>
      <c r="BA411" t="s" s="0">
        <v>312</v>
      </c>
      <c r="BB411" t="s" s="0">
        <v>9043</v>
      </c>
      <c r="BC411" t="s" s="0">
        <v>81</v>
      </c>
      <c r="BD411" t="s" s="0">
        <v>81</v>
      </c>
      <c r="BE411" t="s" s="0">
        <v>81</v>
      </c>
      <c r="BF411" t="s" s="0">
        <v>81</v>
      </c>
      <c r="BG411" t="s" s="0">
        <v>9044</v>
      </c>
      <c r="BH411" t="s" s="0">
        <v>9045</v>
      </c>
      <c r="BI411" t="s" s="0">
        <v>81</v>
      </c>
      <c r="BJ411" t="s" s="0">
        <v>9046</v>
      </c>
      <c r="BK411" t="s" s="818">
        <f>HYPERLINK("http://dx.doi.org/10.1093/bjr/tqag053","http://dx.doi.org/10.1093/bjr/tqag053")</f>
        <v>9047</v>
      </c>
      <c r="BL411" t="s" s="0">
        <v>81</v>
      </c>
      <c r="BM411" t="s" s="0">
        <v>112</v>
      </c>
      <c r="BN411" t="s" s="0">
        <v>293</v>
      </c>
      <c r="BO411" t="s" s="0">
        <v>441</v>
      </c>
      <c r="BP411" t="s" s="0">
        <v>441</v>
      </c>
      <c r="BQ411" t="s" s="0">
        <v>9048</v>
      </c>
      <c r="BR411" t="s" s="0">
        <v>9049</v>
      </c>
      <c r="BS411" t="s" s="0">
        <v>9050</v>
      </c>
      <c r="BT411" t="s" s="819">
        <f>HYPERLINK("https://www.webofscience.com/wos/woscc/full-record/WOS:001723500800001","View Record in Web of Science")</f>
        <v>119</v>
      </c>
      <c r="BU411" t="s" s="0">
        <v>787</v>
      </c>
      <c r="BV411" t="s" s="0">
        <v>81</v>
      </c>
      <c r="BW411" t="s" s="0">
        <v>81</v>
      </c>
      <c r="BX411" t="s" s="0">
        <v>121</v>
      </c>
    </row>
    <row r="412">
      <c r="A412" t="s" s="0">
        <v>77</v>
      </c>
      <c r="B412" t="s" s="0">
        <v>77</v>
      </c>
      <c r="C412" t="s" s="0">
        <v>199</v>
      </c>
      <c r="D412" t="s" s="0">
        <v>77</v>
      </c>
      <c r="E412" t="s" s="0">
        <v>9051</v>
      </c>
      <c r="F412" t="s" s="0">
        <v>9052</v>
      </c>
      <c r="G412" t="s" s="0">
        <v>9053</v>
      </c>
      <c r="H412" t="s" s="0">
        <v>81</v>
      </c>
      <c r="I412" t="s" s="0">
        <v>82</v>
      </c>
      <c r="J412" t="s" s="0">
        <v>9054</v>
      </c>
      <c r="K412" t="s" s="0">
        <v>9055</v>
      </c>
      <c r="L412" t="s" s="0">
        <v>9056</v>
      </c>
      <c r="M412" t="s" s="0">
        <v>9057</v>
      </c>
      <c r="N412" t="s" s="0">
        <v>9058</v>
      </c>
      <c r="O412" t="s" s="0">
        <v>9059</v>
      </c>
      <c r="P412" t="s" s="0">
        <v>9060</v>
      </c>
      <c r="Q412" t="s" s="0">
        <v>87</v>
      </c>
      <c r="R412" t="s" s="0">
        <v>81</v>
      </c>
      <c r="S412" t="s" s="0">
        <v>81</v>
      </c>
      <c r="T412" t="s" s="0">
        <v>81</v>
      </c>
      <c r="U412" t="s" s="0">
        <v>81</v>
      </c>
      <c r="V412" t="s" s="0">
        <v>9061</v>
      </c>
      <c r="W412" t="s" s="0">
        <v>1069</v>
      </c>
      <c r="X412" t="s" s="0">
        <v>81</v>
      </c>
      <c r="Y412" t="s" s="0">
        <v>81</v>
      </c>
      <c r="Z412" t="s" s="0">
        <v>90</v>
      </c>
      <c r="AA412" t="s" s="0">
        <v>91</v>
      </c>
      <c r="AB412" t="s" s="0">
        <v>81</v>
      </c>
      <c r="AC412" t="s" s="0">
        <v>81</v>
      </c>
      <c r="AD412" t="s" s="0">
        <v>81</v>
      </c>
      <c r="AE412" t="s" s="0">
        <v>81</v>
      </c>
      <c r="AF412" t="s" s="0">
        <v>81</v>
      </c>
      <c r="AG412" t="s" s="0">
        <v>81</v>
      </c>
      <c r="AH412" t="s" s="0">
        <v>9062</v>
      </c>
      <c r="AI412" t="s" s="0">
        <v>9063</v>
      </c>
      <c r="AJ412" t="s" s="0">
        <v>9064</v>
      </c>
      <c r="AK412" t="s" s="0">
        <v>81</v>
      </c>
      <c r="AL412" t="s" s="0">
        <v>1871</v>
      </c>
      <c r="AM412" t="s" s="0">
        <v>354</v>
      </c>
      <c r="AN412" t="s" s="0">
        <v>360</v>
      </c>
      <c r="AO412" t="s" s="0">
        <v>122</v>
      </c>
      <c r="AP412" t="s" s="0">
        <v>360</v>
      </c>
      <c r="AQ412" t="s" s="0">
        <v>1074</v>
      </c>
      <c r="AR412" t="s" s="0">
        <v>1075</v>
      </c>
      <c r="AS412" t="s" s="0">
        <v>1076</v>
      </c>
      <c r="AT412" t="s" s="0">
        <v>81</v>
      </c>
      <c r="AU412" t="s" s="0">
        <v>1077</v>
      </c>
      <c r="AV412" t="s" s="0">
        <v>81</v>
      </c>
      <c r="AW412" t="s" s="0">
        <v>1069</v>
      </c>
      <c r="AX412" t="s" s="0">
        <v>1078</v>
      </c>
      <c r="AY412" t="s" s="0">
        <v>9065</v>
      </c>
      <c r="AZ412" t="s" s="0">
        <v>205</v>
      </c>
      <c r="BA412" t="s" s="0">
        <v>957</v>
      </c>
      <c r="BB412" t="s" s="0">
        <v>677</v>
      </c>
      <c r="BC412" t="s" s="0">
        <v>81</v>
      </c>
      <c r="BD412" t="s" s="0">
        <v>81</v>
      </c>
      <c r="BE412" t="s" s="0">
        <v>81</v>
      </c>
      <c r="BF412" t="s" s="0">
        <v>81</v>
      </c>
      <c r="BG412" t="s" s="0">
        <v>81</v>
      </c>
      <c r="BH412" t="s" s="0">
        <v>81</v>
      </c>
      <c r="BI412" t="s" s="0">
        <v>9066</v>
      </c>
      <c r="BJ412" t="s" s="0">
        <v>9067</v>
      </c>
      <c r="BK412" t="s" s="820">
        <f>HYPERLINK("http://dx.doi.org/10.1016/j.isci.2025.114082","http://dx.doi.org/10.1016/j.isci.2025.114082")</f>
        <v>9068</v>
      </c>
      <c r="BL412" t="s" s="0">
        <v>81</v>
      </c>
      <c r="BM412" t="s" s="0">
        <v>1162</v>
      </c>
      <c r="BN412" t="s" s="0">
        <v>493</v>
      </c>
      <c r="BO412" t="s" s="0">
        <v>1084</v>
      </c>
      <c r="BP412" t="s" s="0">
        <v>1085</v>
      </c>
      <c r="BQ412" t="s" s="0">
        <v>9069</v>
      </c>
      <c r="BR412" t="s" s="0">
        <v>9070</v>
      </c>
      <c r="BS412" t="s" s="0">
        <v>9071</v>
      </c>
      <c r="BT412" t="s" s="821">
        <f>HYPERLINK("https://www.webofscience.com/wos/woscc/full-record/WOS:001633313200001","View Record in Web of Science")</f>
        <v>119</v>
      </c>
      <c r="BU412" t="s" s="0">
        <v>120</v>
      </c>
      <c r="BV412" t="s" s="0">
        <v>81</v>
      </c>
      <c r="BW412" t="s" s="0">
        <v>81</v>
      </c>
      <c r="BX412" t="s" s="0">
        <v>121</v>
      </c>
    </row>
    <row r="413">
      <c r="A413" t="s" s="0">
        <v>77</v>
      </c>
      <c r="B413" t="s" s="0">
        <v>77</v>
      </c>
      <c r="C413" t="s" s="0">
        <v>77</v>
      </c>
      <c r="D413" t="s" s="0">
        <v>77</v>
      </c>
      <c r="E413" t="s" s="0">
        <v>9072</v>
      </c>
      <c r="F413" t="s" s="0">
        <v>9073</v>
      </c>
      <c r="G413" t="s" s="0">
        <v>9074</v>
      </c>
      <c r="H413" t="s" s="0">
        <v>81</v>
      </c>
      <c r="I413" t="s" s="0">
        <v>82</v>
      </c>
      <c r="J413" t="s" s="0">
        <v>9075</v>
      </c>
      <c r="K413" t="s" s="0">
        <v>9076</v>
      </c>
      <c r="L413" t="s" s="0">
        <v>9077</v>
      </c>
      <c r="M413" t="s" s="0">
        <v>9078</v>
      </c>
      <c r="N413" t="s" s="0">
        <v>9079</v>
      </c>
      <c r="O413" t="s" s="0">
        <v>9080</v>
      </c>
      <c r="P413" t="s" s="0">
        <v>9081</v>
      </c>
      <c r="Q413" t="s" s="0">
        <v>87</v>
      </c>
      <c r="R413" t="s" s="0">
        <v>81</v>
      </c>
      <c r="S413" t="s" s="0">
        <v>81</v>
      </c>
      <c r="T413" t="s" s="0">
        <v>81</v>
      </c>
      <c r="U413" t="s" s="0">
        <v>81</v>
      </c>
      <c r="V413" t="s" s="0">
        <v>9082</v>
      </c>
      <c r="W413" t="s" s="0">
        <v>9083</v>
      </c>
      <c r="X413" t="s" s="0">
        <v>81</v>
      </c>
      <c r="Y413" t="s" s="0">
        <v>81</v>
      </c>
      <c r="Z413" t="s" s="0">
        <v>90</v>
      </c>
      <c r="AA413" t="s" s="0">
        <v>91</v>
      </c>
      <c r="AB413" t="s" s="0">
        <v>81</v>
      </c>
      <c r="AC413" t="s" s="0">
        <v>81</v>
      </c>
      <c r="AD413" t="s" s="0">
        <v>81</v>
      </c>
      <c r="AE413" t="s" s="0">
        <v>81</v>
      </c>
      <c r="AF413" t="s" s="0">
        <v>81</v>
      </c>
      <c r="AG413" t="s" s="0">
        <v>9084</v>
      </c>
      <c r="AH413" t="s" s="0">
        <v>9085</v>
      </c>
      <c r="AI413" t="s" s="0">
        <v>9086</v>
      </c>
      <c r="AJ413" t="s" s="0">
        <v>9087</v>
      </c>
      <c r="AK413" t="s" s="0">
        <v>81</v>
      </c>
      <c r="AL413" t="s" s="0">
        <v>461</v>
      </c>
      <c r="AM413" t="s" s="0">
        <v>122</v>
      </c>
      <c r="AN413" t="s" s="0">
        <v>122</v>
      </c>
      <c r="AO413" t="s" s="0">
        <v>288</v>
      </c>
      <c r="AP413" t="s" s="0">
        <v>404</v>
      </c>
      <c r="AQ413" t="s" s="0">
        <v>6106</v>
      </c>
      <c r="AR413" t="s" s="0">
        <v>2962</v>
      </c>
      <c r="AS413" t="s" s="0">
        <v>6107</v>
      </c>
      <c r="AT413" t="s" s="0">
        <v>9088</v>
      </c>
      <c r="AU413" t="s" s="0">
        <v>9089</v>
      </c>
      <c r="AV413" t="s" s="0">
        <v>81</v>
      </c>
      <c r="AW413" t="s" s="0">
        <v>9090</v>
      </c>
      <c r="AX413" t="s" s="0">
        <v>9091</v>
      </c>
      <c r="AY413" t="s" s="0">
        <v>435</v>
      </c>
      <c r="AZ413" t="s" s="0">
        <v>205</v>
      </c>
      <c r="BA413" t="s" s="0">
        <v>148</v>
      </c>
      <c r="BB413" t="s" s="0">
        <v>354</v>
      </c>
      <c r="BC413" t="s" s="0">
        <v>81</v>
      </c>
      <c r="BD413" t="s" s="0">
        <v>81</v>
      </c>
      <c r="BE413" t="s" s="0">
        <v>81</v>
      </c>
      <c r="BF413" t="s" s="0">
        <v>81</v>
      </c>
      <c r="BG413" t="s" s="0">
        <v>9092</v>
      </c>
      <c r="BH413" t="s" s="0">
        <v>9093</v>
      </c>
      <c r="BI413" t="s" s="0">
        <v>81</v>
      </c>
      <c r="BJ413" t="s" s="0">
        <v>9094</v>
      </c>
      <c r="BK413" t="s" s="822">
        <f>HYPERLINK("http://dx.doi.org/10.1007/s40620-025-02288-4","http://dx.doi.org/10.1007/s40620-025-02288-4")</f>
        <v>9095</v>
      </c>
      <c r="BL413" t="s" s="0">
        <v>81</v>
      </c>
      <c r="BM413" t="s" s="0">
        <v>782</v>
      </c>
      <c r="BN413" t="s" s="0">
        <v>466</v>
      </c>
      <c r="BO413" t="s" s="0">
        <v>1853</v>
      </c>
      <c r="BP413" t="s" s="0">
        <v>1853</v>
      </c>
      <c r="BQ413" t="s" s="0">
        <v>9096</v>
      </c>
      <c r="BR413" t="s" s="0">
        <v>9097</v>
      </c>
      <c r="BS413" t="s" s="0">
        <v>9098</v>
      </c>
      <c r="BT413" t="s" s="823">
        <f>HYPERLINK("https://www.webofscience.com/wos/woscc/full-record/WOS:001480456000001","View Record in Web of Science")</f>
        <v>119</v>
      </c>
      <c r="BU413" t="s" s="0">
        <v>81</v>
      </c>
      <c r="BV413" t="s" s="0">
        <v>81</v>
      </c>
      <c r="BW413" t="s" s="0">
        <v>81</v>
      </c>
      <c r="BX413" t="s" s="0">
        <v>121</v>
      </c>
    </row>
    <row r="414">
      <c r="A414" t="s" s="0">
        <v>77</v>
      </c>
      <c r="B414" t="s" s="0">
        <v>77</v>
      </c>
      <c r="C414" t="s" s="0">
        <v>77</v>
      </c>
      <c r="D414" t="s" s="0">
        <v>77</v>
      </c>
      <c r="E414" t="s" s="0">
        <v>9099</v>
      </c>
      <c r="F414" t="s" s="0">
        <v>9100</v>
      </c>
      <c r="G414" t="s" s="0">
        <v>9101</v>
      </c>
      <c r="H414" t="s" s="0">
        <v>81</v>
      </c>
      <c r="I414" t="s" s="0">
        <v>82</v>
      </c>
      <c r="J414" t="s" s="0">
        <v>9102</v>
      </c>
      <c r="K414" t="s" s="0">
        <v>9103</v>
      </c>
      <c r="L414" t="s" s="0">
        <v>9104</v>
      </c>
      <c r="M414" t="s" s="0">
        <v>9104</v>
      </c>
      <c r="N414" t="s" s="0">
        <v>9105</v>
      </c>
      <c r="O414" t="s" s="0">
        <v>9106</v>
      </c>
      <c r="P414" t="s" s="0">
        <v>9107</v>
      </c>
      <c r="Q414" t="s" s="0">
        <v>87</v>
      </c>
      <c r="R414" t="s" s="0">
        <v>81</v>
      </c>
      <c r="S414" t="s" s="0">
        <v>81</v>
      </c>
      <c r="T414" t="s" s="0">
        <v>81</v>
      </c>
      <c r="U414" t="s" s="0">
        <v>81</v>
      </c>
      <c r="V414" t="s" s="0">
        <v>9108</v>
      </c>
      <c r="W414" t="s" s="0">
        <v>9109</v>
      </c>
      <c r="X414" t="s" s="0">
        <v>81</v>
      </c>
      <c r="Y414" t="s" s="0">
        <v>81</v>
      </c>
      <c r="Z414" t="s" s="0">
        <v>90</v>
      </c>
      <c r="AA414" t="s" s="0">
        <v>91</v>
      </c>
      <c r="AB414" t="s" s="0">
        <v>81</v>
      </c>
      <c r="AC414" t="s" s="0">
        <v>81</v>
      </c>
      <c r="AD414" t="s" s="0">
        <v>81</v>
      </c>
      <c r="AE414" t="s" s="0">
        <v>81</v>
      </c>
      <c r="AF414" t="s" s="0">
        <v>81</v>
      </c>
      <c r="AG414" t="s" s="0">
        <v>9110</v>
      </c>
      <c r="AH414" t="s" s="0">
        <v>9111</v>
      </c>
      <c r="AI414" t="s" s="0">
        <v>9112</v>
      </c>
      <c r="AJ414" t="s" s="0">
        <v>81</v>
      </c>
      <c r="AK414" t="s" s="0">
        <v>81</v>
      </c>
      <c r="AL414" t="s" s="0">
        <v>107</v>
      </c>
      <c r="AM414" t="s" s="0">
        <v>77</v>
      </c>
      <c r="AN414" t="s" s="0">
        <v>77</v>
      </c>
      <c r="AO414" t="s" s="0">
        <v>77</v>
      </c>
      <c r="AP414" t="s" s="0">
        <v>77</v>
      </c>
      <c r="AQ414" t="s" s="0">
        <v>838</v>
      </c>
      <c r="AR414" t="s" s="0">
        <v>839</v>
      </c>
      <c r="AS414" t="s" s="0">
        <v>840</v>
      </c>
      <c r="AT414" t="s" s="0">
        <v>9113</v>
      </c>
      <c r="AU414" t="s" s="0">
        <v>9114</v>
      </c>
      <c r="AV414" t="s" s="0">
        <v>81</v>
      </c>
      <c r="AW414" t="s" s="0">
        <v>9115</v>
      </c>
      <c r="AX414" t="s" s="0">
        <v>9116</v>
      </c>
      <c r="AY414" t="s" s="0">
        <v>346</v>
      </c>
      <c r="AZ414" t="s" s="0">
        <v>106</v>
      </c>
      <c r="BA414" t="s" s="0">
        <v>287</v>
      </c>
      <c r="BB414" t="s" s="0">
        <v>200</v>
      </c>
      <c r="BC414" t="s" s="0">
        <v>81</v>
      </c>
      <c r="BD414" t="s" s="0">
        <v>81</v>
      </c>
      <c r="BE414" t="s" s="0">
        <v>81</v>
      </c>
      <c r="BF414" t="s" s="0">
        <v>81</v>
      </c>
      <c r="BG414" t="s" s="0">
        <v>81</v>
      </c>
      <c r="BH414" t="s" s="0">
        <v>81</v>
      </c>
      <c r="BI414" t="s" s="0">
        <v>9117</v>
      </c>
      <c r="BJ414" t="s" s="0">
        <v>9118</v>
      </c>
      <c r="BK414" t="s" s="824">
        <f>HYPERLINK("http://dx.doi.org/10.1016/j.rbmo.2025.105362","http://dx.doi.org/10.1016/j.rbmo.2025.105362")</f>
        <v>9119</v>
      </c>
      <c r="BL414" t="s" s="0">
        <v>81</v>
      </c>
      <c r="BM414" t="s" s="0">
        <v>81</v>
      </c>
      <c r="BN414" t="s" s="0">
        <v>154</v>
      </c>
      <c r="BO414" t="s" s="0">
        <v>9120</v>
      </c>
      <c r="BP414" t="s" s="0">
        <v>9120</v>
      </c>
      <c r="BQ414" t="s" s="0">
        <v>9121</v>
      </c>
      <c r="BR414" t="s" s="0">
        <v>9122</v>
      </c>
      <c r="BS414" t="s" s="0">
        <v>9123</v>
      </c>
      <c r="BT414" t="s" s="825">
        <f>HYPERLINK("https://www.webofscience.com/wos/woscc/full-record/WOS:001709339400001","View Record in Web of Science")</f>
        <v>119</v>
      </c>
      <c r="BU414" t="s" s="0">
        <v>2482</v>
      </c>
      <c r="BV414" t="s" s="0">
        <v>81</v>
      </c>
      <c r="BW414" t="s" s="0">
        <v>81</v>
      </c>
      <c r="BX414" t="s" s="0">
        <v>121</v>
      </c>
    </row>
    <row r="415">
      <c r="A415" t="s" s="0">
        <v>77</v>
      </c>
      <c r="B415" t="s" s="0">
        <v>77</v>
      </c>
      <c r="C415" t="s" s="0">
        <v>77</v>
      </c>
      <c r="D415" t="s" s="0">
        <v>77</v>
      </c>
      <c r="E415" t="s" s="0">
        <v>9124</v>
      </c>
      <c r="F415" t="s" s="0">
        <v>9125</v>
      </c>
      <c r="G415" t="s" s="0">
        <v>9126</v>
      </c>
      <c r="H415" t="s" s="0">
        <v>81</v>
      </c>
      <c r="I415" t="s" s="0">
        <v>82</v>
      </c>
      <c r="J415" t="s" s="0">
        <v>9127</v>
      </c>
      <c r="K415" t="s" s="0">
        <v>9128</v>
      </c>
      <c r="L415" t="s" s="0">
        <v>9129</v>
      </c>
      <c r="M415" t="s" s="0">
        <v>2510</v>
      </c>
      <c r="N415" t="s" s="0">
        <v>9130</v>
      </c>
      <c r="O415" t="s" s="0">
        <v>9131</v>
      </c>
      <c r="P415" t="s" s="0">
        <v>9132</v>
      </c>
      <c r="Q415" t="s" s="0">
        <v>87</v>
      </c>
      <c r="R415" t="s" s="0">
        <v>81</v>
      </c>
      <c r="S415" t="s" s="0">
        <v>81</v>
      </c>
      <c r="T415" t="s" s="0">
        <v>81</v>
      </c>
      <c r="U415" t="s" s="0">
        <v>81</v>
      </c>
      <c r="V415" t="s" s="0">
        <v>9133</v>
      </c>
      <c r="W415" t="s" s="0">
        <v>5144</v>
      </c>
      <c r="X415" t="s" s="0">
        <v>81</v>
      </c>
      <c r="Y415" t="s" s="0">
        <v>81</v>
      </c>
      <c r="Z415" t="s" s="0">
        <v>90</v>
      </c>
      <c r="AA415" t="s" s="0">
        <v>91</v>
      </c>
      <c r="AB415" t="s" s="0">
        <v>81</v>
      </c>
      <c r="AC415" t="s" s="0">
        <v>81</v>
      </c>
      <c r="AD415" t="s" s="0">
        <v>81</v>
      </c>
      <c r="AE415" t="s" s="0">
        <v>81</v>
      </c>
      <c r="AF415" t="s" s="0">
        <v>81</v>
      </c>
      <c r="AG415" t="s" s="0">
        <v>9134</v>
      </c>
      <c r="AH415" t="s" s="0">
        <v>81</v>
      </c>
      <c r="AI415" t="s" s="0">
        <v>81</v>
      </c>
      <c r="AJ415" t="s" s="0">
        <v>81</v>
      </c>
      <c r="AK415" t="s" s="0">
        <v>81</v>
      </c>
      <c r="AL415" t="s" s="0">
        <v>5734</v>
      </c>
      <c r="AM415" t="s" s="0">
        <v>77</v>
      </c>
      <c r="AN415" t="s" s="0">
        <v>77</v>
      </c>
      <c r="AO415" t="s" s="0">
        <v>77</v>
      </c>
      <c r="AP415" t="s" s="0">
        <v>77</v>
      </c>
      <c r="AQ415" t="s" s="0">
        <v>313</v>
      </c>
      <c r="AR415" t="s" s="0">
        <v>314</v>
      </c>
      <c r="AS415" t="s" s="0">
        <v>315</v>
      </c>
      <c r="AT415" t="s" s="0">
        <v>5147</v>
      </c>
      <c r="AU415" t="s" s="0">
        <v>81</v>
      </c>
      <c r="AV415" t="s" s="0">
        <v>81</v>
      </c>
      <c r="AW415" t="s" s="0">
        <v>5148</v>
      </c>
      <c r="AX415" t="s" s="0">
        <v>5149</v>
      </c>
      <c r="AY415" t="s" s="0">
        <v>8301</v>
      </c>
      <c r="AZ415" t="s" s="0">
        <v>106</v>
      </c>
      <c r="BA415" t="s" s="0">
        <v>154</v>
      </c>
      <c r="BB415" t="s" s="0">
        <v>81</v>
      </c>
      <c r="BC415" t="s" s="0">
        <v>81</v>
      </c>
      <c r="BD415" t="s" s="0">
        <v>81</v>
      </c>
      <c r="BE415" t="s" s="0">
        <v>81</v>
      </c>
      <c r="BF415" t="s" s="0">
        <v>81</v>
      </c>
      <c r="BG415" t="s" s="0">
        <v>81</v>
      </c>
      <c r="BH415" t="s" s="0">
        <v>81</v>
      </c>
      <c r="BI415" t="s" s="0">
        <v>9135</v>
      </c>
      <c r="BJ415" t="s" s="0">
        <v>9136</v>
      </c>
      <c r="BK415" t="s" s="826">
        <f>HYPERLINK("http://dx.doi.org/10.3389/fcvm.2026.1790244","http://dx.doi.org/10.3389/fcvm.2026.1790244")</f>
        <v>9137</v>
      </c>
      <c r="BL415" t="s" s="0">
        <v>81</v>
      </c>
      <c r="BM415" t="s" s="0">
        <v>912</v>
      </c>
      <c r="BN415" t="s" s="0">
        <v>360</v>
      </c>
      <c r="BO415" t="s" s="0">
        <v>155</v>
      </c>
      <c r="BP415" t="s" s="0">
        <v>156</v>
      </c>
      <c r="BQ415" t="s" s="0">
        <v>9138</v>
      </c>
      <c r="BR415" t="s" s="0">
        <v>9139</v>
      </c>
      <c r="BS415" t="s" s="0">
        <v>9140</v>
      </c>
      <c r="BT415" t="s" s="827">
        <f>HYPERLINK("https://www.webofscience.com/wos/woscc/full-record/WOS:001776891600001","View Record in Web of Science")</f>
        <v>119</v>
      </c>
      <c r="BU415" t="s" s="0">
        <v>120</v>
      </c>
      <c r="BV415" t="s" s="0">
        <v>81</v>
      </c>
      <c r="BW415" t="s" s="0">
        <v>81</v>
      </c>
      <c r="BX415" t="s" s="0">
        <v>121</v>
      </c>
    </row>
    <row r="416">
      <c r="A416" t="s" s="0">
        <v>77</v>
      </c>
      <c r="B416" t="s" s="0">
        <v>77</v>
      </c>
      <c r="C416" t="s" s="0">
        <v>77</v>
      </c>
      <c r="D416" t="s" s="0">
        <v>77</v>
      </c>
      <c r="E416" t="s" s="0">
        <v>9141</v>
      </c>
      <c r="F416" t="s" s="0">
        <v>9142</v>
      </c>
      <c r="G416" t="s" s="0">
        <v>9143</v>
      </c>
      <c r="H416" t="s" s="0">
        <v>81</v>
      </c>
      <c r="I416" t="s" s="0">
        <v>82</v>
      </c>
      <c r="J416" t="s" s="0">
        <v>9144</v>
      </c>
      <c r="K416" t="s" s="0">
        <v>9145</v>
      </c>
      <c r="L416" t="s" s="0">
        <v>81</v>
      </c>
      <c r="M416" t="s" s="0">
        <v>81</v>
      </c>
      <c r="N416" t="s" s="0">
        <v>81</v>
      </c>
      <c r="O416" t="s" s="0">
        <v>9146</v>
      </c>
      <c r="P416" t="s" s="0">
        <v>9147</v>
      </c>
      <c r="Q416" t="s" s="0">
        <v>87</v>
      </c>
      <c r="R416" t="s" s="0">
        <v>81</v>
      </c>
      <c r="S416" t="s" s="0">
        <v>81</v>
      </c>
      <c r="T416" t="s" s="0">
        <v>81</v>
      </c>
      <c r="U416" t="s" s="0">
        <v>81</v>
      </c>
      <c r="V416" t="s" s="0">
        <v>9148</v>
      </c>
      <c r="W416" t="s" s="0">
        <v>486</v>
      </c>
      <c r="X416" t="s" s="0">
        <v>81</v>
      </c>
      <c r="Y416" t="s" s="0">
        <v>81</v>
      </c>
      <c r="Z416" t="s" s="0">
        <v>90</v>
      </c>
      <c r="AA416" t="s" s="0">
        <v>91</v>
      </c>
      <c r="AB416" t="s" s="0">
        <v>81</v>
      </c>
      <c r="AC416" t="s" s="0">
        <v>81</v>
      </c>
      <c r="AD416" t="s" s="0">
        <v>81</v>
      </c>
      <c r="AE416" t="s" s="0">
        <v>81</v>
      </c>
      <c r="AF416" t="s" s="0">
        <v>81</v>
      </c>
      <c r="AG416" t="s" s="0">
        <v>9149</v>
      </c>
      <c r="AH416" t="s" s="0">
        <v>9150</v>
      </c>
      <c r="AI416" t="s" s="0">
        <v>81</v>
      </c>
      <c r="AJ416" t="s" s="0">
        <v>81</v>
      </c>
      <c r="AK416" t="s" s="0">
        <v>81</v>
      </c>
      <c r="AL416" t="s" s="0">
        <v>5734</v>
      </c>
      <c r="AM416" t="s" s="0">
        <v>77</v>
      </c>
      <c r="AN416" t="s" s="0">
        <v>77</v>
      </c>
      <c r="AO416" t="s" s="0">
        <v>77</v>
      </c>
      <c r="AP416" t="s" s="0">
        <v>77</v>
      </c>
      <c r="AQ416" t="s" s="0">
        <v>170</v>
      </c>
      <c r="AR416" t="s" s="0">
        <v>171</v>
      </c>
      <c r="AS416" t="s" s="0">
        <v>172</v>
      </c>
      <c r="AT416" t="s" s="0">
        <v>81</v>
      </c>
      <c r="AU416" t="s" s="0">
        <v>490</v>
      </c>
      <c r="AV416" t="s" s="0">
        <v>81</v>
      </c>
      <c r="AW416" t="s" s="0">
        <v>486</v>
      </c>
      <c r="AX416" t="s" s="0">
        <v>491</v>
      </c>
      <c r="AY416" t="s" s="0">
        <v>953</v>
      </c>
      <c r="AZ416" t="s" s="0">
        <v>106</v>
      </c>
      <c r="BA416" t="s" s="0">
        <v>493</v>
      </c>
      <c r="BB416" t="s" s="0">
        <v>177</v>
      </c>
      <c r="BC416" t="s" s="0">
        <v>81</v>
      </c>
      <c r="BD416" t="s" s="0">
        <v>81</v>
      </c>
      <c r="BE416" t="s" s="0">
        <v>81</v>
      </c>
      <c r="BF416" t="s" s="0">
        <v>81</v>
      </c>
      <c r="BG416" t="s" s="0">
        <v>81</v>
      </c>
      <c r="BH416" t="s" s="0">
        <v>81</v>
      </c>
      <c r="BI416" t="s" s="0">
        <v>9151</v>
      </c>
      <c r="BJ416" t="s" s="0">
        <v>9152</v>
      </c>
      <c r="BK416" t="s" s="828">
        <f>HYPERLINK("http://dx.doi.org/10.3390/diagnostics16152405","http://dx.doi.org/10.3390/diagnostics16152405")</f>
        <v>9153</v>
      </c>
      <c r="BL416" t="s" s="0">
        <v>81</v>
      </c>
      <c r="BM416" t="s" s="0">
        <v>81</v>
      </c>
      <c r="BN416" t="s" s="0">
        <v>169</v>
      </c>
      <c r="BO416" t="s" s="0">
        <v>182</v>
      </c>
      <c r="BP416" t="s" s="0">
        <v>115</v>
      </c>
      <c r="BQ416" t="s" s="0">
        <v>9154</v>
      </c>
      <c r="BR416" t="s" s="0">
        <v>81</v>
      </c>
      <c r="BS416" t="s" s="0">
        <v>9155</v>
      </c>
      <c r="BT416" t="s" s="829">
        <f>HYPERLINK("https://www.webofscience.com/wos/woscc/full-record/WOS:001847250500001","View Record in Web of Science")</f>
        <v>119</v>
      </c>
      <c r="BU416" t="s" s="0">
        <v>272</v>
      </c>
      <c r="BV416" t="s" s="0">
        <v>81</v>
      </c>
      <c r="BW416" t="s" s="0">
        <v>81</v>
      </c>
      <c r="BX416" t="s" s="0">
        <v>121</v>
      </c>
    </row>
    <row r="417">
      <c r="A417" t="s" s="0">
        <v>77</v>
      </c>
      <c r="B417" t="s" s="0">
        <v>77</v>
      </c>
      <c r="C417" t="s" s="0">
        <v>77</v>
      </c>
      <c r="D417" t="s" s="0">
        <v>77</v>
      </c>
      <c r="E417" t="s" s="0">
        <v>9156</v>
      </c>
      <c r="F417" t="s" s="0">
        <v>9157</v>
      </c>
      <c r="G417" t="s" s="0">
        <v>9158</v>
      </c>
      <c r="H417" t="s" s="0">
        <v>81</v>
      </c>
      <c r="I417" t="s" s="0">
        <v>276</v>
      </c>
      <c r="J417" t="s" s="0">
        <v>9159</v>
      </c>
      <c r="K417" t="s" s="0">
        <v>9160</v>
      </c>
      <c r="L417" t="s" s="0">
        <v>81</v>
      </c>
      <c r="M417" t="s" s="0">
        <v>81</v>
      </c>
      <c r="N417" t="s" s="0">
        <v>81</v>
      </c>
      <c r="O417" t="s" s="0">
        <v>9161</v>
      </c>
      <c r="P417" t="s" s="0">
        <v>9162</v>
      </c>
      <c r="Q417" t="s" s="0">
        <v>87</v>
      </c>
      <c r="R417" t="s" s="0">
        <v>81</v>
      </c>
      <c r="S417" t="s" s="0">
        <v>81</v>
      </c>
      <c r="T417" t="s" s="0">
        <v>81</v>
      </c>
      <c r="U417" t="s" s="0">
        <v>81</v>
      </c>
      <c r="V417" t="s" s="0">
        <v>9163</v>
      </c>
      <c r="W417" t="s" s="0">
        <v>8933</v>
      </c>
      <c r="X417" t="s" s="0">
        <v>81</v>
      </c>
      <c r="Y417" t="s" s="0">
        <v>81</v>
      </c>
      <c r="Z417" t="s" s="0">
        <v>90</v>
      </c>
      <c r="AA417" t="s" s="0">
        <v>509</v>
      </c>
      <c r="AB417" t="s" s="0">
        <v>81</v>
      </c>
      <c r="AC417" t="s" s="0">
        <v>81</v>
      </c>
      <c r="AD417" t="s" s="0">
        <v>81</v>
      </c>
      <c r="AE417" t="s" s="0">
        <v>81</v>
      </c>
      <c r="AF417" t="s" s="0">
        <v>81</v>
      </c>
      <c r="AG417" t="s" s="0">
        <v>9164</v>
      </c>
      <c r="AH417" t="s" s="0">
        <v>9165</v>
      </c>
      <c r="AI417" t="s" s="0">
        <v>9166</v>
      </c>
      <c r="AJ417" t="s" s="0">
        <v>81</v>
      </c>
      <c r="AK417" t="s" s="0">
        <v>81</v>
      </c>
      <c r="AL417" t="s" s="0">
        <v>610</v>
      </c>
      <c r="AM417" t="s" s="0">
        <v>77</v>
      </c>
      <c r="AN417" t="s" s="0">
        <v>77</v>
      </c>
      <c r="AO417" t="s" s="0">
        <v>108</v>
      </c>
      <c r="AP417" t="s" s="0">
        <v>108</v>
      </c>
      <c r="AQ417" t="s" s="0">
        <v>8936</v>
      </c>
      <c r="AR417" t="s" s="0">
        <v>8937</v>
      </c>
      <c r="AS417" t="s" s="0">
        <v>8938</v>
      </c>
      <c r="AT417" t="s" s="0">
        <v>8939</v>
      </c>
      <c r="AU417" t="s" s="0">
        <v>8940</v>
      </c>
      <c r="AV417" t="s" s="0">
        <v>81</v>
      </c>
      <c r="AW417" t="s" s="0">
        <v>8941</v>
      </c>
      <c r="AX417" t="s" s="0">
        <v>8942</v>
      </c>
      <c r="AY417" t="s" s="0">
        <v>81</v>
      </c>
      <c r="AZ417" t="s" s="0">
        <v>106</v>
      </c>
      <c r="BA417" t="s" s="0">
        <v>81</v>
      </c>
      <c r="BB417" t="s" s="0">
        <v>81</v>
      </c>
      <c r="BC417" t="s" s="0">
        <v>81</v>
      </c>
      <c r="BD417" t="s" s="0">
        <v>81</v>
      </c>
      <c r="BE417" t="s" s="0">
        <v>81</v>
      </c>
      <c r="BF417" t="s" s="0">
        <v>81</v>
      </c>
      <c r="BG417" t="s" s="0">
        <v>81</v>
      </c>
      <c r="BH417" t="s" s="0">
        <v>81</v>
      </c>
      <c r="BI417" t="s" s="0">
        <v>81</v>
      </c>
      <c r="BJ417" t="s" s="0">
        <v>9167</v>
      </c>
      <c r="BK417" t="s" s="830">
        <f>HYPERLINK("http://dx.doi.org/10.1007/s13193-026-02639-y","http://dx.doi.org/10.1007/s13193-026-02639-y")</f>
        <v>9168</v>
      </c>
      <c r="BL417" t="s" s="0">
        <v>81</v>
      </c>
      <c r="BM417" t="s" s="0">
        <v>266</v>
      </c>
      <c r="BN417" t="s" s="0">
        <v>293</v>
      </c>
      <c r="BO417" t="s" s="0">
        <v>568</v>
      </c>
      <c r="BP417" t="s" s="0">
        <v>568</v>
      </c>
      <c r="BQ417" t="s" s="0">
        <v>9169</v>
      </c>
      <c r="BR417" t="s" s="0">
        <v>81</v>
      </c>
      <c r="BS417" t="s" s="0">
        <v>9170</v>
      </c>
      <c r="BT417" t="s" s="831">
        <f>HYPERLINK("https://www.webofscience.com/wos/woscc/full-record/WOS:001794221500001","View Record in Web of Science")</f>
        <v>119</v>
      </c>
      <c r="BU417" t="s" s="0">
        <v>81</v>
      </c>
      <c r="BV417" t="s" s="0">
        <v>81</v>
      </c>
      <c r="BW417" t="s" s="0">
        <v>81</v>
      </c>
      <c r="BX417" t="s" s="0">
        <v>121</v>
      </c>
    </row>
    <row r="418">
      <c r="A418" t="s" s="0">
        <v>77</v>
      </c>
      <c r="B418" t="s" s="0">
        <v>77</v>
      </c>
      <c r="C418" t="s" s="0">
        <v>97</v>
      </c>
      <c r="D418" t="s" s="0">
        <v>77</v>
      </c>
      <c r="E418" t="s" s="0">
        <v>9171</v>
      </c>
      <c r="F418" t="s" s="0">
        <v>9172</v>
      </c>
      <c r="G418" t="s" s="0">
        <v>9173</v>
      </c>
      <c r="H418" t="s" s="0">
        <v>81</v>
      </c>
      <c r="I418" t="s" s="0">
        <v>276</v>
      </c>
      <c r="J418" t="s" s="0">
        <v>9174</v>
      </c>
      <c r="K418" t="s" s="0">
        <v>9175</v>
      </c>
      <c r="L418" t="s" s="0">
        <v>9176</v>
      </c>
      <c r="M418" t="s" s="0">
        <v>9177</v>
      </c>
      <c r="N418" t="s" s="0">
        <v>9178</v>
      </c>
      <c r="O418" t="s" s="0">
        <v>9179</v>
      </c>
      <c r="P418" t="s" s="0">
        <v>9180</v>
      </c>
      <c r="Q418" t="s" s="0">
        <v>87</v>
      </c>
      <c r="R418" t="s" s="0">
        <v>81</v>
      </c>
      <c r="S418" t="s" s="0">
        <v>81</v>
      </c>
      <c r="T418" t="s" s="0">
        <v>81</v>
      </c>
      <c r="U418" t="s" s="0">
        <v>81</v>
      </c>
      <c r="V418" t="s" s="0">
        <v>9181</v>
      </c>
      <c r="W418" t="s" s="0">
        <v>9182</v>
      </c>
      <c r="X418" t="s" s="0">
        <v>81</v>
      </c>
      <c r="Y418" t="s" s="0">
        <v>81</v>
      </c>
      <c r="Z418" t="s" s="0">
        <v>90</v>
      </c>
      <c r="AA418" t="s" s="0">
        <v>91</v>
      </c>
      <c r="AB418" t="s" s="0">
        <v>81</v>
      </c>
      <c r="AC418" t="s" s="0">
        <v>81</v>
      </c>
      <c r="AD418" t="s" s="0">
        <v>81</v>
      </c>
      <c r="AE418" t="s" s="0">
        <v>81</v>
      </c>
      <c r="AF418" t="s" s="0">
        <v>81</v>
      </c>
      <c r="AG418" t="s" s="0">
        <v>9183</v>
      </c>
      <c r="AH418" t="s" s="0">
        <v>9184</v>
      </c>
      <c r="AI418" t="s" s="0">
        <v>9185</v>
      </c>
      <c r="AJ418" t="s" s="0">
        <v>9186</v>
      </c>
      <c r="AK418" t="s" s="0">
        <v>81</v>
      </c>
      <c r="AL418" t="s" s="0">
        <v>2105</v>
      </c>
      <c r="AM418" t="s" s="0">
        <v>200</v>
      </c>
      <c r="AN418" t="s" s="0">
        <v>200</v>
      </c>
      <c r="AO418" t="s" s="0">
        <v>77</v>
      </c>
      <c r="AP418" t="s" s="0">
        <v>77</v>
      </c>
      <c r="AQ418" t="s" s="0">
        <v>2079</v>
      </c>
      <c r="AR418" t="s" s="0">
        <v>2080</v>
      </c>
      <c r="AS418" t="s" s="0">
        <v>2081</v>
      </c>
      <c r="AT418" t="s" s="0">
        <v>81</v>
      </c>
      <c r="AU418" t="s" s="0">
        <v>9187</v>
      </c>
      <c r="AV418" t="s" s="0">
        <v>81</v>
      </c>
      <c r="AW418" t="s" s="0">
        <v>9182</v>
      </c>
      <c r="AX418" t="s" s="0">
        <v>9188</v>
      </c>
      <c r="AY418" t="s" s="0">
        <v>2060</v>
      </c>
      <c r="AZ418" t="s" s="0">
        <v>2060</v>
      </c>
      <c r="BA418" t="s" s="0">
        <v>354</v>
      </c>
      <c r="BB418" t="s" s="0">
        <v>81</v>
      </c>
      <c r="BC418" t="s" s="0">
        <v>81</v>
      </c>
      <c r="BD418" t="s" s="0">
        <v>81</v>
      </c>
      <c r="BE418" t="s" s="0">
        <v>81</v>
      </c>
      <c r="BF418" t="s" s="0">
        <v>81</v>
      </c>
      <c r="BG418" t="s" s="0">
        <v>81</v>
      </c>
      <c r="BH418" t="s" s="0">
        <v>81</v>
      </c>
      <c r="BI418" t="s" s="0">
        <v>9189</v>
      </c>
      <c r="BJ418" t="s" s="0">
        <v>9190</v>
      </c>
      <c r="BK418" t="s" s="832">
        <f>HYPERLINK("http://dx.doi.org/10.2196/60697","http://dx.doi.org/10.2196/60697")</f>
        <v>9191</v>
      </c>
      <c r="BL418" t="s" s="0">
        <v>81</v>
      </c>
      <c r="BM418" t="s" s="0">
        <v>81</v>
      </c>
      <c r="BN418" t="s" s="0">
        <v>466</v>
      </c>
      <c r="BO418" t="s" s="0">
        <v>155</v>
      </c>
      <c r="BP418" t="s" s="0">
        <v>156</v>
      </c>
      <c r="BQ418" t="s" s="0">
        <v>9192</v>
      </c>
      <c r="BR418" t="s" s="0">
        <v>9193</v>
      </c>
      <c r="BS418" t="s" s="0">
        <v>9194</v>
      </c>
      <c r="BT418" t="s" s="833">
        <f>HYPERLINK("https://www.webofscience.com/wos/woscc/full-record/WOS:001412277000001","View Record in Web of Science")</f>
        <v>119</v>
      </c>
      <c r="BU418" t="s" s="0">
        <v>120</v>
      </c>
      <c r="BV418" t="s" s="0">
        <v>81</v>
      </c>
      <c r="BW418" t="s" s="0">
        <v>81</v>
      </c>
      <c r="BX418" t="s" s="0">
        <v>121</v>
      </c>
    </row>
    <row r="419">
      <c r="A419" t="s" s="0">
        <v>77</v>
      </c>
      <c r="B419" t="s" s="0">
        <v>77</v>
      </c>
      <c r="C419" t="s" s="0">
        <v>77</v>
      </c>
      <c r="D419" t="s" s="0">
        <v>77</v>
      </c>
      <c r="E419" t="s" s="0">
        <v>9195</v>
      </c>
      <c r="F419" t="s" s="0">
        <v>9196</v>
      </c>
      <c r="G419" t="s" s="0">
        <v>9197</v>
      </c>
      <c r="H419" t="s" s="0">
        <v>81</v>
      </c>
      <c r="I419" t="s" s="0">
        <v>276</v>
      </c>
      <c r="J419" t="s" s="0">
        <v>9198</v>
      </c>
      <c r="K419" t="s" s="0">
        <v>9199</v>
      </c>
      <c r="L419" t="s" s="0">
        <v>81</v>
      </c>
      <c r="M419" t="s" s="0">
        <v>81</v>
      </c>
      <c r="N419" t="s" s="0">
        <v>81</v>
      </c>
      <c r="O419" t="s" s="0">
        <v>9200</v>
      </c>
      <c r="P419" t="s" s="0">
        <v>81</v>
      </c>
      <c r="Q419" t="s" s="0">
        <v>87</v>
      </c>
      <c r="R419" t="s" s="0">
        <v>81</v>
      </c>
      <c r="S419" t="s" s="0">
        <v>81</v>
      </c>
      <c r="T419" t="s" s="0">
        <v>81</v>
      </c>
      <c r="U419" t="s" s="0">
        <v>81</v>
      </c>
      <c r="V419" t="s" s="0">
        <v>9201</v>
      </c>
      <c r="W419" t="s" s="0">
        <v>9202</v>
      </c>
      <c r="X419" t="s" s="0">
        <v>81</v>
      </c>
      <c r="Y419" t="s" s="0">
        <v>81</v>
      </c>
      <c r="Z419" t="s" s="0">
        <v>90</v>
      </c>
      <c r="AA419" t="s" s="0">
        <v>91</v>
      </c>
      <c r="AB419" t="s" s="0">
        <v>81</v>
      </c>
      <c r="AC419" t="s" s="0">
        <v>81</v>
      </c>
      <c r="AD419" t="s" s="0">
        <v>81</v>
      </c>
      <c r="AE419" t="s" s="0">
        <v>81</v>
      </c>
      <c r="AF419" t="s" s="0">
        <v>81</v>
      </c>
      <c r="AG419" t="s" s="0">
        <v>9203</v>
      </c>
      <c r="AH419" t="s" s="0">
        <v>9204</v>
      </c>
      <c r="AI419" t="s" s="0">
        <v>81</v>
      </c>
      <c r="AJ419" t="s" s="0">
        <v>81</v>
      </c>
      <c r="AK419" t="s" s="0">
        <v>81</v>
      </c>
      <c r="AL419" t="s" s="0">
        <v>2518</v>
      </c>
      <c r="AM419" t="s" s="0">
        <v>77</v>
      </c>
      <c r="AN419" t="s" s="0">
        <v>77</v>
      </c>
      <c r="AO419" t="s" s="0">
        <v>77</v>
      </c>
      <c r="AP419" t="s" s="0">
        <v>77</v>
      </c>
      <c r="AQ419" t="s" s="0">
        <v>9205</v>
      </c>
      <c r="AR419" t="s" s="0">
        <v>8937</v>
      </c>
      <c r="AS419" t="s" s="0">
        <v>9206</v>
      </c>
      <c r="AT419" t="s" s="0">
        <v>9207</v>
      </c>
      <c r="AU419" t="s" s="0">
        <v>9208</v>
      </c>
      <c r="AV419" t="s" s="0">
        <v>81</v>
      </c>
      <c r="AW419" t="s" s="0">
        <v>9209</v>
      </c>
      <c r="AX419" t="s" s="0">
        <v>9210</v>
      </c>
      <c r="AY419" t="s" s="0">
        <v>9211</v>
      </c>
      <c r="AZ419" t="s" s="0">
        <v>106</v>
      </c>
      <c r="BA419" t="s" s="0">
        <v>493</v>
      </c>
      <c r="BB419" t="s" s="0">
        <v>200</v>
      </c>
      <c r="BC419" t="s" s="0">
        <v>81</v>
      </c>
      <c r="BD419" t="s" s="0">
        <v>81</v>
      </c>
      <c r="BE419" t="s" s="0">
        <v>81</v>
      </c>
      <c r="BF419" t="s" s="0">
        <v>81</v>
      </c>
      <c r="BG419" t="s" s="0">
        <v>81</v>
      </c>
      <c r="BH419" t="s" s="0">
        <v>81</v>
      </c>
      <c r="BI419" t="s" s="0">
        <v>9212</v>
      </c>
      <c r="BJ419" t="s" s="0">
        <v>9213</v>
      </c>
      <c r="BK419" t="s" s="834">
        <f>HYPERLINK("http://dx.doi.org/10.1016/j.jceh.2026.103544","http://dx.doi.org/10.1016/j.jceh.2026.103544")</f>
        <v>9214</v>
      </c>
      <c r="BL419" t="s" s="0">
        <v>81</v>
      </c>
      <c r="BM419" t="s" s="0">
        <v>346</v>
      </c>
      <c r="BN419" t="s" s="0">
        <v>177</v>
      </c>
      <c r="BO419" t="s" s="0">
        <v>1496</v>
      </c>
      <c r="BP419" t="s" s="0">
        <v>1496</v>
      </c>
      <c r="BQ419" t="s" s="0">
        <v>9215</v>
      </c>
      <c r="BR419" t="s" s="0">
        <v>9216</v>
      </c>
      <c r="BS419" t="s" s="0">
        <v>9217</v>
      </c>
      <c r="BT419" t="s" s="835">
        <f>HYPERLINK("https://www.webofscience.com/wos/woscc/full-record/WOS:001759499500001","View Record in Web of Science")</f>
        <v>119</v>
      </c>
      <c r="BU419" t="s" s="0">
        <v>787</v>
      </c>
      <c r="BV419" t="s" s="0">
        <v>81</v>
      </c>
      <c r="BW419" t="s" s="0">
        <v>81</v>
      </c>
      <c r="BX419" t="s" s="0">
        <v>121</v>
      </c>
    </row>
    <row r="420">
      <c r="A420" t="s" s="0">
        <v>77</v>
      </c>
      <c r="B420" t="s" s="0">
        <v>77</v>
      </c>
      <c r="C420" t="s" s="0">
        <v>108</v>
      </c>
      <c r="D420" t="s" s="0">
        <v>77</v>
      </c>
      <c r="E420" t="s" s="0">
        <v>9218</v>
      </c>
      <c r="F420" t="s" s="0">
        <v>9219</v>
      </c>
      <c r="G420" t="s" s="0">
        <v>9220</v>
      </c>
      <c r="H420" t="s" s="0">
        <v>81</v>
      </c>
      <c r="I420" t="s" s="0">
        <v>82</v>
      </c>
      <c r="J420" t="s" s="0">
        <v>9221</v>
      </c>
      <c r="K420" t="s" s="0">
        <v>9222</v>
      </c>
      <c r="L420" t="s" s="0">
        <v>9223</v>
      </c>
      <c r="M420" t="s" s="0">
        <v>9224</v>
      </c>
      <c r="N420" t="s" s="0">
        <v>9225</v>
      </c>
      <c r="O420" t="s" s="0">
        <v>9226</v>
      </c>
      <c r="P420" t="s" s="0">
        <v>9227</v>
      </c>
      <c r="Q420" t="s" s="0">
        <v>87</v>
      </c>
      <c r="R420" t="s" s="0">
        <v>81</v>
      </c>
      <c r="S420" t="s" s="0">
        <v>81</v>
      </c>
      <c r="T420" t="s" s="0">
        <v>81</v>
      </c>
      <c r="U420" t="s" s="0">
        <v>81</v>
      </c>
      <c r="V420" t="s" s="0">
        <v>9228</v>
      </c>
      <c r="W420" t="s" s="0">
        <v>486</v>
      </c>
      <c r="X420" t="s" s="0">
        <v>81</v>
      </c>
      <c r="Y420" t="s" s="0">
        <v>81</v>
      </c>
      <c r="Z420" t="s" s="0">
        <v>90</v>
      </c>
      <c r="AA420" t="s" s="0">
        <v>91</v>
      </c>
      <c r="AB420" t="s" s="0">
        <v>81</v>
      </c>
      <c r="AC420" t="s" s="0">
        <v>81</v>
      </c>
      <c r="AD420" t="s" s="0">
        <v>81</v>
      </c>
      <c r="AE420" t="s" s="0">
        <v>81</v>
      </c>
      <c r="AF420" t="s" s="0">
        <v>81</v>
      </c>
      <c r="AG420" t="s" s="0">
        <v>9229</v>
      </c>
      <c r="AH420" t="s" s="0">
        <v>9230</v>
      </c>
      <c r="AI420" t="s" s="0">
        <v>9231</v>
      </c>
      <c r="AJ420" t="s" s="0">
        <v>9232</v>
      </c>
      <c r="AK420" t="s" s="0">
        <v>81</v>
      </c>
      <c r="AL420" t="s" s="0">
        <v>1432</v>
      </c>
      <c r="AM420" t="s" s="0">
        <v>289</v>
      </c>
      <c r="AN420" t="s" s="0">
        <v>354</v>
      </c>
      <c r="AO420" t="s" s="0">
        <v>108</v>
      </c>
      <c r="AP420" t="s" s="0">
        <v>200</v>
      </c>
      <c r="AQ420" t="s" s="0">
        <v>170</v>
      </c>
      <c r="AR420" t="s" s="0">
        <v>171</v>
      </c>
      <c r="AS420" t="s" s="0">
        <v>172</v>
      </c>
      <c r="AT420" t="s" s="0">
        <v>81</v>
      </c>
      <c r="AU420" t="s" s="0">
        <v>490</v>
      </c>
      <c r="AV420" t="s" s="0">
        <v>81</v>
      </c>
      <c r="AW420" t="s" s="0">
        <v>486</v>
      </c>
      <c r="AX420" t="s" s="0">
        <v>491</v>
      </c>
      <c r="AY420" t="s" s="0">
        <v>8579</v>
      </c>
      <c r="AZ420" t="s" s="0">
        <v>205</v>
      </c>
      <c r="BA420" t="s" s="0">
        <v>177</v>
      </c>
      <c r="BB420" t="s" s="0">
        <v>385</v>
      </c>
      <c r="BC420" t="s" s="0">
        <v>81</v>
      </c>
      <c r="BD420" t="s" s="0">
        <v>81</v>
      </c>
      <c r="BE420" t="s" s="0">
        <v>81</v>
      </c>
      <c r="BF420" t="s" s="0">
        <v>81</v>
      </c>
      <c r="BG420" t="s" s="0">
        <v>81</v>
      </c>
      <c r="BH420" t="s" s="0">
        <v>81</v>
      </c>
      <c r="BI420" t="s" s="0">
        <v>9233</v>
      </c>
      <c r="BJ420" t="s" s="0">
        <v>9234</v>
      </c>
      <c r="BK420" t="s" s="836">
        <f>HYPERLINK("http://dx.doi.org/10.3390/diagnostics15202562","http://dx.doi.org/10.3390/diagnostics15202562")</f>
        <v>9235</v>
      </c>
      <c r="BL420" t="s" s="0">
        <v>81</v>
      </c>
      <c r="BM420" t="s" s="0">
        <v>81</v>
      </c>
      <c r="BN420" t="s" s="0">
        <v>137</v>
      </c>
      <c r="BO420" t="s" s="0">
        <v>182</v>
      </c>
      <c r="BP420" t="s" s="0">
        <v>115</v>
      </c>
      <c r="BQ420" t="s" s="0">
        <v>9236</v>
      </c>
      <c r="BR420" t="s" s="0">
        <v>9237</v>
      </c>
      <c r="BS420" t="s" s="0">
        <v>9238</v>
      </c>
      <c r="BT420" t="s" s="837">
        <f>HYPERLINK("https://www.webofscience.com/wos/woscc/full-record/WOS:001602550900001","View Record in Web of Science")</f>
        <v>119</v>
      </c>
      <c r="BU420" t="s" s="0">
        <v>120</v>
      </c>
      <c r="BV420" t="s" s="0">
        <v>81</v>
      </c>
      <c r="BW420" t="s" s="0">
        <v>81</v>
      </c>
      <c r="BX420" t="s" s="0">
        <v>121</v>
      </c>
    </row>
    <row r="421">
      <c r="A421" t="s" s="0">
        <v>77</v>
      </c>
      <c r="B421" t="s" s="0">
        <v>77</v>
      </c>
      <c r="C421" t="s" s="0">
        <v>77</v>
      </c>
      <c r="D421" t="s" s="0">
        <v>77</v>
      </c>
      <c r="E421" t="s" s="0">
        <v>9239</v>
      </c>
      <c r="F421" t="s" s="0">
        <v>9240</v>
      </c>
      <c r="G421" t="s" s="0">
        <v>9241</v>
      </c>
      <c r="H421" t="s" s="0">
        <v>81</v>
      </c>
      <c r="I421" t="s" s="0">
        <v>82</v>
      </c>
      <c r="J421" t="s" s="0">
        <v>9242</v>
      </c>
      <c r="K421" t="s" s="0">
        <v>9243</v>
      </c>
      <c r="L421" t="s" s="0">
        <v>9244</v>
      </c>
      <c r="M421" t="s" s="0">
        <v>9245</v>
      </c>
      <c r="N421" t="s" s="0">
        <v>9246</v>
      </c>
      <c r="O421" t="s" s="0">
        <v>9247</v>
      </c>
      <c r="P421" t="s" s="0">
        <v>9248</v>
      </c>
      <c r="Q421" t="s" s="0">
        <v>87</v>
      </c>
      <c r="R421" t="s" s="0">
        <v>81</v>
      </c>
      <c r="S421" t="s" s="0">
        <v>81</v>
      </c>
      <c r="T421" t="s" s="0">
        <v>81</v>
      </c>
      <c r="U421" t="s" s="0">
        <v>81</v>
      </c>
      <c r="V421" t="s" s="0">
        <v>9249</v>
      </c>
      <c r="W421" t="s" s="0">
        <v>9250</v>
      </c>
      <c r="X421" t="s" s="0">
        <v>81</v>
      </c>
      <c r="Y421" t="s" s="0">
        <v>81</v>
      </c>
      <c r="Z421" t="s" s="0">
        <v>90</v>
      </c>
      <c r="AA421" t="s" s="0">
        <v>91</v>
      </c>
      <c r="AB421" t="s" s="0">
        <v>81</v>
      </c>
      <c r="AC421" t="s" s="0">
        <v>81</v>
      </c>
      <c r="AD421" t="s" s="0">
        <v>81</v>
      </c>
      <c r="AE421" t="s" s="0">
        <v>81</v>
      </c>
      <c r="AF421" t="s" s="0">
        <v>81</v>
      </c>
      <c r="AG421" t="s" s="0">
        <v>9251</v>
      </c>
      <c r="AH421" t="s" s="0">
        <v>9252</v>
      </c>
      <c r="AI421" t="s" s="0">
        <v>9253</v>
      </c>
      <c r="AJ421" t="s" s="0">
        <v>81</v>
      </c>
      <c r="AK421" t="s" s="0">
        <v>81</v>
      </c>
      <c r="AL421" t="s" s="0">
        <v>1099</v>
      </c>
      <c r="AM421" t="s" s="0">
        <v>77</v>
      </c>
      <c r="AN421" t="s" s="0">
        <v>77</v>
      </c>
      <c r="AO421" t="s" s="0">
        <v>77</v>
      </c>
      <c r="AP421" t="s" s="0">
        <v>77</v>
      </c>
      <c r="AQ421" t="s" s="0">
        <v>313</v>
      </c>
      <c r="AR421" t="s" s="0">
        <v>314</v>
      </c>
      <c r="AS421" t="s" s="0">
        <v>315</v>
      </c>
      <c r="AT421" t="s" s="0">
        <v>81</v>
      </c>
      <c r="AU421" t="s" s="0">
        <v>9254</v>
      </c>
      <c r="AV421" t="s" s="0">
        <v>81</v>
      </c>
      <c r="AW421" t="s" s="0">
        <v>9255</v>
      </c>
      <c r="AX421" t="s" s="0">
        <v>9256</v>
      </c>
      <c r="AY421" t="s" s="0">
        <v>1022</v>
      </c>
      <c r="AZ421" t="s" s="0">
        <v>106</v>
      </c>
      <c r="BA421" t="s" s="0">
        <v>385</v>
      </c>
      <c r="BB421" t="s" s="0">
        <v>81</v>
      </c>
      <c r="BC421" t="s" s="0">
        <v>81</v>
      </c>
      <c r="BD421" t="s" s="0">
        <v>81</v>
      </c>
      <c r="BE421" t="s" s="0">
        <v>81</v>
      </c>
      <c r="BF421" t="s" s="0">
        <v>81</v>
      </c>
      <c r="BG421" t="s" s="0">
        <v>81</v>
      </c>
      <c r="BH421" t="s" s="0">
        <v>81</v>
      </c>
      <c r="BI421" t="s" s="0">
        <v>9257</v>
      </c>
      <c r="BJ421" t="s" s="0">
        <v>9258</v>
      </c>
      <c r="BK421" t="s" s="838">
        <f>HYPERLINK("http://dx.doi.org/10.3389/fncom.2026.1860978","http://dx.doi.org/10.3389/fncom.2026.1860978")</f>
        <v>9259</v>
      </c>
      <c r="BL421" t="s" s="0">
        <v>81</v>
      </c>
      <c r="BM421" t="s" s="0">
        <v>81</v>
      </c>
      <c r="BN421" t="s" s="0">
        <v>293</v>
      </c>
      <c r="BO421" t="s" s="0">
        <v>9260</v>
      </c>
      <c r="BP421" t="s" s="0">
        <v>9261</v>
      </c>
      <c r="BQ421" t="s" s="0">
        <v>9262</v>
      </c>
      <c r="BR421" t="s" s="0">
        <v>9263</v>
      </c>
      <c r="BS421" t="s" s="0">
        <v>9264</v>
      </c>
      <c r="BT421" t="s" s="839">
        <f>HYPERLINK("https://www.webofscience.com/wos/woscc/full-record/WOS:001833964700001","View Record in Web of Science")</f>
        <v>119</v>
      </c>
      <c r="BU421" t="s" s="0">
        <v>120</v>
      </c>
      <c r="BV421" t="s" s="0">
        <v>81</v>
      </c>
      <c r="BW421" t="s" s="0">
        <v>81</v>
      </c>
      <c r="BX421" t="s" s="0">
        <v>121</v>
      </c>
    </row>
    <row r="422">
      <c r="A422" t="s" s="0">
        <v>77</v>
      </c>
      <c r="B422" t="s" s="0">
        <v>77</v>
      </c>
      <c r="C422" t="s" s="0">
        <v>77</v>
      </c>
      <c r="D422" t="s" s="0">
        <v>77</v>
      </c>
      <c r="E422" t="s" s="0">
        <v>9265</v>
      </c>
      <c r="F422" t="s" s="0">
        <v>9266</v>
      </c>
      <c r="G422" t="s" s="0">
        <v>9267</v>
      </c>
      <c r="H422" t="s" s="0">
        <v>81</v>
      </c>
      <c r="I422" t="s" s="0">
        <v>276</v>
      </c>
      <c r="J422" t="s" s="0">
        <v>9268</v>
      </c>
      <c r="K422" t="s" s="0">
        <v>9269</v>
      </c>
      <c r="L422" t="s" s="0">
        <v>81</v>
      </c>
      <c r="M422" t="s" s="0">
        <v>81</v>
      </c>
      <c r="N422" t="s" s="0">
        <v>81</v>
      </c>
      <c r="O422" t="s" s="0">
        <v>9270</v>
      </c>
      <c r="P422" t="s" s="0">
        <v>9271</v>
      </c>
      <c r="Q422" t="s" s="0">
        <v>87</v>
      </c>
      <c r="R422" t="s" s="0">
        <v>81</v>
      </c>
      <c r="S422" t="s" s="0">
        <v>81</v>
      </c>
      <c r="T422" t="s" s="0">
        <v>81</v>
      </c>
      <c r="U422" t="s" s="0">
        <v>81</v>
      </c>
      <c r="V422" t="s" s="0">
        <v>9272</v>
      </c>
      <c r="W422" t="s" s="0">
        <v>9273</v>
      </c>
      <c r="X422" t="s" s="0">
        <v>81</v>
      </c>
      <c r="Y422" t="s" s="0">
        <v>81</v>
      </c>
      <c r="Z422" t="s" s="0">
        <v>90</v>
      </c>
      <c r="AA422" t="s" s="0">
        <v>91</v>
      </c>
      <c r="AB422" t="s" s="0">
        <v>81</v>
      </c>
      <c r="AC422" t="s" s="0">
        <v>81</v>
      </c>
      <c r="AD422" t="s" s="0">
        <v>81</v>
      </c>
      <c r="AE422" t="s" s="0">
        <v>81</v>
      </c>
      <c r="AF422" t="s" s="0">
        <v>81</v>
      </c>
      <c r="AG422" t="s" s="0">
        <v>9274</v>
      </c>
      <c r="AH422" t="s" s="0">
        <v>81</v>
      </c>
      <c r="AI422" t="s" s="0">
        <v>9275</v>
      </c>
      <c r="AJ422" t="s" s="0">
        <v>9276</v>
      </c>
      <c r="AK422" t="s" s="0">
        <v>81</v>
      </c>
      <c r="AL422" t="s" s="0">
        <v>638</v>
      </c>
      <c r="AM422" t="s" s="0">
        <v>77</v>
      </c>
      <c r="AN422" t="s" s="0">
        <v>77</v>
      </c>
      <c r="AO422" t="s" s="0">
        <v>122</v>
      </c>
      <c r="AP422" t="s" s="0">
        <v>122</v>
      </c>
      <c r="AQ422" t="s" s="0">
        <v>611</v>
      </c>
      <c r="AR422" t="s" s="0">
        <v>612</v>
      </c>
      <c r="AS422" t="s" s="0">
        <v>613</v>
      </c>
      <c r="AT422" t="s" s="0">
        <v>9277</v>
      </c>
      <c r="AU422" t="s" s="0">
        <v>81</v>
      </c>
      <c r="AV422" t="s" s="0">
        <v>81</v>
      </c>
      <c r="AW422" t="s" s="0">
        <v>9278</v>
      </c>
      <c r="AX422" t="s" s="0">
        <v>9279</v>
      </c>
      <c r="AY422" t="s" s="0">
        <v>106</v>
      </c>
      <c r="AZ422" t="s" s="0">
        <v>106</v>
      </c>
      <c r="BA422" t="s" s="0">
        <v>288</v>
      </c>
      <c r="BB422" t="s" s="0">
        <v>81</v>
      </c>
      <c r="BC422" t="s" s="0">
        <v>81</v>
      </c>
      <c r="BD422" t="s" s="0">
        <v>81</v>
      </c>
      <c r="BE422" t="s" s="0">
        <v>81</v>
      </c>
      <c r="BF422" t="s" s="0">
        <v>81</v>
      </c>
      <c r="BG422" t="s" s="0">
        <v>81</v>
      </c>
      <c r="BH422" t="s" s="0">
        <v>81</v>
      </c>
      <c r="BI422" t="s" s="0">
        <v>9280</v>
      </c>
      <c r="BJ422" t="s" s="0">
        <v>9281</v>
      </c>
      <c r="BK422" t="s" s="840">
        <f>HYPERLINK("http://dx.doi.org/10.1016/j.bas.2025.105902","http://dx.doi.org/10.1016/j.bas.2025.105902")</f>
        <v>9282</v>
      </c>
      <c r="BL422" t="s" s="0">
        <v>81</v>
      </c>
      <c r="BM422" t="s" s="0">
        <v>1162</v>
      </c>
      <c r="BN422" t="s" s="0">
        <v>360</v>
      </c>
      <c r="BO422" t="s" s="0">
        <v>7291</v>
      </c>
      <c r="BP422" t="s" s="0">
        <v>3932</v>
      </c>
      <c r="BQ422" t="s" s="0">
        <v>9283</v>
      </c>
      <c r="BR422" t="s" s="0">
        <v>9284</v>
      </c>
      <c r="BS422" t="s" s="0">
        <v>9285</v>
      </c>
      <c r="BT422" t="s" s="841">
        <f>HYPERLINK("https://www.webofscience.com/wos/woscc/full-record/WOS:001656643200001","View Record in Web of Science")</f>
        <v>119</v>
      </c>
      <c r="BU422" t="s" s="0">
        <v>120</v>
      </c>
      <c r="BV422" t="s" s="0">
        <v>81</v>
      </c>
      <c r="BW422" t="s" s="0">
        <v>81</v>
      </c>
      <c r="BX422" t="s" s="0">
        <v>121</v>
      </c>
    </row>
    <row r="423">
      <c r="A423" t="s" s="0">
        <v>108</v>
      </c>
      <c r="B423" t="s" s="0">
        <v>77</v>
      </c>
      <c r="C423" t="s" s="0">
        <v>77</v>
      </c>
      <c r="D423" t="s" s="0">
        <v>77</v>
      </c>
      <c r="E423" t="s" s="0">
        <v>9286</v>
      </c>
      <c r="F423" t="s" s="0">
        <v>9287</v>
      </c>
      <c r="G423" t="s" s="0">
        <v>9288</v>
      </c>
      <c r="H423" t="s" s="0">
        <v>81</v>
      </c>
      <c r="I423" t="s" s="0">
        <v>82</v>
      </c>
      <c r="J423" t="s" s="0">
        <v>9289</v>
      </c>
      <c r="K423" t="s" s="0">
        <v>9290</v>
      </c>
      <c r="L423" t="s" s="0">
        <v>81</v>
      </c>
      <c r="M423" t="s" s="0">
        <v>81</v>
      </c>
      <c r="N423" t="s" s="0">
        <v>81</v>
      </c>
      <c r="O423" t="s" s="0">
        <v>9291</v>
      </c>
      <c r="P423" t="s" s="0">
        <v>9292</v>
      </c>
      <c r="Q423" t="s" s="0">
        <v>87</v>
      </c>
      <c r="R423" t="s" s="0">
        <v>81</v>
      </c>
      <c r="S423" t="s" s="0">
        <v>81</v>
      </c>
      <c r="T423" t="s" s="0">
        <v>81</v>
      </c>
      <c r="U423" t="s" s="0">
        <v>81</v>
      </c>
      <c r="V423" t="s" s="0">
        <v>9293</v>
      </c>
      <c r="W423" t="s" s="0">
        <v>9036</v>
      </c>
      <c r="X423" t="s" s="0">
        <v>81</v>
      </c>
      <c r="Y423" t="s" s="0">
        <v>81</v>
      </c>
      <c r="Z423" t="s" s="0">
        <v>90</v>
      </c>
      <c r="AA423" t="s" s="0">
        <v>91</v>
      </c>
      <c r="AB423" t="s" s="0">
        <v>81</v>
      </c>
      <c r="AC423" t="s" s="0">
        <v>81</v>
      </c>
      <c r="AD423" t="s" s="0">
        <v>81</v>
      </c>
      <c r="AE423" t="s" s="0">
        <v>81</v>
      </c>
      <c r="AF423" t="s" s="0">
        <v>81</v>
      </c>
      <c r="AG423" t="s" s="0">
        <v>81</v>
      </c>
      <c r="AH423" t="s" s="0">
        <v>9294</v>
      </c>
      <c r="AI423" t="s" s="0">
        <v>9295</v>
      </c>
      <c r="AJ423" t="s" s="0">
        <v>9296</v>
      </c>
      <c r="AK423" t="s" s="0">
        <v>81</v>
      </c>
      <c r="AL423" t="s" s="0">
        <v>429</v>
      </c>
      <c r="AM423" t="s" s="0">
        <v>360</v>
      </c>
      <c r="AN423" t="s" s="0">
        <v>677</v>
      </c>
      <c r="AO423" t="s" s="0">
        <v>77</v>
      </c>
      <c r="AP423" t="s" s="0">
        <v>122</v>
      </c>
      <c r="AQ423" t="s" s="0">
        <v>6106</v>
      </c>
      <c r="AR423" t="s" s="0">
        <v>2962</v>
      </c>
      <c r="AS423" t="s" s="0">
        <v>6107</v>
      </c>
      <c r="AT423" t="s" s="0">
        <v>9039</v>
      </c>
      <c r="AU423" t="s" s="0">
        <v>9040</v>
      </c>
      <c r="AV423" t="s" s="0">
        <v>81</v>
      </c>
      <c r="AW423" t="s" s="0">
        <v>9041</v>
      </c>
      <c r="AX423" t="s" s="0">
        <v>9042</v>
      </c>
      <c r="AY423" t="s" s="0">
        <v>6286</v>
      </c>
      <c r="AZ423" t="s" s="0">
        <v>6286</v>
      </c>
      <c r="BA423" t="s" s="0">
        <v>1741</v>
      </c>
      <c r="BB423" t="s" s="0">
        <v>9297</v>
      </c>
      <c r="BC423" t="s" s="0">
        <v>81</v>
      </c>
      <c r="BD423" t="s" s="0">
        <v>81</v>
      </c>
      <c r="BE423" t="s" s="0">
        <v>81</v>
      </c>
      <c r="BF423" t="s" s="0">
        <v>81</v>
      </c>
      <c r="BG423" t="s" s="0">
        <v>81</v>
      </c>
      <c r="BH423" t="s" s="0">
        <v>81</v>
      </c>
      <c r="BI423" t="s" s="0">
        <v>9298</v>
      </c>
      <c r="BJ423" t="s" s="0">
        <v>9299</v>
      </c>
      <c r="BK423" t="s" s="842">
        <f>HYPERLINK("http://dx.doi.org/10.1259/bjr.20200842","http://dx.doi.org/10.1259/bjr.20200842")</f>
        <v>9300</v>
      </c>
      <c r="BL423" t="s" s="0">
        <v>81</v>
      </c>
      <c r="BM423" t="s" s="0">
        <v>81</v>
      </c>
      <c r="BN423" t="s" s="0">
        <v>354</v>
      </c>
      <c r="BO423" t="s" s="0">
        <v>441</v>
      </c>
      <c r="BP423" t="s" s="0">
        <v>441</v>
      </c>
      <c r="BQ423" t="s" s="0">
        <v>9301</v>
      </c>
      <c r="BR423" t="s" s="0">
        <v>9302</v>
      </c>
      <c r="BS423" t="s" s="0">
        <v>9303</v>
      </c>
      <c r="BT423" t="s" s="843">
        <f>HYPERLINK("https://www.webofscience.com/wos/woscc/full-record/WOS:000654382900004","View Record in Web of Science")</f>
        <v>119</v>
      </c>
      <c r="BU423" t="s" s="0">
        <v>3284</v>
      </c>
      <c r="BV423" t="s" s="0">
        <v>81</v>
      </c>
      <c r="BW423" t="s" s="0">
        <v>81</v>
      </c>
      <c r="BX423" t="s" s="0">
        <v>121</v>
      </c>
    </row>
    <row r="424">
      <c r="A424" t="s" s="0">
        <v>77</v>
      </c>
      <c r="B424" t="s" s="0">
        <v>77</v>
      </c>
      <c r="C424" t="s" s="0">
        <v>77</v>
      </c>
      <c r="D424" t="s" s="0">
        <v>77</v>
      </c>
      <c r="E424" t="s" s="0">
        <v>9304</v>
      </c>
      <c r="F424" t="s" s="0">
        <v>9305</v>
      </c>
      <c r="G424" t="s" s="0">
        <v>9306</v>
      </c>
      <c r="H424" t="s" s="0">
        <v>81</v>
      </c>
      <c r="I424" t="s" s="0">
        <v>82</v>
      </c>
      <c r="J424" t="s" s="0">
        <v>9307</v>
      </c>
      <c r="K424" t="s" s="0">
        <v>9308</v>
      </c>
      <c r="L424" t="s" s="0">
        <v>81</v>
      </c>
      <c r="M424" t="s" s="0">
        <v>81</v>
      </c>
      <c r="N424" t="s" s="0">
        <v>81</v>
      </c>
      <c r="O424" t="s" s="0">
        <v>9309</v>
      </c>
      <c r="P424" t="s" s="0">
        <v>9310</v>
      </c>
      <c r="Q424" t="s" s="0">
        <v>87</v>
      </c>
      <c r="R424" t="s" s="0">
        <v>81</v>
      </c>
      <c r="S424" t="s" s="0">
        <v>81</v>
      </c>
      <c r="T424" t="s" s="0">
        <v>81</v>
      </c>
      <c r="U424" t="s" s="0">
        <v>81</v>
      </c>
      <c r="V424" t="s" s="0">
        <v>9311</v>
      </c>
      <c r="W424" t="s" s="0">
        <v>8294</v>
      </c>
      <c r="X424" t="s" s="0">
        <v>81</v>
      </c>
      <c r="Y424" t="s" s="0">
        <v>81</v>
      </c>
      <c r="Z424" t="s" s="0">
        <v>90</v>
      </c>
      <c r="AA424" t="s" s="0">
        <v>91</v>
      </c>
      <c r="AB424" t="s" s="0">
        <v>81</v>
      </c>
      <c r="AC424" t="s" s="0">
        <v>81</v>
      </c>
      <c r="AD424" t="s" s="0">
        <v>81</v>
      </c>
      <c r="AE424" t="s" s="0">
        <v>81</v>
      </c>
      <c r="AF424" t="s" s="0">
        <v>81</v>
      </c>
      <c r="AG424" t="s" s="0">
        <v>9312</v>
      </c>
      <c r="AH424" t="s" s="0">
        <v>9313</v>
      </c>
      <c r="AI424" t="s" s="0">
        <v>81</v>
      </c>
      <c r="AJ424" t="s" s="0">
        <v>81</v>
      </c>
      <c r="AK424" t="s" s="0">
        <v>81</v>
      </c>
      <c r="AL424" t="s" s="0">
        <v>1562</v>
      </c>
      <c r="AM424" t="s" s="0">
        <v>77</v>
      </c>
      <c r="AN424" t="s" s="0">
        <v>77</v>
      </c>
      <c r="AO424" t="s" s="0">
        <v>199</v>
      </c>
      <c r="AP424" t="s" s="0">
        <v>199</v>
      </c>
      <c r="AQ424" t="s" s="0">
        <v>257</v>
      </c>
      <c r="AR424" t="s" s="0">
        <v>140</v>
      </c>
      <c r="AS424" t="s" s="0">
        <v>258</v>
      </c>
      <c r="AT424" t="s" s="0">
        <v>8297</v>
      </c>
      <c r="AU424" t="s" s="0">
        <v>8298</v>
      </c>
      <c r="AV424" t="s" s="0">
        <v>81</v>
      </c>
      <c r="AW424" t="s" s="0">
        <v>8299</v>
      </c>
      <c r="AX424" t="s" s="0">
        <v>8300</v>
      </c>
      <c r="AY424" t="s" s="0">
        <v>9314</v>
      </c>
      <c r="AZ424" t="s" s="0">
        <v>106</v>
      </c>
      <c r="BA424" t="s" s="0">
        <v>957</v>
      </c>
      <c r="BB424" t="s" s="0">
        <v>108</v>
      </c>
      <c r="BC424" t="s" s="0">
        <v>81</v>
      </c>
      <c r="BD424" t="s" s="0">
        <v>81</v>
      </c>
      <c r="BE424" t="s" s="0">
        <v>81</v>
      </c>
      <c r="BF424" t="s" s="0">
        <v>81</v>
      </c>
      <c r="BG424" t="s" s="0">
        <v>81</v>
      </c>
      <c r="BH424" t="s" s="0">
        <v>81</v>
      </c>
      <c r="BI424" t="s" s="0">
        <v>461</v>
      </c>
      <c r="BJ424" t="s" s="0">
        <v>9315</v>
      </c>
      <c r="BK424" t="s" s="844">
        <f>HYPERLINK("http://dx.doi.org/10.1007/s11912-026-01782-7","http://dx.doi.org/10.1007/s11912-026-01782-7")</f>
        <v>9316</v>
      </c>
      <c r="BL424" t="s" s="0">
        <v>81</v>
      </c>
      <c r="BM424" t="s" s="0">
        <v>346</v>
      </c>
      <c r="BN424" t="s" s="0">
        <v>181</v>
      </c>
      <c r="BO424" t="s" s="0">
        <v>568</v>
      </c>
      <c r="BP424" t="s" s="0">
        <v>568</v>
      </c>
      <c r="BQ424" t="s" s="0">
        <v>9317</v>
      </c>
      <c r="BR424" t="s" s="0">
        <v>9318</v>
      </c>
      <c r="BS424" t="s" s="0">
        <v>9319</v>
      </c>
      <c r="BT424" t="s" s="845">
        <f>HYPERLINK("https://www.webofscience.com/wos/woscc/full-record/WOS:001752692800001","View Record in Web of Science")</f>
        <v>119</v>
      </c>
      <c r="BU424" t="s" s="0">
        <v>81</v>
      </c>
      <c r="BV424" t="s" s="0">
        <v>81</v>
      </c>
      <c r="BW424" t="s" s="0">
        <v>81</v>
      </c>
      <c r="BX424" t="s" s="0">
        <v>121</v>
      </c>
    </row>
    <row r="425">
      <c r="A425" t="s" s="0">
        <v>77</v>
      </c>
      <c r="B425" t="s" s="0">
        <v>77</v>
      </c>
      <c r="C425" t="s" s="0">
        <v>77</v>
      </c>
      <c r="D425" t="s" s="0">
        <v>77</v>
      </c>
      <c r="E425" t="s" s="0">
        <v>9320</v>
      </c>
      <c r="F425" t="s" s="0">
        <v>9321</v>
      </c>
      <c r="G425" t="s" s="0">
        <v>9322</v>
      </c>
      <c r="H425" t="s" s="0">
        <v>81</v>
      </c>
      <c r="I425" t="s" s="0">
        <v>276</v>
      </c>
      <c r="J425" t="s" s="0">
        <v>5278</v>
      </c>
      <c r="K425" t="s" s="0">
        <v>9323</v>
      </c>
      <c r="L425" t="s" s="0">
        <v>9324</v>
      </c>
      <c r="M425" t="s" s="0">
        <v>9324</v>
      </c>
      <c r="N425" t="s" s="0">
        <v>9325</v>
      </c>
      <c r="O425" t="s" s="0">
        <v>9326</v>
      </c>
      <c r="P425" t="s" s="0">
        <v>9327</v>
      </c>
      <c r="Q425" t="s" s="0">
        <v>87</v>
      </c>
      <c r="R425" t="s" s="0">
        <v>81</v>
      </c>
      <c r="S425" t="s" s="0">
        <v>81</v>
      </c>
      <c r="T425" t="s" s="0">
        <v>81</v>
      </c>
      <c r="U425" t="s" s="0">
        <v>81</v>
      </c>
      <c r="V425" t="s" s="0">
        <v>9328</v>
      </c>
      <c r="W425" t="s" s="0">
        <v>9329</v>
      </c>
      <c r="X425" t="s" s="0">
        <v>81</v>
      </c>
      <c r="Y425" t="s" s="0">
        <v>81</v>
      </c>
      <c r="Z425" t="s" s="0">
        <v>90</v>
      </c>
      <c r="AA425" t="s" s="0">
        <v>91</v>
      </c>
      <c r="AB425" t="s" s="0">
        <v>81</v>
      </c>
      <c r="AC425" t="s" s="0">
        <v>81</v>
      </c>
      <c r="AD425" t="s" s="0">
        <v>81</v>
      </c>
      <c r="AE425" t="s" s="0">
        <v>81</v>
      </c>
      <c r="AF425" t="s" s="0">
        <v>81</v>
      </c>
      <c r="AG425" t="s" s="0">
        <v>9330</v>
      </c>
      <c r="AH425" t="s" s="0">
        <v>9331</v>
      </c>
      <c r="AI425" t="s" s="0">
        <v>9332</v>
      </c>
      <c r="AJ425" t="s" s="0">
        <v>9333</v>
      </c>
      <c r="AK425" t="s" s="0">
        <v>81</v>
      </c>
      <c r="AL425" t="s" s="0">
        <v>338</v>
      </c>
      <c r="AM425" t="s" s="0">
        <v>289</v>
      </c>
      <c r="AN425" t="s" s="0">
        <v>297</v>
      </c>
      <c r="AO425" t="s" s="0">
        <v>200</v>
      </c>
      <c r="AP425" t="s" s="0">
        <v>297</v>
      </c>
      <c r="AQ425" t="s" s="0">
        <v>170</v>
      </c>
      <c r="AR425" t="s" s="0">
        <v>171</v>
      </c>
      <c r="AS425" t="s" s="0">
        <v>172</v>
      </c>
      <c r="AT425" t="s" s="0">
        <v>9334</v>
      </c>
      <c r="AU425" t="s" s="0">
        <v>9335</v>
      </c>
      <c r="AV425" t="s" s="0">
        <v>81</v>
      </c>
      <c r="AW425" t="s" s="0">
        <v>9336</v>
      </c>
      <c r="AX425" t="s" s="0">
        <v>9337</v>
      </c>
      <c r="AY425" t="s" s="0">
        <v>9338</v>
      </c>
      <c r="AZ425" t="s" s="0">
        <v>205</v>
      </c>
      <c r="BA425" t="s" s="0">
        <v>177</v>
      </c>
      <c r="BB425" t="s" s="0">
        <v>354</v>
      </c>
      <c r="BC425" t="s" s="0">
        <v>81</v>
      </c>
      <c r="BD425" t="s" s="0">
        <v>81</v>
      </c>
      <c r="BE425" t="s" s="0">
        <v>81</v>
      </c>
      <c r="BF425" t="s" s="0">
        <v>81</v>
      </c>
      <c r="BG425" t="s" s="0">
        <v>81</v>
      </c>
      <c r="BH425" t="s" s="0">
        <v>81</v>
      </c>
      <c r="BI425" t="s" s="0">
        <v>9339</v>
      </c>
      <c r="BJ425" t="s" s="0">
        <v>9340</v>
      </c>
      <c r="BK425" t="s" s="846">
        <f>HYPERLINK("http://dx.doi.org/10.3390/nursrep15080281","http://dx.doi.org/10.3390/nursrep15080281")</f>
        <v>9341</v>
      </c>
      <c r="BL425" t="s" s="0">
        <v>81</v>
      </c>
      <c r="BM425" t="s" s="0">
        <v>81</v>
      </c>
      <c r="BN425" t="s" s="0">
        <v>206</v>
      </c>
      <c r="BO425" t="s" s="0">
        <v>7551</v>
      </c>
      <c r="BP425" t="s" s="0">
        <v>7551</v>
      </c>
      <c r="BQ425" t="s" s="0">
        <v>9342</v>
      </c>
      <c r="BR425" t="s" s="0">
        <v>9343</v>
      </c>
      <c r="BS425" t="s" s="0">
        <v>9344</v>
      </c>
      <c r="BT425" t="s" s="847">
        <f>HYPERLINK("https://www.webofscience.com/wos/woscc/full-record/WOS:001558062300001","View Record in Web of Science")</f>
        <v>119</v>
      </c>
      <c r="BU425" t="s" s="0">
        <v>120</v>
      </c>
      <c r="BV425" t="s" s="0">
        <v>81</v>
      </c>
      <c r="BW425" t="s" s="0">
        <v>81</v>
      </c>
      <c r="BX425" t="s" s="0">
        <v>121</v>
      </c>
    </row>
    <row r="426">
      <c r="A426" t="s" s="0">
        <v>77</v>
      </c>
      <c r="B426" t="s" s="0">
        <v>77</v>
      </c>
      <c r="C426" t="s" s="0">
        <v>77</v>
      </c>
      <c r="D426" t="s" s="0">
        <v>77</v>
      </c>
      <c r="E426" t="s" s="0">
        <v>9345</v>
      </c>
      <c r="F426" t="s" s="0">
        <v>9346</v>
      </c>
      <c r="G426" t="s" s="0">
        <v>9347</v>
      </c>
      <c r="H426" t="s" s="0">
        <v>81</v>
      </c>
      <c r="I426" t="s" s="0">
        <v>1195</v>
      </c>
      <c r="J426" t="s" s="0">
        <v>9348</v>
      </c>
      <c r="K426" t="s" s="0">
        <v>9349</v>
      </c>
      <c r="L426" t="s" s="0">
        <v>81</v>
      </c>
      <c r="M426" t="s" s="0">
        <v>81</v>
      </c>
      <c r="N426" t="s" s="0">
        <v>81</v>
      </c>
      <c r="O426" t="s" s="0">
        <v>9350</v>
      </c>
      <c r="P426" t="s" s="0">
        <v>9351</v>
      </c>
      <c r="Q426" t="s" s="0">
        <v>87</v>
      </c>
      <c r="R426" t="s" s="0">
        <v>81</v>
      </c>
      <c r="S426" t="s" s="0">
        <v>81</v>
      </c>
      <c r="T426" t="s" s="0">
        <v>81</v>
      </c>
      <c r="U426" t="s" s="0">
        <v>81</v>
      </c>
      <c r="V426" t="s" s="0">
        <v>9352</v>
      </c>
      <c r="W426" t="s" s="0">
        <v>9353</v>
      </c>
      <c r="X426" t="s" s="0">
        <v>81</v>
      </c>
      <c r="Y426" t="s" s="0">
        <v>81</v>
      </c>
      <c r="Z426" t="s" s="0">
        <v>90</v>
      </c>
      <c r="AA426" t="s" s="0">
        <v>91</v>
      </c>
      <c r="AB426" t="s" s="0">
        <v>81</v>
      </c>
      <c r="AC426" t="s" s="0">
        <v>81</v>
      </c>
      <c r="AD426" t="s" s="0">
        <v>81</v>
      </c>
      <c r="AE426" t="s" s="0">
        <v>81</v>
      </c>
      <c r="AF426" t="s" s="0">
        <v>81</v>
      </c>
      <c r="AG426" t="s" s="0">
        <v>9354</v>
      </c>
      <c r="AH426" t="s" s="0">
        <v>9355</v>
      </c>
      <c r="AI426" t="s" s="0">
        <v>81</v>
      </c>
      <c r="AJ426" t="s" s="0">
        <v>9356</v>
      </c>
      <c r="AK426" t="s" s="0">
        <v>81</v>
      </c>
      <c r="AL426" t="s" s="0">
        <v>375</v>
      </c>
      <c r="AM426" t="s" s="0">
        <v>200</v>
      </c>
      <c r="AN426" t="s" s="0">
        <v>200</v>
      </c>
      <c r="AO426" t="s" s="0">
        <v>108</v>
      </c>
      <c r="AP426" t="s" s="0">
        <v>297</v>
      </c>
      <c r="AQ426" t="s" s="0">
        <v>1231</v>
      </c>
      <c r="AR426" t="s" s="0">
        <v>1232</v>
      </c>
      <c r="AS426" t="s" s="0">
        <v>1233</v>
      </c>
      <c r="AT426" t="s" s="0">
        <v>9357</v>
      </c>
      <c r="AU426" t="s" s="0">
        <v>9358</v>
      </c>
      <c r="AV426" t="s" s="0">
        <v>81</v>
      </c>
      <c r="AW426" t="s" s="0">
        <v>9359</v>
      </c>
      <c r="AX426" t="s" s="0">
        <v>9360</v>
      </c>
      <c r="AY426" t="s" s="0">
        <v>1048</v>
      </c>
      <c r="AZ426" t="s" s="0">
        <v>106</v>
      </c>
      <c r="BA426" t="s" s="0">
        <v>2592</v>
      </c>
      <c r="BB426" t="s" s="0">
        <v>354</v>
      </c>
      <c r="BC426" t="s" s="0">
        <v>81</v>
      </c>
      <c r="BD426" t="s" s="0">
        <v>81</v>
      </c>
      <c r="BE426" t="s" s="0">
        <v>81</v>
      </c>
      <c r="BF426" t="s" s="0">
        <v>81</v>
      </c>
      <c r="BG426" t="s" s="0">
        <v>9361</v>
      </c>
      <c r="BH426" t="s" s="0">
        <v>9362</v>
      </c>
      <c r="BI426" t="s" s="0">
        <v>81</v>
      </c>
      <c r="BJ426" t="s" s="0">
        <v>9363</v>
      </c>
      <c r="BK426" t="s" s="848">
        <f>HYPERLINK("http://dx.doi.org/10.1111/jan.70456","http://dx.doi.org/10.1111/jan.70456")</f>
        <v>9364</v>
      </c>
      <c r="BL426" t="s" s="0">
        <v>81</v>
      </c>
      <c r="BM426" t="s" s="0">
        <v>1162</v>
      </c>
      <c r="BN426" t="s" s="0">
        <v>154</v>
      </c>
      <c r="BO426" t="s" s="0">
        <v>7551</v>
      </c>
      <c r="BP426" t="s" s="0">
        <v>7551</v>
      </c>
      <c r="BQ426" t="s" s="0">
        <v>9365</v>
      </c>
      <c r="BR426" t="s" s="0">
        <v>9366</v>
      </c>
      <c r="BS426" t="s" s="0">
        <v>9367</v>
      </c>
      <c r="BT426" t="s" s="849">
        <f>HYPERLINK("https://www.webofscience.com/wos/woscc/full-record/WOS:001641187700001","View Record in Web of Science")</f>
        <v>119</v>
      </c>
      <c r="BU426" t="s" s="0">
        <v>787</v>
      </c>
      <c r="BV426" t="s" s="0">
        <v>81</v>
      </c>
      <c r="BW426" t="s" s="0">
        <v>81</v>
      </c>
      <c r="BX426" t="s" s="0">
        <v>121</v>
      </c>
    </row>
    <row r="427">
      <c r="A427" t="s" s="0">
        <v>77</v>
      </c>
      <c r="B427" t="s" s="0">
        <v>77</v>
      </c>
      <c r="C427" t="s" s="0">
        <v>77</v>
      </c>
      <c r="D427" t="s" s="0">
        <v>77</v>
      </c>
      <c r="E427" t="s" s="0">
        <v>9368</v>
      </c>
      <c r="F427" t="s" s="0">
        <v>9369</v>
      </c>
      <c r="G427" t="s" s="0">
        <v>9370</v>
      </c>
      <c r="H427" t="s" s="0">
        <v>81</v>
      </c>
      <c r="I427" t="s" s="0">
        <v>82</v>
      </c>
      <c r="J427" t="s" s="0">
        <v>9371</v>
      </c>
      <c r="K427" t="s" s="0">
        <v>5972</v>
      </c>
      <c r="L427" t="s" s="0">
        <v>81</v>
      </c>
      <c r="M427" t="s" s="0">
        <v>81</v>
      </c>
      <c r="N427" t="s" s="0">
        <v>81</v>
      </c>
      <c r="O427" t="s" s="0">
        <v>9372</v>
      </c>
      <c r="P427" t="s" s="0">
        <v>9373</v>
      </c>
      <c r="Q427" t="s" s="0">
        <v>87</v>
      </c>
      <c r="R427" t="s" s="0">
        <v>81</v>
      </c>
      <c r="S427" t="s" s="0">
        <v>81</v>
      </c>
      <c r="T427" t="s" s="0">
        <v>81</v>
      </c>
      <c r="U427" t="s" s="0">
        <v>81</v>
      </c>
      <c r="V427" t="s" s="0">
        <v>9374</v>
      </c>
      <c r="W427" t="s" s="0">
        <v>6710</v>
      </c>
      <c r="X427" t="s" s="0">
        <v>81</v>
      </c>
      <c r="Y427" t="s" s="0">
        <v>81</v>
      </c>
      <c r="Z427" t="s" s="0">
        <v>90</v>
      </c>
      <c r="AA427" t="s" s="0">
        <v>509</v>
      </c>
      <c r="AB427" t="s" s="0">
        <v>81</v>
      </c>
      <c r="AC427" t="s" s="0">
        <v>81</v>
      </c>
      <c r="AD427" t="s" s="0">
        <v>81</v>
      </c>
      <c r="AE427" t="s" s="0">
        <v>81</v>
      </c>
      <c r="AF427" t="s" s="0">
        <v>81</v>
      </c>
      <c r="AG427" t="s" s="0">
        <v>9375</v>
      </c>
      <c r="AH427" t="s" s="0">
        <v>9376</v>
      </c>
      <c r="AI427" t="s" s="0">
        <v>81</v>
      </c>
      <c r="AJ427" t="s" s="0">
        <v>81</v>
      </c>
      <c r="AK427" t="s" s="0">
        <v>81</v>
      </c>
      <c r="AL427" t="s" s="0">
        <v>820</v>
      </c>
      <c r="AM427" t="s" s="0">
        <v>77</v>
      </c>
      <c r="AN427" t="s" s="0">
        <v>77</v>
      </c>
      <c r="AO427" t="s" s="0">
        <v>77</v>
      </c>
      <c r="AP427" t="s" s="0">
        <v>77</v>
      </c>
      <c r="AQ427" t="s" s="0">
        <v>257</v>
      </c>
      <c r="AR427" t="s" s="0">
        <v>140</v>
      </c>
      <c r="AS427" t="s" s="0">
        <v>258</v>
      </c>
      <c r="AT427" t="s" s="0">
        <v>6715</v>
      </c>
      <c r="AU427" t="s" s="0">
        <v>6716</v>
      </c>
      <c r="AV427" t="s" s="0">
        <v>81</v>
      </c>
      <c r="AW427" t="s" s="0">
        <v>6717</v>
      </c>
      <c r="AX427" t="s" s="0">
        <v>6718</v>
      </c>
      <c r="AY427" t="s" s="0">
        <v>81</v>
      </c>
      <c r="AZ427" t="s" s="0">
        <v>106</v>
      </c>
      <c r="BA427" t="s" s="0">
        <v>81</v>
      </c>
      <c r="BB427" t="s" s="0">
        <v>81</v>
      </c>
      <c r="BC427" t="s" s="0">
        <v>81</v>
      </c>
      <c r="BD427" t="s" s="0">
        <v>81</v>
      </c>
      <c r="BE427" t="s" s="0">
        <v>81</v>
      </c>
      <c r="BF427" t="s" s="0">
        <v>81</v>
      </c>
      <c r="BG427" t="s" s="0">
        <v>81</v>
      </c>
      <c r="BH427" t="s" s="0">
        <v>81</v>
      </c>
      <c r="BI427" t="s" s="0">
        <v>81</v>
      </c>
      <c r="BJ427" t="s" s="0">
        <v>9377</v>
      </c>
      <c r="BK427" t="s" s="850">
        <f>HYPERLINK("http://dx.doi.org/10.1007/s00417-026-07422-x","http://dx.doi.org/10.1007/s00417-026-07422-x")</f>
        <v>9378</v>
      </c>
      <c r="BL427" t="s" s="0">
        <v>81</v>
      </c>
      <c r="BM427" t="s" s="0">
        <v>1109</v>
      </c>
      <c r="BN427" t="s" s="0">
        <v>181</v>
      </c>
      <c r="BO427" t="s" s="0">
        <v>1779</v>
      </c>
      <c r="BP427" t="s" s="0">
        <v>1779</v>
      </c>
      <c r="BQ427" t="s" s="0">
        <v>9379</v>
      </c>
      <c r="BR427" t="s" s="0">
        <v>9380</v>
      </c>
      <c r="BS427" t="s" s="0">
        <v>9381</v>
      </c>
      <c r="BT427" t="s" s="851">
        <f>HYPERLINK("https://www.webofscience.com/wos/woscc/full-record/WOS:001838130800001","View Record in Web of Science")</f>
        <v>119</v>
      </c>
      <c r="BU427" t="s" s="0">
        <v>81</v>
      </c>
      <c r="BV427" t="s" s="0">
        <v>81</v>
      </c>
      <c r="BW427" t="s" s="0">
        <v>81</v>
      </c>
      <c r="BX427" t="s" s="0">
        <v>121</v>
      </c>
    </row>
    <row r="428">
      <c r="A428" t="s" s="0">
        <v>77</v>
      </c>
      <c r="B428" t="s" s="0">
        <v>77</v>
      </c>
      <c r="C428" t="s" s="0">
        <v>77</v>
      </c>
      <c r="D428" t="s" s="0">
        <v>77</v>
      </c>
      <c r="E428" t="s" s="0">
        <v>9382</v>
      </c>
      <c r="F428" t="s" s="0">
        <v>9383</v>
      </c>
      <c r="G428" t="s" s="0">
        <v>9384</v>
      </c>
      <c r="H428" t="s" s="0">
        <v>81</v>
      </c>
      <c r="I428" t="s" s="0">
        <v>82</v>
      </c>
      <c r="J428" t="s" s="0">
        <v>9385</v>
      </c>
      <c r="K428" t="s" s="0">
        <v>9386</v>
      </c>
      <c r="L428" t="s" s="0">
        <v>81</v>
      </c>
      <c r="M428" t="s" s="0">
        <v>81</v>
      </c>
      <c r="N428" t="s" s="0">
        <v>81</v>
      </c>
      <c r="O428" t="s" s="0">
        <v>9387</v>
      </c>
      <c r="P428" t="s" s="0">
        <v>9388</v>
      </c>
      <c r="Q428" t="s" s="0">
        <v>87</v>
      </c>
      <c r="R428" t="s" s="0">
        <v>81</v>
      </c>
      <c r="S428" t="s" s="0">
        <v>81</v>
      </c>
      <c r="T428" t="s" s="0">
        <v>81</v>
      </c>
      <c r="U428" t="s" s="0">
        <v>81</v>
      </c>
      <c r="V428" t="s" s="0">
        <v>9389</v>
      </c>
      <c r="W428" t="s" s="0">
        <v>9390</v>
      </c>
      <c r="X428" t="s" s="0">
        <v>81</v>
      </c>
      <c r="Y428" t="s" s="0">
        <v>81</v>
      </c>
      <c r="Z428" t="s" s="0">
        <v>90</v>
      </c>
      <c r="AA428" t="s" s="0">
        <v>91</v>
      </c>
      <c r="AB428" t="s" s="0">
        <v>81</v>
      </c>
      <c r="AC428" t="s" s="0">
        <v>81</v>
      </c>
      <c r="AD428" t="s" s="0">
        <v>81</v>
      </c>
      <c r="AE428" t="s" s="0">
        <v>81</v>
      </c>
      <c r="AF428" t="s" s="0">
        <v>81</v>
      </c>
      <c r="AG428" t="s" s="0">
        <v>9391</v>
      </c>
      <c r="AH428" t="s" s="0">
        <v>81</v>
      </c>
      <c r="AI428" t="s" s="0">
        <v>81</v>
      </c>
      <c r="AJ428" t="s" s="0">
        <v>81</v>
      </c>
      <c r="AK428" t="s" s="0">
        <v>81</v>
      </c>
      <c r="AL428" t="s" s="0">
        <v>1353</v>
      </c>
      <c r="AM428" t="s" s="0">
        <v>108</v>
      </c>
      <c r="AN428" t="s" s="0">
        <v>108</v>
      </c>
      <c r="AO428" t="s" s="0">
        <v>108</v>
      </c>
      <c r="AP428" t="s" s="0">
        <v>108</v>
      </c>
      <c r="AQ428" t="s" s="0">
        <v>8936</v>
      </c>
      <c r="AR428" t="s" s="0">
        <v>8937</v>
      </c>
      <c r="AS428" t="s" s="0">
        <v>8938</v>
      </c>
      <c r="AT428" t="s" s="0">
        <v>9392</v>
      </c>
      <c r="AU428" t="s" s="0">
        <v>9393</v>
      </c>
      <c r="AV428" t="s" s="0">
        <v>81</v>
      </c>
      <c r="AW428" t="s" s="0">
        <v>9394</v>
      </c>
      <c r="AX428" t="s" s="0">
        <v>9395</v>
      </c>
      <c r="AY428" t="s" s="0">
        <v>1048</v>
      </c>
      <c r="AZ428" t="s" s="0">
        <v>106</v>
      </c>
      <c r="BA428" t="s" s="0">
        <v>4691</v>
      </c>
      <c r="BB428" t="s" s="0">
        <v>354</v>
      </c>
      <c r="BC428" t="s" s="0">
        <v>81</v>
      </c>
      <c r="BD428" t="s" s="0">
        <v>81</v>
      </c>
      <c r="BE428" t="s" s="0">
        <v>81</v>
      </c>
      <c r="BF428" t="s" s="0">
        <v>81</v>
      </c>
      <c r="BG428" t="s" s="0">
        <v>9396</v>
      </c>
      <c r="BH428" t="s" s="0">
        <v>9397</v>
      </c>
      <c r="BI428" t="s" s="0">
        <v>81</v>
      </c>
      <c r="BJ428" t="s" s="0">
        <v>9398</v>
      </c>
      <c r="BK428" t="s" s="852">
        <f>HYPERLINK("http://dx.doi.org/10.1007/s12098-026-06289-4","http://dx.doi.org/10.1007/s12098-026-06289-4")</f>
        <v>9399</v>
      </c>
      <c r="BL428" t="s" s="0">
        <v>81</v>
      </c>
      <c r="BM428" t="s" s="0">
        <v>266</v>
      </c>
      <c r="BN428" t="s" s="0">
        <v>360</v>
      </c>
      <c r="BO428" t="s" s="0">
        <v>2311</v>
      </c>
      <c r="BP428" t="s" s="0">
        <v>2311</v>
      </c>
      <c r="BQ428" t="s" s="0">
        <v>9400</v>
      </c>
      <c r="BR428" t="s" s="0">
        <v>9401</v>
      </c>
      <c r="BS428" t="s" s="0">
        <v>9402</v>
      </c>
      <c r="BT428" t="s" s="853">
        <f>HYPERLINK("https://www.webofscience.com/wos/woscc/full-record/WOS:001797312000001","View Record in Web of Science")</f>
        <v>119</v>
      </c>
      <c r="BU428" t="s" s="0">
        <v>81</v>
      </c>
      <c r="BV428" t="s" s="0">
        <v>81</v>
      </c>
      <c r="BW428" t="s" s="0">
        <v>81</v>
      </c>
      <c r="BX428" t="s" s="0">
        <v>121</v>
      </c>
    </row>
    <row r="429">
      <c r="A429" t="s" s="0">
        <v>77</v>
      </c>
      <c r="B429" t="s" s="0">
        <v>77</v>
      </c>
      <c r="C429" t="s" s="0">
        <v>77</v>
      </c>
      <c r="D429" t="s" s="0">
        <v>77</v>
      </c>
      <c r="E429" t="s" s="0">
        <v>9403</v>
      </c>
      <c r="F429" t="s" s="0">
        <v>9404</v>
      </c>
      <c r="G429" t="s" s="0">
        <v>9405</v>
      </c>
      <c r="H429" t="s" s="0">
        <v>81</v>
      </c>
      <c r="I429" t="s" s="0">
        <v>82</v>
      </c>
      <c r="J429" t="s" s="0">
        <v>9406</v>
      </c>
      <c r="K429" t="s" s="0">
        <v>9407</v>
      </c>
      <c r="L429" t="s" s="0">
        <v>9408</v>
      </c>
      <c r="M429" t="s" s="0">
        <v>4681</v>
      </c>
      <c r="N429" t="s" s="0">
        <v>9409</v>
      </c>
      <c r="O429" t="s" s="0">
        <v>9410</v>
      </c>
      <c r="P429" t="s" s="0">
        <v>9411</v>
      </c>
      <c r="Q429" t="s" s="0">
        <v>87</v>
      </c>
      <c r="R429" t="s" s="0">
        <v>81</v>
      </c>
      <c r="S429" t="s" s="0">
        <v>81</v>
      </c>
      <c r="T429" t="s" s="0">
        <v>81</v>
      </c>
      <c r="U429" t="s" s="0">
        <v>81</v>
      </c>
      <c r="V429" t="s" s="0">
        <v>9412</v>
      </c>
      <c r="W429" t="s" s="0">
        <v>9413</v>
      </c>
      <c r="X429" t="s" s="0">
        <v>81</v>
      </c>
      <c r="Y429" t="s" s="0">
        <v>81</v>
      </c>
      <c r="Z429" t="s" s="0">
        <v>90</v>
      </c>
      <c r="AA429" t="s" s="0">
        <v>91</v>
      </c>
      <c r="AB429" t="s" s="0">
        <v>81</v>
      </c>
      <c r="AC429" t="s" s="0">
        <v>81</v>
      </c>
      <c r="AD429" t="s" s="0">
        <v>81</v>
      </c>
      <c r="AE429" t="s" s="0">
        <v>81</v>
      </c>
      <c r="AF429" t="s" s="0">
        <v>81</v>
      </c>
      <c r="AG429" t="s" s="0">
        <v>9414</v>
      </c>
      <c r="AH429" t="s" s="0">
        <v>9415</v>
      </c>
      <c r="AI429" t="s" s="0">
        <v>81</v>
      </c>
      <c r="AJ429" t="s" s="0">
        <v>9416</v>
      </c>
      <c r="AK429" t="s" s="0">
        <v>81</v>
      </c>
      <c r="AL429" t="s" s="0">
        <v>2078</v>
      </c>
      <c r="AM429" t="s" s="0">
        <v>77</v>
      </c>
      <c r="AN429" t="s" s="0">
        <v>77</v>
      </c>
      <c r="AO429" t="s" s="0">
        <v>77</v>
      </c>
      <c r="AP429" t="s" s="0">
        <v>77</v>
      </c>
      <c r="AQ429" t="s" s="0">
        <v>1611</v>
      </c>
      <c r="AR429" t="s" s="0">
        <v>1612</v>
      </c>
      <c r="AS429" t="s" s="0">
        <v>1613</v>
      </c>
      <c r="AT429" t="s" s="0">
        <v>9417</v>
      </c>
      <c r="AU429" t="s" s="0">
        <v>9418</v>
      </c>
      <c r="AV429" t="s" s="0">
        <v>81</v>
      </c>
      <c r="AW429" t="s" s="0">
        <v>9419</v>
      </c>
      <c r="AX429" t="s" s="0">
        <v>9420</v>
      </c>
      <c r="AY429" t="s" s="0">
        <v>909</v>
      </c>
      <c r="AZ429" t="s" s="0">
        <v>106</v>
      </c>
      <c r="BA429" t="s" s="0">
        <v>9421</v>
      </c>
      <c r="BB429" t="s" s="0">
        <v>288</v>
      </c>
      <c r="BC429" t="s" s="0">
        <v>81</v>
      </c>
      <c r="BD429" t="s" s="0">
        <v>81</v>
      </c>
      <c r="BE429" t="s" s="0">
        <v>81</v>
      </c>
      <c r="BF429" t="s" s="0">
        <v>81</v>
      </c>
      <c r="BG429" t="s" s="0">
        <v>81</v>
      </c>
      <c r="BH429" t="s" s="0">
        <v>81</v>
      </c>
      <c r="BI429" t="s" s="0">
        <v>9422</v>
      </c>
      <c r="BJ429" t="s" s="0">
        <v>9423</v>
      </c>
      <c r="BK429" t="s" s="854">
        <f>HYPERLINK("http://dx.doi.org/10.1007/s00415-026-13828-8","http://dx.doi.org/10.1007/s00415-026-13828-8")</f>
        <v>9424</v>
      </c>
      <c r="BL429" t="s" s="0">
        <v>81</v>
      </c>
      <c r="BM429" t="s" s="0">
        <v>912</v>
      </c>
      <c r="BN429" t="s" s="0">
        <v>385</v>
      </c>
      <c r="BO429" t="s" s="0">
        <v>7291</v>
      </c>
      <c r="BP429" t="s" s="0">
        <v>3932</v>
      </c>
      <c r="BQ429" t="s" s="0">
        <v>9425</v>
      </c>
      <c r="BR429" t="s" s="0">
        <v>9426</v>
      </c>
      <c r="BS429" t="s" s="0">
        <v>9427</v>
      </c>
      <c r="BT429" t="s" s="855">
        <f>HYPERLINK("https://www.webofscience.com/wos/woscc/full-record/WOS:001777545600001","View Record in Web of Science")</f>
        <v>119</v>
      </c>
      <c r="BU429" t="s" s="0">
        <v>81</v>
      </c>
      <c r="BV429" t="s" s="0">
        <v>81</v>
      </c>
      <c r="BW429" t="s" s="0">
        <v>81</v>
      </c>
      <c r="BX429" t="s" s="0">
        <v>121</v>
      </c>
    </row>
    <row r="430">
      <c r="A430" t="s" s="0">
        <v>77</v>
      </c>
      <c r="B430" t="s" s="0">
        <v>77</v>
      </c>
      <c r="C430" t="s" s="0">
        <v>77</v>
      </c>
      <c r="D430" t="s" s="0">
        <v>77</v>
      </c>
      <c r="E430" t="s" s="0">
        <v>9428</v>
      </c>
      <c r="F430" t="s" s="0">
        <v>9429</v>
      </c>
      <c r="G430" t="s" s="0">
        <v>9430</v>
      </c>
      <c r="H430" t="s" s="0">
        <v>81</v>
      </c>
      <c r="I430" t="s" s="0">
        <v>1195</v>
      </c>
      <c r="J430" t="s" s="0">
        <v>9431</v>
      </c>
      <c r="K430" t="s" s="0">
        <v>9432</v>
      </c>
      <c r="L430" t="s" s="0">
        <v>81</v>
      </c>
      <c r="M430" t="s" s="0">
        <v>81</v>
      </c>
      <c r="N430" t="s" s="0">
        <v>81</v>
      </c>
      <c r="O430" t="s" s="0">
        <v>9433</v>
      </c>
      <c r="P430" t="s" s="0">
        <v>9434</v>
      </c>
      <c r="Q430" t="s" s="0">
        <v>87</v>
      </c>
      <c r="R430" t="s" s="0">
        <v>81</v>
      </c>
      <c r="S430" t="s" s="0">
        <v>81</v>
      </c>
      <c r="T430" t="s" s="0">
        <v>81</v>
      </c>
      <c r="U430" t="s" s="0">
        <v>81</v>
      </c>
      <c r="V430" t="s" s="0">
        <v>9435</v>
      </c>
      <c r="W430" t="s" s="0">
        <v>9436</v>
      </c>
      <c r="X430" t="s" s="0">
        <v>81</v>
      </c>
      <c r="Y430" t="s" s="0">
        <v>81</v>
      </c>
      <c r="Z430" t="s" s="0">
        <v>90</v>
      </c>
      <c r="AA430" t="s" s="0">
        <v>91</v>
      </c>
      <c r="AB430" t="s" s="0">
        <v>81</v>
      </c>
      <c r="AC430" t="s" s="0">
        <v>81</v>
      </c>
      <c r="AD430" t="s" s="0">
        <v>81</v>
      </c>
      <c r="AE430" t="s" s="0">
        <v>81</v>
      </c>
      <c r="AF430" t="s" s="0">
        <v>81</v>
      </c>
      <c r="AG430" t="s" s="0">
        <v>9437</v>
      </c>
      <c r="AH430" t="s" s="0">
        <v>81</v>
      </c>
      <c r="AI430" t="s" s="0">
        <v>9438</v>
      </c>
      <c r="AJ430" t="s" s="0">
        <v>9439</v>
      </c>
      <c r="AK430" t="s" s="0">
        <v>81</v>
      </c>
      <c r="AL430" t="s" s="0">
        <v>1432</v>
      </c>
      <c r="AM430" t="s" s="0">
        <v>200</v>
      </c>
      <c r="AN430" t="s" s="0">
        <v>122</v>
      </c>
      <c r="AO430" t="s" s="0">
        <v>288</v>
      </c>
      <c r="AP430" t="s" s="0">
        <v>288</v>
      </c>
      <c r="AQ430" t="s" s="0">
        <v>313</v>
      </c>
      <c r="AR430" t="s" s="0">
        <v>314</v>
      </c>
      <c r="AS430" t="s" s="0">
        <v>315</v>
      </c>
      <c r="AT430" t="s" s="0">
        <v>9440</v>
      </c>
      <c r="AU430" t="s" s="0">
        <v>81</v>
      </c>
      <c r="AV430" t="s" s="0">
        <v>81</v>
      </c>
      <c r="AW430" t="s" s="0">
        <v>9441</v>
      </c>
      <c r="AX430" t="s" s="0">
        <v>9442</v>
      </c>
      <c r="AY430" t="s" s="0">
        <v>5088</v>
      </c>
      <c r="AZ430" t="s" s="0">
        <v>106</v>
      </c>
      <c r="BA430" t="s" s="0">
        <v>136</v>
      </c>
      <c r="BB430" t="s" s="0">
        <v>81</v>
      </c>
      <c r="BC430" t="s" s="0">
        <v>81</v>
      </c>
      <c r="BD430" t="s" s="0">
        <v>81</v>
      </c>
      <c r="BE430" t="s" s="0">
        <v>81</v>
      </c>
      <c r="BF430" t="s" s="0">
        <v>81</v>
      </c>
      <c r="BG430" t="s" s="0">
        <v>81</v>
      </c>
      <c r="BH430" t="s" s="0">
        <v>81</v>
      </c>
      <c r="BI430" t="s" s="0">
        <v>9443</v>
      </c>
      <c r="BJ430" t="s" s="0">
        <v>9444</v>
      </c>
      <c r="BK430" t="s" s="856">
        <f>HYPERLINK("http://dx.doi.org/10.3389/fpsyt.2026.1688043","http://dx.doi.org/10.3389/fpsyt.2026.1688043")</f>
        <v>9445</v>
      </c>
      <c r="BL430" t="s" s="0">
        <v>81</v>
      </c>
      <c r="BM430" t="s" s="0">
        <v>81</v>
      </c>
      <c r="BN430" t="s" s="0">
        <v>181</v>
      </c>
      <c r="BO430" t="s" s="0">
        <v>4114</v>
      </c>
      <c r="BP430" t="s" s="0">
        <v>4114</v>
      </c>
      <c r="BQ430" t="s" s="0">
        <v>9446</v>
      </c>
      <c r="BR430" t="s" s="0">
        <v>9447</v>
      </c>
      <c r="BS430" t="s" s="0">
        <v>9448</v>
      </c>
      <c r="BT430" t="s" s="857">
        <f>HYPERLINK("https://www.webofscience.com/wos/woscc/full-record/WOS:001716284400001","View Record in Web of Science")</f>
        <v>119</v>
      </c>
      <c r="BU430" t="s" s="0">
        <v>120</v>
      </c>
      <c r="BV430" t="s" s="0">
        <v>81</v>
      </c>
      <c r="BW430" t="s" s="0">
        <v>81</v>
      </c>
      <c r="BX430" t="s" s="0">
        <v>121</v>
      </c>
    </row>
    <row r="431">
      <c r="A431" t="s" s="0">
        <v>77</v>
      </c>
      <c r="B431" t="s" s="0">
        <v>77</v>
      </c>
      <c r="C431" t="s" s="0">
        <v>77</v>
      </c>
      <c r="D431" t="s" s="0">
        <v>77</v>
      </c>
      <c r="E431" t="s" s="0">
        <v>9449</v>
      </c>
      <c r="F431" t="s" s="0">
        <v>9450</v>
      </c>
      <c r="G431" t="s" s="0">
        <v>9451</v>
      </c>
      <c r="H431" t="s" s="0">
        <v>81</v>
      </c>
      <c r="I431" t="s" s="0">
        <v>276</v>
      </c>
      <c r="J431" t="s" s="0">
        <v>9452</v>
      </c>
      <c r="K431" t="s" s="0">
        <v>5010</v>
      </c>
      <c r="L431" t="s" s="0">
        <v>81</v>
      </c>
      <c r="M431" t="s" s="0">
        <v>81</v>
      </c>
      <c r="N431" t="s" s="0">
        <v>81</v>
      </c>
      <c r="O431" t="s" s="0">
        <v>9453</v>
      </c>
      <c r="P431" t="s" s="0">
        <v>9454</v>
      </c>
      <c r="Q431" t="s" s="0">
        <v>87</v>
      </c>
      <c r="R431" t="s" s="0">
        <v>81</v>
      </c>
      <c r="S431" t="s" s="0">
        <v>81</v>
      </c>
      <c r="T431" t="s" s="0">
        <v>81</v>
      </c>
      <c r="U431" t="s" s="0">
        <v>81</v>
      </c>
      <c r="V431" t="s" s="0">
        <v>9455</v>
      </c>
      <c r="W431" t="s" s="0">
        <v>9456</v>
      </c>
      <c r="X431" t="s" s="0">
        <v>81</v>
      </c>
      <c r="Y431" t="s" s="0">
        <v>81</v>
      </c>
      <c r="Z431" t="s" s="0">
        <v>90</v>
      </c>
      <c r="AA431" t="s" s="0">
        <v>91</v>
      </c>
      <c r="AB431" t="s" s="0">
        <v>81</v>
      </c>
      <c r="AC431" t="s" s="0">
        <v>81</v>
      </c>
      <c r="AD431" t="s" s="0">
        <v>81</v>
      </c>
      <c r="AE431" t="s" s="0">
        <v>81</v>
      </c>
      <c r="AF431" t="s" s="0">
        <v>81</v>
      </c>
      <c r="AG431" t="s" s="0">
        <v>9457</v>
      </c>
      <c r="AH431" t="s" s="0">
        <v>9458</v>
      </c>
      <c r="AI431" t="s" s="0">
        <v>81</v>
      </c>
      <c r="AJ431" t="s" s="0">
        <v>81</v>
      </c>
      <c r="AK431" t="s" s="0">
        <v>81</v>
      </c>
      <c r="AL431" t="s" s="0">
        <v>974</v>
      </c>
      <c r="AM431" t="s" s="0">
        <v>77</v>
      </c>
      <c r="AN431" t="s" s="0">
        <v>77</v>
      </c>
      <c r="AO431" t="s" s="0">
        <v>77</v>
      </c>
      <c r="AP431" t="s" s="0">
        <v>77</v>
      </c>
      <c r="AQ431" t="s" s="0">
        <v>313</v>
      </c>
      <c r="AR431" t="s" s="0">
        <v>314</v>
      </c>
      <c r="AS431" t="s" s="0">
        <v>315</v>
      </c>
      <c r="AT431" t="s" s="0">
        <v>81</v>
      </c>
      <c r="AU431" t="s" s="0">
        <v>9459</v>
      </c>
      <c r="AV431" t="s" s="0">
        <v>81</v>
      </c>
      <c r="AW431" t="s" s="0">
        <v>9460</v>
      </c>
      <c r="AX431" t="s" s="0">
        <v>9461</v>
      </c>
      <c r="AY431" t="s" s="0">
        <v>2384</v>
      </c>
      <c r="AZ431" t="s" s="0">
        <v>106</v>
      </c>
      <c r="BA431" t="s" s="0">
        <v>289</v>
      </c>
      <c r="BB431" t="s" s="0">
        <v>81</v>
      </c>
      <c r="BC431" t="s" s="0">
        <v>81</v>
      </c>
      <c r="BD431" t="s" s="0">
        <v>81</v>
      </c>
      <c r="BE431" t="s" s="0">
        <v>81</v>
      </c>
      <c r="BF431" t="s" s="0">
        <v>81</v>
      </c>
      <c r="BG431" t="s" s="0">
        <v>81</v>
      </c>
      <c r="BH431" t="s" s="0">
        <v>81</v>
      </c>
      <c r="BI431" t="s" s="0">
        <v>9462</v>
      </c>
      <c r="BJ431" t="s" s="0">
        <v>9463</v>
      </c>
      <c r="BK431" t="s" s="858">
        <f>HYPERLINK("http://dx.doi.org/10.3389/froh.2026.1895438","http://dx.doi.org/10.3389/froh.2026.1895438")</f>
        <v>9464</v>
      </c>
      <c r="BL431" t="s" s="0">
        <v>81</v>
      </c>
      <c r="BM431" t="s" s="0">
        <v>81</v>
      </c>
      <c r="BN431" t="s" s="0">
        <v>293</v>
      </c>
      <c r="BO431" t="s" s="0">
        <v>1267</v>
      </c>
      <c r="BP431" t="s" s="0">
        <v>1267</v>
      </c>
      <c r="BQ431" t="s" s="0">
        <v>9465</v>
      </c>
      <c r="BR431" t="s" s="0">
        <v>81</v>
      </c>
      <c r="BS431" t="s" s="0">
        <v>9466</v>
      </c>
      <c r="BT431" t="s" s="859">
        <f>HYPERLINK("https://www.webofscience.com/wos/woscc/full-record/WOS:001852179000001","View Record in Web of Science")</f>
        <v>119</v>
      </c>
      <c r="BU431" t="s" s="0">
        <v>272</v>
      </c>
      <c r="BV431" t="s" s="0">
        <v>81</v>
      </c>
      <c r="BW431" t="s" s="0">
        <v>81</v>
      </c>
      <c r="BX431" t="s" s="0">
        <v>121</v>
      </c>
    </row>
    <row r="432">
      <c r="A432" t="s" s="0">
        <v>77</v>
      </c>
      <c r="B432" t="s" s="0">
        <v>77</v>
      </c>
      <c r="C432" t="s" s="0">
        <v>77</v>
      </c>
      <c r="D432" t="s" s="0">
        <v>77</v>
      </c>
      <c r="E432" t="s" s="0">
        <v>9467</v>
      </c>
      <c r="F432" t="s" s="0">
        <v>9468</v>
      </c>
      <c r="G432" t="s" s="0">
        <v>9469</v>
      </c>
      <c r="H432" t="s" s="0">
        <v>81</v>
      </c>
      <c r="I432" t="s" s="0">
        <v>82</v>
      </c>
      <c r="J432" t="s" s="0">
        <v>9470</v>
      </c>
      <c r="K432" t="s" s="0">
        <v>9471</v>
      </c>
      <c r="L432" t="s" s="0">
        <v>9472</v>
      </c>
      <c r="M432" t="s" s="0">
        <v>9473</v>
      </c>
      <c r="N432" t="s" s="0">
        <v>9474</v>
      </c>
      <c r="O432" t="s" s="0">
        <v>9475</v>
      </c>
      <c r="P432" t="s" s="0">
        <v>9476</v>
      </c>
      <c r="Q432" t="s" s="0">
        <v>87</v>
      </c>
      <c r="R432" t="s" s="0">
        <v>81</v>
      </c>
      <c r="S432" t="s" s="0">
        <v>81</v>
      </c>
      <c r="T432" t="s" s="0">
        <v>81</v>
      </c>
      <c r="U432" t="s" s="0">
        <v>81</v>
      </c>
      <c r="V432" t="s" s="0">
        <v>9477</v>
      </c>
      <c r="W432" t="s" s="0">
        <v>739</v>
      </c>
      <c r="X432" t="s" s="0">
        <v>81</v>
      </c>
      <c r="Y432" t="s" s="0">
        <v>81</v>
      </c>
      <c r="Z432" t="s" s="0">
        <v>90</v>
      </c>
      <c r="AA432" t="s" s="0">
        <v>91</v>
      </c>
      <c r="AB432" t="s" s="0">
        <v>81</v>
      </c>
      <c r="AC432" t="s" s="0">
        <v>81</v>
      </c>
      <c r="AD432" t="s" s="0">
        <v>81</v>
      </c>
      <c r="AE432" t="s" s="0">
        <v>81</v>
      </c>
      <c r="AF432" t="s" s="0">
        <v>81</v>
      </c>
      <c r="AG432" t="s" s="0">
        <v>9478</v>
      </c>
      <c r="AH432" t="s" s="0">
        <v>9479</v>
      </c>
      <c r="AI432" t="s" s="0">
        <v>9480</v>
      </c>
      <c r="AJ432" t="s" s="0">
        <v>81</v>
      </c>
      <c r="AK432" t="s" s="0">
        <v>81</v>
      </c>
      <c r="AL432" t="s" s="0">
        <v>376</v>
      </c>
      <c r="AM432" t="s" s="0">
        <v>108</v>
      </c>
      <c r="AN432" t="s" s="0">
        <v>108</v>
      </c>
      <c r="AO432" t="s" s="0">
        <v>97</v>
      </c>
      <c r="AP432" t="s" s="0">
        <v>199</v>
      </c>
      <c r="AQ432" t="s" s="0">
        <v>170</v>
      </c>
      <c r="AR432" t="s" s="0">
        <v>171</v>
      </c>
      <c r="AS432" t="s" s="0">
        <v>172</v>
      </c>
      <c r="AT432" t="s" s="0">
        <v>743</v>
      </c>
      <c r="AU432" t="s" s="0">
        <v>744</v>
      </c>
      <c r="AV432" t="s" s="0">
        <v>81</v>
      </c>
      <c r="AW432" t="s" s="0">
        <v>739</v>
      </c>
      <c r="AX432" t="s" s="0">
        <v>745</v>
      </c>
      <c r="AY432" t="s" s="0">
        <v>9481</v>
      </c>
      <c r="AZ432" t="s" s="0">
        <v>106</v>
      </c>
      <c r="BA432" t="s" s="0">
        <v>693</v>
      </c>
      <c r="BB432" t="s" s="0">
        <v>108</v>
      </c>
      <c r="BC432" t="s" s="0">
        <v>81</v>
      </c>
      <c r="BD432" t="s" s="0">
        <v>81</v>
      </c>
      <c r="BE432" t="s" s="0">
        <v>81</v>
      </c>
      <c r="BF432" t="s" s="0">
        <v>81</v>
      </c>
      <c r="BG432" t="s" s="0">
        <v>81</v>
      </c>
      <c r="BH432" t="s" s="0">
        <v>81</v>
      </c>
      <c r="BI432" t="s" s="0">
        <v>6895</v>
      </c>
      <c r="BJ432" t="s" s="0">
        <v>9482</v>
      </c>
      <c r="BK432" t="s" s="860">
        <f>HYPERLINK("http://dx.doi.org/10.3390/medicina62010199","http://dx.doi.org/10.3390/medicina62010199")</f>
        <v>9483</v>
      </c>
      <c r="BL432" t="s" s="0">
        <v>81</v>
      </c>
      <c r="BM432" t="s" s="0">
        <v>81</v>
      </c>
      <c r="BN432" t="s" s="0">
        <v>181</v>
      </c>
      <c r="BO432" t="s" s="0">
        <v>182</v>
      </c>
      <c r="BP432" t="s" s="0">
        <v>115</v>
      </c>
      <c r="BQ432" t="s" s="0">
        <v>9484</v>
      </c>
      <c r="BR432" t="s" s="0">
        <v>9485</v>
      </c>
      <c r="BS432" t="s" s="0">
        <v>9486</v>
      </c>
      <c r="BT432" t="s" s="861">
        <f>HYPERLINK("https://www.webofscience.com/wos/woscc/full-record/WOS:001670963200001","View Record in Web of Science")</f>
        <v>119</v>
      </c>
      <c r="BU432" t="s" s="0">
        <v>120</v>
      </c>
      <c r="BV432" t="s" s="0">
        <v>81</v>
      </c>
      <c r="BW432" t="s" s="0">
        <v>81</v>
      </c>
      <c r="BX432" t="s" s="0">
        <v>121</v>
      </c>
    </row>
    <row r="433">
      <c r="A433" t="s" s="0">
        <v>77</v>
      </c>
      <c r="B433" t="s" s="0">
        <v>77</v>
      </c>
      <c r="C433" t="s" s="0">
        <v>77</v>
      </c>
      <c r="D433" t="s" s="0">
        <v>77</v>
      </c>
      <c r="E433" t="s" s="0">
        <v>9487</v>
      </c>
      <c r="F433" t="s" s="0">
        <v>9488</v>
      </c>
      <c r="G433" t="s" s="0">
        <v>9489</v>
      </c>
      <c r="H433" t="s" s="0">
        <v>81</v>
      </c>
      <c r="I433" t="s" s="0">
        <v>1195</v>
      </c>
      <c r="J433" t="s" s="0">
        <v>9490</v>
      </c>
      <c r="K433" t="s" s="0">
        <v>9491</v>
      </c>
      <c r="L433" t="s" s="0">
        <v>9492</v>
      </c>
      <c r="M433" t="s" s="0">
        <v>9493</v>
      </c>
      <c r="N433" t="s" s="0">
        <v>9494</v>
      </c>
      <c r="O433" t="s" s="0">
        <v>9495</v>
      </c>
      <c r="P433" t="s" s="0">
        <v>9496</v>
      </c>
      <c r="Q433" t="s" s="0">
        <v>87</v>
      </c>
      <c r="R433" t="s" s="0">
        <v>81</v>
      </c>
      <c r="S433" t="s" s="0">
        <v>81</v>
      </c>
      <c r="T433" t="s" s="0">
        <v>81</v>
      </c>
      <c r="U433" t="s" s="0">
        <v>81</v>
      </c>
      <c r="V433" t="s" s="0">
        <v>9497</v>
      </c>
      <c r="W433" t="s" s="0">
        <v>1201</v>
      </c>
      <c r="X433" t="s" s="0">
        <v>81</v>
      </c>
      <c r="Y433" t="s" s="0">
        <v>81</v>
      </c>
      <c r="Z433" t="s" s="0">
        <v>90</v>
      </c>
      <c r="AA433" t="s" s="0">
        <v>91</v>
      </c>
      <c r="AB433" t="s" s="0">
        <v>81</v>
      </c>
      <c r="AC433" t="s" s="0">
        <v>81</v>
      </c>
      <c r="AD433" t="s" s="0">
        <v>81</v>
      </c>
      <c r="AE433" t="s" s="0">
        <v>81</v>
      </c>
      <c r="AF433" t="s" s="0">
        <v>81</v>
      </c>
      <c r="AG433" t="s" s="0">
        <v>9498</v>
      </c>
      <c r="AH433" t="s" s="0">
        <v>9499</v>
      </c>
      <c r="AI433" t="s" s="0">
        <v>9500</v>
      </c>
      <c r="AJ433" t="s" s="0">
        <v>81</v>
      </c>
      <c r="AK433" t="s" s="0">
        <v>81</v>
      </c>
      <c r="AL433" t="s" s="0">
        <v>7970</v>
      </c>
      <c r="AM433" t="s" s="0">
        <v>108</v>
      </c>
      <c r="AN433" t="s" s="0">
        <v>108</v>
      </c>
      <c r="AO433" t="s" s="0">
        <v>288</v>
      </c>
      <c r="AP433" t="s" s="0">
        <v>288</v>
      </c>
      <c r="AQ433" t="s" s="0">
        <v>997</v>
      </c>
      <c r="AR433" t="s" s="0">
        <v>99</v>
      </c>
      <c r="AS433" t="s" s="0">
        <v>998</v>
      </c>
      <c r="AT433" t="s" s="0">
        <v>1204</v>
      </c>
      <c r="AU433" t="s" s="0">
        <v>81</v>
      </c>
      <c r="AV433" t="s" s="0">
        <v>81</v>
      </c>
      <c r="AW433" t="s" s="0">
        <v>1205</v>
      </c>
      <c r="AX433" t="s" s="0">
        <v>1206</v>
      </c>
      <c r="AY433" t="s" s="0">
        <v>106</v>
      </c>
      <c r="AZ433" t="s" s="0">
        <v>106</v>
      </c>
      <c r="BA433" t="s" s="0">
        <v>677</v>
      </c>
      <c r="BB433" t="s" s="0">
        <v>81</v>
      </c>
      <c r="BC433" t="s" s="0">
        <v>81</v>
      </c>
      <c r="BD433" t="s" s="0">
        <v>81</v>
      </c>
      <c r="BE433" t="s" s="0">
        <v>81</v>
      </c>
      <c r="BF433" t="s" s="0">
        <v>81</v>
      </c>
      <c r="BG433" t="s" s="0">
        <v>81</v>
      </c>
      <c r="BH433" t="s" s="0">
        <v>81</v>
      </c>
      <c r="BI433" t="s" s="0">
        <v>9501</v>
      </c>
      <c r="BJ433" t="s" s="0">
        <v>9502</v>
      </c>
      <c r="BK433" t="s" s="862">
        <f>HYPERLINK("http://dx.doi.org/10.1177/20552076261417142","http://dx.doi.org/10.1177/20552076261417142")</f>
        <v>9503</v>
      </c>
      <c r="BL433" t="s" s="0">
        <v>81</v>
      </c>
      <c r="BM433" t="s" s="0">
        <v>81</v>
      </c>
      <c r="BN433" t="s" s="0">
        <v>177</v>
      </c>
      <c r="BO433" t="s" s="0">
        <v>1210</v>
      </c>
      <c r="BP433" t="s" s="0">
        <v>1211</v>
      </c>
      <c r="BQ433" t="s" s="0">
        <v>9504</v>
      </c>
      <c r="BR433" t="s" s="0">
        <v>9505</v>
      </c>
      <c r="BS433" t="s" s="0">
        <v>9506</v>
      </c>
      <c r="BT433" t="s" s="863">
        <f>HYPERLINK("https://www.webofscience.com/wos/woscc/full-record/WOS:001668934700001","View Record in Web of Science")</f>
        <v>119</v>
      </c>
      <c r="BU433" t="s" s="0">
        <v>120</v>
      </c>
      <c r="BV433" t="s" s="0">
        <v>81</v>
      </c>
      <c r="BW433" t="s" s="0">
        <v>81</v>
      </c>
      <c r="BX433" t="s" s="0">
        <v>121</v>
      </c>
    </row>
    <row r="434">
      <c r="A434" t="s" s="0">
        <v>108</v>
      </c>
      <c r="B434" t="s" s="0">
        <v>77</v>
      </c>
      <c r="C434" t="s" s="0">
        <v>1830</v>
      </c>
      <c r="D434" t="s" s="0">
        <v>77</v>
      </c>
      <c r="E434" t="s" s="0">
        <v>9507</v>
      </c>
      <c r="F434" t="s" s="0">
        <v>9508</v>
      </c>
      <c r="G434" t="s" s="0">
        <v>9509</v>
      </c>
      <c r="H434" t="s" s="0">
        <v>81</v>
      </c>
      <c r="I434" t="s" s="0">
        <v>82</v>
      </c>
      <c r="J434" t="s" s="0">
        <v>9510</v>
      </c>
      <c r="K434" t="s" s="0">
        <v>9511</v>
      </c>
      <c r="L434" t="s" s="0">
        <v>9512</v>
      </c>
      <c r="M434" t="s" s="0">
        <v>9513</v>
      </c>
      <c r="N434" t="s" s="0">
        <v>9514</v>
      </c>
      <c r="O434" t="s" s="0">
        <v>9515</v>
      </c>
      <c r="P434" t="s" s="0">
        <v>9516</v>
      </c>
      <c r="Q434" t="s" s="0">
        <v>87</v>
      </c>
      <c r="R434" t="s" s="0">
        <v>81</v>
      </c>
      <c r="S434" t="s" s="0">
        <v>81</v>
      </c>
      <c r="T434" t="s" s="0">
        <v>81</v>
      </c>
      <c r="U434" t="s" s="0">
        <v>81</v>
      </c>
      <c r="V434" t="s" s="0">
        <v>9517</v>
      </c>
      <c r="W434" t="s" s="0">
        <v>9518</v>
      </c>
      <c r="X434" t="s" s="0">
        <v>81</v>
      </c>
      <c r="Y434" t="s" s="0">
        <v>81</v>
      </c>
      <c r="Z434" t="s" s="0">
        <v>90</v>
      </c>
      <c r="AA434" t="s" s="0">
        <v>91</v>
      </c>
      <c r="AB434" t="s" s="0">
        <v>81</v>
      </c>
      <c r="AC434" t="s" s="0">
        <v>81</v>
      </c>
      <c r="AD434" t="s" s="0">
        <v>81</v>
      </c>
      <c r="AE434" t="s" s="0">
        <v>81</v>
      </c>
      <c r="AF434" t="s" s="0">
        <v>81</v>
      </c>
      <c r="AG434" t="s" s="0">
        <v>9519</v>
      </c>
      <c r="AH434" t="s" s="0">
        <v>9520</v>
      </c>
      <c r="AI434" t="s" s="0">
        <v>9521</v>
      </c>
      <c r="AJ434" t="s" s="0">
        <v>9522</v>
      </c>
      <c r="AK434" t="s" s="0">
        <v>81</v>
      </c>
      <c r="AL434" t="s" s="0">
        <v>1353</v>
      </c>
      <c r="AM434" t="s" s="0">
        <v>403</v>
      </c>
      <c r="AN434" t="s" s="0">
        <v>3318</v>
      </c>
      <c r="AO434" t="s" s="0">
        <v>97</v>
      </c>
      <c r="AP434" t="s" s="0">
        <v>493</v>
      </c>
      <c r="AQ434" t="s" s="0">
        <v>257</v>
      </c>
      <c r="AR434" t="s" s="0">
        <v>140</v>
      </c>
      <c r="AS434" t="s" s="0">
        <v>258</v>
      </c>
      <c r="AT434" t="s" s="0">
        <v>9523</v>
      </c>
      <c r="AU434" t="s" s="0">
        <v>9524</v>
      </c>
      <c r="AV434" t="s" s="0">
        <v>81</v>
      </c>
      <c r="AW434" t="s" s="0">
        <v>9525</v>
      </c>
      <c r="AX434" t="s" s="0">
        <v>9526</v>
      </c>
      <c r="AY434" t="s" s="0">
        <v>1083</v>
      </c>
      <c r="AZ434" t="s" s="0">
        <v>382</v>
      </c>
      <c r="BA434" t="s" s="0">
        <v>672</v>
      </c>
      <c r="BB434" t="s" s="0">
        <v>354</v>
      </c>
      <c r="BC434" t="s" s="0">
        <v>81</v>
      </c>
      <c r="BD434" t="s" s="0">
        <v>81</v>
      </c>
      <c r="BE434" t="s" s="0">
        <v>81</v>
      </c>
      <c r="BF434" t="s" s="0">
        <v>81</v>
      </c>
      <c r="BG434" t="s" s="0">
        <v>9527</v>
      </c>
      <c r="BH434" t="s" s="0">
        <v>9528</v>
      </c>
      <c r="BI434" t="s" s="0">
        <v>81</v>
      </c>
      <c r="BJ434" t="s" s="0">
        <v>9529</v>
      </c>
      <c r="BK434" t="s" s="864">
        <f>HYPERLINK("http://dx.doi.org/10.1007/s12325-023-02527-9","http://dx.doi.org/10.1007/s12325-023-02527-9")</f>
        <v>9530</v>
      </c>
      <c r="BL434" t="s" s="0">
        <v>81</v>
      </c>
      <c r="BM434" t="s" s="0">
        <v>9531</v>
      </c>
      <c r="BN434" t="s" s="0">
        <v>113</v>
      </c>
      <c r="BO434" t="s" s="0">
        <v>9532</v>
      </c>
      <c r="BP434" t="s" s="0">
        <v>9533</v>
      </c>
      <c r="BQ434" t="s" s="0">
        <v>9534</v>
      </c>
      <c r="BR434" t="s" s="0">
        <v>9535</v>
      </c>
      <c r="BS434" t="s" s="0">
        <v>9536</v>
      </c>
      <c r="BT434" t="s" s="865">
        <f>HYPERLINK("https://www.webofscience.com/wos/woscc/full-record/WOS:001003233800001","View Record in Web of Science")</f>
        <v>119</v>
      </c>
      <c r="BU434" t="s" s="0">
        <v>9537</v>
      </c>
      <c r="BV434" t="s" s="0">
        <v>81</v>
      </c>
      <c r="BW434" t="s" s="0">
        <v>81</v>
      </c>
      <c r="BX434" t="s" s="0">
        <v>121</v>
      </c>
    </row>
    <row r="435">
      <c r="A435" t="s" s="0">
        <v>108</v>
      </c>
      <c r="B435" t="s" s="0">
        <v>77</v>
      </c>
      <c r="C435" t="s" s="0">
        <v>77</v>
      </c>
      <c r="D435" t="s" s="0">
        <v>77</v>
      </c>
      <c r="E435" t="s" s="0">
        <v>9538</v>
      </c>
      <c r="F435" t="s" s="0">
        <v>9539</v>
      </c>
      <c r="G435" t="s" s="0">
        <v>9540</v>
      </c>
      <c r="H435" t="s" s="0">
        <v>81</v>
      </c>
      <c r="I435" t="s" s="0">
        <v>82</v>
      </c>
      <c r="J435" t="s" s="0">
        <v>9541</v>
      </c>
      <c r="K435" t="s" s="0">
        <v>9542</v>
      </c>
      <c r="L435" t="s" s="0">
        <v>9543</v>
      </c>
      <c r="M435" t="s" s="0">
        <v>9544</v>
      </c>
      <c r="N435" t="s" s="0">
        <v>9545</v>
      </c>
      <c r="O435" t="s" s="0">
        <v>9546</v>
      </c>
      <c r="P435" t="s" s="0">
        <v>9547</v>
      </c>
      <c r="Q435" t="s" s="0">
        <v>87</v>
      </c>
      <c r="R435" t="s" s="0">
        <v>81</v>
      </c>
      <c r="S435" t="s" s="0">
        <v>81</v>
      </c>
      <c r="T435" t="s" s="0">
        <v>81</v>
      </c>
      <c r="U435" t="s" s="0">
        <v>81</v>
      </c>
      <c r="V435" t="s" s="0">
        <v>9548</v>
      </c>
      <c r="W435" t="s" s="0">
        <v>2075</v>
      </c>
      <c r="X435" t="s" s="0">
        <v>81</v>
      </c>
      <c r="Y435" t="s" s="0">
        <v>81</v>
      </c>
      <c r="Z435" t="s" s="0">
        <v>90</v>
      </c>
      <c r="AA435" t="s" s="0">
        <v>91</v>
      </c>
      <c r="AB435" t="s" s="0">
        <v>81</v>
      </c>
      <c r="AC435" t="s" s="0">
        <v>81</v>
      </c>
      <c r="AD435" t="s" s="0">
        <v>81</v>
      </c>
      <c r="AE435" t="s" s="0">
        <v>81</v>
      </c>
      <c r="AF435" t="s" s="0">
        <v>81</v>
      </c>
      <c r="AG435" t="s" s="0">
        <v>9549</v>
      </c>
      <c r="AH435" t="s" s="0">
        <v>9550</v>
      </c>
      <c r="AI435" t="s" s="0">
        <v>9551</v>
      </c>
      <c r="AJ435" t="s" s="0">
        <v>9552</v>
      </c>
      <c r="AK435" t="s" s="0">
        <v>81</v>
      </c>
      <c r="AL435" t="s" s="0">
        <v>198</v>
      </c>
      <c r="AM435" t="s" s="0">
        <v>360</v>
      </c>
      <c r="AN435" t="s" s="0">
        <v>297</v>
      </c>
      <c r="AO435" t="s" s="0">
        <v>200</v>
      </c>
      <c r="AP435" t="s" s="0">
        <v>177</v>
      </c>
      <c r="AQ435" t="s" s="0">
        <v>2079</v>
      </c>
      <c r="AR435" t="s" s="0">
        <v>2080</v>
      </c>
      <c r="AS435" t="s" s="0">
        <v>2081</v>
      </c>
      <c r="AT435" t="s" s="0">
        <v>2082</v>
      </c>
      <c r="AU435" t="s" s="0">
        <v>2083</v>
      </c>
      <c r="AV435" t="s" s="0">
        <v>81</v>
      </c>
      <c r="AW435" t="s" s="0">
        <v>2084</v>
      </c>
      <c r="AX435" t="s" s="0">
        <v>2085</v>
      </c>
      <c r="AY435" t="s" s="0">
        <v>9553</v>
      </c>
      <c r="AZ435" t="s" s="0">
        <v>205</v>
      </c>
      <c r="BA435" t="s" s="0">
        <v>138</v>
      </c>
      <c r="BB435" t="s" s="0">
        <v>81</v>
      </c>
      <c r="BC435" t="s" s="0">
        <v>81</v>
      </c>
      <c r="BD435" t="s" s="0">
        <v>81</v>
      </c>
      <c r="BE435" t="s" s="0">
        <v>81</v>
      </c>
      <c r="BF435" t="s" s="0">
        <v>81</v>
      </c>
      <c r="BG435" t="s" s="0">
        <v>81</v>
      </c>
      <c r="BH435" t="s" s="0">
        <v>81</v>
      </c>
      <c r="BI435" t="s" s="0">
        <v>9554</v>
      </c>
      <c r="BJ435" t="s" s="0">
        <v>9555</v>
      </c>
      <c r="BK435" t="s" s="866">
        <f>HYPERLINK("http://dx.doi.org/10.2196/66615","http://dx.doi.org/10.2196/66615")</f>
        <v>9556</v>
      </c>
      <c r="BL435" t="s" s="0">
        <v>81</v>
      </c>
      <c r="BM435" t="s" s="0">
        <v>81</v>
      </c>
      <c r="BN435" t="s" s="0">
        <v>493</v>
      </c>
      <c r="BO435" t="s" s="0">
        <v>1133</v>
      </c>
      <c r="BP435" t="s" s="0">
        <v>1133</v>
      </c>
      <c r="BQ435" t="s" s="0">
        <v>9557</v>
      </c>
      <c r="BR435" t="s" s="0">
        <v>9558</v>
      </c>
      <c r="BS435" t="s" s="0">
        <v>9559</v>
      </c>
      <c r="BT435" t="s" s="867">
        <f>HYPERLINK("https://www.webofscience.com/wos/woscc/full-record/WOS:001495294000005","View Record in Web of Science")</f>
        <v>119</v>
      </c>
      <c r="BU435" t="s" s="0">
        <v>9560</v>
      </c>
      <c r="BV435" t="s" s="0">
        <v>81</v>
      </c>
      <c r="BW435" t="s" s="0">
        <v>81</v>
      </c>
      <c r="BX435" t="s" s="0">
        <v>121</v>
      </c>
    </row>
    <row r="436">
      <c r="A436" t="s" s="0">
        <v>77</v>
      </c>
      <c r="B436" t="s" s="0">
        <v>77</v>
      </c>
      <c r="C436" t="s" s="0">
        <v>77</v>
      </c>
      <c r="D436" t="s" s="0">
        <v>77</v>
      </c>
      <c r="E436" t="s" s="0">
        <v>9561</v>
      </c>
      <c r="F436" t="s" s="0">
        <v>9562</v>
      </c>
      <c r="G436" t="s" s="0">
        <v>9563</v>
      </c>
      <c r="H436" t="s" s="0">
        <v>81</v>
      </c>
      <c r="I436" t="s" s="0">
        <v>276</v>
      </c>
      <c r="J436" t="s" s="0">
        <v>9564</v>
      </c>
      <c r="K436" t="s" s="0">
        <v>9565</v>
      </c>
      <c r="L436" t="s" s="0">
        <v>81</v>
      </c>
      <c r="M436" t="s" s="0">
        <v>81</v>
      </c>
      <c r="N436" t="s" s="0">
        <v>81</v>
      </c>
      <c r="O436" t="s" s="0">
        <v>9566</v>
      </c>
      <c r="P436" t="s" s="0">
        <v>81</v>
      </c>
      <c r="Q436" t="s" s="0">
        <v>87</v>
      </c>
      <c r="R436" t="s" s="0">
        <v>81</v>
      </c>
      <c r="S436" t="s" s="0">
        <v>81</v>
      </c>
      <c r="T436" t="s" s="0">
        <v>81</v>
      </c>
      <c r="U436" t="s" s="0">
        <v>81</v>
      </c>
      <c r="V436" t="s" s="0">
        <v>9567</v>
      </c>
      <c r="W436" t="s" s="0">
        <v>9568</v>
      </c>
      <c r="X436" t="s" s="0">
        <v>81</v>
      </c>
      <c r="Y436" t="s" s="0">
        <v>81</v>
      </c>
      <c r="Z436" t="s" s="0">
        <v>90</v>
      </c>
      <c r="AA436" t="s" s="0">
        <v>91</v>
      </c>
      <c r="AB436" t="s" s="0">
        <v>81</v>
      </c>
      <c r="AC436" t="s" s="0">
        <v>81</v>
      </c>
      <c r="AD436" t="s" s="0">
        <v>81</v>
      </c>
      <c r="AE436" t="s" s="0">
        <v>81</v>
      </c>
      <c r="AF436" t="s" s="0">
        <v>81</v>
      </c>
      <c r="AG436" t="s" s="0">
        <v>9569</v>
      </c>
      <c r="AH436" t="s" s="0">
        <v>4822</v>
      </c>
      <c r="AI436" t="s" s="0">
        <v>9570</v>
      </c>
      <c r="AJ436" t="s" s="0">
        <v>81</v>
      </c>
      <c r="AK436" t="s" s="0">
        <v>81</v>
      </c>
      <c r="AL436" t="s" s="0">
        <v>138</v>
      </c>
      <c r="AM436" t="s" s="0">
        <v>77</v>
      </c>
      <c r="AN436" t="s" s="0">
        <v>77</v>
      </c>
      <c r="AO436" t="s" s="0">
        <v>77</v>
      </c>
      <c r="AP436" t="s" s="0">
        <v>77</v>
      </c>
      <c r="AQ436" t="s" s="0">
        <v>257</v>
      </c>
      <c r="AR436" t="s" s="0">
        <v>140</v>
      </c>
      <c r="AS436" t="s" s="0">
        <v>258</v>
      </c>
      <c r="AT436" t="s" s="0">
        <v>9571</v>
      </c>
      <c r="AU436" t="s" s="0">
        <v>9572</v>
      </c>
      <c r="AV436" t="s" s="0">
        <v>81</v>
      </c>
      <c r="AW436" t="s" s="0">
        <v>9573</v>
      </c>
      <c r="AX436" t="s" s="0">
        <v>9574</v>
      </c>
      <c r="AY436" t="s" s="0">
        <v>9575</v>
      </c>
      <c r="AZ436" t="s" s="0">
        <v>106</v>
      </c>
      <c r="BA436" t="s" s="0">
        <v>638</v>
      </c>
      <c r="BB436" t="s" s="0">
        <v>108</v>
      </c>
      <c r="BC436" t="s" s="0">
        <v>81</v>
      </c>
      <c r="BD436" t="s" s="0">
        <v>81</v>
      </c>
      <c r="BE436" t="s" s="0">
        <v>81</v>
      </c>
      <c r="BF436" t="s" s="0">
        <v>81</v>
      </c>
      <c r="BG436" t="s" s="0">
        <v>81</v>
      </c>
      <c r="BH436" t="s" s="0">
        <v>81</v>
      </c>
      <c r="BI436" t="s" s="0">
        <v>294</v>
      </c>
      <c r="BJ436" t="s" s="0">
        <v>9576</v>
      </c>
      <c r="BK436" t="s" s="868">
        <f>HYPERLINK("http://dx.doi.org/10.1186/s43043-026-00322-4","http://dx.doi.org/10.1186/s43043-026-00322-4")</f>
        <v>9577</v>
      </c>
      <c r="BL436" t="s" s="0">
        <v>81</v>
      </c>
      <c r="BM436" t="s" s="0">
        <v>346</v>
      </c>
      <c r="BN436" t="s" s="0">
        <v>466</v>
      </c>
      <c r="BO436" t="s" s="0">
        <v>3232</v>
      </c>
      <c r="BP436" t="s" s="0">
        <v>3232</v>
      </c>
      <c r="BQ436" t="s" s="0">
        <v>9578</v>
      </c>
      <c r="BR436" t="s" s="0">
        <v>81</v>
      </c>
      <c r="BS436" t="s" s="0">
        <v>9579</v>
      </c>
      <c r="BT436" t="s" s="869">
        <f>HYPERLINK("https://www.webofscience.com/wos/woscc/full-record/WOS:001747388100001","View Record in Web of Science")</f>
        <v>119</v>
      </c>
      <c r="BU436" t="s" s="0">
        <v>120</v>
      </c>
      <c r="BV436" t="s" s="0">
        <v>81</v>
      </c>
      <c r="BW436" t="s" s="0">
        <v>81</v>
      </c>
      <c r="BX436" t="s" s="0">
        <v>121</v>
      </c>
    </row>
    <row r="437">
      <c r="A437" t="s" s="0">
        <v>77</v>
      </c>
      <c r="B437" t="s" s="0">
        <v>77</v>
      </c>
      <c r="C437" t="s" s="0">
        <v>77</v>
      </c>
      <c r="D437" t="s" s="0">
        <v>77</v>
      </c>
      <c r="E437" t="s" s="0">
        <v>9580</v>
      </c>
      <c r="F437" t="s" s="0">
        <v>9581</v>
      </c>
      <c r="G437" t="s" s="0">
        <v>9582</v>
      </c>
      <c r="H437" t="s" s="0">
        <v>81</v>
      </c>
      <c r="I437" t="s" s="0">
        <v>82</v>
      </c>
      <c r="J437" t="s" s="0">
        <v>9583</v>
      </c>
      <c r="K437" t="s" s="0">
        <v>9584</v>
      </c>
      <c r="L437" t="s" s="0">
        <v>81</v>
      </c>
      <c r="M437" t="s" s="0">
        <v>81</v>
      </c>
      <c r="N437" t="s" s="0">
        <v>6299</v>
      </c>
      <c r="O437" t="s" s="0">
        <v>9585</v>
      </c>
      <c r="P437" t="s" s="0">
        <v>9586</v>
      </c>
      <c r="Q437" t="s" s="0">
        <v>87</v>
      </c>
      <c r="R437" t="s" s="0">
        <v>81</v>
      </c>
      <c r="S437" t="s" s="0">
        <v>81</v>
      </c>
      <c r="T437" t="s" s="0">
        <v>81</v>
      </c>
      <c r="U437" t="s" s="0">
        <v>81</v>
      </c>
      <c r="V437" t="s" s="0">
        <v>9587</v>
      </c>
      <c r="W437" t="s" s="0">
        <v>9588</v>
      </c>
      <c r="X437" t="s" s="0">
        <v>81</v>
      </c>
      <c r="Y437" t="s" s="0">
        <v>81</v>
      </c>
      <c r="Z437" t="s" s="0">
        <v>90</v>
      </c>
      <c r="AA437" t="s" s="0">
        <v>91</v>
      </c>
      <c r="AB437" t="s" s="0">
        <v>81</v>
      </c>
      <c r="AC437" t="s" s="0">
        <v>81</v>
      </c>
      <c r="AD437" t="s" s="0">
        <v>81</v>
      </c>
      <c r="AE437" t="s" s="0">
        <v>81</v>
      </c>
      <c r="AF437" t="s" s="0">
        <v>81</v>
      </c>
      <c r="AG437" t="s" s="0">
        <v>9589</v>
      </c>
      <c r="AH437" t="s" s="0">
        <v>9590</v>
      </c>
      <c r="AI437" t="s" s="0">
        <v>9591</v>
      </c>
      <c r="AJ437" t="s" s="0">
        <v>9592</v>
      </c>
      <c r="AK437" t="s" s="0">
        <v>81</v>
      </c>
      <c r="AL437" t="s" s="0">
        <v>198</v>
      </c>
      <c r="AM437" t="s" s="0">
        <v>77</v>
      </c>
      <c r="AN437" t="s" s="0">
        <v>77</v>
      </c>
      <c r="AO437" t="s" s="0">
        <v>108</v>
      </c>
      <c r="AP437" t="s" s="0">
        <v>108</v>
      </c>
      <c r="AQ437" t="s" s="0">
        <v>997</v>
      </c>
      <c r="AR437" t="s" s="0">
        <v>99</v>
      </c>
      <c r="AS437" t="s" s="0">
        <v>998</v>
      </c>
      <c r="AT437" t="s" s="0">
        <v>9593</v>
      </c>
      <c r="AU437" t="s" s="0">
        <v>9594</v>
      </c>
      <c r="AV437" t="s" s="0">
        <v>81</v>
      </c>
      <c r="AW437" t="s" s="0">
        <v>9595</v>
      </c>
      <c r="AX437" t="s" s="0">
        <v>9596</v>
      </c>
      <c r="AY437" t="s" s="0">
        <v>1109</v>
      </c>
      <c r="AZ437" t="s" s="0">
        <v>106</v>
      </c>
      <c r="BA437" t="s" s="0">
        <v>610</v>
      </c>
      <c r="BB437" t="s" s="0">
        <v>289</v>
      </c>
      <c r="BC437" t="s" s="0">
        <v>81</v>
      </c>
      <c r="BD437" t="s" s="0">
        <v>81</v>
      </c>
      <c r="BE437" t="s" s="0">
        <v>81</v>
      </c>
      <c r="BF437" t="s" s="0">
        <v>81</v>
      </c>
      <c r="BG437" t="s" s="0">
        <v>81</v>
      </c>
      <c r="BH437" t="s" s="0">
        <v>81</v>
      </c>
      <c r="BI437" t="s" s="0">
        <v>9597</v>
      </c>
      <c r="BJ437" t="s" s="0">
        <v>9598</v>
      </c>
      <c r="BK437" t="s" s="870">
        <f>HYPERLINK("http://dx.doi.org/10.1177/03000605261469442","http://dx.doi.org/10.1177/03000605261469442")</f>
        <v>9599</v>
      </c>
      <c r="BL437" t="s" s="0">
        <v>81</v>
      </c>
      <c r="BM437" t="s" s="0">
        <v>81</v>
      </c>
      <c r="BN437" t="s" s="0">
        <v>466</v>
      </c>
      <c r="BO437" t="s" s="0">
        <v>9532</v>
      </c>
      <c r="BP437" t="s" s="0">
        <v>9533</v>
      </c>
      <c r="BQ437" t="s" s="0">
        <v>9600</v>
      </c>
      <c r="BR437" t="s" s="0">
        <v>9601</v>
      </c>
      <c r="BS437" t="s" s="0">
        <v>9602</v>
      </c>
      <c r="BT437" t="s" s="871">
        <f>HYPERLINK("https://www.webofscience.com/wos/woscc/full-record/WOS:001826434800001","View Record in Web of Science")</f>
        <v>119</v>
      </c>
      <c r="BU437" t="s" s="0">
        <v>120</v>
      </c>
      <c r="BV437" t="s" s="0">
        <v>81</v>
      </c>
      <c r="BW437" t="s" s="0">
        <v>81</v>
      </c>
      <c r="BX437" t="s" s="0">
        <v>121</v>
      </c>
    </row>
    <row r="438">
      <c r="A438" t="s" s="0">
        <v>77</v>
      </c>
      <c r="B438" t="s" s="0">
        <v>77</v>
      </c>
      <c r="C438" t="s" s="0">
        <v>77</v>
      </c>
      <c r="D438" t="s" s="0">
        <v>77</v>
      </c>
      <c r="E438" t="s" s="0">
        <v>9603</v>
      </c>
      <c r="F438" t="s" s="0">
        <v>9604</v>
      </c>
      <c r="G438" t="s" s="0">
        <v>9605</v>
      </c>
      <c r="H438" t="s" s="0">
        <v>81</v>
      </c>
      <c r="I438" t="s" s="0">
        <v>82</v>
      </c>
      <c r="J438" t="s" s="0">
        <v>9606</v>
      </c>
      <c r="K438" t="s" s="0">
        <v>9607</v>
      </c>
      <c r="L438" t="s" s="0">
        <v>81</v>
      </c>
      <c r="M438" t="s" s="0">
        <v>81</v>
      </c>
      <c r="N438" t="s" s="0">
        <v>81</v>
      </c>
      <c r="O438" t="s" s="0">
        <v>9608</v>
      </c>
      <c r="P438" t="s" s="0">
        <v>9609</v>
      </c>
      <c r="Q438" t="s" s="0">
        <v>87</v>
      </c>
      <c r="R438" t="s" s="0">
        <v>81</v>
      </c>
      <c r="S438" t="s" s="0">
        <v>81</v>
      </c>
      <c r="T438" t="s" s="0">
        <v>81</v>
      </c>
      <c r="U438" t="s" s="0">
        <v>81</v>
      </c>
      <c r="V438" t="s" s="0">
        <v>9610</v>
      </c>
      <c r="W438" t="s" s="0">
        <v>167</v>
      </c>
      <c r="X438" t="s" s="0">
        <v>81</v>
      </c>
      <c r="Y438" t="s" s="0">
        <v>81</v>
      </c>
      <c r="Z438" t="s" s="0">
        <v>90</v>
      </c>
      <c r="AA438" t="s" s="0">
        <v>91</v>
      </c>
      <c r="AB438" t="s" s="0">
        <v>81</v>
      </c>
      <c r="AC438" t="s" s="0">
        <v>81</v>
      </c>
      <c r="AD438" t="s" s="0">
        <v>81</v>
      </c>
      <c r="AE438" t="s" s="0">
        <v>81</v>
      </c>
      <c r="AF438" t="s" s="0">
        <v>81</v>
      </c>
      <c r="AG438" t="s" s="0">
        <v>9611</v>
      </c>
      <c r="AH438" t="s" s="0">
        <v>9612</v>
      </c>
      <c r="AI438" t="s" s="0">
        <v>9613</v>
      </c>
      <c r="AJ438" t="s" s="0">
        <v>9614</v>
      </c>
      <c r="AK438" t="s" s="0">
        <v>81</v>
      </c>
      <c r="AL438" t="s" s="0">
        <v>3275</v>
      </c>
      <c r="AM438" t="s" s="0">
        <v>122</v>
      </c>
      <c r="AN438" t="s" s="0">
        <v>289</v>
      </c>
      <c r="AO438" t="s" s="0">
        <v>289</v>
      </c>
      <c r="AP438" t="s" s="0">
        <v>677</v>
      </c>
      <c r="AQ438" t="s" s="0">
        <v>170</v>
      </c>
      <c r="AR438" t="s" s="0">
        <v>171</v>
      </c>
      <c r="AS438" t="s" s="0">
        <v>172</v>
      </c>
      <c r="AT438" t="s" s="0">
        <v>81</v>
      </c>
      <c r="AU438" t="s" s="0">
        <v>173</v>
      </c>
      <c r="AV438" t="s" s="0">
        <v>81</v>
      </c>
      <c r="AW438" t="s" s="0">
        <v>174</v>
      </c>
      <c r="AX438" t="s" s="0">
        <v>175</v>
      </c>
      <c r="AY438" t="s" s="0">
        <v>9615</v>
      </c>
      <c r="AZ438" t="s" s="0">
        <v>205</v>
      </c>
      <c r="BA438" t="s" s="0">
        <v>181</v>
      </c>
      <c r="BB438" t="s" s="0">
        <v>137</v>
      </c>
      <c r="BC438" t="s" s="0">
        <v>81</v>
      </c>
      <c r="BD438" t="s" s="0">
        <v>81</v>
      </c>
      <c r="BE438" t="s" s="0">
        <v>81</v>
      </c>
      <c r="BF438" t="s" s="0">
        <v>81</v>
      </c>
      <c r="BG438" t="s" s="0">
        <v>81</v>
      </c>
      <c r="BH438" t="s" s="0">
        <v>81</v>
      </c>
      <c r="BI438" t="s" s="0">
        <v>9616</v>
      </c>
      <c r="BJ438" t="s" s="0">
        <v>9617</v>
      </c>
      <c r="BK438" t="s" s="872">
        <f>HYPERLINK("http://dx.doi.org/10.3390/jcm14238420","http://dx.doi.org/10.3390/jcm14238420")</f>
        <v>9618</v>
      </c>
      <c r="BL438" t="s" s="0">
        <v>81</v>
      </c>
      <c r="BM438" t="s" s="0">
        <v>81</v>
      </c>
      <c r="BN438" t="s" s="0">
        <v>1846</v>
      </c>
      <c r="BO438" t="s" s="0">
        <v>182</v>
      </c>
      <c r="BP438" t="s" s="0">
        <v>115</v>
      </c>
      <c r="BQ438" t="s" s="0">
        <v>9619</v>
      </c>
      <c r="BR438" t="s" s="0">
        <v>9620</v>
      </c>
      <c r="BS438" t="s" s="0">
        <v>9621</v>
      </c>
      <c r="BT438" t="s" s="873">
        <f>HYPERLINK("https://www.webofscience.com/wos/woscc/full-record/WOS:001634933600001","View Record in Web of Science")</f>
        <v>119</v>
      </c>
      <c r="BU438" t="s" s="0">
        <v>120</v>
      </c>
      <c r="BV438" t="s" s="0">
        <v>81</v>
      </c>
      <c r="BW438" t="s" s="0">
        <v>81</v>
      </c>
      <c r="BX438" t="s" s="0">
        <v>121</v>
      </c>
    </row>
    <row r="439">
      <c r="A439" t="s" s="0">
        <v>77</v>
      </c>
      <c r="B439" t="s" s="0">
        <v>77</v>
      </c>
      <c r="C439" t="s" s="0">
        <v>288</v>
      </c>
      <c r="D439" t="s" s="0">
        <v>77</v>
      </c>
      <c r="E439" t="s" s="0">
        <v>9622</v>
      </c>
      <c r="F439" t="s" s="0">
        <v>9623</v>
      </c>
      <c r="G439" t="s" s="0">
        <v>9624</v>
      </c>
      <c r="H439" t="s" s="0">
        <v>81</v>
      </c>
      <c r="I439" t="s" s="0">
        <v>82</v>
      </c>
      <c r="J439" t="s" s="0">
        <v>9625</v>
      </c>
      <c r="K439" t="s" s="0">
        <v>9626</v>
      </c>
      <c r="L439" t="s" s="0">
        <v>81</v>
      </c>
      <c r="M439" t="s" s="0">
        <v>81</v>
      </c>
      <c r="N439" t="s" s="0">
        <v>81</v>
      </c>
      <c r="O439" t="s" s="0">
        <v>9627</v>
      </c>
      <c r="P439" t="s" s="0">
        <v>9628</v>
      </c>
      <c r="Q439" t="s" s="0">
        <v>87</v>
      </c>
      <c r="R439" t="s" s="0">
        <v>81</v>
      </c>
      <c r="S439" t="s" s="0">
        <v>81</v>
      </c>
      <c r="T439" t="s" s="0">
        <v>81</v>
      </c>
      <c r="U439" t="s" s="0">
        <v>81</v>
      </c>
      <c r="V439" t="s" s="0">
        <v>9629</v>
      </c>
      <c r="W439" t="s" s="0">
        <v>9630</v>
      </c>
      <c r="X439" t="s" s="0">
        <v>81</v>
      </c>
      <c r="Y439" t="s" s="0">
        <v>81</v>
      </c>
      <c r="Z439" t="s" s="0">
        <v>90</v>
      </c>
      <c r="AA439" t="s" s="0">
        <v>91</v>
      </c>
      <c r="AB439" t="s" s="0">
        <v>81</v>
      </c>
      <c r="AC439" t="s" s="0">
        <v>81</v>
      </c>
      <c r="AD439" t="s" s="0">
        <v>81</v>
      </c>
      <c r="AE439" t="s" s="0">
        <v>81</v>
      </c>
      <c r="AF439" t="s" s="0">
        <v>81</v>
      </c>
      <c r="AG439" t="s" s="0">
        <v>9631</v>
      </c>
      <c r="AH439" t="s" s="0">
        <v>9632</v>
      </c>
      <c r="AI439" t="s" s="0">
        <v>9633</v>
      </c>
      <c r="AJ439" t="s" s="0">
        <v>9634</v>
      </c>
      <c r="AK439" t="s" s="0">
        <v>81</v>
      </c>
      <c r="AL439" t="s" s="0">
        <v>206</v>
      </c>
      <c r="AM439" t="s" s="0">
        <v>177</v>
      </c>
      <c r="AN439" t="s" s="0">
        <v>136</v>
      </c>
      <c r="AO439" t="s" s="0">
        <v>77</v>
      </c>
      <c r="AP439" t="s" s="0">
        <v>354</v>
      </c>
      <c r="AQ439" t="s" s="0">
        <v>9635</v>
      </c>
      <c r="AR439" t="s" s="0">
        <v>9636</v>
      </c>
      <c r="AS439" t="s" s="0">
        <v>9637</v>
      </c>
      <c r="AT439" t="s" s="0">
        <v>9638</v>
      </c>
      <c r="AU439" t="s" s="0">
        <v>9639</v>
      </c>
      <c r="AV439" t="s" s="0">
        <v>81</v>
      </c>
      <c r="AW439" t="s" s="0">
        <v>9640</v>
      </c>
      <c r="AX439" t="s" s="0">
        <v>9641</v>
      </c>
      <c r="AY439" t="s" s="0">
        <v>9642</v>
      </c>
      <c r="AZ439" t="s" s="0">
        <v>2060</v>
      </c>
      <c r="BA439" t="s" s="0">
        <v>541</v>
      </c>
      <c r="BB439" t="s" s="0">
        <v>108</v>
      </c>
      <c r="BC439" t="s" s="0">
        <v>81</v>
      </c>
      <c r="BD439" t="s" s="0">
        <v>81</v>
      </c>
      <c r="BE439" t="s" s="0">
        <v>81</v>
      </c>
      <c r="BF439" t="s" s="0">
        <v>81</v>
      </c>
      <c r="BG439" t="s" s="0">
        <v>9643</v>
      </c>
      <c r="BH439" t="s" s="0">
        <v>3161</v>
      </c>
      <c r="BI439" t="s" s="0">
        <v>81</v>
      </c>
      <c r="BJ439" t="s" s="0">
        <v>9644</v>
      </c>
      <c r="BK439" t="s" s="874">
        <f>HYPERLINK("http://dx.doi.org/10.1007/s12028-023-01910-2","http://dx.doi.org/10.1007/s12028-023-01910-2")</f>
        <v>9645</v>
      </c>
      <c r="BL439" t="s" s="0">
        <v>81</v>
      </c>
      <c r="BM439" t="s" s="0">
        <v>7803</v>
      </c>
      <c r="BN439" t="s" s="0">
        <v>677</v>
      </c>
      <c r="BO439" t="s" s="0">
        <v>9646</v>
      </c>
      <c r="BP439" t="s" s="0">
        <v>9647</v>
      </c>
      <c r="BQ439" t="s" s="0">
        <v>9648</v>
      </c>
      <c r="BR439" t="s" s="0">
        <v>9649</v>
      </c>
      <c r="BS439" t="s" s="0">
        <v>9650</v>
      </c>
      <c r="BT439" t="s" s="875">
        <f>HYPERLINK("https://www.webofscience.com/wos/woscc/full-record/WOS:001139842600001","View Record in Web of Science")</f>
        <v>119</v>
      </c>
      <c r="BU439" t="s" s="0">
        <v>4675</v>
      </c>
      <c r="BV439" t="s" s="0">
        <v>81</v>
      </c>
      <c r="BW439" t="s" s="0">
        <v>81</v>
      </c>
      <c r="BX439" t="s" s="0">
        <v>121</v>
      </c>
    </row>
    <row r="440">
      <c r="A440" t="s" s="0">
        <v>77</v>
      </c>
      <c r="B440" t="s" s="0">
        <v>77</v>
      </c>
      <c r="C440" t="s" s="0">
        <v>77</v>
      </c>
      <c r="D440" t="s" s="0">
        <v>77</v>
      </c>
      <c r="E440" t="s" s="0">
        <v>9651</v>
      </c>
      <c r="F440" t="s" s="0">
        <v>9652</v>
      </c>
      <c r="G440" t="s" s="0">
        <v>9653</v>
      </c>
      <c r="H440" t="s" s="0">
        <v>81</v>
      </c>
      <c r="I440" t="s" s="0">
        <v>82</v>
      </c>
      <c r="J440" t="s" s="0">
        <v>9654</v>
      </c>
      <c r="K440" t="s" s="0">
        <v>9655</v>
      </c>
      <c r="L440" t="s" s="0">
        <v>81</v>
      </c>
      <c r="M440" t="s" s="0">
        <v>81</v>
      </c>
      <c r="N440" t="s" s="0">
        <v>81</v>
      </c>
      <c r="O440" t="s" s="0">
        <v>9656</v>
      </c>
      <c r="P440" t="s" s="0">
        <v>9657</v>
      </c>
      <c r="Q440" t="s" s="0">
        <v>87</v>
      </c>
      <c r="R440" t="s" s="0">
        <v>81</v>
      </c>
      <c r="S440" t="s" s="0">
        <v>81</v>
      </c>
      <c r="T440" t="s" s="0">
        <v>81</v>
      </c>
      <c r="U440" t="s" s="0">
        <v>81</v>
      </c>
      <c r="V440" t="s" s="0">
        <v>9658</v>
      </c>
      <c r="W440" t="s" s="0">
        <v>9659</v>
      </c>
      <c r="X440" t="s" s="0">
        <v>81</v>
      </c>
      <c r="Y440" t="s" s="0">
        <v>81</v>
      </c>
      <c r="Z440" t="s" s="0">
        <v>90</v>
      </c>
      <c r="AA440" t="s" s="0">
        <v>91</v>
      </c>
      <c r="AB440" t="s" s="0">
        <v>81</v>
      </c>
      <c r="AC440" t="s" s="0">
        <v>81</v>
      </c>
      <c r="AD440" t="s" s="0">
        <v>81</v>
      </c>
      <c r="AE440" t="s" s="0">
        <v>81</v>
      </c>
      <c r="AF440" t="s" s="0">
        <v>81</v>
      </c>
      <c r="AG440" t="s" s="0">
        <v>81</v>
      </c>
      <c r="AH440" t="s" s="0">
        <v>9660</v>
      </c>
      <c r="AI440" t="s" s="0">
        <v>9661</v>
      </c>
      <c r="AJ440" t="s" s="0">
        <v>9662</v>
      </c>
      <c r="AK440" t="s" s="0">
        <v>81</v>
      </c>
      <c r="AL440" t="s" s="0">
        <v>2780</v>
      </c>
      <c r="AM440" t="s" s="0">
        <v>77</v>
      </c>
      <c r="AN440" t="s" s="0">
        <v>77</v>
      </c>
      <c r="AO440" t="s" s="0">
        <v>108</v>
      </c>
      <c r="AP440" t="s" s="0">
        <v>108</v>
      </c>
      <c r="AQ440" t="s" s="0">
        <v>139</v>
      </c>
      <c r="AR440" t="s" s="0">
        <v>140</v>
      </c>
      <c r="AS440" t="s" s="0">
        <v>430</v>
      </c>
      <c r="AT440" t="s" s="0">
        <v>9663</v>
      </c>
      <c r="AU440" t="s" s="0">
        <v>9664</v>
      </c>
      <c r="AV440" t="s" s="0">
        <v>81</v>
      </c>
      <c r="AW440" t="s" s="0">
        <v>9665</v>
      </c>
      <c r="AX440" t="s" s="0">
        <v>9666</v>
      </c>
      <c r="AY440" t="s" s="0">
        <v>1048</v>
      </c>
      <c r="AZ440" t="s" s="0">
        <v>106</v>
      </c>
      <c r="BA440" t="s" s="0">
        <v>7949</v>
      </c>
      <c r="BB440" t="s" s="0">
        <v>81</v>
      </c>
      <c r="BC440" t="s" s="0">
        <v>81</v>
      </c>
      <c r="BD440" t="s" s="0">
        <v>81</v>
      </c>
      <c r="BE440" t="s" s="0">
        <v>81</v>
      </c>
      <c r="BF440" t="s" s="0">
        <v>81</v>
      </c>
      <c r="BG440" t="s" s="0">
        <v>800</v>
      </c>
      <c r="BH440" t="s" s="0">
        <v>3400</v>
      </c>
      <c r="BI440" t="s" s="0">
        <v>81</v>
      </c>
      <c r="BJ440" t="s" s="0">
        <v>9667</v>
      </c>
      <c r="BK440" t="s" s="876">
        <f>HYPERLINK("http://dx.doi.org/10.1016/j.avsg.2026.03.026","http://dx.doi.org/10.1016/j.avsg.2026.03.026")</f>
        <v>9668</v>
      </c>
      <c r="BL440" t="s" s="0">
        <v>81</v>
      </c>
      <c r="BM440" t="s" s="0">
        <v>346</v>
      </c>
      <c r="BN440" t="s" s="0">
        <v>181</v>
      </c>
      <c r="BO440" t="s" s="0">
        <v>9669</v>
      </c>
      <c r="BP440" t="s" s="0">
        <v>9670</v>
      </c>
      <c r="BQ440" t="s" s="0">
        <v>9671</v>
      </c>
      <c r="BR440" t="s" s="0">
        <v>9672</v>
      </c>
      <c r="BS440" t="s" s="0">
        <v>9673</v>
      </c>
      <c r="BT440" t="s" s="877">
        <f>HYPERLINK("https://www.webofscience.com/wos/woscc/full-record/WOS:001753215500001","View Record in Web of Science")</f>
        <v>119</v>
      </c>
      <c r="BU440" t="s" s="0">
        <v>81</v>
      </c>
      <c r="BV440" t="s" s="0">
        <v>81</v>
      </c>
      <c r="BW440" t="s" s="0">
        <v>81</v>
      </c>
      <c r="BX440" t="s" s="0">
        <v>121</v>
      </c>
    </row>
    <row r="441">
      <c r="A441" t="s" s="0">
        <v>77</v>
      </c>
      <c r="B441" t="s" s="0">
        <v>77</v>
      </c>
      <c r="C441" t="s" s="0">
        <v>77</v>
      </c>
      <c r="D441" t="s" s="0">
        <v>77</v>
      </c>
      <c r="E441" t="s" s="0">
        <v>9674</v>
      </c>
      <c r="F441" t="s" s="0">
        <v>9675</v>
      </c>
      <c r="G441" t="s" s="0">
        <v>9676</v>
      </c>
      <c r="H441" t="s" s="0">
        <v>81</v>
      </c>
      <c r="I441" t="s" s="0">
        <v>82</v>
      </c>
      <c r="J441" t="s" s="0">
        <v>9677</v>
      </c>
      <c r="K441" t="s" s="0">
        <v>9678</v>
      </c>
      <c r="L441" t="s" s="0">
        <v>81</v>
      </c>
      <c r="M441" t="s" s="0">
        <v>81</v>
      </c>
      <c r="N441" t="s" s="0">
        <v>81</v>
      </c>
      <c r="O441" t="s" s="0">
        <v>9679</v>
      </c>
      <c r="P441" t="s" s="0">
        <v>9680</v>
      </c>
      <c r="Q441" t="s" s="0">
        <v>87</v>
      </c>
      <c r="R441" t="s" s="0">
        <v>81</v>
      </c>
      <c r="S441" t="s" s="0">
        <v>81</v>
      </c>
      <c r="T441" t="s" s="0">
        <v>81</v>
      </c>
      <c r="U441" t="s" s="0">
        <v>81</v>
      </c>
      <c r="V441" t="s" s="0">
        <v>9681</v>
      </c>
      <c r="W441" t="s" s="0">
        <v>9682</v>
      </c>
      <c r="X441" t="s" s="0">
        <v>81</v>
      </c>
      <c r="Y441" t="s" s="0">
        <v>81</v>
      </c>
      <c r="Z441" t="s" s="0">
        <v>9683</v>
      </c>
      <c r="AA441" t="s" s="0">
        <v>91</v>
      </c>
      <c r="AB441" t="s" s="0">
        <v>81</v>
      </c>
      <c r="AC441" t="s" s="0">
        <v>81</v>
      </c>
      <c r="AD441" t="s" s="0">
        <v>81</v>
      </c>
      <c r="AE441" t="s" s="0">
        <v>81</v>
      </c>
      <c r="AF441" t="s" s="0">
        <v>81</v>
      </c>
      <c r="AG441" t="s" s="0">
        <v>9684</v>
      </c>
      <c r="AH441" t="s" s="0">
        <v>81</v>
      </c>
      <c r="AI441" t="s" s="0">
        <v>81</v>
      </c>
      <c r="AJ441" t="s" s="0">
        <v>9685</v>
      </c>
      <c r="AK441" t="s" s="0">
        <v>81</v>
      </c>
      <c r="AL441" t="s" s="0">
        <v>436</v>
      </c>
      <c r="AM441" t="s" s="0">
        <v>77</v>
      </c>
      <c r="AN441" t="s" s="0">
        <v>77</v>
      </c>
      <c r="AO441" t="s" s="0">
        <v>77</v>
      </c>
      <c r="AP441" t="s" s="0">
        <v>77</v>
      </c>
      <c r="AQ441" t="s" s="0">
        <v>9686</v>
      </c>
      <c r="AR441" t="s" s="0">
        <v>9687</v>
      </c>
      <c r="AS441" t="s" s="0">
        <v>9688</v>
      </c>
      <c r="AT441" t="s" s="0">
        <v>9689</v>
      </c>
      <c r="AU441" t="s" s="0">
        <v>9690</v>
      </c>
      <c r="AV441" t="s" s="0">
        <v>81</v>
      </c>
      <c r="AW441" t="s" s="0">
        <v>9691</v>
      </c>
      <c r="AX441" t="s" s="0">
        <v>9692</v>
      </c>
      <c r="AY441" t="s" s="0">
        <v>266</v>
      </c>
      <c r="AZ441" t="s" s="0">
        <v>106</v>
      </c>
      <c r="BA441" t="s" s="0">
        <v>1432</v>
      </c>
      <c r="BB441" t="s" s="0">
        <v>288</v>
      </c>
      <c r="BC441" t="s" s="0">
        <v>2336</v>
      </c>
      <c r="BD441" t="s" s="0">
        <v>81</v>
      </c>
      <c r="BE441" t="s" s="0">
        <v>81</v>
      </c>
      <c r="BF441" t="s" s="0">
        <v>81</v>
      </c>
      <c r="BG441" t="s" s="0">
        <v>81</v>
      </c>
      <c r="BH441" t="s" s="0">
        <v>81</v>
      </c>
      <c r="BI441" t="s" s="0">
        <v>81</v>
      </c>
      <c r="BJ441" t="s" s="0">
        <v>9693</v>
      </c>
      <c r="BK441" t="s" s="878">
        <f>HYPERLINK("http://dx.doi.org/10.1007/s00108-026-02120-6","http://dx.doi.org/10.1007/s00108-026-02120-6")</f>
        <v>9694</v>
      </c>
      <c r="BL441" t="s" s="0">
        <v>81</v>
      </c>
      <c r="BM441" t="s" s="0">
        <v>346</v>
      </c>
      <c r="BN441" t="s" s="0">
        <v>297</v>
      </c>
      <c r="BO441" t="s" s="0">
        <v>182</v>
      </c>
      <c r="BP441" t="s" s="0">
        <v>115</v>
      </c>
      <c r="BQ441" t="s" s="0">
        <v>9695</v>
      </c>
      <c r="BR441" t="s" s="0">
        <v>9696</v>
      </c>
      <c r="BS441" t="s" s="0">
        <v>9697</v>
      </c>
      <c r="BT441" t="s" s="879">
        <f>HYPERLINK("https://www.webofscience.com/wos/woscc/full-record/WOS:001753490500001","View Record in Web of Science")</f>
        <v>119</v>
      </c>
      <c r="BU441" t="s" s="0">
        <v>81</v>
      </c>
      <c r="BV441" t="s" s="0">
        <v>81</v>
      </c>
      <c r="BW441" t="s" s="0">
        <v>81</v>
      </c>
      <c r="BX441" t="s" s="0">
        <v>121</v>
      </c>
    </row>
    <row r="442">
      <c r="A442" t="s" s="0">
        <v>77</v>
      </c>
      <c r="B442" t="s" s="0">
        <v>77</v>
      </c>
      <c r="C442" t="s" s="0">
        <v>77</v>
      </c>
      <c r="D442" t="s" s="0">
        <v>77</v>
      </c>
      <c r="E442" t="s" s="0">
        <v>9698</v>
      </c>
      <c r="F442" t="s" s="0">
        <v>9699</v>
      </c>
      <c r="G442" t="s" s="0">
        <v>9700</v>
      </c>
      <c r="H442" t="s" s="0">
        <v>81</v>
      </c>
      <c r="I442" t="s" s="0">
        <v>82</v>
      </c>
      <c r="J442" t="s" s="0">
        <v>9701</v>
      </c>
      <c r="K442" t="s" s="0">
        <v>9702</v>
      </c>
      <c r="L442" t="s" s="0">
        <v>81</v>
      </c>
      <c r="M442" t="s" s="0">
        <v>81</v>
      </c>
      <c r="N442" t="s" s="0">
        <v>81</v>
      </c>
      <c r="O442" t="s" s="0">
        <v>9703</v>
      </c>
      <c r="P442" t="s" s="0">
        <v>81</v>
      </c>
      <c r="Q442" t="s" s="0">
        <v>87</v>
      </c>
      <c r="R442" t="s" s="0">
        <v>81</v>
      </c>
      <c r="S442" t="s" s="0">
        <v>81</v>
      </c>
      <c r="T442" t="s" s="0">
        <v>81</v>
      </c>
      <c r="U442" t="s" s="0">
        <v>81</v>
      </c>
      <c r="V442" t="s" s="0">
        <v>9704</v>
      </c>
      <c r="W442" t="s" s="0">
        <v>3642</v>
      </c>
      <c r="X442" t="s" s="0">
        <v>81</v>
      </c>
      <c r="Y442" t="s" s="0">
        <v>81</v>
      </c>
      <c r="Z442" t="s" s="0">
        <v>90</v>
      </c>
      <c r="AA442" t="s" s="0">
        <v>91</v>
      </c>
      <c r="AB442" t="s" s="0">
        <v>81</v>
      </c>
      <c r="AC442" t="s" s="0">
        <v>81</v>
      </c>
      <c r="AD442" t="s" s="0">
        <v>81</v>
      </c>
      <c r="AE442" t="s" s="0">
        <v>81</v>
      </c>
      <c r="AF442" t="s" s="0">
        <v>81</v>
      </c>
      <c r="AG442" t="s" s="0">
        <v>9705</v>
      </c>
      <c r="AH442" t="s" s="0">
        <v>9706</v>
      </c>
      <c r="AI442" t="s" s="0">
        <v>81</v>
      </c>
      <c r="AJ442" t="s" s="0">
        <v>81</v>
      </c>
      <c r="AK442" t="s" s="0">
        <v>81</v>
      </c>
      <c r="AL442" t="s" s="0">
        <v>714</v>
      </c>
      <c r="AM442" t="s" s="0">
        <v>77</v>
      </c>
      <c r="AN442" t="s" s="0">
        <v>77</v>
      </c>
      <c r="AO442" t="s" s="0">
        <v>108</v>
      </c>
      <c r="AP442" t="s" s="0">
        <v>108</v>
      </c>
      <c r="AQ442" t="s" s="0">
        <v>883</v>
      </c>
      <c r="AR442" t="s" s="0">
        <v>665</v>
      </c>
      <c r="AS442" t="s" s="0">
        <v>884</v>
      </c>
      <c r="AT442" t="s" s="0">
        <v>3645</v>
      </c>
      <c r="AU442" t="s" s="0">
        <v>3646</v>
      </c>
      <c r="AV442" t="s" s="0">
        <v>81</v>
      </c>
      <c r="AW442" t="s" s="0">
        <v>3647</v>
      </c>
      <c r="AX442" t="s" s="0">
        <v>3648</v>
      </c>
      <c r="AY442" t="s" s="0">
        <v>671</v>
      </c>
      <c r="AZ442" t="s" s="0">
        <v>106</v>
      </c>
      <c r="BA442" t="s" s="0">
        <v>148</v>
      </c>
      <c r="BB442" t="s" s="0">
        <v>122</v>
      </c>
      <c r="BC442" t="s" s="0">
        <v>81</v>
      </c>
      <c r="BD442" t="s" s="0">
        <v>81</v>
      </c>
      <c r="BE442" t="s" s="0">
        <v>81</v>
      </c>
      <c r="BF442" t="s" s="0">
        <v>81</v>
      </c>
      <c r="BG442" t="s" s="0">
        <v>9707</v>
      </c>
      <c r="BH442" t="s" s="0">
        <v>8407</v>
      </c>
      <c r="BI442" t="s" s="0">
        <v>81</v>
      </c>
      <c r="BJ442" t="s" s="0">
        <v>9708</v>
      </c>
      <c r="BK442" t="s" s="880">
        <f>HYPERLINK("http://dx.doi.org/10.1097/CCO.0000000000001256","http://dx.doi.org/10.1097/CCO.0000000000001256")</f>
        <v>9709</v>
      </c>
      <c r="BL442" t="s" s="0">
        <v>81</v>
      </c>
      <c r="BM442" t="s" s="0">
        <v>81</v>
      </c>
      <c r="BN442" t="s" s="0">
        <v>297</v>
      </c>
      <c r="BO442" t="s" s="0">
        <v>568</v>
      </c>
      <c r="BP442" t="s" s="0">
        <v>568</v>
      </c>
      <c r="BQ442" t="s" s="0">
        <v>3653</v>
      </c>
      <c r="BR442" t="s" s="0">
        <v>9710</v>
      </c>
      <c r="BS442" t="s" s="0">
        <v>9711</v>
      </c>
      <c r="BT442" t="s" s="881">
        <f>HYPERLINK("https://www.webofscience.com/wos/woscc/full-record/WOS:001844274700003","View Record in Web of Science")</f>
        <v>119</v>
      </c>
      <c r="BU442" t="s" s="0">
        <v>852</v>
      </c>
      <c r="BV442" t="s" s="0">
        <v>81</v>
      </c>
      <c r="BW442" t="s" s="0">
        <v>81</v>
      </c>
      <c r="BX442" t="s" s="0">
        <v>121</v>
      </c>
    </row>
    <row r="443">
      <c r="A443" t="s" s="0">
        <v>77</v>
      </c>
      <c r="B443" t="s" s="0">
        <v>77</v>
      </c>
      <c r="C443" t="s" s="0">
        <v>77</v>
      </c>
      <c r="D443" t="s" s="0">
        <v>77</v>
      </c>
      <c r="E443" t="s" s="0">
        <v>9712</v>
      </c>
      <c r="F443" t="s" s="0">
        <v>9713</v>
      </c>
      <c r="G443" t="s" s="0">
        <v>9714</v>
      </c>
      <c r="H443" t="s" s="0">
        <v>81</v>
      </c>
      <c r="I443" t="s" s="0">
        <v>82</v>
      </c>
      <c r="J443" t="s" s="0">
        <v>9715</v>
      </c>
      <c r="K443" t="s" s="0">
        <v>9716</v>
      </c>
      <c r="L443" t="s" s="0">
        <v>9717</v>
      </c>
      <c r="M443" t="s" s="0">
        <v>9717</v>
      </c>
      <c r="N443" t="s" s="0">
        <v>9718</v>
      </c>
      <c r="O443" t="s" s="0">
        <v>9719</v>
      </c>
      <c r="P443" t="s" s="0">
        <v>9720</v>
      </c>
      <c r="Q443" t="s" s="0">
        <v>87</v>
      </c>
      <c r="R443" t="s" s="0">
        <v>81</v>
      </c>
      <c r="S443" t="s" s="0">
        <v>81</v>
      </c>
      <c r="T443" t="s" s="0">
        <v>81</v>
      </c>
      <c r="U443" t="s" s="0">
        <v>81</v>
      </c>
      <c r="V443" t="s" s="0">
        <v>9721</v>
      </c>
      <c r="W443" t="s" s="0">
        <v>1766</v>
      </c>
      <c r="X443" t="s" s="0">
        <v>81</v>
      </c>
      <c r="Y443" t="s" s="0">
        <v>81</v>
      </c>
      <c r="Z443" t="s" s="0">
        <v>90</v>
      </c>
      <c r="AA443" t="s" s="0">
        <v>91</v>
      </c>
      <c r="AB443" t="s" s="0">
        <v>81</v>
      </c>
      <c r="AC443" t="s" s="0">
        <v>81</v>
      </c>
      <c r="AD443" t="s" s="0">
        <v>81</v>
      </c>
      <c r="AE443" t="s" s="0">
        <v>81</v>
      </c>
      <c r="AF443" t="s" s="0">
        <v>81</v>
      </c>
      <c r="AG443" t="s" s="0">
        <v>9722</v>
      </c>
      <c r="AH443" t="s" s="0">
        <v>9723</v>
      </c>
      <c r="AI443" t="s" s="0">
        <v>9724</v>
      </c>
      <c r="AJ443" t="s" s="0">
        <v>9725</v>
      </c>
      <c r="AK443" t="s" s="0">
        <v>81</v>
      </c>
      <c r="AL443" t="s" s="0">
        <v>9726</v>
      </c>
      <c r="AM443" t="s" s="0">
        <v>77</v>
      </c>
      <c r="AN443" t="s" s="0">
        <v>77</v>
      </c>
      <c r="AO443" t="s" s="0">
        <v>77</v>
      </c>
      <c r="AP443" t="s" s="0">
        <v>77</v>
      </c>
      <c r="AQ443" t="s" s="0">
        <v>139</v>
      </c>
      <c r="AR443" t="s" s="0">
        <v>140</v>
      </c>
      <c r="AS443" t="s" s="0">
        <v>141</v>
      </c>
      <c r="AT443" t="s" s="0">
        <v>1770</v>
      </c>
      <c r="AU443" t="s" s="0">
        <v>1771</v>
      </c>
      <c r="AV443" t="s" s="0">
        <v>81</v>
      </c>
      <c r="AW443" t="s" s="0">
        <v>1772</v>
      </c>
      <c r="AX443" t="s" s="0">
        <v>1773</v>
      </c>
      <c r="AY443" t="s" s="0">
        <v>9727</v>
      </c>
      <c r="AZ443" t="s" s="0">
        <v>106</v>
      </c>
      <c r="BA443" t="s" s="0">
        <v>1774</v>
      </c>
      <c r="BB443" t="s" s="0">
        <v>122</v>
      </c>
      <c r="BC443" t="s" s="0">
        <v>81</v>
      </c>
      <c r="BD443" t="s" s="0">
        <v>81</v>
      </c>
      <c r="BE443" t="s" s="0">
        <v>81</v>
      </c>
      <c r="BF443" t="s" s="0">
        <v>81</v>
      </c>
      <c r="BG443" t="s" s="0">
        <v>9728</v>
      </c>
      <c r="BH443" t="s" s="0">
        <v>9729</v>
      </c>
      <c r="BI443" t="s" s="0">
        <v>81</v>
      </c>
      <c r="BJ443" t="s" s="0">
        <v>9730</v>
      </c>
      <c r="BK443" t="s" s="882">
        <f>HYPERLINK("http://dx.doi.org/10.1016/j.survophthal.2026.03.016","http://dx.doi.org/10.1016/j.survophthal.2026.03.016")</f>
        <v>9731</v>
      </c>
      <c r="BL443" t="s" s="0">
        <v>81</v>
      </c>
      <c r="BM443" t="s" s="0">
        <v>81</v>
      </c>
      <c r="BN443" t="s" s="0">
        <v>154</v>
      </c>
      <c r="BO443" t="s" s="0">
        <v>1779</v>
      </c>
      <c r="BP443" t="s" s="0">
        <v>1779</v>
      </c>
      <c r="BQ443" t="s" s="0">
        <v>9732</v>
      </c>
      <c r="BR443" t="s" s="0">
        <v>9733</v>
      </c>
      <c r="BS443" t="s" s="0">
        <v>9734</v>
      </c>
      <c r="BT443" t="s" s="883">
        <f>HYPERLINK("https://www.webofscience.com/wos/woscc/full-record/WOS:001827249800001","View Record in Web of Science")</f>
        <v>119</v>
      </c>
      <c r="BU443" t="s" s="0">
        <v>81</v>
      </c>
      <c r="BV443" t="s" s="0">
        <v>81</v>
      </c>
      <c r="BW443" t="s" s="0">
        <v>81</v>
      </c>
      <c r="BX443" t="s" s="0">
        <v>121</v>
      </c>
    </row>
    <row r="444">
      <c r="A444" t="s" s="0">
        <v>77</v>
      </c>
      <c r="B444" t="s" s="0">
        <v>77</v>
      </c>
      <c r="C444" t="s" s="0">
        <v>77</v>
      </c>
      <c r="D444" t="s" s="0">
        <v>77</v>
      </c>
      <c r="E444" t="s" s="0">
        <v>9735</v>
      </c>
      <c r="F444" t="s" s="0">
        <v>9736</v>
      </c>
      <c r="G444" t="s" s="0">
        <v>9737</v>
      </c>
      <c r="H444" t="s" s="0">
        <v>81</v>
      </c>
      <c r="I444" t="s" s="0">
        <v>82</v>
      </c>
      <c r="J444" t="s" s="0">
        <v>9738</v>
      </c>
      <c r="K444" t="s" s="0">
        <v>9739</v>
      </c>
      <c r="L444" t="s" s="0">
        <v>9740</v>
      </c>
      <c r="M444" t="s" s="0">
        <v>9741</v>
      </c>
      <c r="N444" t="s" s="0">
        <v>9742</v>
      </c>
      <c r="O444" t="s" s="0">
        <v>9743</v>
      </c>
      <c r="P444" t="s" s="0">
        <v>9744</v>
      </c>
      <c r="Q444" t="s" s="0">
        <v>87</v>
      </c>
      <c r="R444" t="s" s="0">
        <v>81</v>
      </c>
      <c r="S444" t="s" s="0">
        <v>81</v>
      </c>
      <c r="T444" t="s" s="0">
        <v>81</v>
      </c>
      <c r="U444" t="s" s="0">
        <v>81</v>
      </c>
      <c r="V444" t="s" s="0">
        <v>9745</v>
      </c>
      <c r="W444" t="s" s="0">
        <v>9746</v>
      </c>
      <c r="X444" t="s" s="0">
        <v>81</v>
      </c>
      <c r="Y444" t="s" s="0">
        <v>81</v>
      </c>
      <c r="Z444" t="s" s="0">
        <v>90</v>
      </c>
      <c r="AA444" t="s" s="0">
        <v>91</v>
      </c>
      <c r="AB444" t="s" s="0">
        <v>81</v>
      </c>
      <c r="AC444" t="s" s="0">
        <v>81</v>
      </c>
      <c r="AD444" t="s" s="0">
        <v>81</v>
      </c>
      <c r="AE444" t="s" s="0">
        <v>81</v>
      </c>
      <c r="AF444" t="s" s="0">
        <v>81</v>
      </c>
      <c r="AG444" t="s" s="0">
        <v>9747</v>
      </c>
      <c r="AH444" t="s" s="0">
        <v>9748</v>
      </c>
      <c r="AI444" t="s" s="0">
        <v>81</v>
      </c>
      <c r="AJ444" t="s" s="0">
        <v>81</v>
      </c>
      <c r="AK444" t="s" s="0">
        <v>81</v>
      </c>
      <c r="AL444" t="s" s="0">
        <v>9749</v>
      </c>
      <c r="AM444" t="s" s="0">
        <v>77</v>
      </c>
      <c r="AN444" t="s" s="0">
        <v>77</v>
      </c>
      <c r="AO444" t="s" s="0">
        <v>323</v>
      </c>
      <c r="AP444" t="s" s="0">
        <v>323</v>
      </c>
      <c r="AQ444" t="s" s="0">
        <v>9750</v>
      </c>
      <c r="AR444" t="s" s="0">
        <v>3268</v>
      </c>
      <c r="AS444" t="s" s="0">
        <v>9751</v>
      </c>
      <c r="AT444" t="s" s="0">
        <v>9752</v>
      </c>
      <c r="AU444" t="s" s="0">
        <v>9753</v>
      </c>
      <c r="AV444" t="s" s="0">
        <v>81</v>
      </c>
      <c r="AW444" t="s" s="0">
        <v>9754</v>
      </c>
      <c r="AX444" t="s" s="0">
        <v>9755</v>
      </c>
      <c r="AY444" t="s" s="0">
        <v>1022</v>
      </c>
      <c r="AZ444" t="s" s="0">
        <v>106</v>
      </c>
      <c r="BA444" t="s" s="0">
        <v>1099</v>
      </c>
      <c r="BB444" t="s" s="0">
        <v>138</v>
      </c>
      <c r="BC444" t="s" s="0">
        <v>81</v>
      </c>
      <c r="BD444" t="s" s="0">
        <v>81</v>
      </c>
      <c r="BE444" t="s" s="0">
        <v>81</v>
      </c>
      <c r="BF444" t="s" s="0">
        <v>81</v>
      </c>
      <c r="BG444" t="s" s="0">
        <v>9756</v>
      </c>
      <c r="BH444" t="s" s="0">
        <v>9757</v>
      </c>
      <c r="BI444" t="s" s="0">
        <v>81</v>
      </c>
      <c r="BJ444" t="s" s="0">
        <v>9758</v>
      </c>
      <c r="BK444" t="s" s="884">
        <f>HYPERLINK("http://dx.doi.org/10.1021/acs.est.6c00882","http://dx.doi.org/10.1021/acs.est.6c00882")</f>
        <v>9759</v>
      </c>
      <c r="BL444" t="s" s="0">
        <v>81</v>
      </c>
      <c r="BM444" t="s" s="0">
        <v>266</v>
      </c>
      <c r="BN444" t="s" s="0">
        <v>113</v>
      </c>
      <c r="BO444" t="s" s="0">
        <v>9760</v>
      </c>
      <c r="BP444" t="s" s="0">
        <v>9761</v>
      </c>
      <c r="BQ444" t="s" s="0">
        <v>9762</v>
      </c>
      <c r="BR444" t="s" s="0">
        <v>9763</v>
      </c>
      <c r="BS444" t="s" s="0">
        <v>9764</v>
      </c>
      <c r="BT444" t="s" s="885">
        <f>HYPERLINK("https://www.webofscience.com/wos/woscc/full-record/WOS:001807982100001","View Record in Web of Science")</f>
        <v>119</v>
      </c>
      <c r="BU444" t="s" s="0">
        <v>81</v>
      </c>
      <c r="BV444" t="s" s="0">
        <v>81</v>
      </c>
      <c r="BW444" t="s" s="0">
        <v>81</v>
      </c>
      <c r="BX444" t="s" s="0">
        <v>121</v>
      </c>
    </row>
    <row r="445">
      <c r="A445" t="s" s="0">
        <v>77</v>
      </c>
      <c r="B445" t="s" s="0">
        <v>77</v>
      </c>
      <c r="C445" t="s" s="0">
        <v>77</v>
      </c>
      <c r="D445" t="s" s="0">
        <v>77</v>
      </c>
      <c r="E445" t="s" s="0">
        <v>9765</v>
      </c>
      <c r="F445" t="s" s="0">
        <v>9766</v>
      </c>
      <c r="G445" t="s" s="0">
        <v>9767</v>
      </c>
      <c r="H445" t="s" s="0">
        <v>81</v>
      </c>
      <c r="I445" t="s" s="0">
        <v>82</v>
      </c>
      <c r="J445" t="s" s="0">
        <v>9768</v>
      </c>
      <c r="K445" t="s" s="0">
        <v>9769</v>
      </c>
      <c r="L445" t="s" s="0">
        <v>81</v>
      </c>
      <c r="M445" t="s" s="0">
        <v>81</v>
      </c>
      <c r="N445" t="s" s="0">
        <v>81</v>
      </c>
      <c r="O445" t="s" s="0">
        <v>9770</v>
      </c>
      <c r="P445" t="s" s="0">
        <v>9771</v>
      </c>
      <c r="Q445" t="s" s="0">
        <v>87</v>
      </c>
      <c r="R445" t="s" s="0">
        <v>81</v>
      </c>
      <c r="S445" t="s" s="0">
        <v>81</v>
      </c>
      <c r="T445" t="s" s="0">
        <v>81</v>
      </c>
      <c r="U445" t="s" s="0">
        <v>81</v>
      </c>
      <c r="V445" t="s" s="0">
        <v>9772</v>
      </c>
      <c r="W445" t="s" s="0">
        <v>9773</v>
      </c>
      <c r="X445" t="s" s="0">
        <v>81</v>
      </c>
      <c r="Y445" t="s" s="0">
        <v>81</v>
      </c>
      <c r="Z445" t="s" s="0">
        <v>90</v>
      </c>
      <c r="AA445" t="s" s="0">
        <v>91</v>
      </c>
      <c r="AB445" t="s" s="0">
        <v>81</v>
      </c>
      <c r="AC445" t="s" s="0">
        <v>81</v>
      </c>
      <c r="AD445" t="s" s="0">
        <v>81</v>
      </c>
      <c r="AE445" t="s" s="0">
        <v>81</v>
      </c>
      <c r="AF445" t="s" s="0">
        <v>81</v>
      </c>
      <c r="AG445" t="s" s="0">
        <v>9774</v>
      </c>
      <c r="AH445" t="s" s="0">
        <v>9775</v>
      </c>
      <c r="AI445" t="s" s="0">
        <v>9776</v>
      </c>
      <c r="AJ445" t="s" s="0">
        <v>9777</v>
      </c>
      <c r="AK445" t="s" s="0">
        <v>81</v>
      </c>
      <c r="AL445" t="s" s="0">
        <v>534</v>
      </c>
      <c r="AM445" t="s" s="0">
        <v>108</v>
      </c>
      <c r="AN445" t="s" s="0">
        <v>108</v>
      </c>
      <c r="AO445" t="s" s="0">
        <v>199</v>
      </c>
      <c r="AP445" t="s" s="0">
        <v>288</v>
      </c>
      <c r="AQ445" t="s" s="0">
        <v>611</v>
      </c>
      <c r="AR445" t="s" s="0">
        <v>612</v>
      </c>
      <c r="AS445" t="s" s="0">
        <v>613</v>
      </c>
      <c r="AT445" t="s" s="0">
        <v>9778</v>
      </c>
      <c r="AU445" t="s" s="0">
        <v>9779</v>
      </c>
      <c r="AV445" t="s" s="0">
        <v>81</v>
      </c>
      <c r="AW445" t="s" s="0">
        <v>9780</v>
      </c>
      <c r="AX445" t="s" s="0">
        <v>9781</v>
      </c>
      <c r="AY445" t="s" s="0">
        <v>1162</v>
      </c>
      <c r="AZ445" t="s" s="0">
        <v>205</v>
      </c>
      <c r="BA445" t="s" s="0">
        <v>1182</v>
      </c>
      <c r="BB445" t="s" s="0">
        <v>81</v>
      </c>
      <c r="BC445" t="s" s="0">
        <v>81</v>
      </c>
      <c r="BD445" t="s" s="0">
        <v>81</v>
      </c>
      <c r="BE445" t="s" s="0">
        <v>81</v>
      </c>
      <c r="BF445" t="s" s="0">
        <v>81</v>
      </c>
      <c r="BG445" t="s" s="0">
        <v>81</v>
      </c>
      <c r="BH445" t="s" s="0">
        <v>81</v>
      </c>
      <c r="BI445" t="s" s="0">
        <v>9782</v>
      </c>
      <c r="BJ445" t="s" s="0">
        <v>9783</v>
      </c>
      <c r="BK445" t="s" s="886">
        <f>HYPERLINK("http://dx.doi.org/10.1016/j.ajp.2025.104759","http://dx.doi.org/10.1016/j.ajp.2025.104759")</f>
        <v>9784</v>
      </c>
      <c r="BL445" t="s" s="0">
        <v>81</v>
      </c>
      <c r="BM445" t="s" s="0">
        <v>435</v>
      </c>
      <c r="BN445" t="s" s="0">
        <v>297</v>
      </c>
      <c r="BO445" t="s" s="0">
        <v>4114</v>
      </c>
      <c r="BP445" t="s" s="0">
        <v>4114</v>
      </c>
      <c r="BQ445" t="s" s="0">
        <v>9785</v>
      </c>
      <c r="BR445" t="s" s="0">
        <v>9786</v>
      </c>
      <c r="BS445" t="s" s="0">
        <v>9787</v>
      </c>
      <c r="BT445" t="s" s="887">
        <f>HYPERLINK("https://www.webofscience.com/wos/woscc/full-record/WOS:001616628300003","View Record in Web of Science")</f>
        <v>119</v>
      </c>
      <c r="BU445" t="s" s="0">
        <v>852</v>
      </c>
      <c r="BV445" t="s" s="0">
        <v>81</v>
      </c>
      <c r="BW445" t="s" s="0">
        <v>81</v>
      </c>
      <c r="BX445" t="s" s="0">
        <v>121</v>
      </c>
    </row>
    <row r="446">
      <c r="A446" t="s" s="0">
        <v>108</v>
      </c>
      <c r="B446" t="s" s="0">
        <v>77</v>
      </c>
      <c r="C446" t="s" s="0">
        <v>97</v>
      </c>
      <c r="D446" t="s" s="0">
        <v>77</v>
      </c>
      <c r="E446" t="s" s="0">
        <v>9788</v>
      </c>
      <c r="F446" t="s" s="0">
        <v>9789</v>
      </c>
      <c r="G446" t="s" s="0">
        <v>9790</v>
      </c>
      <c r="H446" t="s" s="0">
        <v>81</v>
      </c>
      <c r="I446" t="s" s="0">
        <v>82</v>
      </c>
      <c r="J446" t="s" s="0">
        <v>9791</v>
      </c>
      <c r="K446" t="s" s="0">
        <v>9792</v>
      </c>
      <c r="L446" t="s" s="0">
        <v>9793</v>
      </c>
      <c r="M446" t="s" s="0">
        <v>9794</v>
      </c>
      <c r="N446" t="s" s="0">
        <v>9795</v>
      </c>
      <c r="O446" t="s" s="0">
        <v>9796</v>
      </c>
      <c r="P446" t="s" s="0">
        <v>9797</v>
      </c>
      <c r="Q446" t="s" s="0">
        <v>87</v>
      </c>
      <c r="R446" t="s" s="0">
        <v>81</v>
      </c>
      <c r="S446" t="s" s="0">
        <v>81</v>
      </c>
      <c r="T446" t="s" s="0">
        <v>81</v>
      </c>
      <c r="U446" t="s" s="0">
        <v>81</v>
      </c>
      <c r="V446" t="s" s="0">
        <v>9798</v>
      </c>
      <c r="W446" t="s" s="0">
        <v>2075</v>
      </c>
      <c r="X446" t="s" s="0">
        <v>81</v>
      </c>
      <c r="Y446" t="s" s="0">
        <v>81</v>
      </c>
      <c r="Z446" t="s" s="0">
        <v>90</v>
      </c>
      <c r="AA446" t="s" s="0">
        <v>91</v>
      </c>
      <c r="AB446" t="s" s="0">
        <v>81</v>
      </c>
      <c r="AC446" t="s" s="0">
        <v>81</v>
      </c>
      <c r="AD446" t="s" s="0">
        <v>81</v>
      </c>
      <c r="AE446" t="s" s="0">
        <v>81</v>
      </c>
      <c r="AF446" t="s" s="0">
        <v>81</v>
      </c>
      <c r="AG446" t="s" s="0">
        <v>9799</v>
      </c>
      <c r="AH446" t="s" s="0">
        <v>9800</v>
      </c>
      <c r="AI446" t="s" s="0">
        <v>9801</v>
      </c>
      <c r="AJ446" t="s" s="0">
        <v>9802</v>
      </c>
      <c r="AK446" t="s" s="0">
        <v>81</v>
      </c>
      <c r="AL446" t="s" s="0">
        <v>2264</v>
      </c>
      <c r="AM446" t="s" s="0">
        <v>297</v>
      </c>
      <c r="AN446" t="s" s="0">
        <v>677</v>
      </c>
      <c r="AO446" t="s" s="0">
        <v>354</v>
      </c>
      <c r="AP446" t="s" s="0">
        <v>136</v>
      </c>
      <c r="AQ446" t="s" s="0">
        <v>2079</v>
      </c>
      <c r="AR446" t="s" s="0">
        <v>2080</v>
      </c>
      <c r="AS446" t="s" s="0">
        <v>2081</v>
      </c>
      <c r="AT446" t="s" s="0">
        <v>2082</v>
      </c>
      <c r="AU446" t="s" s="0">
        <v>2083</v>
      </c>
      <c r="AV446" t="s" s="0">
        <v>81</v>
      </c>
      <c r="AW446" t="s" s="0">
        <v>2084</v>
      </c>
      <c r="AX446" t="s" s="0">
        <v>2085</v>
      </c>
      <c r="AY446" t="s" s="0">
        <v>9803</v>
      </c>
      <c r="AZ446" t="s" s="0">
        <v>205</v>
      </c>
      <c r="BA446" t="s" s="0">
        <v>138</v>
      </c>
      <c r="BB446" t="s" s="0">
        <v>81</v>
      </c>
      <c r="BC446" t="s" s="0">
        <v>81</v>
      </c>
      <c r="BD446" t="s" s="0">
        <v>81</v>
      </c>
      <c r="BE446" t="s" s="0">
        <v>81</v>
      </c>
      <c r="BF446" t="s" s="0">
        <v>81</v>
      </c>
      <c r="BG446" t="s" s="0">
        <v>81</v>
      </c>
      <c r="BH446" t="s" s="0">
        <v>81</v>
      </c>
      <c r="BI446" t="s" s="0">
        <v>9804</v>
      </c>
      <c r="BJ446" t="s" s="0">
        <v>9805</v>
      </c>
      <c r="BK446" t="s" s="888">
        <f>HYPERLINK("http://dx.doi.org/10.2196/66491","http://dx.doi.org/10.2196/66491")</f>
        <v>9806</v>
      </c>
      <c r="BL446" t="s" s="0">
        <v>81</v>
      </c>
      <c r="BM446" t="s" s="0">
        <v>81</v>
      </c>
      <c r="BN446" t="s" s="0">
        <v>466</v>
      </c>
      <c r="BO446" t="s" s="0">
        <v>1133</v>
      </c>
      <c r="BP446" t="s" s="0">
        <v>1133</v>
      </c>
      <c r="BQ446" t="s" s="0">
        <v>9807</v>
      </c>
      <c r="BR446" t="s" s="0">
        <v>9808</v>
      </c>
      <c r="BS446" t="s" s="0">
        <v>9809</v>
      </c>
      <c r="BT446" t="s" s="889">
        <f>HYPERLINK("https://www.webofscience.com/wos/woscc/full-record/WOS:001478382700002","View Record in Web of Science")</f>
        <v>119</v>
      </c>
      <c r="BU446" t="s" s="0">
        <v>9560</v>
      </c>
      <c r="BV446" t="s" s="0">
        <v>81</v>
      </c>
      <c r="BW446" t="s" s="0">
        <v>81</v>
      </c>
      <c r="BX446" t="s" s="0">
        <v>121</v>
      </c>
    </row>
    <row r="447">
      <c r="A447" t="s" s="0">
        <v>77</v>
      </c>
      <c r="B447" t="s" s="0">
        <v>77</v>
      </c>
      <c r="C447" t="s" s="0">
        <v>77</v>
      </c>
      <c r="D447" t="s" s="0">
        <v>77</v>
      </c>
      <c r="E447" t="s" s="0">
        <v>9810</v>
      </c>
      <c r="F447" t="s" s="0">
        <v>9811</v>
      </c>
      <c r="G447" t="s" s="0">
        <v>9812</v>
      </c>
      <c r="H447" t="s" s="0">
        <v>81</v>
      </c>
      <c r="I447" t="s" s="0">
        <v>82</v>
      </c>
      <c r="J447" t="s" s="0">
        <v>9813</v>
      </c>
      <c r="K447" t="s" s="0">
        <v>9814</v>
      </c>
      <c r="L447" t="s" s="0">
        <v>9815</v>
      </c>
      <c r="M447" t="s" s="0">
        <v>9816</v>
      </c>
      <c r="N447" t="s" s="0">
        <v>9817</v>
      </c>
      <c r="O447" t="s" s="0">
        <v>9818</v>
      </c>
      <c r="P447" t="s" s="0">
        <v>9819</v>
      </c>
      <c r="Q447" t="s" s="0">
        <v>87</v>
      </c>
      <c r="R447" t="s" s="0">
        <v>81</v>
      </c>
      <c r="S447" t="s" s="0">
        <v>81</v>
      </c>
      <c r="T447" t="s" s="0">
        <v>81</v>
      </c>
      <c r="U447" t="s" s="0">
        <v>81</v>
      </c>
      <c r="V447" t="s" s="0">
        <v>9820</v>
      </c>
      <c r="W447" t="s" s="0">
        <v>2634</v>
      </c>
      <c r="X447" t="s" s="0">
        <v>81</v>
      </c>
      <c r="Y447" t="s" s="0">
        <v>81</v>
      </c>
      <c r="Z447" t="s" s="0">
        <v>90</v>
      </c>
      <c r="AA447" t="s" s="0">
        <v>91</v>
      </c>
      <c r="AB447" t="s" s="0">
        <v>81</v>
      </c>
      <c r="AC447" t="s" s="0">
        <v>81</v>
      </c>
      <c r="AD447" t="s" s="0">
        <v>81</v>
      </c>
      <c r="AE447" t="s" s="0">
        <v>81</v>
      </c>
      <c r="AF447" t="s" s="0">
        <v>81</v>
      </c>
      <c r="AG447" t="s" s="0">
        <v>9821</v>
      </c>
      <c r="AH447" t="s" s="0">
        <v>9822</v>
      </c>
      <c r="AI447" t="s" s="0">
        <v>81</v>
      </c>
      <c r="AJ447" t="s" s="0">
        <v>81</v>
      </c>
      <c r="AK447" t="s" s="0">
        <v>81</v>
      </c>
      <c r="AL447" t="s" s="0">
        <v>403</v>
      </c>
      <c r="AM447" t="s" s="0">
        <v>77</v>
      </c>
      <c r="AN447" t="s" s="0">
        <v>77</v>
      </c>
      <c r="AO447" t="s" s="0">
        <v>97</v>
      </c>
      <c r="AP447" t="s" s="0">
        <v>97</v>
      </c>
      <c r="AQ447" t="s" s="0">
        <v>226</v>
      </c>
      <c r="AR447" t="s" s="0">
        <v>227</v>
      </c>
      <c r="AS447" t="s" s="0">
        <v>228</v>
      </c>
      <c r="AT447" t="s" s="0">
        <v>2636</v>
      </c>
      <c r="AU447" t="s" s="0">
        <v>2637</v>
      </c>
      <c r="AV447" t="s" s="0">
        <v>81</v>
      </c>
      <c r="AW447" t="s" s="0">
        <v>2638</v>
      </c>
      <c r="AX447" t="s" s="0">
        <v>2639</v>
      </c>
      <c r="AY447" t="s" s="0">
        <v>9823</v>
      </c>
      <c r="AZ447" t="s" s="0">
        <v>106</v>
      </c>
      <c r="BA447" t="s" s="0">
        <v>466</v>
      </c>
      <c r="BB447" t="s" s="0">
        <v>97</v>
      </c>
      <c r="BC447" t="s" s="0">
        <v>81</v>
      </c>
      <c r="BD447" t="s" s="0">
        <v>81</v>
      </c>
      <c r="BE447" t="s" s="0">
        <v>81</v>
      </c>
      <c r="BF447" t="s" s="0">
        <v>81</v>
      </c>
      <c r="BG447" t="s" s="0">
        <v>81</v>
      </c>
      <c r="BH447" t="s" s="0">
        <v>81</v>
      </c>
      <c r="BI447" t="s" s="0">
        <v>1891</v>
      </c>
      <c r="BJ447" t="s" s="0">
        <v>9824</v>
      </c>
      <c r="BK447" t="s" s="890">
        <f>HYPERLINK("http://dx.doi.org/10.21037/jtd-2025-1580","http://dx.doi.org/10.21037/jtd-2025-1580")</f>
        <v>9825</v>
      </c>
      <c r="BL447" t="s" s="0">
        <v>81</v>
      </c>
      <c r="BM447" t="s" s="0">
        <v>81</v>
      </c>
      <c r="BN447" t="s" s="0">
        <v>493</v>
      </c>
      <c r="BO447" t="s" s="0">
        <v>2644</v>
      </c>
      <c r="BP447" t="s" s="0">
        <v>2644</v>
      </c>
      <c r="BQ447" t="s" s="0">
        <v>9826</v>
      </c>
      <c r="BR447" t="s" s="0">
        <v>9827</v>
      </c>
      <c r="BS447" t="s" s="0">
        <v>9828</v>
      </c>
      <c r="BT447" t="s" s="891">
        <f>HYPERLINK("https://www.webofscience.com/wos/woscc/full-record/WOS:001715144700022","View Record in Web of Science")</f>
        <v>119</v>
      </c>
      <c r="BU447" t="s" s="0">
        <v>120</v>
      </c>
      <c r="BV447" t="s" s="0">
        <v>81</v>
      </c>
      <c r="BW447" t="s" s="0">
        <v>81</v>
      </c>
      <c r="BX447" t="s" s="0">
        <v>121</v>
      </c>
    </row>
    <row r="448">
      <c r="A448" t="s" s="0">
        <v>77</v>
      </c>
      <c r="B448" t="s" s="0">
        <v>77</v>
      </c>
      <c r="C448" t="s" s="0">
        <v>77</v>
      </c>
      <c r="D448" t="s" s="0">
        <v>77</v>
      </c>
      <c r="E448" t="s" s="0">
        <v>9829</v>
      </c>
      <c r="F448" t="s" s="0">
        <v>9830</v>
      </c>
      <c r="G448" t="s" s="0">
        <v>9831</v>
      </c>
      <c r="H448" t="s" s="0">
        <v>81</v>
      </c>
      <c r="I448" t="s" s="0">
        <v>82</v>
      </c>
      <c r="J448" t="s" s="0">
        <v>9832</v>
      </c>
      <c r="K448" t="s" s="0">
        <v>9833</v>
      </c>
      <c r="L448" t="s" s="0">
        <v>81</v>
      </c>
      <c r="M448" t="s" s="0">
        <v>81</v>
      </c>
      <c r="N448" t="s" s="0">
        <v>81</v>
      </c>
      <c r="O448" t="s" s="0">
        <v>9834</v>
      </c>
      <c r="P448" t="s" s="0">
        <v>9835</v>
      </c>
      <c r="Q448" t="s" s="0">
        <v>87</v>
      </c>
      <c r="R448" t="s" s="0">
        <v>81</v>
      </c>
      <c r="S448" t="s" s="0">
        <v>81</v>
      </c>
      <c r="T448" t="s" s="0">
        <v>81</v>
      </c>
      <c r="U448" t="s" s="0">
        <v>81</v>
      </c>
      <c r="V448" t="s" s="0">
        <v>9836</v>
      </c>
      <c r="W448" t="s" s="0">
        <v>9837</v>
      </c>
      <c r="X448" t="s" s="0">
        <v>81</v>
      </c>
      <c r="Y448" t="s" s="0">
        <v>81</v>
      </c>
      <c r="Z448" t="s" s="0">
        <v>90</v>
      </c>
      <c r="AA448" t="s" s="0">
        <v>91</v>
      </c>
      <c r="AB448" t="s" s="0">
        <v>81</v>
      </c>
      <c r="AC448" t="s" s="0">
        <v>81</v>
      </c>
      <c r="AD448" t="s" s="0">
        <v>81</v>
      </c>
      <c r="AE448" t="s" s="0">
        <v>81</v>
      </c>
      <c r="AF448" t="s" s="0">
        <v>81</v>
      </c>
      <c r="AG448" t="s" s="0">
        <v>9838</v>
      </c>
      <c r="AH448" t="s" s="0">
        <v>9839</v>
      </c>
      <c r="AI448" t="s" s="0">
        <v>9840</v>
      </c>
      <c r="AJ448" t="s" s="0">
        <v>9841</v>
      </c>
      <c r="AK448" t="s" s="0">
        <v>81</v>
      </c>
      <c r="AL448" t="s" s="0">
        <v>3358</v>
      </c>
      <c r="AM448" t="s" s="0">
        <v>108</v>
      </c>
      <c r="AN448" t="s" s="0">
        <v>108</v>
      </c>
      <c r="AO448" t="s" s="0">
        <v>108</v>
      </c>
      <c r="AP448" t="s" s="0">
        <v>108</v>
      </c>
      <c r="AQ448" t="s" s="0">
        <v>4757</v>
      </c>
      <c r="AR448" t="s" s="0">
        <v>140</v>
      </c>
      <c r="AS448" t="s" s="0">
        <v>4758</v>
      </c>
      <c r="AT448" t="s" s="0">
        <v>9842</v>
      </c>
      <c r="AU448" t="s" s="0">
        <v>9843</v>
      </c>
      <c r="AV448" t="s" s="0">
        <v>81</v>
      </c>
      <c r="AW448" t="s" s="0">
        <v>9844</v>
      </c>
      <c r="AX448" t="s" s="0">
        <v>9845</v>
      </c>
      <c r="AY448" t="s" s="0">
        <v>1362</v>
      </c>
      <c r="AZ448" t="s" s="0">
        <v>106</v>
      </c>
      <c r="BA448" t="s" s="0">
        <v>107</v>
      </c>
      <c r="BB448" t="s" s="0">
        <v>9846</v>
      </c>
      <c r="BC448" t="s" s="0">
        <v>81</v>
      </c>
      <c r="BD448" t="s" s="0">
        <v>81</v>
      </c>
      <c r="BE448" t="s" s="0">
        <v>81</v>
      </c>
      <c r="BF448" t="s" s="0">
        <v>81</v>
      </c>
      <c r="BG448" t="s" s="0">
        <v>513</v>
      </c>
      <c r="BH448" t="s" s="0">
        <v>4691</v>
      </c>
      <c r="BI448" t="s" s="0">
        <v>81</v>
      </c>
      <c r="BJ448" t="s" s="0">
        <v>9847</v>
      </c>
      <c r="BK448" t="s" s="892">
        <f>HYPERLINK("http://dx.doi.org/10.1055/a-2736-1861","http://dx.doi.org/10.1055/a-2736-1861")</f>
        <v>9848</v>
      </c>
      <c r="BL448" t="s" s="0">
        <v>81</v>
      </c>
      <c r="BM448" t="s" s="0">
        <v>81</v>
      </c>
      <c r="BN448" t="s" s="0">
        <v>293</v>
      </c>
      <c r="BO448" t="s" s="0">
        <v>441</v>
      </c>
      <c r="BP448" t="s" s="0">
        <v>441</v>
      </c>
      <c r="BQ448" t="s" s="0">
        <v>9849</v>
      </c>
      <c r="BR448" t="s" s="0">
        <v>9850</v>
      </c>
      <c r="BS448" t="s" s="0">
        <v>9851</v>
      </c>
      <c r="BT448" t="s" s="893">
        <f>HYPERLINK("https://www.webofscience.com/wos/woscc/full-record/WOS:001696599400001","View Record in Web of Science")</f>
        <v>119</v>
      </c>
      <c r="BU448" t="s" s="0">
        <v>81</v>
      </c>
      <c r="BV448" t="s" s="0">
        <v>81</v>
      </c>
      <c r="BW448" t="s" s="0">
        <v>81</v>
      </c>
      <c r="BX448" t="s" s="0">
        <v>121</v>
      </c>
    </row>
    <row r="449">
      <c r="A449" t="s" s="0">
        <v>108</v>
      </c>
      <c r="B449" t="s" s="0">
        <v>77</v>
      </c>
      <c r="C449" t="s" s="0">
        <v>97</v>
      </c>
      <c r="D449" t="s" s="0">
        <v>77</v>
      </c>
      <c r="E449" t="s" s="0">
        <v>9852</v>
      </c>
      <c r="F449" t="s" s="0">
        <v>9853</v>
      </c>
      <c r="G449" t="s" s="0">
        <v>9854</v>
      </c>
      <c r="H449" t="s" s="0">
        <v>81</v>
      </c>
      <c r="I449" t="s" s="0">
        <v>82</v>
      </c>
      <c r="J449" t="s" s="0">
        <v>9855</v>
      </c>
      <c r="K449" t="s" s="0">
        <v>9856</v>
      </c>
      <c r="L449" t="s" s="0">
        <v>9857</v>
      </c>
      <c r="M449" t="s" s="0">
        <v>9858</v>
      </c>
      <c r="N449" t="s" s="0">
        <v>9859</v>
      </c>
      <c r="O449" t="s" s="0">
        <v>9860</v>
      </c>
      <c r="P449" t="s" s="0">
        <v>9861</v>
      </c>
      <c r="Q449" t="s" s="0">
        <v>87</v>
      </c>
      <c r="R449" t="s" s="0">
        <v>81</v>
      </c>
      <c r="S449" t="s" s="0">
        <v>81</v>
      </c>
      <c r="T449" t="s" s="0">
        <v>81</v>
      </c>
      <c r="U449" t="s" s="0">
        <v>81</v>
      </c>
      <c r="V449" t="s" s="0">
        <v>9862</v>
      </c>
      <c r="W449" t="s" s="0">
        <v>9863</v>
      </c>
      <c r="X449" t="s" s="0">
        <v>81</v>
      </c>
      <c r="Y449" t="s" s="0">
        <v>81</v>
      </c>
      <c r="Z449" t="s" s="0">
        <v>90</v>
      </c>
      <c r="AA449" t="s" s="0">
        <v>91</v>
      </c>
      <c r="AB449" t="s" s="0">
        <v>81</v>
      </c>
      <c r="AC449" t="s" s="0">
        <v>81</v>
      </c>
      <c r="AD449" t="s" s="0">
        <v>81</v>
      </c>
      <c r="AE449" t="s" s="0">
        <v>81</v>
      </c>
      <c r="AF449" t="s" s="0">
        <v>81</v>
      </c>
      <c r="AG449" t="s" s="0">
        <v>81</v>
      </c>
      <c r="AH449" t="s" s="0">
        <v>81</v>
      </c>
      <c r="AI449" t="s" s="0">
        <v>9864</v>
      </c>
      <c r="AJ449" t="s" s="0">
        <v>9865</v>
      </c>
      <c r="AK449" t="s" s="0">
        <v>81</v>
      </c>
      <c r="AL449" t="s" s="0">
        <v>293</v>
      </c>
      <c r="AM449" t="s" s="0">
        <v>113</v>
      </c>
      <c r="AN449" t="s" s="0">
        <v>137</v>
      </c>
      <c r="AO449" t="s" s="0">
        <v>77</v>
      </c>
      <c r="AP449" t="s" s="0">
        <v>122</v>
      </c>
      <c r="AQ449" t="s" s="0">
        <v>4902</v>
      </c>
      <c r="AR449" t="s" s="0">
        <v>4903</v>
      </c>
      <c r="AS449" t="s" s="0">
        <v>4904</v>
      </c>
      <c r="AT449" t="s" s="0">
        <v>9866</v>
      </c>
      <c r="AU449" t="s" s="0">
        <v>9867</v>
      </c>
      <c r="AV449" t="s" s="0">
        <v>81</v>
      </c>
      <c r="AW449" t="s" s="0">
        <v>9868</v>
      </c>
      <c r="AX449" t="s" s="0">
        <v>9869</v>
      </c>
      <c r="AY449" t="s" s="0">
        <v>6823</v>
      </c>
      <c r="AZ449" t="s" s="0">
        <v>2060</v>
      </c>
      <c r="BA449" t="s" s="0">
        <v>294</v>
      </c>
      <c r="BB449" t="s" s="0">
        <v>695</v>
      </c>
      <c r="BC449" t="s" s="0">
        <v>81</v>
      </c>
      <c r="BD449" t="s" s="0">
        <v>81</v>
      </c>
      <c r="BE449" t="s" s="0">
        <v>81</v>
      </c>
      <c r="BF449" t="s" s="0">
        <v>81</v>
      </c>
      <c r="BG449" t="s" s="0">
        <v>81</v>
      </c>
      <c r="BH449" t="s" s="0">
        <v>81</v>
      </c>
      <c r="BI449" t="s" s="0">
        <v>9870</v>
      </c>
      <c r="BJ449" t="s" s="0">
        <v>9871</v>
      </c>
      <c r="BK449" t="s" s="894">
        <f>HYPERLINK("http://dx.doi.org/10.1183/16000617.0118-2024","http://dx.doi.org/10.1183/16000617.0118-2024")</f>
        <v>9872</v>
      </c>
      <c r="BL449" t="s" s="0">
        <v>81</v>
      </c>
      <c r="BM449" t="s" s="0">
        <v>81</v>
      </c>
      <c r="BN449" t="s" s="0">
        <v>297</v>
      </c>
      <c r="BO449" t="s" s="0">
        <v>2644</v>
      </c>
      <c r="BP449" t="s" s="0">
        <v>2644</v>
      </c>
      <c r="BQ449" t="s" s="0">
        <v>9873</v>
      </c>
      <c r="BR449" t="s" s="0">
        <v>9874</v>
      </c>
      <c r="BS449" t="s" s="0">
        <v>9875</v>
      </c>
      <c r="BT449" t="s" s="895">
        <f>HYPERLINK("https://www.webofscience.com/wos/woscc/full-record/WOS:001414075500002","View Record in Web of Science")</f>
        <v>119</v>
      </c>
      <c r="BU449" t="s" s="0">
        <v>120</v>
      </c>
      <c r="BV449" t="s" s="0">
        <v>81</v>
      </c>
      <c r="BW449" t="s" s="0">
        <v>81</v>
      </c>
      <c r="BX449" t="s" s="0">
        <v>121</v>
      </c>
    </row>
    <row r="450">
      <c r="A450" t="s" s="0">
        <v>77</v>
      </c>
      <c r="B450" t="s" s="0">
        <v>77</v>
      </c>
      <c r="C450" t="s" s="0">
        <v>77</v>
      </c>
      <c r="D450" t="s" s="0">
        <v>77</v>
      </c>
      <c r="E450" t="s" s="0">
        <v>9876</v>
      </c>
      <c r="F450" t="s" s="0">
        <v>9877</v>
      </c>
      <c r="G450" t="s" s="0">
        <v>9878</v>
      </c>
      <c r="H450" t="s" s="0">
        <v>81</v>
      </c>
      <c r="I450" t="s" s="0">
        <v>82</v>
      </c>
      <c r="J450" t="s" s="0">
        <v>9879</v>
      </c>
      <c r="K450" t="s" s="0">
        <v>9880</v>
      </c>
      <c r="L450" t="s" s="0">
        <v>9881</v>
      </c>
      <c r="M450" t="s" s="0">
        <v>9881</v>
      </c>
      <c r="N450" t="s" s="0">
        <v>9882</v>
      </c>
      <c r="O450" t="s" s="0">
        <v>9883</v>
      </c>
      <c r="P450" t="s" s="0">
        <v>81</v>
      </c>
      <c r="Q450" t="s" s="0">
        <v>87</v>
      </c>
      <c r="R450" t="s" s="0">
        <v>81</v>
      </c>
      <c r="S450" t="s" s="0">
        <v>81</v>
      </c>
      <c r="T450" t="s" s="0">
        <v>81</v>
      </c>
      <c r="U450" t="s" s="0">
        <v>81</v>
      </c>
      <c r="V450" t="s" s="0">
        <v>9884</v>
      </c>
      <c r="W450" t="s" s="0">
        <v>9885</v>
      </c>
      <c r="X450" t="s" s="0">
        <v>81</v>
      </c>
      <c r="Y450" t="s" s="0">
        <v>81</v>
      </c>
      <c r="Z450" t="s" s="0">
        <v>90</v>
      </c>
      <c r="AA450" t="s" s="0">
        <v>91</v>
      </c>
      <c r="AB450" t="s" s="0">
        <v>81</v>
      </c>
      <c r="AC450" t="s" s="0">
        <v>81</v>
      </c>
      <c r="AD450" t="s" s="0">
        <v>81</v>
      </c>
      <c r="AE450" t="s" s="0">
        <v>81</v>
      </c>
      <c r="AF450" t="s" s="0">
        <v>81</v>
      </c>
      <c r="AG450" t="s" s="0">
        <v>9886</v>
      </c>
      <c r="AH450" t="s" s="0">
        <v>9887</v>
      </c>
      <c r="AI450" t="s" s="0">
        <v>81</v>
      </c>
      <c r="AJ450" t="s" s="0">
        <v>9888</v>
      </c>
      <c r="AK450" t="s" s="0">
        <v>81</v>
      </c>
      <c r="AL450" t="s" s="0">
        <v>820</v>
      </c>
      <c r="AM450" t="s" s="0">
        <v>97</v>
      </c>
      <c r="AN450" t="s" s="0">
        <v>199</v>
      </c>
      <c r="AO450" t="s" s="0">
        <v>200</v>
      </c>
      <c r="AP450" t="s" s="0">
        <v>200</v>
      </c>
      <c r="AQ450" t="s" s="0">
        <v>98</v>
      </c>
      <c r="AR450" t="s" s="0">
        <v>99</v>
      </c>
      <c r="AS450" t="s" s="0">
        <v>100</v>
      </c>
      <c r="AT450" t="s" s="0">
        <v>9889</v>
      </c>
      <c r="AU450" t="s" s="0">
        <v>81</v>
      </c>
      <c r="AV450" t="s" s="0">
        <v>81</v>
      </c>
      <c r="AW450" t="s" s="0">
        <v>9885</v>
      </c>
      <c r="AX450" t="s" s="0">
        <v>9890</v>
      </c>
      <c r="AY450" t="s" s="0">
        <v>9891</v>
      </c>
      <c r="AZ450" t="s" s="0">
        <v>106</v>
      </c>
      <c r="BA450" t="s" s="0">
        <v>323</v>
      </c>
      <c r="BB450" t="s" s="0">
        <v>108</v>
      </c>
      <c r="BC450" t="s" s="0">
        <v>81</v>
      </c>
      <c r="BD450" t="s" s="0">
        <v>81</v>
      </c>
      <c r="BE450" t="s" s="0">
        <v>81</v>
      </c>
      <c r="BF450" t="s" s="0">
        <v>81</v>
      </c>
      <c r="BG450" t="s" s="0">
        <v>81</v>
      </c>
      <c r="BH450" t="s" s="0">
        <v>81</v>
      </c>
      <c r="BI450" t="s" s="0">
        <v>9892</v>
      </c>
      <c r="BJ450" t="s" s="0">
        <v>9893</v>
      </c>
      <c r="BK450" t="s" s="896">
        <f>HYPERLINK("http://dx.doi.org/10.1186/s12903-026-07770-4","http://dx.doi.org/10.1186/s12903-026-07770-4")</f>
        <v>9894</v>
      </c>
      <c r="BL450" t="s" s="0">
        <v>81</v>
      </c>
      <c r="BM450" t="s" s="0">
        <v>81</v>
      </c>
      <c r="BN450" t="s" s="0">
        <v>404</v>
      </c>
      <c r="BO450" t="s" s="0">
        <v>1267</v>
      </c>
      <c r="BP450" t="s" s="0">
        <v>1267</v>
      </c>
      <c r="BQ450" t="s" s="0">
        <v>9895</v>
      </c>
      <c r="BR450" t="s" s="0">
        <v>9896</v>
      </c>
      <c r="BS450" t="s" s="0">
        <v>9897</v>
      </c>
      <c r="BT450" t="s" s="897">
        <f>HYPERLINK("https://www.webofscience.com/wos/woscc/full-record/WOS:001713155100002","View Record in Web of Science")</f>
        <v>119</v>
      </c>
      <c r="BU450" t="s" s="0">
        <v>120</v>
      </c>
      <c r="BV450" t="s" s="0">
        <v>81</v>
      </c>
      <c r="BW450" t="s" s="0">
        <v>81</v>
      </c>
      <c r="BX450" t="s" s="0">
        <v>121</v>
      </c>
    </row>
    <row r="451">
      <c r="A451" t="s" s="0">
        <v>77</v>
      </c>
      <c r="B451" t="s" s="0">
        <v>77</v>
      </c>
      <c r="C451" t="s" s="0">
        <v>108</v>
      </c>
      <c r="D451" t="s" s="0">
        <v>77</v>
      </c>
      <c r="E451" t="s" s="0">
        <v>9898</v>
      </c>
      <c r="F451" t="s" s="0">
        <v>9899</v>
      </c>
      <c r="G451" t="s" s="0">
        <v>9900</v>
      </c>
      <c r="H451" t="s" s="0">
        <v>81</v>
      </c>
      <c r="I451" t="s" s="0">
        <v>276</v>
      </c>
      <c r="J451" t="s" s="0">
        <v>9901</v>
      </c>
      <c r="K451" t="s" s="0">
        <v>9902</v>
      </c>
      <c r="L451" t="s" s="0">
        <v>9903</v>
      </c>
      <c r="M451" t="s" s="0">
        <v>9904</v>
      </c>
      <c r="N451" t="s" s="0">
        <v>9905</v>
      </c>
      <c r="O451" t="s" s="0">
        <v>9906</v>
      </c>
      <c r="P451" t="s" s="0">
        <v>9907</v>
      </c>
      <c r="Q451" t="s" s="0">
        <v>87</v>
      </c>
      <c r="R451" t="s" s="0">
        <v>81</v>
      </c>
      <c r="S451" t="s" s="0">
        <v>81</v>
      </c>
      <c r="T451" t="s" s="0">
        <v>81</v>
      </c>
      <c r="U451" t="s" s="0">
        <v>81</v>
      </c>
      <c r="V451" t="s" s="0">
        <v>9908</v>
      </c>
      <c r="W451" t="s" s="0">
        <v>9909</v>
      </c>
      <c r="X451" t="s" s="0">
        <v>81</v>
      </c>
      <c r="Y451" t="s" s="0">
        <v>81</v>
      </c>
      <c r="Z451" t="s" s="0">
        <v>90</v>
      </c>
      <c r="AA451" t="s" s="0">
        <v>91</v>
      </c>
      <c r="AB451" t="s" s="0">
        <v>81</v>
      </c>
      <c r="AC451" t="s" s="0">
        <v>81</v>
      </c>
      <c r="AD451" t="s" s="0">
        <v>81</v>
      </c>
      <c r="AE451" t="s" s="0">
        <v>81</v>
      </c>
      <c r="AF451" t="s" s="0">
        <v>81</v>
      </c>
      <c r="AG451" t="s" s="0">
        <v>9910</v>
      </c>
      <c r="AH451" t="s" s="0">
        <v>9911</v>
      </c>
      <c r="AI451" t="s" s="0">
        <v>9912</v>
      </c>
      <c r="AJ451" t="s" s="0">
        <v>9913</v>
      </c>
      <c r="AK451" t="s" s="0">
        <v>81</v>
      </c>
      <c r="AL451" t="s" s="0">
        <v>135</v>
      </c>
      <c r="AM451" t="s" s="0">
        <v>404</v>
      </c>
      <c r="AN451" t="s" s="0">
        <v>154</v>
      </c>
      <c r="AO451" t="s" s="0">
        <v>77</v>
      </c>
      <c r="AP451" t="s" s="0">
        <v>289</v>
      </c>
      <c r="AQ451" t="s" s="0">
        <v>6106</v>
      </c>
      <c r="AR451" t="s" s="0">
        <v>2962</v>
      </c>
      <c r="AS451" t="s" s="0">
        <v>6107</v>
      </c>
      <c r="AT451" t="s" s="0">
        <v>81</v>
      </c>
      <c r="AU451" t="s" s="0">
        <v>9914</v>
      </c>
      <c r="AV451" t="s" s="0">
        <v>81</v>
      </c>
      <c r="AW451" t="s" s="0">
        <v>9915</v>
      </c>
      <c r="AX451" t="s" s="0">
        <v>9916</v>
      </c>
      <c r="AY451" t="s" s="0">
        <v>9917</v>
      </c>
      <c r="AZ451" t="s" s="0">
        <v>2060</v>
      </c>
      <c r="BA451" t="s" s="0">
        <v>122</v>
      </c>
      <c r="BB451" t="s" s="0">
        <v>288</v>
      </c>
      <c r="BC451" t="s" s="0">
        <v>81</v>
      </c>
      <c r="BD451" t="s" s="0">
        <v>81</v>
      </c>
      <c r="BE451" t="s" s="0">
        <v>81</v>
      </c>
      <c r="BF451" t="s" s="0">
        <v>81</v>
      </c>
      <c r="BG451" t="s" s="0">
        <v>9918</v>
      </c>
      <c r="BH451" t="s" s="0">
        <v>9919</v>
      </c>
      <c r="BI451" t="s" s="0">
        <v>81</v>
      </c>
      <c r="BJ451" t="s" s="0">
        <v>9920</v>
      </c>
      <c r="BK451" t="s" s="898">
        <f>HYPERLINK("http://dx.doi.org/10.1093/ehjdh/ztae068","http://dx.doi.org/10.1093/ehjdh/ztae068")</f>
        <v>9921</v>
      </c>
      <c r="BL451" t="s" s="0">
        <v>81</v>
      </c>
      <c r="BM451" t="s" s="0">
        <v>5459</v>
      </c>
      <c r="BN451" t="s" s="0">
        <v>297</v>
      </c>
      <c r="BO451" t="s" s="0">
        <v>155</v>
      </c>
      <c r="BP451" t="s" s="0">
        <v>156</v>
      </c>
      <c r="BQ451" t="s" s="0">
        <v>9922</v>
      </c>
      <c r="BR451" t="s" s="0">
        <v>9923</v>
      </c>
      <c r="BS451" t="s" s="0">
        <v>9924</v>
      </c>
      <c r="BT451" t="s" s="899">
        <f>HYPERLINK("https://www.webofscience.com/wos/woscc/full-record/WOS:001320934800001","View Record in Web of Science")</f>
        <v>119</v>
      </c>
      <c r="BU451" t="s" s="0">
        <v>120</v>
      </c>
      <c r="BV451" t="s" s="0">
        <v>81</v>
      </c>
      <c r="BW451" t="s" s="0">
        <v>81</v>
      </c>
      <c r="BX451" t="s" s="0">
        <v>121</v>
      </c>
    </row>
    <row r="452">
      <c r="A452" t="s" s="0">
        <v>77</v>
      </c>
      <c r="B452" t="s" s="0">
        <v>77</v>
      </c>
      <c r="C452" t="s" s="0">
        <v>77</v>
      </c>
      <c r="D452" t="s" s="0">
        <v>77</v>
      </c>
      <c r="E452" t="s" s="0">
        <v>9925</v>
      </c>
      <c r="F452" t="s" s="0">
        <v>9926</v>
      </c>
      <c r="G452" t="s" s="0">
        <v>9927</v>
      </c>
      <c r="H452" t="s" s="0">
        <v>81</v>
      </c>
      <c r="I452" t="s" s="0">
        <v>82</v>
      </c>
      <c r="J452" t="s" s="0">
        <v>9928</v>
      </c>
      <c r="K452" t="s" s="0">
        <v>9929</v>
      </c>
      <c r="L452" t="s" s="0">
        <v>9930</v>
      </c>
      <c r="M452" t="s" s="0">
        <v>9930</v>
      </c>
      <c r="N452" t="s" s="0">
        <v>9931</v>
      </c>
      <c r="O452" t="s" s="0">
        <v>9932</v>
      </c>
      <c r="P452" t="s" s="0">
        <v>2513</v>
      </c>
      <c r="Q452" t="s" s="0">
        <v>87</v>
      </c>
      <c r="R452" t="s" s="0">
        <v>81</v>
      </c>
      <c r="S452" t="s" s="0">
        <v>81</v>
      </c>
      <c r="T452" t="s" s="0">
        <v>81</v>
      </c>
      <c r="U452" t="s" s="0">
        <v>81</v>
      </c>
      <c r="V452" t="s" s="0">
        <v>9933</v>
      </c>
      <c r="W452" t="s" s="0">
        <v>557</v>
      </c>
      <c r="X452" t="s" s="0">
        <v>81</v>
      </c>
      <c r="Y452" t="s" s="0">
        <v>81</v>
      </c>
      <c r="Z452" t="s" s="0">
        <v>90</v>
      </c>
      <c r="AA452" t="s" s="0">
        <v>91</v>
      </c>
      <c r="AB452" t="s" s="0">
        <v>81</v>
      </c>
      <c r="AC452" t="s" s="0">
        <v>81</v>
      </c>
      <c r="AD452" t="s" s="0">
        <v>81</v>
      </c>
      <c r="AE452" t="s" s="0">
        <v>81</v>
      </c>
      <c r="AF452" t="s" s="0">
        <v>81</v>
      </c>
      <c r="AG452" t="s" s="0">
        <v>9934</v>
      </c>
      <c r="AH452" t="s" s="0">
        <v>9935</v>
      </c>
      <c r="AI452" t="s" s="0">
        <v>81</v>
      </c>
      <c r="AJ452" t="s" s="0">
        <v>81</v>
      </c>
      <c r="AK452" t="s" s="0">
        <v>81</v>
      </c>
      <c r="AL452" t="s" s="0">
        <v>693</v>
      </c>
      <c r="AM452" t="s" s="0">
        <v>77</v>
      </c>
      <c r="AN452" t="s" s="0">
        <v>77</v>
      </c>
      <c r="AO452" t="s" s="0">
        <v>77</v>
      </c>
      <c r="AP452" t="s" s="0">
        <v>77</v>
      </c>
      <c r="AQ452" t="s" s="0">
        <v>313</v>
      </c>
      <c r="AR452" t="s" s="0">
        <v>314</v>
      </c>
      <c r="AS452" t="s" s="0">
        <v>315</v>
      </c>
      <c r="AT452" t="s" s="0">
        <v>561</v>
      </c>
      <c r="AU452" t="s" s="0">
        <v>81</v>
      </c>
      <c r="AV452" t="s" s="0">
        <v>81</v>
      </c>
      <c r="AW452" t="s" s="0">
        <v>562</v>
      </c>
      <c r="AX452" t="s" s="0">
        <v>563</v>
      </c>
      <c r="AY452" t="s" s="0">
        <v>9936</v>
      </c>
      <c r="AZ452" t="s" s="0">
        <v>106</v>
      </c>
      <c r="BA452" t="s" s="0">
        <v>493</v>
      </c>
      <c r="BB452" t="s" s="0">
        <v>81</v>
      </c>
      <c r="BC452" t="s" s="0">
        <v>81</v>
      </c>
      <c r="BD452" t="s" s="0">
        <v>81</v>
      </c>
      <c r="BE452" t="s" s="0">
        <v>81</v>
      </c>
      <c r="BF452" t="s" s="0">
        <v>81</v>
      </c>
      <c r="BG452" t="s" s="0">
        <v>81</v>
      </c>
      <c r="BH452" t="s" s="0">
        <v>81</v>
      </c>
      <c r="BI452" t="s" s="0">
        <v>9937</v>
      </c>
      <c r="BJ452" t="s" s="0">
        <v>9938</v>
      </c>
      <c r="BK452" t="s" s="900">
        <f>HYPERLINK("http://dx.doi.org/10.3389/fonc.2026.1752652","http://dx.doi.org/10.3389/fonc.2026.1752652")</f>
        <v>9939</v>
      </c>
      <c r="BL452" t="s" s="0">
        <v>81</v>
      </c>
      <c r="BM452" t="s" s="0">
        <v>81</v>
      </c>
      <c r="BN452" t="s" s="0">
        <v>493</v>
      </c>
      <c r="BO452" t="s" s="0">
        <v>568</v>
      </c>
      <c r="BP452" t="s" s="0">
        <v>568</v>
      </c>
      <c r="BQ452" t="s" s="0">
        <v>9940</v>
      </c>
      <c r="BR452" t="s" s="0">
        <v>81</v>
      </c>
      <c r="BS452" t="s" s="0">
        <v>9941</v>
      </c>
      <c r="BT452" t="s" s="901">
        <f>HYPERLINK("https://www.webofscience.com/wos/woscc/full-record/WOS:001842469100001","View Record in Web of Science")</f>
        <v>119</v>
      </c>
      <c r="BU452" t="s" s="0">
        <v>120</v>
      </c>
      <c r="BV452" t="s" s="0">
        <v>81</v>
      </c>
      <c r="BW452" t="s" s="0">
        <v>81</v>
      </c>
      <c r="BX452" t="s" s="0">
        <v>121</v>
      </c>
    </row>
    <row r="453">
      <c r="A453" t="s" s="0">
        <v>108</v>
      </c>
      <c r="B453" t="s" s="0">
        <v>77</v>
      </c>
      <c r="C453" t="s" s="0">
        <v>200</v>
      </c>
      <c r="D453" t="s" s="0">
        <v>77</v>
      </c>
      <c r="E453" t="s" s="0">
        <v>9942</v>
      </c>
      <c r="F453" t="s" s="0">
        <v>9943</v>
      </c>
      <c r="G453" t="s" s="0">
        <v>9944</v>
      </c>
      <c r="H453" t="s" s="0">
        <v>81</v>
      </c>
      <c r="I453" t="s" s="0">
        <v>276</v>
      </c>
      <c r="J453" t="s" s="0">
        <v>9945</v>
      </c>
      <c r="K453" t="s" s="0">
        <v>9946</v>
      </c>
      <c r="L453" t="s" s="0">
        <v>81</v>
      </c>
      <c r="M453" t="s" s="0">
        <v>81</v>
      </c>
      <c r="N453" t="s" s="0">
        <v>81</v>
      </c>
      <c r="O453" t="s" s="0">
        <v>9947</v>
      </c>
      <c r="P453" t="s" s="0">
        <v>9948</v>
      </c>
      <c r="Q453" t="s" s="0">
        <v>87</v>
      </c>
      <c r="R453" t="s" s="0">
        <v>81</v>
      </c>
      <c r="S453" t="s" s="0">
        <v>81</v>
      </c>
      <c r="T453" t="s" s="0">
        <v>81</v>
      </c>
      <c r="U453" t="s" s="0">
        <v>81</v>
      </c>
      <c r="V453" t="s" s="0">
        <v>9949</v>
      </c>
      <c r="W453" t="s" s="0">
        <v>9950</v>
      </c>
      <c r="X453" t="s" s="0">
        <v>81</v>
      </c>
      <c r="Y453" t="s" s="0">
        <v>81</v>
      </c>
      <c r="Z453" t="s" s="0">
        <v>90</v>
      </c>
      <c r="AA453" t="s" s="0">
        <v>91</v>
      </c>
      <c r="AB453" t="s" s="0">
        <v>81</v>
      </c>
      <c r="AC453" t="s" s="0">
        <v>81</v>
      </c>
      <c r="AD453" t="s" s="0">
        <v>81</v>
      </c>
      <c r="AE453" t="s" s="0">
        <v>81</v>
      </c>
      <c r="AF453" t="s" s="0">
        <v>81</v>
      </c>
      <c r="AG453" t="s" s="0">
        <v>9951</v>
      </c>
      <c r="AH453" t="s" s="0">
        <v>9952</v>
      </c>
      <c r="AI453" t="s" s="0">
        <v>9953</v>
      </c>
      <c r="AJ453" t="s" s="0">
        <v>9954</v>
      </c>
      <c r="AK453" t="s" s="0">
        <v>81</v>
      </c>
      <c r="AL453" t="s" s="0">
        <v>429</v>
      </c>
      <c r="AM453" t="s" s="0">
        <v>493</v>
      </c>
      <c r="AN453" t="s" s="0">
        <v>136</v>
      </c>
      <c r="AO453" t="s" s="0">
        <v>77</v>
      </c>
      <c r="AP453" t="s" s="0">
        <v>200</v>
      </c>
      <c r="AQ453" t="s" s="0">
        <v>5264</v>
      </c>
      <c r="AR453" t="s" s="0">
        <v>99</v>
      </c>
      <c r="AS453" t="s" s="0">
        <v>5265</v>
      </c>
      <c r="AT453" t="s" s="0">
        <v>81</v>
      </c>
      <c r="AU453" t="s" s="0">
        <v>9955</v>
      </c>
      <c r="AV453" t="s" s="0">
        <v>81</v>
      </c>
      <c r="AW453" t="s" s="0">
        <v>9956</v>
      </c>
      <c r="AX453" t="s" s="0">
        <v>9957</v>
      </c>
      <c r="AY453" t="s" s="0">
        <v>9958</v>
      </c>
      <c r="AZ453" t="s" s="0">
        <v>382</v>
      </c>
      <c r="BA453" t="s" s="0">
        <v>107</v>
      </c>
      <c r="BB453" t="s" s="0">
        <v>108</v>
      </c>
      <c r="BC453" t="s" s="0">
        <v>81</v>
      </c>
      <c r="BD453" t="s" s="0">
        <v>81</v>
      </c>
      <c r="BE453" t="s" s="0">
        <v>81</v>
      </c>
      <c r="BF453" t="s" s="0">
        <v>81</v>
      </c>
      <c r="BG453" t="s" s="0">
        <v>81</v>
      </c>
      <c r="BH453" t="s" s="0">
        <v>81</v>
      </c>
      <c r="BI453" t="s" s="0">
        <v>9959</v>
      </c>
      <c r="BJ453" t="s" s="0">
        <v>9960</v>
      </c>
      <c r="BK453" t="s" s="902">
        <f>HYPERLINK("http://dx.doi.org/10.1136/bmjhci-2023-100767","http://dx.doi.org/10.1136/bmjhci-2023-100767")</f>
        <v>9961</v>
      </c>
      <c r="BL453" t="s" s="0">
        <v>81</v>
      </c>
      <c r="BM453" t="s" s="0">
        <v>81</v>
      </c>
      <c r="BN453" t="s" s="0">
        <v>354</v>
      </c>
      <c r="BO453" t="s" s="0">
        <v>1133</v>
      </c>
      <c r="BP453" t="s" s="0">
        <v>1133</v>
      </c>
      <c r="BQ453" t="s" s="0">
        <v>9962</v>
      </c>
      <c r="BR453" t="s" s="0">
        <v>9963</v>
      </c>
      <c r="BS453" t="s" s="0">
        <v>9964</v>
      </c>
      <c r="BT453" t="s" s="903">
        <f>HYPERLINK("https://www.webofscience.com/wos/woscc/full-record/WOS:001027940500001","View Record in Web of Science")</f>
        <v>119</v>
      </c>
      <c r="BU453" t="s" s="0">
        <v>120</v>
      </c>
      <c r="BV453" t="s" s="0">
        <v>81</v>
      </c>
      <c r="BW453" t="s" s="0">
        <v>81</v>
      </c>
      <c r="BX453" t="s" s="0">
        <v>121</v>
      </c>
    </row>
    <row r="454">
      <c r="A454" t="s" s="0">
        <v>77</v>
      </c>
      <c r="B454" t="s" s="0">
        <v>77</v>
      </c>
      <c r="C454" t="s" s="0">
        <v>77</v>
      </c>
      <c r="D454" t="s" s="0">
        <v>77</v>
      </c>
      <c r="E454" t="s" s="0">
        <v>9965</v>
      </c>
      <c r="F454" t="s" s="0">
        <v>9966</v>
      </c>
      <c r="G454" t="s" s="0">
        <v>9967</v>
      </c>
      <c r="H454" t="s" s="0">
        <v>81</v>
      </c>
      <c r="I454" t="s" s="0">
        <v>1195</v>
      </c>
      <c r="J454" t="s" s="0">
        <v>9968</v>
      </c>
      <c r="K454" t="s" s="0">
        <v>9969</v>
      </c>
      <c r="L454" t="s" s="0">
        <v>9970</v>
      </c>
      <c r="M454" t="s" s="0">
        <v>9971</v>
      </c>
      <c r="N454" t="s" s="0">
        <v>9972</v>
      </c>
      <c r="O454" t="s" s="0">
        <v>9973</v>
      </c>
      <c r="P454" t="s" s="0">
        <v>9974</v>
      </c>
      <c r="Q454" t="s" s="0">
        <v>87</v>
      </c>
      <c r="R454" t="s" s="0">
        <v>81</v>
      </c>
      <c r="S454" t="s" s="0">
        <v>81</v>
      </c>
      <c r="T454" t="s" s="0">
        <v>81</v>
      </c>
      <c r="U454" t="s" s="0">
        <v>81</v>
      </c>
      <c r="V454" t="s" s="0">
        <v>9975</v>
      </c>
      <c r="W454" t="s" s="0">
        <v>3874</v>
      </c>
      <c r="X454" t="s" s="0">
        <v>81</v>
      </c>
      <c r="Y454" t="s" s="0">
        <v>81</v>
      </c>
      <c r="Z454" t="s" s="0">
        <v>90</v>
      </c>
      <c r="AA454" t="s" s="0">
        <v>91</v>
      </c>
      <c r="AB454" t="s" s="0">
        <v>81</v>
      </c>
      <c r="AC454" t="s" s="0">
        <v>81</v>
      </c>
      <c r="AD454" t="s" s="0">
        <v>81</v>
      </c>
      <c r="AE454" t="s" s="0">
        <v>81</v>
      </c>
      <c r="AF454" t="s" s="0">
        <v>81</v>
      </c>
      <c r="AG454" t="s" s="0">
        <v>9976</v>
      </c>
      <c r="AH454" t="s" s="0">
        <v>9977</v>
      </c>
      <c r="AI454" t="s" s="0">
        <v>9978</v>
      </c>
      <c r="AJ454" t="s" s="0">
        <v>81</v>
      </c>
      <c r="AK454" t="s" s="0">
        <v>81</v>
      </c>
      <c r="AL454" t="s" s="0">
        <v>5734</v>
      </c>
      <c r="AM454" t="s" s="0">
        <v>77</v>
      </c>
      <c r="AN454" t="s" s="0">
        <v>77</v>
      </c>
      <c r="AO454" t="s" s="0">
        <v>199</v>
      </c>
      <c r="AP454" t="s" s="0">
        <v>199</v>
      </c>
      <c r="AQ454" t="s" s="0">
        <v>170</v>
      </c>
      <c r="AR454" t="s" s="0">
        <v>171</v>
      </c>
      <c r="AS454" t="s" s="0">
        <v>172</v>
      </c>
      <c r="AT454" t="s" s="0">
        <v>81</v>
      </c>
      <c r="AU454" t="s" s="0">
        <v>3878</v>
      </c>
      <c r="AV454" t="s" s="0">
        <v>81</v>
      </c>
      <c r="AW454" t="s" s="0">
        <v>3879</v>
      </c>
      <c r="AX454" t="s" s="0">
        <v>3880</v>
      </c>
      <c r="AY454" t="s" s="0">
        <v>9979</v>
      </c>
      <c r="AZ454" t="s" s="0">
        <v>106</v>
      </c>
      <c r="BA454" t="s" s="0">
        <v>181</v>
      </c>
      <c r="BB454" t="s" s="0">
        <v>404</v>
      </c>
      <c r="BC454" t="s" s="0">
        <v>81</v>
      </c>
      <c r="BD454" t="s" s="0">
        <v>81</v>
      </c>
      <c r="BE454" t="s" s="0">
        <v>81</v>
      </c>
      <c r="BF454" t="s" s="0">
        <v>81</v>
      </c>
      <c r="BG454" t="s" s="0">
        <v>81</v>
      </c>
      <c r="BH454" t="s" s="0">
        <v>81</v>
      </c>
      <c r="BI454" t="s" s="0">
        <v>9980</v>
      </c>
      <c r="BJ454" t="s" s="0">
        <v>9981</v>
      </c>
      <c r="BK454" t="s" s="904">
        <f>HYPERLINK("http://dx.doi.org/10.3390/healthcare14111543","http://dx.doi.org/10.3390/healthcare14111543")</f>
        <v>9982</v>
      </c>
      <c r="BL454" t="s" s="0">
        <v>81</v>
      </c>
      <c r="BM454" t="s" s="0">
        <v>266</v>
      </c>
      <c r="BN454" t="s" s="0">
        <v>534</v>
      </c>
      <c r="BO454" t="s" s="0">
        <v>3885</v>
      </c>
      <c r="BP454" t="s" s="0">
        <v>3886</v>
      </c>
      <c r="BQ454" t="s" s="0">
        <v>9983</v>
      </c>
      <c r="BR454" t="s" s="0">
        <v>9984</v>
      </c>
      <c r="BS454" t="s" s="0">
        <v>9985</v>
      </c>
      <c r="BT454" t="s" s="905">
        <f>HYPERLINK("https://www.webofscience.com/wos/woscc/full-record/WOS:001789909800001","View Record in Web of Science")</f>
        <v>119</v>
      </c>
      <c r="BU454" t="s" s="0">
        <v>8023</v>
      </c>
      <c r="BV454" t="s" s="0">
        <v>81</v>
      </c>
      <c r="BW454" t="s" s="0">
        <v>81</v>
      </c>
      <c r="BX454" t="s" s="0">
        <v>121</v>
      </c>
    </row>
    <row r="455">
      <c r="A455" t="s" s="0">
        <v>77</v>
      </c>
      <c r="B455" t="s" s="0">
        <v>77</v>
      </c>
      <c r="C455" t="s" s="0">
        <v>77</v>
      </c>
      <c r="D455" t="s" s="0">
        <v>77</v>
      </c>
      <c r="E455" t="s" s="0">
        <v>9986</v>
      </c>
      <c r="F455" t="s" s="0">
        <v>9987</v>
      </c>
      <c r="G455" t="s" s="0">
        <v>9988</v>
      </c>
      <c r="H455" t="s" s="0">
        <v>81</v>
      </c>
      <c r="I455" t="s" s="0">
        <v>276</v>
      </c>
      <c r="J455" t="s" s="0">
        <v>9989</v>
      </c>
      <c r="K455" t="s" s="0">
        <v>9990</v>
      </c>
      <c r="L455" t="s" s="0">
        <v>9991</v>
      </c>
      <c r="M455" t="s" s="0">
        <v>9991</v>
      </c>
      <c r="N455" t="s" s="0">
        <v>9992</v>
      </c>
      <c r="O455" t="s" s="0">
        <v>9993</v>
      </c>
      <c r="P455" t="s" s="0">
        <v>9991</v>
      </c>
      <c r="Q455" t="s" s="0">
        <v>87</v>
      </c>
      <c r="R455" t="s" s="0">
        <v>81</v>
      </c>
      <c r="S455" t="s" s="0">
        <v>81</v>
      </c>
      <c r="T455" t="s" s="0">
        <v>81</v>
      </c>
      <c r="U455" t="s" s="0">
        <v>81</v>
      </c>
      <c r="V455" t="s" s="0">
        <v>9994</v>
      </c>
      <c r="W455" t="s" s="0">
        <v>9995</v>
      </c>
      <c r="X455" t="s" s="0">
        <v>81</v>
      </c>
      <c r="Y455" t="s" s="0">
        <v>81</v>
      </c>
      <c r="Z455" t="s" s="0">
        <v>90</v>
      </c>
      <c r="AA455" t="s" s="0">
        <v>91</v>
      </c>
      <c r="AB455" t="s" s="0">
        <v>81</v>
      </c>
      <c r="AC455" t="s" s="0">
        <v>81</v>
      </c>
      <c r="AD455" t="s" s="0">
        <v>81</v>
      </c>
      <c r="AE455" t="s" s="0">
        <v>81</v>
      </c>
      <c r="AF455" t="s" s="0">
        <v>81</v>
      </c>
      <c r="AG455" t="s" s="0">
        <v>9996</v>
      </c>
      <c r="AH455" t="s" s="0">
        <v>9997</v>
      </c>
      <c r="AI455" t="s" s="0">
        <v>9998</v>
      </c>
      <c r="AJ455" t="s" s="0">
        <v>81</v>
      </c>
      <c r="AK455" t="s" s="0">
        <v>81</v>
      </c>
      <c r="AL455" t="s" s="0">
        <v>8370</v>
      </c>
      <c r="AM455" t="s" s="0">
        <v>77</v>
      </c>
      <c r="AN455" t="s" s="0">
        <v>77</v>
      </c>
      <c r="AO455" t="s" s="0">
        <v>108</v>
      </c>
      <c r="AP455" t="s" s="0">
        <v>108</v>
      </c>
      <c r="AQ455" t="s" s="0">
        <v>1611</v>
      </c>
      <c r="AR455" t="s" s="0">
        <v>1612</v>
      </c>
      <c r="AS455" t="s" s="0">
        <v>9999</v>
      </c>
      <c r="AT455" t="s" s="0">
        <v>10000</v>
      </c>
      <c r="AU455" t="s" s="0">
        <v>10001</v>
      </c>
      <c r="AV455" t="s" s="0">
        <v>81</v>
      </c>
      <c r="AW455" t="s" s="0">
        <v>10002</v>
      </c>
      <c r="AX455" t="s" s="0">
        <v>10003</v>
      </c>
      <c r="AY455" t="s" s="0">
        <v>909</v>
      </c>
      <c r="AZ455" t="s" s="0">
        <v>106</v>
      </c>
      <c r="BA455" t="s" s="0">
        <v>293</v>
      </c>
      <c r="BB455" t="s" s="0">
        <v>199</v>
      </c>
      <c r="BC455" t="s" s="0">
        <v>81</v>
      </c>
      <c r="BD455" t="s" s="0">
        <v>81</v>
      </c>
      <c r="BE455" t="s" s="0">
        <v>81</v>
      </c>
      <c r="BF455" t="s" s="0">
        <v>81</v>
      </c>
      <c r="BG455" t="s" s="0">
        <v>81</v>
      </c>
      <c r="BH455" t="s" s="0">
        <v>81</v>
      </c>
      <c r="BI455" t="s" s="0">
        <v>10004</v>
      </c>
      <c r="BJ455" t="s" s="0">
        <v>10005</v>
      </c>
      <c r="BK455" t="s" s="906">
        <f>HYPERLINK("http://dx.doi.org/10.1007/s12065-026-01202-6","http://dx.doi.org/10.1007/s12065-026-01202-6")</f>
        <v>10006</v>
      </c>
      <c r="BL455" t="s" s="0">
        <v>81</v>
      </c>
      <c r="BM455" t="s" s="0">
        <v>912</v>
      </c>
      <c r="BN455" t="s" s="0">
        <v>206</v>
      </c>
      <c r="BO455" t="s" s="0">
        <v>10007</v>
      </c>
      <c r="BP455" t="s" s="0">
        <v>959</v>
      </c>
      <c r="BQ455" t="s" s="0">
        <v>10008</v>
      </c>
      <c r="BR455" t="s" s="0">
        <v>81</v>
      </c>
      <c r="BS455" t="s" s="0">
        <v>10009</v>
      </c>
      <c r="BT455" t="s" s="907">
        <f>HYPERLINK("https://www.webofscience.com/wos/woscc/full-record/WOS:001778213900001","View Record in Web of Science")</f>
        <v>119</v>
      </c>
      <c r="BU455" t="s" s="0">
        <v>852</v>
      </c>
      <c r="BV455" t="s" s="0">
        <v>81</v>
      </c>
      <c r="BW455" t="s" s="0">
        <v>81</v>
      </c>
      <c r="BX455" t="s" s="0">
        <v>121</v>
      </c>
    </row>
    <row r="456">
      <c r="A456" t="s" s="0">
        <v>77</v>
      </c>
      <c r="B456" t="s" s="0">
        <v>77</v>
      </c>
      <c r="C456" t="s" s="0">
        <v>77</v>
      </c>
      <c r="D456" t="s" s="0">
        <v>77</v>
      </c>
      <c r="E456" t="s" s="0">
        <v>10010</v>
      </c>
      <c r="F456" t="s" s="0">
        <v>10011</v>
      </c>
      <c r="G456" t="s" s="0">
        <v>10012</v>
      </c>
      <c r="H456" t="s" s="0">
        <v>81</v>
      </c>
      <c r="I456" t="s" s="0">
        <v>1195</v>
      </c>
      <c r="J456" t="s" s="0">
        <v>10013</v>
      </c>
      <c r="K456" t="s" s="0">
        <v>10014</v>
      </c>
      <c r="L456" t="s" s="0">
        <v>81</v>
      </c>
      <c r="M456" t="s" s="0">
        <v>81</v>
      </c>
      <c r="N456" t="s" s="0">
        <v>81</v>
      </c>
      <c r="O456" t="s" s="0">
        <v>10015</v>
      </c>
      <c r="P456" t="s" s="0">
        <v>10016</v>
      </c>
      <c r="Q456" t="s" s="0">
        <v>87</v>
      </c>
      <c r="R456" t="s" s="0">
        <v>81</v>
      </c>
      <c r="S456" t="s" s="0">
        <v>81</v>
      </c>
      <c r="T456" t="s" s="0">
        <v>81</v>
      </c>
      <c r="U456" t="s" s="0">
        <v>81</v>
      </c>
      <c r="V456" t="s" s="0">
        <v>10017</v>
      </c>
      <c r="W456" t="s" s="0">
        <v>1201</v>
      </c>
      <c r="X456" t="s" s="0">
        <v>81</v>
      </c>
      <c r="Y456" t="s" s="0">
        <v>81</v>
      </c>
      <c r="Z456" t="s" s="0">
        <v>90</v>
      </c>
      <c r="AA456" t="s" s="0">
        <v>91</v>
      </c>
      <c r="AB456" t="s" s="0">
        <v>81</v>
      </c>
      <c r="AC456" t="s" s="0">
        <v>81</v>
      </c>
      <c r="AD456" t="s" s="0">
        <v>81</v>
      </c>
      <c r="AE456" t="s" s="0">
        <v>81</v>
      </c>
      <c r="AF456" t="s" s="0">
        <v>81</v>
      </c>
      <c r="AG456" t="s" s="0">
        <v>10018</v>
      </c>
      <c r="AH456" t="s" s="0">
        <v>10019</v>
      </c>
      <c r="AI456" t="s" s="0">
        <v>81</v>
      </c>
      <c r="AJ456" t="s" s="0">
        <v>81</v>
      </c>
      <c r="AK456" t="s" s="0">
        <v>81</v>
      </c>
      <c r="AL456" t="s" s="0">
        <v>672</v>
      </c>
      <c r="AM456" t="s" s="0">
        <v>77</v>
      </c>
      <c r="AN456" t="s" s="0">
        <v>77</v>
      </c>
      <c r="AO456" t="s" s="0">
        <v>77</v>
      </c>
      <c r="AP456" t="s" s="0">
        <v>77</v>
      </c>
      <c r="AQ456" t="s" s="0">
        <v>997</v>
      </c>
      <c r="AR456" t="s" s="0">
        <v>99</v>
      </c>
      <c r="AS456" t="s" s="0">
        <v>998</v>
      </c>
      <c r="AT456" t="s" s="0">
        <v>1204</v>
      </c>
      <c r="AU456" t="s" s="0">
        <v>81</v>
      </c>
      <c r="AV456" t="s" s="0">
        <v>81</v>
      </c>
      <c r="AW456" t="s" s="0">
        <v>1205</v>
      </c>
      <c r="AX456" t="s" s="0">
        <v>1206</v>
      </c>
      <c r="AY456" t="s" s="0">
        <v>106</v>
      </c>
      <c r="AZ456" t="s" s="0">
        <v>106</v>
      </c>
      <c r="BA456" t="s" s="0">
        <v>677</v>
      </c>
      <c r="BB456" t="s" s="0">
        <v>81</v>
      </c>
      <c r="BC456" t="s" s="0">
        <v>81</v>
      </c>
      <c r="BD456" t="s" s="0">
        <v>81</v>
      </c>
      <c r="BE456" t="s" s="0">
        <v>81</v>
      </c>
      <c r="BF456" t="s" s="0">
        <v>81</v>
      </c>
      <c r="BG456" t="s" s="0">
        <v>81</v>
      </c>
      <c r="BH456" t="s" s="0">
        <v>81</v>
      </c>
      <c r="BI456" t="s" s="0">
        <v>10020</v>
      </c>
      <c r="BJ456" t="s" s="0">
        <v>10021</v>
      </c>
      <c r="BK456" t="s" s="908">
        <f>HYPERLINK("http://dx.doi.org/10.1177/20552076261478204","http://dx.doi.org/10.1177/20552076261478204")</f>
        <v>10022</v>
      </c>
      <c r="BL456" t="s" s="0">
        <v>81</v>
      </c>
      <c r="BM456" t="s" s="0">
        <v>81</v>
      </c>
      <c r="BN456" t="s" s="0">
        <v>177</v>
      </c>
      <c r="BO456" t="s" s="0">
        <v>1210</v>
      </c>
      <c r="BP456" t="s" s="0">
        <v>1211</v>
      </c>
      <c r="BQ456" t="s" s="0">
        <v>10023</v>
      </c>
      <c r="BR456" t="s" s="0">
        <v>81</v>
      </c>
      <c r="BS456" t="s" s="0">
        <v>10024</v>
      </c>
      <c r="BT456" t="s" s="909">
        <f>HYPERLINK("https://www.webofscience.com/wos/woscc/full-record/WOS:001844464700001","View Record in Web of Science")</f>
        <v>119</v>
      </c>
      <c r="BU456" t="s" s="0">
        <v>272</v>
      </c>
      <c r="BV456" t="s" s="0">
        <v>81</v>
      </c>
      <c r="BW456" t="s" s="0">
        <v>81</v>
      </c>
      <c r="BX456" t="s" s="0">
        <v>121</v>
      </c>
    </row>
    <row r="457">
      <c r="A457" t="s" s="0">
        <v>108</v>
      </c>
      <c r="B457" t="s" s="0">
        <v>77</v>
      </c>
      <c r="C457" t="s" s="0">
        <v>108</v>
      </c>
      <c r="D457" t="s" s="0">
        <v>77</v>
      </c>
      <c r="E457" t="s" s="0">
        <v>10025</v>
      </c>
      <c r="F457" t="s" s="0">
        <v>10026</v>
      </c>
      <c r="G457" t="s" s="0">
        <v>10027</v>
      </c>
      <c r="H457" t="s" s="0">
        <v>81</v>
      </c>
      <c r="I457" t="s" s="0">
        <v>276</v>
      </c>
      <c r="J457" t="s" s="0">
        <v>10028</v>
      </c>
      <c r="K457" t="s" s="0">
        <v>10029</v>
      </c>
      <c r="L457" t="s" s="0">
        <v>10030</v>
      </c>
      <c r="M457" t="s" s="0">
        <v>10030</v>
      </c>
      <c r="N457" t="s" s="0">
        <v>10031</v>
      </c>
      <c r="O457" t="s" s="0">
        <v>10032</v>
      </c>
      <c r="P457" t="s" s="0">
        <v>10033</v>
      </c>
      <c r="Q457" t="s" s="0">
        <v>87</v>
      </c>
      <c r="R457" t="s" s="0">
        <v>81</v>
      </c>
      <c r="S457" t="s" s="0">
        <v>81</v>
      </c>
      <c r="T457" t="s" s="0">
        <v>81</v>
      </c>
      <c r="U457" t="s" s="0">
        <v>81</v>
      </c>
      <c r="V457" t="s" s="0">
        <v>10034</v>
      </c>
      <c r="W457" t="s" s="0">
        <v>9909</v>
      </c>
      <c r="X457" t="s" s="0">
        <v>81</v>
      </c>
      <c r="Y457" t="s" s="0">
        <v>81</v>
      </c>
      <c r="Z457" t="s" s="0">
        <v>90</v>
      </c>
      <c r="AA457" t="s" s="0">
        <v>91</v>
      </c>
      <c r="AB457" t="s" s="0">
        <v>81</v>
      </c>
      <c r="AC457" t="s" s="0">
        <v>81</v>
      </c>
      <c r="AD457" t="s" s="0">
        <v>81</v>
      </c>
      <c r="AE457" t="s" s="0">
        <v>81</v>
      </c>
      <c r="AF457" t="s" s="0">
        <v>81</v>
      </c>
      <c r="AG457" t="s" s="0">
        <v>10035</v>
      </c>
      <c r="AH457" t="s" s="0">
        <v>10036</v>
      </c>
      <c r="AI457" t="s" s="0">
        <v>10037</v>
      </c>
      <c r="AJ457" t="s" s="0">
        <v>10038</v>
      </c>
      <c r="AK457" t="s" s="0">
        <v>81</v>
      </c>
      <c r="AL457" t="s" s="0">
        <v>287</v>
      </c>
      <c r="AM457" t="s" s="0">
        <v>385</v>
      </c>
      <c r="AN457" t="s" s="0">
        <v>137</v>
      </c>
      <c r="AO457" t="s" s="0">
        <v>77</v>
      </c>
      <c r="AP457" t="s" s="0">
        <v>354</v>
      </c>
      <c r="AQ457" t="s" s="0">
        <v>6106</v>
      </c>
      <c r="AR457" t="s" s="0">
        <v>2962</v>
      </c>
      <c r="AS457" t="s" s="0">
        <v>6107</v>
      </c>
      <c r="AT457" t="s" s="0">
        <v>81</v>
      </c>
      <c r="AU457" t="s" s="0">
        <v>9914</v>
      </c>
      <c r="AV457" t="s" s="0">
        <v>81</v>
      </c>
      <c r="AW457" t="s" s="0">
        <v>9915</v>
      </c>
      <c r="AX457" t="s" s="0">
        <v>9916</v>
      </c>
      <c r="AY457" t="s" s="0">
        <v>10039</v>
      </c>
      <c r="AZ457" t="s" s="0">
        <v>147</v>
      </c>
      <c r="BA457" t="s" s="0">
        <v>199</v>
      </c>
      <c r="BB457" t="s" s="0">
        <v>199</v>
      </c>
      <c r="BC457" t="s" s="0">
        <v>81</v>
      </c>
      <c r="BD457" t="s" s="0">
        <v>81</v>
      </c>
      <c r="BE457" t="s" s="0">
        <v>81</v>
      </c>
      <c r="BF457" t="s" s="0">
        <v>81</v>
      </c>
      <c r="BG457" t="s" s="0">
        <v>8711</v>
      </c>
      <c r="BH457" t="s" s="0">
        <v>4952</v>
      </c>
      <c r="BI457" t="s" s="0">
        <v>81</v>
      </c>
      <c r="BJ457" t="s" s="0">
        <v>10040</v>
      </c>
      <c r="BK457" t="s" s="910">
        <f>HYPERLINK("http://dx.doi.org/10.1093/ehjdh/ztac035","http://dx.doi.org/10.1093/ehjdh/ztac035")</f>
        <v>10041</v>
      </c>
      <c r="BL457" t="s" s="0">
        <v>81</v>
      </c>
      <c r="BM457" t="s" s="0">
        <v>10042</v>
      </c>
      <c r="BN457" t="s" s="0">
        <v>404</v>
      </c>
      <c r="BO457" t="s" s="0">
        <v>155</v>
      </c>
      <c r="BP457" t="s" s="0">
        <v>156</v>
      </c>
      <c r="BQ457" t="s" s="0">
        <v>10043</v>
      </c>
      <c r="BR457" t="s" s="0">
        <v>10044</v>
      </c>
      <c r="BS457" t="s" s="0">
        <v>10045</v>
      </c>
      <c r="BT457" t="s" s="911">
        <f>HYPERLINK("https://www.webofscience.com/wos/woscc/full-record/WOS:001129574400013","View Record in Web of Science")</f>
        <v>119</v>
      </c>
      <c r="BU457" t="s" s="0">
        <v>9560</v>
      </c>
      <c r="BV457" t="s" s="0">
        <v>81</v>
      </c>
      <c r="BW457" t="s" s="0">
        <v>81</v>
      </c>
      <c r="BX457" t="s" s="0">
        <v>121</v>
      </c>
    </row>
    <row r="458">
      <c r="A458" t="s" s="0">
        <v>77</v>
      </c>
      <c r="B458" t="s" s="0">
        <v>77</v>
      </c>
      <c r="C458" t="s" s="0">
        <v>288</v>
      </c>
      <c r="D458" t="s" s="0">
        <v>108</v>
      </c>
      <c r="E458" t="s" s="0">
        <v>10046</v>
      </c>
      <c r="F458" t="s" s="0">
        <v>10047</v>
      </c>
      <c r="G458" t="s" s="0">
        <v>10048</v>
      </c>
      <c r="H458" t="s" s="0">
        <v>81</v>
      </c>
      <c r="I458" t="s" s="0">
        <v>82</v>
      </c>
      <c r="J458" t="s" s="0">
        <v>10049</v>
      </c>
      <c r="K458" t="s" s="0">
        <v>10050</v>
      </c>
      <c r="L458" t="s" s="0">
        <v>10051</v>
      </c>
      <c r="M458" t="s" s="0">
        <v>10052</v>
      </c>
      <c r="N458" t="s" s="0">
        <v>10053</v>
      </c>
      <c r="O458" t="s" s="0">
        <v>10054</v>
      </c>
      <c r="P458" t="s" s="0">
        <v>10055</v>
      </c>
      <c r="Q458" t="s" s="0">
        <v>87</v>
      </c>
      <c r="R458" t="s" s="0">
        <v>81</v>
      </c>
      <c r="S458" t="s" s="0">
        <v>81</v>
      </c>
      <c r="T458" t="s" s="0">
        <v>81</v>
      </c>
      <c r="U458" t="s" s="0">
        <v>81</v>
      </c>
      <c r="V458" t="s" s="0">
        <v>10056</v>
      </c>
      <c r="W458" t="s" s="0">
        <v>1178</v>
      </c>
      <c r="X458" t="s" s="0">
        <v>81</v>
      </c>
      <c r="Y458" t="s" s="0">
        <v>81</v>
      </c>
      <c r="Z458" t="s" s="0">
        <v>90</v>
      </c>
      <c r="AA458" t="s" s="0">
        <v>91</v>
      </c>
      <c r="AB458" t="s" s="0">
        <v>81</v>
      </c>
      <c r="AC458" t="s" s="0">
        <v>81</v>
      </c>
      <c r="AD458" t="s" s="0">
        <v>81</v>
      </c>
      <c r="AE458" t="s" s="0">
        <v>81</v>
      </c>
      <c r="AF458" t="s" s="0">
        <v>81</v>
      </c>
      <c r="AG458" t="s" s="0">
        <v>10057</v>
      </c>
      <c r="AH458" t="s" s="0">
        <v>10058</v>
      </c>
      <c r="AI458" t="s" s="0">
        <v>10059</v>
      </c>
      <c r="AJ458" t="s" s="0">
        <v>10060</v>
      </c>
      <c r="AK458" t="s" s="0">
        <v>81</v>
      </c>
      <c r="AL458" t="s" s="0">
        <v>2078</v>
      </c>
      <c r="AM458" t="s" s="0">
        <v>436</v>
      </c>
      <c r="AN458" t="s" s="0">
        <v>347</v>
      </c>
      <c r="AO458" t="s" s="0">
        <v>77</v>
      </c>
      <c r="AP458" t="s" s="0">
        <v>293</v>
      </c>
      <c r="AQ458" t="s" s="0">
        <v>170</v>
      </c>
      <c r="AR458" t="s" s="0">
        <v>171</v>
      </c>
      <c r="AS458" t="s" s="0">
        <v>172</v>
      </c>
      <c r="AT458" t="s" s="0">
        <v>81</v>
      </c>
      <c r="AU458" t="s" s="0">
        <v>1183</v>
      </c>
      <c r="AV458" t="s" s="0">
        <v>81</v>
      </c>
      <c r="AW458" t="s" s="0">
        <v>1178</v>
      </c>
      <c r="AX458" t="s" s="0">
        <v>1184</v>
      </c>
      <c r="AY458" t="s" s="0">
        <v>10061</v>
      </c>
      <c r="AZ458" t="s" s="0">
        <v>6286</v>
      </c>
      <c r="BA458" t="s" s="0">
        <v>154</v>
      </c>
      <c r="BB458" t="s" s="0">
        <v>404</v>
      </c>
      <c r="BC458" t="s" s="0">
        <v>81</v>
      </c>
      <c r="BD458" t="s" s="0">
        <v>81</v>
      </c>
      <c r="BE458" t="s" s="0">
        <v>81</v>
      </c>
      <c r="BF458" t="s" s="0">
        <v>81</v>
      </c>
      <c r="BG458" t="s" s="0">
        <v>81</v>
      </c>
      <c r="BH458" t="s" s="0">
        <v>81</v>
      </c>
      <c r="BI458" t="s" s="0">
        <v>10062</v>
      </c>
      <c r="BJ458" t="s" s="0">
        <v>10063</v>
      </c>
      <c r="BK458" t="s" s="912">
        <f>HYPERLINK("http://dx.doi.org/10.3390/cancers13112606","http://dx.doi.org/10.3390/cancers13112606")</f>
        <v>10064</v>
      </c>
      <c r="BL458" t="s" s="0">
        <v>81</v>
      </c>
      <c r="BM458" t="s" s="0">
        <v>81</v>
      </c>
      <c r="BN458" t="s" s="0">
        <v>323</v>
      </c>
      <c r="BO458" t="s" s="0">
        <v>568</v>
      </c>
      <c r="BP458" t="s" s="0">
        <v>568</v>
      </c>
      <c r="BQ458" t="s" s="0">
        <v>10065</v>
      </c>
      <c r="BR458" t="s" s="0">
        <v>10066</v>
      </c>
      <c r="BS458" t="s" s="0">
        <v>10067</v>
      </c>
      <c r="BT458" t="s" s="913">
        <f>HYPERLINK("https://www.webofscience.com/wos/woscc/full-record/WOS:000659624700001","View Record in Web of Science")</f>
        <v>119</v>
      </c>
      <c r="BU458" t="s" s="0">
        <v>120</v>
      </c>
      <c r="BV458" t="s" s="0">
        <v>81</v>
      </c>
      <c r="BW458" t="s" s="0">
        <v>81</v>
      </c>
      <c r="BX458" t="s" s="0">
        <v>121</v>
      </c>
    </row>
    <row r="459">
      <c r="A459" t="s" s="0">
        <v>77</v>
      </c>
      <c r="B459" t="s" s="0">
        <v>77</v>
      </c>
      <c r="C459" t="s" s="0">
        <v>77</v>
      </c>
      <c r="D459" t="s" s="0">
        <v>77</v>
      </c>
      <c r="E459" t="s" s="0">
        <v>10068</v>
      </c>
      <c r="F459" t="s" s="0">
        <v>10069</v>
      </c>
      <c r="G459" t="s" s="0">
        <v>10070</v>
      </c>
      <c r="H459" t="s" s="0">
        <v>81</v>
      </c>
      <c r="I459" t="s" s="0">
        <v>82</v>
      </c>
      <c r="J459" t="s" s="0">
        <v>10071</v>
      </c>
      <c r="K459" t="s" s="0">
        <v>10072</v>
      </c>
      <c r="L459" t="s" s="0">
        <v>81</v>
      </c>
      <c r="M459" t="s" s="0">
        <v>81</v>
      </c>
      <c r="N459" t="s" s="0">
        <v>81</v>
      </c>
      <c r="O459" t="s" s="0">
        <v>10073</v>
      </c>
      <c r="P459" t="s" s="0">
        <v>10074</v>
      </c>
      <c r="Q459" t="s" s="0">
        <v>87</v>
      </c>
      <c r="R459" t="s" s="0">
        <v>81</v>
      </c>
      <c r="S459" t="s" s="0">
        <v>81</v>
      </c>
      <c r="T459" t="s" s="0">
        <v>81</v>
      </c>
      <c r="U459" t="s" s="0">
        <v>81</v>
      </c>
      <c r="V459" t="s" s="0">
        <v>10075</v>
      </c>
      <c r="W459" t="s" s="0">
        <v>309</v>
      </c>
      <c r="X459" t="s" s="0">
        <v>81</v>
      </c>
      <c r="Y459" t="s" s="0">
        <v>81</v>
      </c>
      <c r="Z459" t="s" s="0">
        <v>90</v>
      </c>
      <c r="AA459" t="s" s="0">
        <v>91</v>
      </c>
      <c r="AB459" t="s" s="0">
        <v>81</v>
      </c>
      <c r="AC459" t="s" s="0">
        <v>81</v>
      </c>
      <c r="AD459" t="s" s="0">
        <v>81</v>
      </c>
      <c r="AE459" t="s" s="0">
        <v>81</v>
      </c>
      <c r="AF459" t="s" s="0">
        <v>81</v>
      </c>
      <c r="AG459" t="s" s="0">
        <v>10076</v>
      </c>
      <c r="AH459" t="s" s="0">
        <v>7671</v>
      </c>
      <c r="AI459" t="s" s="0">
        <v>81</v>
      </c>
      <c r="AJ459" t="s" s="0">
        <v>81</v>
      </c>
      <c r="AK459" t="s" s="0">
        <v>81</v>
      </c>
      <c r="AL459" t="s" s="0">
        <v>347</v>
      </c>
      <c r="AM459" t="s" s="0">
        <v>77</v>
      </c>
      <c r="AN459" t="s" s="0">
        <v>77</v>
      </c>
      <c r="AO459" t="s" s="0">
        <v>77</v>
      </c>
      <c r="AP459" t="s" s="0">
        <v>77</v>
      </c>
      <c r="AQ459" t="s" s="0">
        <v>313</v>
      </c>
      <c r="AR459" t="s" s="0">
        <v>314</v>
      </c>
      <c r="AS459" t="s" s="0">
        <v>315</v>
      </c>
      <c r="AT459" t="s" s="0">
        <v>81</v>
      </c>
      <c r="AU459" t="s" s="0">
        <v>316</v>
      </c>
      <c r="AV459" t="s" s="0">
        <v>81</v>
      </c>
      <c r="AW459" t="s" s="0">
        <v>317</v>
      </c>
      <c r="AX459" t="s" s="0">
        <v>318</v>
      </c>
      <c r="AY459" t="s" s="0">
        <v>5682</v>
      </c>
      <c r="AZ459" t="s" s="0">
        <v>106</v>
      </c>
      <c r="BA459" t="s" s="0">
        <v>154</v>
      </c>
      <c r="BB459" t="s" s="0">
        <v>81</v>
      </c>
      <c r="BC459" t="s" s="0">
        <v>81</v>
      </c>
      <c r="BD459" t="s" s="0">
        <v>81</v>
      </c>
      <c r="BE459" t="s" s="0">
        <v>81</v>
      </c>
      <c r="BF459" t="s" s="0">
        <v>81</v>
      </c>
      <c r="BG459" t="s" s="0">
        <v>81</v>
      </c>
      <c r="BH459" t="s" s="0">
        <v>81</v>
      </c>
      <c r="BI459" t="s" s="0">
        <v>10077</v>
      </c>
      <c r="BJ459" t="s" s="0">
        <v>10078</v>
      </c>
      <c r="BK459" t="s" s="914">
        <f>HYPERLINK("http://dx.doi.org/10.3389/fmed.2026.1904004","http://dx.doi.org/10.3389/fmed.2026.1904004")</f>
        <v>10079</v>
      </c>
      <c r="BL459" t="s" s="0">
        <v>81</v>
      </c>
      <c r="BM459" t="s" s="0">
        <v>81</v>
      </c>
      <c r="BN459" t="s" s="0">
        <v>404</v>
      </c>
      <c r="BO459" t="s" s="0">
        <v>182</v>
      </c>
      <c r="BP459" t="s" s="0">
        <v>115</v>
      </c>
      <c r="BQ459" t="s" s="0">
        <v>10080</v>
      </c>
      <c r="BR459" t="s" s="0">
        <v>81</v>
      </c>
      <c r="BS459" t="s" s="0">
        <v>10081</v>
      </c>
      <c r="BT459" t="s" s="915">
        <f>HYPERLINK("https://www.webofscience.com/wos/woscc/full-record/WOS:001846663500001","View Record in Web of Science")</f>
        <v>119</v>
      </c>
      <c r="BU459" t="s" s="0">
        <v>272</v>
      </c>
      <c r="BV459" t="s" s="0">
        <v>81</v>
      </c>
      <c r="BW459" t="s" s="0">
        <v>81</v>
      </c>
      <c r="BX459" t="s" s="0">
        <v>121</v>
      </c>
    </row>
    <row r="460">
      <c r="A460" t="s" s="0">
        <v>77</v>
      </c>
      <c r="B460" t="s" s="0">
        <v>77</v>
      </c>
      <c r="C460" t="s" s="0">
        <v>77</v>
      </c>
      <c r="D460" t="s" s="0">
        <v>77</v>
      </c>
      <c r="E460" t="s" s="0">
        <v>10082</v>
      </c>
      <c r="F460" t="s" s="0">
        <v>10083</v>
      </c>
      <c r="G460" t="s" s="0">
        <v>10084</v>
      </c>
      <c r="H460" t="s" s="0">
        <v>81</v>
      </c>
      <c r="I460" t="s" s="0">
        <v>82</v>
      </c>
      <c r="J460" t="s" s="0">
        <v>10085</v>
      </c>
      <c r="K460" t="s" s="0">
        <v>10086</v>
      </c>
      <c r="L460" t="s" s="0">
        <v>81</v>
      </c>
      <c r="M460" t="s" s="0">
        <v>81</v>
      </c>
      <c r="N460" t="s" s="0">
        <v>81</v>
      </c>
      <c r="O460" t="s" s="0">
        <v>10087</v>
      </c>
      <c r="P460" t="s" s="0">
        <v>10088</v>
      </c>
      <c r="Q460" t="s" s="0">
        <v>87</v>
      </c>
      <c r="R460" t="s" s="0">
        <v>81</v>
      </c>
      <c r="S460" t="s" s="0">
        <v>81</v>
      </c>
      <c r="T460" t="s" s="0">
        <v>81</v>
      </c>
      <c r="U460" t="s" s="0">
        <v>81</v>
      </c>
      <c r="V460" t="s" s="0">
        <v>10089</v>
      </c>
      <c r="W460" t="s" s="0">
        <v>557</v>
      </c>
      <c r="X460" t="s" s="0">
        <v>81</v>
      </c>
      <c r="Y460" t="s" s="0">
        <v>81</v>
      </c>
      <c r="Z460" t="s" s="0">
        <v>90</v>
      </c>
      <c r="AA460" t="s" s="0">
        <v>91</v>
      </c>
      <c r="AB460" t="s" s="0">
        <v>81</v>
      </c>
      <c r="AC460" t="s" s="0">
        <v>81</v>
      </c>
      <c r="AD460" t="s" s="0">
        <v>81</v>
      </c>
      <c r="AE460" t="s" s="0">
        <v>81</v>
      </c>
      <c r="AF460" t="s" s="0">
        <v>81</v>
      </c>
      <c r="AG460" t="s" s="0">
        <v>10090</v>
      </c>
      <c r="AH460" t="s" s="0">
        <v>10091</v>
      </c>
      <c r="AI460" t="s" s="0">
        <v>81</v>
      </c>
      <c r="AJ460" t="s" s="0">
        <v>81</v>
      </c>
      <c r="AK460" t="s" s="0">
        <v>81</v>
      </c>
      <c r="AL460" t="s" s="0">
        <v>4691</v>
      </c>
      <c r="AM460" t="s" s="0">
        <v>77</v>
      </c>
      <c r="AN460" t="s" s="0">
        <v>77</v>
      </c>
      <c r="AO460" t="s" s="0">
        <v>199</v>
      </c>
      <c r="AP460" t="s" s="0">
        <v>199</v>
      </c>
      <c r="AQ460" t="s" s="0">
        <v>313</v>
      </c>
      <c r="AR460" t="s" s="0">
        <v>314</v>
      </c>
      <c r="AS460" t="s" s="0">
        <v>315</v>
      </c>
      <c r="AT460" t="s" s="0">
        <v>561</v>
      </c>
      <c r="AU460" t="s" s="0">
        <v>81</v>
      </c>
      <c r="AV460" t="s" s="0">
        <v>81</v>
      </c>
      <c r="AW460" t="s" s="0">
        <v>562</v>
      </c>
      <c r="AX460" t="s" s="0">
        <v>563</v>
      </c>
      <c r="AY460" t="s" s="0">
        <v>1185</v>
      </c>
      <c r="AZ460" t="s" s="0">
        <v>106</v>
      </c>
      <c r="BA460" t="s" s="0">
        <v>493</v>
      </c>
      <c r="BB460" t="s" s="0">
        <v>81</v>
      </c>
      <c r="BC460" t="s" s="0">
        <v>81</v>
      </c>
      <c r="BD460" t="s" s="0">
        <v>81</v>
      </c>
      <c r="BE460" t="s" s="0">
        <v>81</v>
      </c>
      <c r="BF460" t="s" s="0">
        <v>81</v>
      </c>
      <c r="BG460" t="s" s="0">
        <v>81</v>
      </c>
      <c r="BH460" t="s" s="0">
        <v>81</v>
      </c>
      <c r="BI460" t="s" s="0">
        <v>10092</v>
      </c>
      <c r="BJ460" t="s" s="0">
        <v>10093</v>
      </c>
      <c r="BK460" t="s" s="916">
        <f>HYPERLINK("http://dx.doi.org/10.3389/fonc.2026.1781422","http://dx.doi.org/10.3389/fonc.2026.1781422")</f>
        <v>10094</v>
      </c>
      <c r="BL460" t="s" s="0">
        <v>81</v>
      </c>
      <c r="BM460" t="s" s="0">
        <v>346</v>
      </c>
      <c r="BN460" t="s" s="0">
        <v>177</v>
      </c>
      <c r="BO460" t="s" s="0">
        <v>568</v>
      </c>
      <c r="BP460" t="s" s="0">
        <v>568</v>
      </c>
      <c r="BQ460" t="s" s="0">
        <v>10095</v>
      </c>
      <c r="BR460" t="s" s="0">
        <v>10096</v>
      </c>
      <c r="BS460" t="s" s="0">
        <v>10097</v>
      </c>
      <c r="BT460" t="s" s="917">
        <f>HYPERLINK("https://www.webofscience.com/wos/woscc/full-record/WOS:001744611500001","View Record in Web of Science")</f>
        <v>119</v>
      </c>
      <c r="BU460" t="s" s="0">
        <v>120</v>
      </c>
      <c r="BV460" t="s" s="0">
        <v>81</v>
      </c>
      <c r="BW460" t="s" s="0">
        <v>81</v>
      </c>
      <c r="BX460" t="s" s="0">
        <v>121</v>
      </c>
    </row>
    <row r="461">
      <c r="A461" t="s" s="0">
        <v>77</v>
      </c>
      <c r="B461" t="s" s="0">
        <v>77</v>
      </c>
      <c r="C461" t="s" s="0">
        <v>77</v>
      </c>
      <c r="D461" t="s" s="0">
        <v>77</v>
      </c>
      <c r="E461" t="s" s="0">
        <v>10098</v>
      </c>
      <c r="F461" t="s" s="0">
        <v>10099</v>
      </c>
      <c r="G461" t="s" s="0">
        <v>10100</v>
      </c>
      <c r="H461" t="s" s="0">
        <v>81</v>
      </c>
      <c r="I461" t="s" s="0">
        <v>82</v>
      </c>
      <c r="J461" t="s" s="0">
        <v>10101</v>
      </c>
      <c r="K461" t="s" s="0">
        <v>10102</v>
      </c>
      <c r="L461" t="s" s="0">
        <v>81</v>
      </c>
      <c r="M461" t="s" s="0">
        <v>81</v>
      </c>
      <c r="N461" t="s" s="0">
        <v>81</v>
      </c>
      <c r="O461" t="s" s="0">
        <v>10103</v>
      </c>
      <c r="P461" t="s" s="0">
        <v>10104</v>
      </c>
      <c r="Q461" t="s" s="0">
        <v>87</v>
      </c>
      <c r="R461" t="s" s="0">
        <v>81</v>
      </c>
      <c r="S461" t="s" s="0">
        <v>81</v>
      </c>
      <c r="T461" t="s" s="0">
        <v>81</v>
      </c>
      <c r="U461" t="s" s="0">
        <v>81</v>
      </c>
      <c r="V461" t="s" s="0">
        <v>10105</v>
      </c>
      <c r="W461" t="s" s="0">
        <v>167</v>
      </c>
      <c r="X461" t="s" s="0">
        <v>81</v>
      </c>
      <c r="Y461" t="s" s="0">
        <v>81</v>
      </c>
      <c r="Z461" t="s" s="0">
        <v>90</v>
      </c>
      <c r="AA461" t="s" s="0">
        <v>91</v>
      </c>
      <c r="AB461" t="s" s="0">
        <v>81</v>
      </c>
      <c r="AC461" t="s" s="0">
        <v>81</v>
      </c>
      <c r="AD461" t="s" s="0">
        <v>81</v>
      </c>
      <c r="AE461" t="s" s="0">
        <v>81</v>
      </c>
      <c r="AF461" t="s" s="0">
        <v>81</v>
      </c>
      <c r="AG461" t="s" s="0">
        <v>10106</v>
      </c>
      <c r="AH461" t="s" s="0">
        <v>10107</v>
      </c>
      <c r="AI461" t="s" s="0">
        <v>10108</v>
      </c>
      <c r="AJ461" t="s" s="0">
        <v>81</v>
      </c>
      <c r="AK461" t="s" s="0">
        <v>81</v>
      </c>
      <c r="AL461" t="s" s="0">
        <v>429</v>
      </c>
      <c r="AM461" t="s" s="0">
        <v>108</v>
      </c>
      <c r="AN461" t="s" s="0">
        <v>97</v>
      </c>
      <c r="AO461" t="s" s="0">
        <v>108</v>
      </c>
      <c r="AP461" t="s" s="0">
        <v>108</v>
      </c>
      <c r="AQ461" t="s" s="0">
        <v>170</v>
      </c>
      <c r="AR461" t="s" s="0">
        <v>171</v>
      </c>
      <c r="AS461" t="s" s="0">
        <v>172</v>
      </c>
      <c r="AT461" t="s" s="0">
        <v>81</v>
      </c>
      <c r="AU461" t="s" s="0">
        <v>173</v>
      </c>
      <c r="AV461" t="s" s="0">
        <v>81</v>
      </c>
      <c r="AW461" t="s" s="0">
        <v>174</v>
      </c>
      <c r="AX461" t="s" s="0">
        <v>175</v>
      </c>
      <c r="AY461" t="s" s="0">
        <v>589</v>
      </c>
      <c r="AZ461" t="s" s="0">
        <v>106</v>
      </c>
      <c r="BA461" t="s" s="0">
        <v>177</v>
      </c>
      <c r="BB461" t="s" s="0">
        <v>97</v>
      </c>
      <c r="BC461" t="s" s="0">
        <v>81</v>
      </c>
      <c r="BD461" t="s" s="0">
        <v>81</v>
      </c>
      <c r="BE461" t="s" s="0">
        <v>81</v>
      </c>
      <c r="BF461" t="s" s="0">
        <v>81</v>
      </c>
      <c r="BG461" t="s" s="0">
        <v>81</v>
      </c>
      <c r="BH461" t="s" s="0">
        <v>81</v>
      </c>
      <c r="BI461" t="s" s="0">
        <v>10109</v>
      </c>
      <c r="BJ461" t="s" s="0">
        <v>10110</v>
      </c>
      <c r="BK461" t="s" s="918">
        <f>HYPERLINK("http://dx.doi.org/10.3390/jcm15020903","http://dx.doi.org/10.3390/jcm15020903")</f>
        <v>10111</v>
      </c>
      <c r="BL461" t="s" s="0">
        <v>81</v>
      </c>
      <c r="BM461" t="s" s="0">
        <v>81</v>
      </c>
      <c r="BN461" t="s" s="0">
        <v>297</v>
      </c>
      <c r="BO461" t="s" s="0">
        <v>182</v>
      </c>
      <c r="BP461" t="s" s="0">
        <v>115</v>
      </c>
      <c r="BQ461" t="s" s="0">
        <v>10112</v>
      </c>
      <c r="BR461" t="s" s="0">
        <v>10113</v>
      </c>
      <c r="BS461" t="s" s="0">
        <v>10114</v>
      </c>
      <c r="BT461" t="s" s="919">
        <f>HYPERLINK("https://www.webofscience.com/wos/woscc/full-record/WOS:001670703100001","View Record in Web of Science")</f>
        <v>119</v>
      </c>
      <c r="BU461" t="s" s="0">
        <v>120</v>
      </c>
      <c r="BV461" t="s" s="0">
        <v>81</v>
      </c>
      <c r="BW461" t="s" s="0">
        <v>81</v>
      </c>
      <c r="BX461" t="s" s="0">
        <v>121</v>
      </c>
    </row>
    <row r="462">
      <c r="A462" t="s" s="0">
        <v>77</v>
      </c>
      <c r="B462" t="s" s="0">
        <v>77</v>
      </c>
      <c r="C462" t="s" s="0">
        <v>77</v>
      </c>
      <c r="D462" t="s" s="0">
        <v>77</v>
      </c>
      <c r="E462" t="s" s="0">
        <v>10115</v>
      </c>
      <c r="F462" t="s" s="0">
        <v>10116</v>
      </c>
      <c r="G462" t="s" s="0">
        <v>10117</v>
      </c>
      <c r="H462" t="s" s="0">
        <v>81</v>
      </c>
      <c r="I462" t="s" s="0">
        <v>82</v>
      </c>
      <c r="J462" t="s" s="0">
        <v>10118</v>
      </c>
      <c r="K462" t="s" s="0">
        <v>10119</v>
      </c>
      <c r="L462" t="s" s="0">
        <v>10120</v>
      </c>
      <c r="M462" t="s" s="0">
        <v>10120</v>
      </c>
      <c r="N462" t="s" s="0">
        <v>10121</v>
      </c>
      <c r="O462" t="s" s="0">
        <v>10122</v>
      </c>
      <c r="P462" t="s" s="0">
        <v>10123</v>
      </c>
      <c r="Q462" t="s" s="0">
        <v>87</v>
      </c>
      <c r="R462" t="s" s="0">
        <v>81</v>
      </c>
      <c r="S462" t="s" s="0">
        <v>81</v>
      </c>
      <c r="T462" t="s" s="0">
        <v>81</v>
      </c>
      <c r="U462" t="s" s="0">
        <v>81</v>
      </c>
      <c r="V462" t="s" s="0">
        <v>10124</v>
      </c>
      <c r="W462" t="s" s="0">
        <v>193</v>
      </c>
      <c r="X462" t="s" s="0">
        <v>81</v>
      </c>
      <c r="Y462" t="s" s="0">
        <v>81</v>
      </c>
      <c r="Z462" t="s" s="0">
        <v>90</v>
      </c>
      <c r="AA462" t="s" s="0">
        <v>91</v>
      </c>
      <c r="AB462" t="s" s="0">
        <v>81</v>
      </c>
      <c r="AC462" t="s" s="0">
        <v>81</v>
      </c>
      <c r="AD462" t="s" s="0">
        <v>81</v>
      </c>
      <c r="AE462" t="s" s="0">
        <v>81</v>
      </c>
      <c r="AF462" t="s" s="0">
        <v>81</v>
      </c>
      <c r="AG462" t="s" s="0">
        <v>10125</v>
      </c>
      <c r="AH462" t="s" s="0">
        <v>10126</v>
      </c>
      <c r="AI462" t="s" s="0">
        <v>10127</v>
      </c>
      <c r="AJ462" t="s" s="0">
        <v>81</v>
      </c>
      <c r="AK462" t="s" s="0">
        <v>81</v>
      </c>
      <c r="AL462" t="s" s="0">
        <v>638</v>
      </c>
      <c r="AM462" t="s" s="0">
        <v>77</v>
      </c>
      <c r="AN462" t="s" s="0">
        <v>77</v>
      </c>
      <c r="AO462" t="s" s="0">
        <v>288</v>
      </c>
      <c r="AP462" t="s" s="0">
        <v>288</v>
      </c>
      <c r="AQ462" t="s" s="0">
        <v>98</v>
      </c>
      <c r="AR462" t="s" s="0">
        <v>99</v>
      </c>
      <c r="AS462" t="s" s="0">
        <v>100</v>
      </c>
      <c r="AT462" t="s" s="0">
        <v>81</v>
      </c>
      <c r="AU462" t="s" s="0">
        <v>201</v>
      </c>
      <c r="AV462" t="s" s="0">
        <v>81</v>
      </c>
      <c r="AW462" t="s" s="0">
        <v>202</v>
      </c>
      <c r="AX462" t="s" s="0">
        <v>203</v>
      </c>
      <c r="AY462" t="s" s="0">
        <v>10128</v>
      </c>
      <c r="AZ462" t="s" s="0">
        <v>106</v>
      </c>
      <c r="BA462" t="s" s="0">
        <v>267</v>
      </c>
      <c r="BB462" t="s" s="0">
        <v>108</v>
      </c>
      <c r="BC462" t="s" s="0">
        <v>81</v>
      </c>
      <c r="BD462" t="s" s="0">
        <v>81</v>
      </c>
      <c r="BE462" t="s" s="0">
        <v>81</v>
      </c>
      <c r="BF462" t="s" s="0">
        <v>81</v>
      </c>
      <c r="BG462" t="s" s="0">
        <v>81</v>
      </c>
      <c r="BH462" t="s" s="0">
        <v>81</v>
      </c>
      <c r="BI462" t="s" s="0">
        <v>1846</v>
      </c>
      <c r="BJ462" t="s" s="0">
        <v>10129</v>
      </c>
      <c r="BK462" t="s" s="920">
        <f>HYPERLINK("http://dx.doi.org/10.1186/s12938-026-01525-6","http://dx.doi.org/10.1186/s12938-026-01525-6")</f>
        <v>10130</v>
      </c>
      <c r="BL462" t="s" s="0">
        <v>81</v>
      </c>
      <c r="BM462" t="s" s="0">
        <v>81</v>
      </c>
      <c r="BN462" t="s" s="0">
        <v>169</v>
      </c>
      <c r="BO462" t="s" s="0">
        <v>210</v>
      </c>
      <c r="BP462" t="s" s="0">
        <v>211</v>
      </c>
      <c r="BQ462" t="s" s="0">
        <v>10131</v>
      </c>
      <c r="BR462" t="s" s="0">
        <v>10132</v>
      </c>
      <c r="BS462" t="s" s="0">
        <v>10133</v>
      </c>
      <c r="BT462" t="s" s="921">
        <f>HYPERLINK("https://www.webofscience.com/wos/woscc/full-record/WOS:001704975600001","View Record in Web of Science")</f>
        <v>119</v>
      </c>
      <c r="BU462" t="s" s="0">
        <v>120</v>
      </c>
      <c r="BV462" t="s" s="0">
        <v>81</v>
      </c>
      <c r="BW462" t="s" s="0">
        <v>81</v>
      </c>
      <c r="BX462" t="s" s="0">
        <v>121</v>
      </c>
    </row>
    <row r="463">
      <c r="A463" t="s" s="0">
        <v>77</v>
      </c>
      <c r="B463" t="s" s="0">
        <v>77</v>
      </c>
      <c r="C463" t="s" s="0">
        <v>77</v>
      </c>
      <c r="D463" t="s" s="0">
        <v>77</v>
      </c>
      <c r="E463" t="s" s="0">
        <v>10134</v>
      </c>
      <c r="F463" t="s" s="0">
        <v>10135</v>
      </c>
      <c r="G463" t="s" s="0">
        <v>10136</v>
      </c>
      <c r="H463" t="s" s="0">
        <v>81</v>
      </c>
      <c r="I463" t="s" s="0">
        <v>82</v>
      </c>
      <c r="J463" t="s" s="0">
        <v>10137</v>
      </c>
      <c r="K463" t="s" s="0">
        <v>10138</v>
      </c>
      <c r="L463" t="s" s="0">
        <v>81</v>
      </c>
      <c r="M463" t="s" s="0">
        <v>81</v>
      </c>
      <c r="N463" t="s" s="0">
        <v>81</v>
      </c>
      <c r="O463" t="s" s="0">
        <v>10139</v>
      </c>
      <c r="P463" t="s" s="0">
        <v>10140</v>
      </c>
      <c r="Q463" t="s" s="0">
        <v>87</v>
      </c>
      <c r="R463" t="s" s="0">
        <v>81</v>
      </c>
      <c r="S463" t="s" s="0">
        <v>81</v>
      </c>
      <c r="T463" t="s" s="0">
        <v>81</v>
      </c>
      <c r="U463" t="s" s="0">
        <v>81</v>
      </c>
      <c r="V463" t="s" s="0">
        <v>10141</v>
      </c>
      <c r="W463" t="s" s="0">
        <v>10142</v>
      </c>
      <c r="X463" t="s" s="0">
        <v>81</v>
      </c>
      <c r="Y463" t="s" s="0">
        <v>81</v>
      </c>
      <c r="Z463" t="s" s="0">
        <v>90</v>
      </c>
      <c r="AA463" t="s" s="0">
        <v>91</v>
      </c>
      <c r="AB463" t="s" s="0">
        <v>81</v>
      </c>
      <c r="AC463" t="s" s="0">
        <v>81</v>
      </c>
      <c r="AD463" t="s" s="0">
        <v>81</v>
      </c>
      <c r="AE463" t="s" s="0">
        <v>81</v>
      </c>
      <c r="AF463" t="s" s="0">
        <v>81</v>
      </c>
      <c r="AG463" t="s" s="0">
        <v>10143</v>
      </c>
      <c r="AH463" t="s" s="0">
        <v>10144</v>
      </c>
      <c r="AI463" t="s" s="0">
        <v>10145</v>
      </c>
      <c r="AJ463" t="s" s="0">
        <v>10146</v>
      </c>
      <c r="AK463" t="s" s="0">
        <v>81</v>
      </c>
      <c r="AL463" t="s" s="0">
        <v>2780</v>
      </c>
      <c r="AM463" t="s" s="0">
        <v>77</v>
      </c>
      <c r="AN463" t="s" s="0">
        <v>77</v>
      </c>
      <c r="AO463" t="s" s="0">
        <v>108</v>
      </c>
      <c r="AP463" t="s" s="0">
        <v>108</v>
      </c>
      <c r="AQ463" t="s" s="0">
        <v>98</v>
      </c>
      <c r="AR463" t="s" s="0">
        <v>99</v>
      </c>
      <c r="AS463" t="s" s="0">
        <v>100</v>
      </c>
      <c r="AT463" t="s" s="0">
        <v>81</v>
      </c>
      <c r="AU463" t="s" s="0">
        <v>10147</v>
      </c>
      <c r="AV463" t="s" s="0">
        <v>81</v>
      </c>
      <c r="AW463" t="s" s="0">
        <v>10148</v>
      </c>
      <c r="AX463" t="s" s="0">
        <v>10149</v>
      </c>
      <c r="AY463" t="s" s="0">
        <v>10150</v>
      </c>
      <c r="AZ463" t="s" s="0">
        <v>106</v>
      </c>
      <c r="BA463" t="s" s="0">
        <v>323</v>
      </c>
      <c r="BB463" t="s" s="0">
        <v>108</v>
      </c>
      <c r="BC463" t="s" s="0">
        <v>81</v>
      </c>
      <c r="BD463" t="s" s="0">
        <v>81</v>
      </c>
      <c r="BE463" t="s" s="0">
        <v>81</v>
      </c>
      <c r="BF463" t="s" s="0">
        <v>81</v>
      </c>
      <c r="BG463" t="s" s="0">
        <v>81</v>
      </c>
      <c r="BH463" t="s" s="0">
        <v>81</v>
      </c>
      <c r="BI463" t="s" s="0">
        <v>9749</v>
      </c>
      <c r="BJ463" t="s" s="0">
        <v>10151</v>
      </c>
      <c r="BK463" t="s" s="922">
        <f>HYPERLINK("http://dx.doi.org/10.1186/s12886-026-04688-x","http://dx.doi.org/10.1186/s12886-026-04688-x")</f>
        <v>10152</v>
      </c>
      <c r="BL463" t="s" s="0">
        <v>81</v>
      </c>
      <c r="BM463" t="s" s="0">
        <v>81</v>
      </c>
      <c r="BN463" t="s" s="0">
        <v>293</v>
      </c>
      <c r="BO463" t="s" s="0">
        <v>1779</v>
      </c>
      <c r="BP463" t="s" s="0">
        <v>1779</v>
      </c>
      <c r="BQ463" t="s" s="0">
        <v>10153</v>
      </c>
      <c r="BR463" t="s" s="0">
        <v>10154</v>
      </c>
      <c r="BS463" t="s" s="0">
        <v>10155</v>
      </c>
      <c r="BT463" t="s" s="923">
        <f>HYPERLINK("https://www.webofscience.com/wos/woscc/full-record/WOS:001715881100001","View Record in Web of Science")</f>
        <v>119</v>
      </c>
      <c r="BU463" t="s" s="0">
        <v>120</v>
      </c>
      <c r="BV463" t="s" s="0">
        <v>81</v>
      </c>
      <c r="BW463" t="s" s="0">
        <v>81</v>
      </c>
      <c r="BX463" t="s" s="0">
        <v>121</v>
      </c>
    </row>
    <row r="464">
      <c r="A464" t="s" s="0">
        <v>77</v>
      </c>
      <c r="B464" t="s" s="0">
        <v>77</v>
      </c>
      <c r="C464" t="s" s="0">
        <v>77</v>
      </c>
      <c r="D464" t="s" s="0">
        <v>77</v>
      </c>
      <c r="E464" t="s" s="0">
        <v>10156</v>
      </c>
      <c r="F464" t="s" s="0">
        <v>10157</v>
      </c>
      <c r="G464" t="s" s="0">
        <v>10158</v>
      </c>
      <c r="H464" t="s" s="0">
        <v>81</v>
      </c>
      <c r="I464" t="s" s="0">
        <v>82</v>
      </c>
      <c r="J464" t="s" s="0">
        <v>10159</v>
      </c>
      <c r="K464" t="s" s="0">
        <v>10160</v>
      </c>
      <c r="L464" t="s" s="0">
        <v>81</v>
      </c>
      <c r="M464" t="s" s="0">
        <v>81</v>
      </c>
      <c r="N464" t="s" s="0">
        <v>81</v>
      </c>
      <c r="O464" t="s" s="0">
        <v>10161</v>
      </c>
      <c r="P464" t="s" s="0">
        <v>81</v>
      </c>
      <c r="Q464" t="s" s="0">
        <v>87</v>
      </c>
      <c r="R464" t="s" s="0">
        <v>81</v>
      </c>
      <c r="S464" t="s" s="0">
        <v>81</v>
      </c>
      <c r="T464" t="s" s="0">
        <v>81</v>
      </c>
      <c r="U464" t="s" s="0">
        <v>81</v>
      </c>
      <c r="V464" t="s" s="0">
        <v>10162</v>
      </c>
      <c r="W464" t="s" s="0">
        <v>10163</v>
      </c>
      <c r="X464" t="s" s="0">
        <v>81</v>
      </c>
      <c r="Y464" t="s" s="0">
        <v>81</v>
      </c>
      <c r="Z464" t="s" s="0">
        <v>90</v>
      </c>
      <c r="AA464" t="s" s="0">
        <v>91</v>
      </c>
      <c r="AB464" t="s" s="0">
        <v>81</v>
      </c>
      <c r="AC464" t="s" s="0">
        <v>81</v>
      </c>
      <c r="AD464" t="s" s="0">
        <v>81</v>
      </c>
      <c r="AE464" t="s" s="0">
        <v>81</v>
      </c>
      <c r="AF464" t="s" s="0">
        <v>81</v>
      </c>
      <c r="AG464" t="s" s="0">
        <v>10164</v>
      </c>
      <c r="AH464" t="s" s="0">
        <v>10165</v>
      </c>
      <c r="AI464" t="s" s="0">
        <v>81</v>
      </c>
      <c r="AJ464" t="s" s="0">
        <v>81</v>
      </c>
      <c r="AK464" t="s" s="0">
        <v>81</v>
      </c>
      <c r="AL464" t="s" s="0">
        <v>4305</v>
      </c>
      <c r="AM464" t="s" s="0">
        <v>77</v>
      </c>
      <c r="AN464" t="s" s="0">
        <v>77</v>
      </c>
      <c r="AO464" t="s" s="0">
        <v>108</v>
      </c>
      <c r="AP464" t="s" s="0">
        <v>108</v>
      </c>
      <c r="AQ464" t="s" s="0">
        <v>997</v>
      </c>
      <c r="AR464" t="s" s="0">
        <v>99</v>
      </c>
      <c r="AS464" t="s" s="0">
        <v>998</v>
      </c>
      <c r="AT464" t="s" s="0">
        <v>10166</v>
      </c>
      <c r="AU464" t="s" s="0">
        <v>10167</v>
      </c>
      <c r="AV464" t="s" s="0">
        <v>81</v>
      </c>
      <c r="AW464" t="s" s="0">
        <v>10168</v>
      </c>
      <c r="AX464" t="s" s="0">
        <v>10169</v>
      </c>
      <c r="AY464" t="s" s="0">
        <v>106</v>
      </c>
      <c r="AZ464" t="s" s="0">
        <v>106</v>
      </c>
      <c r="BA464" t="s" s="0">
        <v>466</v>
      </c>
      <c r="BB464" t="s" s="0">
        <v>81</v>
      </c>
      <c r="BC464" t="s" s="0">
        <v>81</v>
      </c>
      <c r="BD464" t="s" s="0">
        <v>81</v>
      </c>
      <c r="BE464" t="s" s="0">
        <v>81</v>
      </c>
      <c r="BF464" t="s" s="0">
        <v>81</v>
      </c>
      <c r="BG464" t="s" s="0">
        <v>81</v>
      </c>
      <c r="BH464" t="s" s="0">
        <v>81</v>
      </c>
      <c r="BI464" t="s" s="0">
        <v>10170</v>
      </c>
      <c r="BJ464" t="s" s="0">
        <v>10171</v>
      </c>
      <c r="BK464" t="s" s="924">
        <f>HYPERLINK("http://dx.doi.org/10.1177/1759720X261442408","http://dx.doi.org/10.1177/1759720X261442408")</f>
        <v>10172</v>
      </c>
      <c r="BL464" t="s" s="0">
        <v>81</v>
      </c>
      <c r="BM464" t="s" s="0">
        <v>81</v>
      </c>
      <c r="BN464" t="s" s="0">
        <v>293</v>
      </c>
      <c r="BO464" t="s" s="0">
        <v>1004</v>
      </c>
      <c r="BP464" t="s" s="0">
        <v>1004</v>
      </c>
      <c r="BQ464" t="s" s="0">
        <v>10173</v>
      </c>
      <c r="BR464" t="s" s="0">
        <v>10174</v>
      </c>
      <c r="BS464" t="s" s="0">
        <v>10175</v>
      </c>
      <c r="BT464" t="s" s="925">
        <f>HYPERLINK("https://www.webofscience.com/wos/woscc/full-record/WOS:001753103700001","View Record in Web of Science")</f>
        <v>119</v>
      </c>
      <c r="BU464" t="s" s="0">
        <v>120</v>
      </c>
      <c r="BV464" t="s" s="0">
        <v>81</v>
      </c>
      <c r="BW464" t="s" s="0">
        <v>81</v>
      </c>
      <c r="BX464" t="s" s="0">
        <v>121</v>
      </c>
    </row>
    <row r="465">
      <c r="A465" t="s" s="0">
        <v>77</v>
      </c>
      <c r="B465" t="s" s="0">
        <v>77</v>
      </c>
      <c r="C465" t="s" s="0">
        <v>77</v>
      </c>
      <c r="D465" t="s" s="0">
        <v>77</v>
      </c>
      <c r="E465" t="s" s="0">
        <v>10176</v>
      </c>
      <c r="F465" t="s" s="0">
        <v>10177</v>
      </c>
      <c r="G465" t="s" s="0">
        <v>10178</v>
      </c>
      <c r="H465" t="s" s="0">
        <v>81</v>
      </c>
      <c r="I465" t="s" s="0">
        <v>276</v>
      </c>
      <c r="J465" t="s" s="0">
        <v>10179</v>
      </c>
      <c r="K465" t="s" s="0">
        <v>10180</v>
      </c>
      <c r="L465" t="s" s="0">
        <v>81</v>
      </c>
      <c r="M465" t="s" s="0">
        <v>81</v>
      </c>
      <c r="N465" t="s" s="0">
        <v>81</v>
      </c>
      <c r="O465" t="s" s="0">
        <v>10181</v>
      </c>
      <c r="P465" t="s" s="0">
        <v>81</v>
      </c>
      <c r="Q465" t="s" s="0">
        <v>87</v>
      </c>
      <c r="R465" t="s" s="0">
        <v>81</v>
      </c>
      <c r="S465" t="s" s="0">
        <v>81</v>
      </c>
      <c r="T465" t="s" s="0">
        <v>81</v>
      </c>
      <c r="U465" t="s" s="0">
        <v>81</v>
      </c>
      <c r="V465" t="s" s="0">
        <v>10182</v>
      </c>
      <c r="W465" t="s" s="0">
        <v>10183</v>
      </c>
      <c r="X465" t="s" s="0">
        <v>81</v>
      </c>
      <c r="Y465" t="s" s="0">
        <v>81</v>
      </c>
      <c r="Z465" t="s" s="0">
        <v>90</v>
      </c>
      <c r="AA465" t="s" s="0">
        <v>91</v>
      </c>
      <c r="AB465" t="s" s="0">
        <v>81</v>
      </c>
      <c r="AC465" t="s" s="0">
        <v>81</v>
      </c>
      <c r="AD465" t="s" s="0">
        <v>81</v>
      </c>
      <c r="AE465" t="s" s="0">
        <v>81</v>
      </c>
      <c r="AF465" t="s" s="0">
        <v>81</v>
      </c>
      <c r="AG465" t="s" s="0">
        <v>10184</v>
      </c>
      <c r="AH465" t="s" s="0">
        <v>10185</v>
      </c>
      <c r="AI465" t="s" s="0">
        <v>10186</v>
      </c>
      <c r="AJ465" t="s" s="0">
        <v>10187</v>
      </c>
      <c r="AK465" t="s" s="0">
        <v>81</v>
      </c>
      <c r="AL465" t="s" s="0">
        <v>207</v>
      </c>
      <c r="AM465" t="s" s="0">
        <v>77</v>
      </c>
      <c r="AN465" t="s" s="0">
        <v>77</v>
      </c>
      <c r="AO465" t="s" s="0">
        <v>108</v>
      </c>
      <c r="AP465" t="s" s="0">
        <v>108</v>
      </c>
      <c r="AQ465" t="s" s="0">
        <v>1231</v>
      </c>
      <c r="AR465" t="s" s="0">
        <v>1232</v>
      </c>
      <c r="AS465" t="s" s="0">
        <v>1233</v>
      </c>
      <c r="AT465" t="s" s="0">
        <v>81</v>
      </c>
      <c r="AU465" t="s" s="0">
        <v>10188</v>
      </c>
      <c r="AV465" t="s" s="0">
        <v>81</v>
      </c>
      <c r="AW465" t="s" s="0">
        <v>10189</v>
      </c>
      <c r="AX465" t="s" s="0">
        <v>10190</v>
      </c>
      <c r="AY465" t="s" s="0">
        <v>10191</v>
      </c>
      <c r="AZ465" t="s" s="0">
        <v>106</v>
      </c>
      <c r="BA465" t="s" s="0">
        <v>106</v>
      </c>
      <c r="BB465" t="s" s="0">
        <v>108</v>
      </c>
      <c r="BC465" t="s" s="0">
        <v>81</v>
      </c>
      <c r="BD465" t="s" s="0">
        <v>81</v>
      </c>
      <c r="BE465" t="s" s="0">
        <v>81</v>
      </c>
      <c r="BF465" t="s" s="0">
        <v>81</v>
      </c>
      <c r="BG465" t="s" s="0">
        <v>81</v>
      </c>
      <c r="BH465" t="s" s="0">
        <v>81</v>
      </c>
      <c r="BI465" t="s" s="0">
        <v>10192</v>
      </c>
      <c r="BJ465" t="s" s="0">
        <v>10193</v>
      </c>
      <c r="BK465" t="s" s="926">
        <f>HYPERLINK("http://dx.doi.org/10.1049/tje2.70171","http://dx.doi.org/10.1049/tje2.70171")</f>
        <v>10194</v>
      </c>
      <c r="BL465" t="s" s="0">
        <v>81</v>
      </c>
      <c r="BM465" t="s" s="0">
        <v>81</v>
      </c>
      <c r="BN465" t="s" s="0">
        <v>323</v>
      </c>
      <c r="BO465" t="s" s="0">
        <v>8675</v>
      </c>
      <c r="BP465" t="s" s="0">
        <v>211</v>
      </c>
      <c r="BQ465" t="s" s="0">
        <v>10195</v>
      </c>
      <c r="BR465" t="s" s="0">
        <v>81</v>
      </c>
      <c r="BS465" t="s" s="0">
        <v>10196</v>
      </c>
      <c r="BT465" t="s" s="927">
        <f>HYPERLINK("https://www.webofscience.com/wos/woscc/full-record/WOS:001697069900001","View Record in Web of Science")</f>
        <v>119</v>
      </c>
      <c r="BU465" t="s" s="0">
        <v>272</v>
      </c>
      <c r="BV465" t="s" s="0">
        <v>81</v>
      </c>
      <c r="BW465" t="s" s="0">
        <v>81</v>
      </c>
      <c r="BX465" t="s" s="0">
        <v>121</v>
      </c>
    </row>
    <row r="466">
      <c r="A466" t="s" s="0">
        <v>77</v>
      </c>
      <c r="B466" t="s" s="0">
        <v>77</v>
      </c>
      <c r="C466" t="s" s="0">
        <v>77</v>
      </c>
      <c r="D466" t="s" s="0">
        <v>77</v>
      </c>
      <c r="E466" t="s" s="0">
        <v>10197</v>
      </c>
      <c r="F466" t="s" s="0">
        <v>10198</v>
      </c>
      <c r="G466" t="s" s="0">
        <v>10199</v>
      </c>
      <c r="H466" t="s" s="0">
        <v>81</v>
      </c>
      <c r="I466" t="s" s="0">
        <v>82</v>
      </c>
      <c r="J466" t="s" s="0">
        <v>10200</v>
      </c>
      <c r="K466" t="s" s="0">
        <v>10201</v>
      </c>
      <c r="L466" t="s" s="0">
        <v>10202</v>
      </c>
      <c r="M466" t="s" s="0">
        <v>10203</v>
      </c>
      <c r="N466" t="s" s="0">
        <v>10204</v>
      </c>
      <c r="O466" t="s" s="0">
        <v>10205</v>
      </c>
      <c r="P466" t="s" s="0">
        <v>10206</v>
      </c>
      <c r="Q466" t="s" s="0">
        <v>87</v>
      </c>
      <c r="R466" t="s" s="0">
        <v>81</v>
      </c>
      <c r="S466" t="s" s="0">
        <v>81</v>
      </c>
      <c r="T466" t="s" s="0">
        <v>81</v>
      </c>
      <c r="U466" t="s" s="0">
        <v>81</v>
      </c>
      <c r="V466" t="s" s="0">
        <v>10207</v>
      </c>
      <c r="W466" t="s" s="0">
        <v>309</v>
      </c>
      <c r="X466" t="s" s="0">
        <v>81</v>
      </c>
      <c r="Y466" t="s" s="0">
        <v>81</v>
      </c>
      <c r="Z466" t="s" s="0">
        <v>90</v>
      </c>
      <c r="AA466" t="s" s="0">
        <v>91</v>
      </c>
      <c r="AB466" t="s" s="0">
        <v>81</v>
      </c>
      <c r="AC466" t="s" s="0">
        <v>81</v>
      </c>
      <c r="AD466" t="s" s="0">
        <v>81</v>
      </c>
      <c r="AE466" t="s" s="0">
        <v>81</v>
      </c>
      <c r="AF466" t="s" s="0">
        <v>81</v>
      </c>
      <c r="AG466" t="s" s="0">
        <v>10208</v>
      </c>
      <c r="AH466" t="s" s="0">
        <v>81</v>
      </c>
      <c r="AI466" t="s" s="0">
        <v>10209</v>
      </c>
      <c r="AJ466" t="s" s="0">
        <v>10210</v>
      </c>
      <c r="AK466" t="s" s="0">
        <v>81</v>
      </c>
      <c r="AL466" t="s" s="0">
        <v>974</v>
      </c>
      <c r="AM466" t="s" s="0">
        <v>97</v>
      </c>
      <c r="AN466" t="s" s="0">
        <v>97</v>
      </c>
      <c r="AO466" t="s" s="0">
        <v>199</v>
      </c>
      <c r="AP466" t="s" s="0">
        <v>288</v>
      </c>
      <c r="AQ466" t="s" s="0">
        <v>313</v>
      </c>
      <c r="AR466" t="s" s="0">
        <v>314</v>
      </c>
      <c r="AS466" t="s" s="0">
        <v>315</v>
      </c>
      <c r="AT466" t="s" s="0">
        <v>81</v>
      </c>
      <c r="AU466" t="s" s="0">
        <v>316</v>
      </c>
      <c r="AV466" t="s" s="0">
        <v>81</v>
      </c>
      <c r="AW466" t="s" s="0">
        <v>317</v>
      </c>
      <c r="AX466" t="s" s="0">
        <v>318</v>
      </c>
      <c r="AY466" t="s" s="0">
        <v>10211</v>
      </c>
      <c r="AZ466" t="s" s="0">
        <v>205</v>
      </c>
      <c r="BA466" t="s" s="0">
        <v>677</v>
      </c>
      <c r="BB466" t="s" s="0">
        <v>81</v>
      </c>
      <c r="BC466" t="s" s="0">
        <v>81</v>
      </c>
      <c r="BD466" t="s" s="0">
        <v>81</v>
      </c>
      <c r="BE466" t="s" s="0">
        <v>81</v>
      </c>
      <c r="BF466" t="s" s="0">
        <v>81</v>
      </c>
      <c r="BG466" t="s" s="0">
        <v>81</v>
      </c>
      <c r="BH466" t="s" s="0">
        <v>81</v>
      </c>
      <c r="BI466" t="s" s="0">
        <v>10212</v>
      </c>
      <c r="BJ466" t="s" s="0">
        <v>10213</v>
      </c>
      <c r="BK466" t="s" s="928">
        <f>HYPERLINK("http://dx.doi.org/10.3389/fmed.2025.1680180","http://dx.doi.org/10.3389/fmed.2025.1680180")</f>
        <v>10214</v>
      </c>
      <c r="BL466" t="s" s="0">
        <v>81</v>
      </c>
      <c r="BM466" t="s" s="0">
        <v>81</v>
      </c>
      <c r="BN466" t="s" s="0">
        <v>154</v>
      </c>
      <c r="BO466" t="s" s="0">
        <v>182</v>
      </c>
      <c r="BP466" t="s" s="0">
        <v>115</v>
      </c>
      <c r="BQ466" t="s" s="0">
        <v>10215</v>
      </c>
      <c r="BR466" t="s" s="0">
        <v>10216</v>
      </c>
      <c r="BS466" t="s" s="0">
        <v>10217</v>
      </c>
      <c r="BT466" t="s" s="929">
        <f>HYPERLINK("https://www.webofscience.com/wos/woscc/full-record/WOS:001598157900001","View Record in Web of Science")</f>
        <v>119</v>
      </c>
      <c r="BU466" t="s" s="0">
        <v>120</v>
      </c>
      <c r="BV466" t="s" s="0">
        <v>81</v>
      </c>
      <c r="BW466" t="s" s="0">
        <v>81</v>
      </c>
      <c r="BX466" t="s" s="0">
        <v>121</v>
      </c>
    </row>
    <row r="467">
      <c r="A467" t="s" s="0">
        <v>77</v>
      </c>
      <c r="B467" t="s" s="0">
        <v>77</v>
      </c>
      <c r="C467" t="s" s="0">
        <v>77</v>
      </c>
      <c r="D467" t="s" s="0">
        <v>77</v>
      </c>
      <c r="E467" t="s" s="0">
        <v>10218</v>
      </c>
      <c r="F467" t="s" s="0">
        <v>10219</v>
      </c>
      <c r="G467" t="s" s="0">
        <v>10220</v>
      </c>
      <c r="H467" t="s" s="0">
        <v>81</v>
      </c>
      <c r="I467" t="s" s="0">
        <v>82</v>
      </c>
      <c r="J467" t="s" s="0">
        <v>10221</v>
      </c>
      <c r="K467" t="s" s="0">
        <v>10222</v>
      </c>
      <c r="L467" t="s" s="0">
        <v>81</v>
      </c>
      <c r="M467" t="s" s="0">
        <v>81</v>
      </c>
      <c r="N467" t="s" s="0">
        <v>81</v>
      </c>
      <c r="O467" t="s" s="0">
        <v>10223</v>
      </c>
      <c r="P467" t="s" s="0">
        <v>10224</v>
      </c>
      <c r="Q467" t="s" s="0">
        <v>87</v>
      </c>
      <c r="R467" t="s" s="0">
        <v>81</v>
      </c>
      <c r="S467" t="s" s="0">
        <v>81</v>
      </c>
      <c r="T467" t="s" s="0">
        <v>81</v>
      </c>
      <c r="U467" t="s" s="0">
        <v>81</v>
      </c>
      <c r="V467" t="s" s="0">
        <v>10225</v>
      </c>
      <c r="W467" t="s" s="0">
        <v>10226</v>
      </c>
      <c r="X467" t="s" s="0">
        <v>81</v>
      </c>
      <c r="Y467" t="s" s="0">
        <v>81</v>
      </c>
      <c r="Z467" t="s" s="0">
        <v>90</v>
      </c>
      <c r="AA467" t="s" s="0">
        <v>91</v>
      </c>
      <c r="AB467" t="s" s="0">
        <v>81</v>
      </c>
      <c r="AC467" t="s" s="0">
        <v>81</v>
      </c>
      <c r="AD467" t="s" s="0">
        <v>81</v>
      </c>
      <c r="AE467" t="s" s="0">
        <v>81</v>
      </c>
      <c r="AF467" t="s" s="0">
        <v>81</v>
      </c>
      <c r="AG467" t="s" s="0">
        <v>10227</v>
      </c>
      <c r="AH467" t="s" s="0">
        <v>10228</v>
      </c>
      <c r="AI467" t="s" s="0">
        <v>10229</v>
      </c>
      <c r="AJ467" t="s" s="0">
        <v>81</v>
      </c>
      <c r="AK467" t="s" s="0">
        <v>81</v>
      </c>
      <c r="AL467" t="s" s="0">
        <v>1359</v>
      </c>
      <c r="AM467" t="s" s="0">
        <v>77</v>
      </c>
      <c r="AN467" t="s" s="0">
        <v>77</v>
      </c>
      <c r="AO467" t="s" s="0">
        <v>108</v>
      </c>
      <c r="AP467" t="s" s="0">
        <v>108</v>
      </c>
      <c r="AQ467" t="s" s="0">
        <v>98</v>
      </c>
      <c r="AR467" t="s" s="0">
        <v>99</v>
      </c>
      <c r="AS467" t="s" s="0">
        <v>100</v>
      </c>
      <c r="AT467" t="s" s="0">
        <v>81</v>
      </c>
      <c r="AU467" t="s" s="0">
        <v>10230</v>
      </c>
      <c r="AV467" t="s" s="0">
        <v>81</v>
      </c>
      <c r="AW467" t="s" s="0">
        <v>10231</v>
      </c>
      <c r="AX467" t="s" s="0">
        <v>10232</v>
      </c>
      <c r="AY467" t="s" s="0">
        <v>1157</v>
      </c>
      <c r="AZ467" t="s" s="0">
        <v>106</v>
      </c>
      <c r="BA467" t="s" s="0">
        <v>323</v>
      </c>
      <c r="BB467" t="s" s="0">
        <v>108</v>
      </c>
      <c r="BC467" t="s" s="0">
        <v>81</v>
      </c>
      <c r="BD467" t="s" s="0">
        <v>81</v>
      </c>
      <c r="BE467" t="s" s="0">
        <v>81</v>
      </c>
      <c r="BF467" t="s" s="0">
        <v>81</v>
      </c>
      <c r="BG467" t="s" s="0">
        <v>81</v>
      </c>
      <c r="BH467" t="s" s="0">
        <v>81</v>
      </c>
      <c r="BI467" t="s" s="0">
        <v>10233</v>
      </c>
      <c r="BJ467" t="s" s="0">
        <v>10234</v>
      </c>
      <c r="BK467" t="s" s="930">
        <f>HYPERLINK("http://dx.doi.org/10.1186/s12883-026-04834-4","http://dx.doi.org/10.1186/s12883-026-04834-4")</f>
        <v>10235</v>
      </c>
      <c r="BL467" t="s" s="0">
        <v>81</v>
      </c>
      <c r="BM467" t="s" s="0">
        <v>112</v>
      </c>
      <c r="BN467" t="s" s="0">
        <v>677</v>
      </c>
      <c r="BO467" t="s" s="0">
        <v>7291</v>
      </c>
      <c r="BP467" t="s" s="0">
        <v>3932</v>
      </c>
      <c r="BQ467" t="s" s="0">
        <v>10236</v>
      </c>
      <c r="BR467" t="s" s="0">
        <v>10237</v>
      </c>
      <c r="BS467" t="s" s="0">
        <v>10238</v>
      </c>
      <c r="BT467" t="s" s="931">
        <f>HYPERLINK("https://www.webofscience.com/wos/woscc/full-record/WOS:001756113900004","View Record in Web of Science")</f>
        <v>119</v>
      </c>
      <c r="BU467" t="s" s="0">
        <v>120</v>
      </c>
      <c r="BV467" t="s" s="0">
        <v>81</v>
      </c>
      <c r="BW467" t="s" s="0">
        <v>81</v>
      </c>
      <c r="BX467" t="s" s="0">
        <v>121</v>
      </c>
    </row>
    <row r="468">
      <c r="A468" t="s" s="0">
        <v>77</v>
      </c>
      <c r="B468" t="s" s="0">
        <v>77</v>
      </c>
      <c r="C468" t="s" s="0">
        <v>77</v>
      </c>
      <c r="D468" t="s" s="0">
        <v>77</v>
      </c>
      <c r="E468" t="s" s="0">
        <v>10239</v>
      </c>
      <c r="F468" t="s" s="0">
        <v>10240</v>
      </c>
      <c r="G468" t="s" s="0">
        <v>10241</v>
      </c>
      <c r="H468" t="s" s="0">
        <v>81</v>
      </c>
      <c r="I468" t="s" s="0">
        <v>276</v>
      </c>
      <c r="J468" t="s" s="0">
        <v>10242</v>
      </c>
      <c r="K468" t="s" s="0">
        <v>10243</v>
      </c>
      <c r="L468" t="s" s="0">
        <v>81</v>
      </c>
      <c r="M468" t="s" s="0">
        <v>81</v>
      </c>
      <c r="N468" t="s" s="0">
        <v>81</v>
      </c>
      <c r="O468" t="s" s="0">
        <v>10244</v>
      </c>
      <c r="P468" t="s" s="0">
        <v>10245</v>
      </c>
      <c r="Q468" t="s" s="0">
        <v>87</v>
      </c>
      <c r="R468" t="s" s="0">
        <v>81</v>
      </c>
      <c r="S468" t="s" s="0">
        <v>81</v>
      </c>
      <c r="T468" t="s" s="0">
        <v>81</v>
      </c>
      <c r="U468" t="s" s="0">
        <v>81</v>
      </c>
      <c r="V468" t="s" s="0">
        <v>10246</v>
      </c>
      <c r="W468" t="s" s="0">
        <v>8667</v>
      </c>
      <c r="X468" t="s" s="0">
        <v>81</v>
      </c>
      <c r="Y468" t="s" s="0">
        <v>81</v>
      </c>
      <c r="Z468" t="s" s="0">
        <v>90</v>
      </c>
      <c r="AA468" t="s" s="0">
        <v>91</v>
      </c>
      <c r="AB468" t="s" s="0">
        <v>81</v>
      </c>
      <c r="AC468" t="s" s="0">
        <v>81</v>
      </c>
      <c r="AD468" t="s" s="0">
        <v>81</v>
      </c>
      <c r="AE468" t="s" s="0">
        <v>81</v>
      </c>
      <c r="AF468" t="s" s="0">
        <v>81</v>
      </c>
      <c r="AG468" t="s" s="0">
        <v>10247</v>
      </c>
      <c r="AH468" t="s" s="0">
        <v>10248</v>
      </c>
      <c r="AI468" t="s" s="0">
        <v>10249</v>
      </c>
      <c r="AJ468" t="s" s="0">
        <v>81</v>
      </c>
      <c r="AK468" t="s" s="0">
        <v>81</v>
      </c>
      <c r="AL468" t="s" s="0">
        <v>3318</v>
      </c>
      <c r="AM468" t="s" s="0">
        <v>77</v>
      </c>
      <c r="AN468" t="s" s="0">
        <v>77</v>
      </c>
      <c r="AO468" t="s" s="0">
        <v>108</v>
      </c>
      <c r="AP468" t="s" s="0">
        <v>108</v>
      </c>
      <c r="AQ468" t="s" s="0">
        <v>170</v>
      </c>
      <c r="AR468" t="s" s="0">
        <v>171</v>
      </c>
      <c r="AS468" t="s" s="0">
        <v>172</v>
      </c>
      <c r="AT468" t="s" s="0">
        <v>81</v>
      </c>
      <c r="AU468" t="s" s="0">
        <v>8671</v>
      </c>
      <c r="AV468" t="s" s="0">
        <v>81</v>
      </c>
      <c r="AW468" t="s" s="0">
        <v>8667</v>
      </c>
      <c r="AX468" t="s" s="0">
        <v>8672</v>
      </c>
      <c r="AY468" t="s" s="0">
        <v>10250</v>
      </c>
      <c r="AZ468" t="s" s="0">
        <v>106</v>
      </c>
      <c r="BA468" t="s" s="0">
        <v>181</v>
      </c>
      <c r="BB468" t="s" s="0">
        <v>199</v>
      </c>
      <c r="BC468" t="s" s="0">
        <v>81</v>
      </c>
      <c r="BD468" t="s" s="0">
        <v>81</v>
      </c>
      <c r="BE468" t="s" s="0">
        <v>81</v>
      </c>
      <c r="BF468" t="s" s="0">
        <v>81</v>
      </c>
      <c r="BG468" t="s" s="0">
        <v>81</v>
      </c>
      <c r="BH468" t="s" s="0">
        <v>81</v>
      </c>
      <c r="BI468" t="s" s="0">
        <v>1406</v>
      </c>
      <c r="BJ468" t="s" s="0">
        <v>10251</v>
      </c>
      <c r="BK468" t="s" s="932">
        <f>HYPERLINK("http://dx.doi.org/10.3390/technologies14030184","http://dx.doi.org/10.3390/technologies14030184")</f>
        <v>10252</v>
      </c>
      <c r="BL468" t="s" s="0">
        <v>81</v>
      </c>
      <c r="BM468" t="s" s="0">
        <v>81</v>
      </c>
      <c r="BN468" t="s" s="0">
        <v>1830</v>
      </c>
      <c r="BO468" t="s" s="0">
        <v>8675</v>
      </c>
      <c r="BP468" t="s" s="0">
        <v>211</v>
      </c>
      <c r="BQ468" t="s" s="0">
        <v>10253</v>
      </c>
      <c r="BR468" t="s" s="0">
        <v>81</v>
      </c>
      <c r="BS468" t="s" s="0">
        <v>10254</v>
      </c>
      <c r="BT468" t="s" s="933">
        <f>HYPERLINK("https://www.webofscience.com/wos/woscc/full-record/WOS:001725224400001","View Record in Web of Science")</f>
        <v>119</v>
      </c>
      <c r="BU468" t="s" s="0">
        <v>120</v>
      </c>
      <c r="BV468" t="s" s="0">
        <v>81</v>
      </c>
      <c r="BW468" t="s" s="0">
        <v>81</v>
      </c>
      <c r="BX468" t="s" s="0">
        <v>121</v>
      </c>
    </row>
    <row r="469">
      <c r="A469" t="s" s="0">
        <v>77</v>
      </c>
      <c r="B469" t="s" s="0">
        <v>77</v>
      </c>
      <c r="C469" t="s" s="0">
        <v>77</v>
      </c>
      <c r="D469" t="s" s="0">
        <v>77</v>
      </c>
      <c r="E469" t="s" s="0">
        <v>10255</v>
      </c>
      <c r="F469" t="s" s="0">
        <v>10256</v>
      </c>
      <c r="G469" t="s" s="0">
        <v>10257</v>
      </c>
      <c r="H469" t="s" s="0">
        <v>81</v>
      </c>
      <c r="I469" t="s" s="0">
        <v>276</v>
      </c>
      <c r="J469" t="s" s="0">
        <v>10258</v>
      </c>
      <c r="K469" t="s" s="0">
        <v>10259</v>
      </c>
      <c r="L469" t="s" s="0">
        <v>81</v>
      </c>
      <c r="M469" t="s" s="0">
        <v>81</v>
      </c>
      <c r="N469" t="s" s="0">
        <v>81</v>
      </c>
      <c r="O469" t="s" s="0">
        <v>10260</v>
      </c>
      <c r="P469" t="s" s="0">
        <v>10261</v>
      </c>
      <c r="Q469" t="s" s="0">
        <v>87</v>
      </c>
      <c r="R469" t="s" s="0">
        <v>81</v>
      </c>
      <c r="S469" t="s" s="0">
        <v>81</v>
      </c>
      <c r="T469" t="s" s="0">
        <v>81</v>
      </c>
      <c r="U469" t="s" s="0">
        <v>81</v>
      </c>
      <c r="V469" t="s" s="0">
        <v>10262</v>
      </c>
      <c r="W469" t="s" s="0">
        <v>10263</v>
      </c>
      <c r="X469" t="s" s="0">
        <v>81</v>
      </c>
      <c r="Y469" t="s" s="0">
        <v>81</v>
      </c>
      <c r="Z469" t="s" s="0">
        <v>90</v>
      </c>
      <c r="AA469" t="s" s="0">
        <v>91</v>
      </c>
      <c r="AB469" t="s" s="0">
        <v>81</v>
      </c>
      <c r="AC469" t="s" s="0">
        <v>81</v>
      </c>
      <c r="AD469" t="s" s="0">
        <v>81</v>
      </c>
      <c r="AE469" t="s" s="0">
        <v>81</v>
      </c>
      <c r="AF469" t="s" s="0">
        <v>81</v>
      </c>
      <c r="AG469" t="s" s="0">
        <v>10264</v>
      </c>
      <c r="AH469" t="s" s="0">
        <v>10265</v>
      </c>
      <c r="AI469" t="s" s="0">
        <v>10266</v>
      </c>
      <c r="AJ469" t="s" s="0">
        <v>10267</v>
      </c>
      <c r="AK469" t="s" s="0">
        <v>81</v>
      </c>
      <c r="AL469" t="s" s="0">
        <v>287</v>
      </c>
      <c r="AM469" t="s" s="0">
        <v>108</v>
      </c>
      <c r="AN469" t="s" s="0">
        <v>108</v>
      </c>
      <c r="AO469" t="s" s="0">
        <v>77</v>
      </c>
      <c r="AP469" t="s" s="0">
        <v>77</v>
      </c>
      <c r="AQ469" t="s" s="0">
        <v>535</v>
      </c>
      <c r="AR469" t="s" s="0">
        <v>99</v>
      </c>
      <c r="AS469" t="s" s="0">
        <v>536</v>
      </c>
      <c r="AT469" t="s" s="0">
        <v>81</v>
      </c>
      <c r="AU469" t="s" s="0">
        <v>10268</v>
      </c>
      <c r="AV469" t="s" s="0">
        <v>81</v>
      </c>
      <c r="AW469" t="s" s="0">
        <v>10269</v>
      </c>
      <c r="AX469" t="s" s="0">
        <v>10270</v>
      </c>
      <c r="AY469" t="s" s="0">
        <v>6027</v>
      </c>
      <c r="AZ469" t="s" s="0">
        <v>205</v>
      </c>
      <c r="BA469" t="s" s="0">
        <v>404</v>
      </c>
      <c r="BB469" t="s" s="0">
        <v>108</v>
      </c>
      <c r="BC469" t="s" s="0">
        <v>81</v>
      </c>
      <c r="BD469" t="s" s="0">
        <v>81</v>
      </c>
      <c r="BE469" t="s" s="0">
        <v>81</v>
      </c>
      <c r="BF469" t="s" s="0">
        <v>81</v>
      </c>
      <c r="BG469" t="s" s="0">
        <v>81</v>
      </c>
      <c r="BH469" t="s" s="0">
        <v>81</v>
      </c>
      <c r="BI469" t="s" s="0">
        <v>138</v>
      </c>
      <c r="BJ469" t="s" s="0">
        <v>10271</v>
      </c>
      <c r="BK469" t="s" s="934">
        <f>HYPERLINK("http://dx.doi.org/10.1186/s42234-025-00191-8","http://dx.doi.org/10.1186/s42234-025-00191-8")</f>
        <v>10272</v>
      </c>
      <c r="BL469" t="s" s="0">
        <v>81</v>
      </c>
      <c r="BM469" t="s" s="0">
        <v>81</v>
      </c>
      <c r="BN469" t="s" s="0">
        <v>404</v>
      </c>
      <c r="BO469" t="s" s="0">
        <v>10273</v>
      </c>
      <c r="BP469" t="s" s="0">
        <v>10274</v>
      </c>
      <c r="BQ469" t="s" s="0">
        <v>10275</v>
      </c>
      <c r="BR469" t="s" s="0">
        <v>10276</v>
      </c>
      <c r="BS469" t="s" s="0">
        <v>10277</v>
      </c>
      <c r="BT469" t="s" s="935">
        <f>HYPERLINK("https://www.webofscience.com/wos/woscc/full-record/WOS:001627772700002","View Record in Web of Science")</f>
        <v>119</v>
      </c>
      <c r="BU469" t="s" s="0">
        <v>120</v>
      </c>
      <c r="BV469" t="s" s="0">
        <v>81</v>
      </c>
      <c r="BW469" t="s" s="0">
        <v>81</v>
      </c>
      <c r="BX469" t="s" s="0">
        <v>121</v>
      </c>
    </row>
    <row r="470">
      <c r="A470" t="s" s="0">
        <v>77</v>
      </c>
      <c r="B470" t="s" s="0">
        <v>77</v>
      </c>
      <c r="C470" t="s" s="0">
        <v>97</v>
      </c>
      <c r="D470" t="s" s="0">
        <v>77</v>
      </c>
      <c r="E470" t="s" s="0">
        <v>4075</v>
      </c>
      <c r="F470" t="s" s="0">
        <v>10278</v>
      </c>
      <c r="G470" t="s" s="0">
        <v>4077</v>
      </c>
      <c r="H470" t="s" s="0">
        <v>81</v>
      </c>
      <c r="I470" t="s" s="0">
        <v>82</v>
      </c>
      <c r="J470" t="s" s="0">
        <v>10279</v>
      </c>
      <c r="K470" t="s" s="0">
        <v>10280</v>
      </c>
      <c r="L470" t="s" s="0">
        <v>81</v>
      </c>
      <c r="M470" t="s" s="0">
        <v>81</v>
      </c>
      <c r="N470" t="s" s="0">
        <v>81</v>
      </c>
      <c r="O470" t="s" s="0">
        <v>10281</v>
      </c>
      <c r="P470" t="s" s="0">
        <v>4081</v>
      </c>
      <c r="Q470" t="s" s="0">
        <v>87</v>
      </c>
      <c r="R470" t="s" s="0">
        <v>81</v>
      </c>
      <c r="S470" t="s" s="0">
        <v>81</v>
      </c>
      <c r="T470" t="s" s="0">
        <v>81</v>
      </c>
      <c r="U470" t="s" s="0">
        <v>81</v>
      </c>
      <c r="V470" t="s" s="0">
        <v>10282</v>
      </c>
      <c r="W470" t="s" s="0">
        <v>10283</v>
      </c>
      <c r="X470" t="s" s="0">
        <v>81</v>
      </c>
      <c r="Y470" t="s" s="0">
        <v>81</v>
      </c>
      <c r="Z470" t="s" s="0">
        <v>90</v>
      </c>
      <c r="AA470" t="s" s="0">
        <v>91</v>
      </c>
      <c r="AB470" t="s" s="0">
        <v>81</v>
      </c>
      <c r="AC470" t="s" s="0">
        <v>81</v>
      </c>
      <c r="AD470" t="s" s="0">
        <v>81</v>
      </c>
      <c r="AE470" t="s" s="0">
        <v>81</v>
      </c>
      <c r="AF470" t="s" s="0">
        <v>81</v>
      </c>
      <c r="AG470" t="s" s="0">
        <v>10284</v>
      </c>
      <c r="AH470" t="s" s="0">
        <v>10285</v>
      </c>
      <c r="AI470" t="s" s="0">
        <v>4086</v>
      </c>
      <c r="AJ470" t="s" s="0">
        <v>10286</v>
      </c>
      <c r="AK470" t="s" s="0">
        <v>81</v>
      </c>
      <c r="AL470" t="s" s="0">
        <v>10287</v>
      </c>
      <c r="AM470" t="s" s="0">
        <v>199</v>
      </c>
      <c r="AN470" t="s" s="0">
        <v>200</v>
      </c>
      <c r="AO470" t="s" s="0">
        <v>199</v>
      </c>
      <c r="AP470" t="s" s="0">
        <v>200</v>
      </c>
      <c r="AQ470" t="s" s="0">
        <v>257</v>
      </c>
      <c r="AR470" t="s" s="0">
        <v>1958</v>
      </c>
      <c r="AS470" t="s" s="0">
        <v>1959</v>
      </c>
      <c r="AT470" t="s" s="0">
        <v>10288</v>
      </c>
      <c r="AU470" t="s" s="0">
        <v>10289</v>
      </c>
      <c r="AV470" t="s" s="0">
        <v>81</v>
      </c>
      <c r="AW470" t="s" s="0">
        <v>10290</v>
      </c>
      <c r="AX470" t="s" s="0">
        <v>10291</v>
      </c>
      <c r="AY470" t="s" s="0">
        <v>912</v>
      </c>
      <c r="AZ470" t="s" s="0">
        <v>106</v>
      </c>
      <c r="BA470" t="s" s="0">
        <v>338</v>
      </c>
      <c r="BB470" t="s" s="0">
        <v>122</v>
      </c>
      <c r="BC470" t="s" s="0">
        <v>81</v>
      </c>
      <c r="BD470" t="s" s="0">
        <v>81</v>
      </c>
      <c r="BE470" t="s" s="0">
        <v>81</v>
      </c>
      <c r="BF470" t="s" s="0">
        <v>81</v>
      </c>
      <c r="BG470" t="s" s="0">
        <v>10292</v>
      </c>
      <c r="BH470" t="s" s="0">
        <v>10293</v>
      </c>
      <c r="BI470" t="s" s="0">
        <v>81</v>
      </c>
      <c r="BJ470" t="s" s="0">
        <v>10294</v>
      </c>
      <c r="BK470" t="s" s="936">
        <f>HYPERLINK("http://dx.doi.org/10.1007/s11255-025-04912-5","http://dx.doi.org/10.1007/s11255-025-04912-5")</f>
        <v>10295</v>
      </c>
      <c r="BL470" t="s" s="0">
        <v>81</v>
      </c>
      <c r="BM470" t="s" s="0">
        <v>1162</v>
      </c>
      <c r="BN470" t="s" s="0">
        <v>1830</v>
      </c>
      <c r="BO470" t="s" s="0">
        <v>1853</v>
      </c>
      <c r="BP470" t="s" s="0">
        <v>1853</v>
      </c>
      <c r="BQ470" t="s" s="0">
        <v>10296</v>
      </c>
      <c r="BR470" t="s" s="0">
        <v>10297</v>
      </c>
      <c r="BS470" t="s" s="0">
        <v>10298</v>
      </c>
      <c r="BT470" t="s" s="937">
        <f>HYPERLINK("https://www.webofscience.com/wos/woscc/full-record/WOS:001631532400001","View Record in Web of Science")</f>
        <v>119</v>
      </c>
      <c r="BU470" t="s" s="0">
        <v>81</v>
      </c>
      <c r="BV470" t="s" s="0">
        <v>81</v>
      </c>
      <c r="BW470" t="s" s="0">
        <v>81</v>
      </c>
      <c r="BX470" t="s" s="0">
        <v>121</v>
      </c>
    </row>
    <row r="471">
      <c r="A471" t="s" s="0">
        <v>77</v>
      </c>
      <c r="B471" t="s" s="0">
        <v>77</v>
      </c>
      <c r="C471" t="s" s="0">
        <v>77</v>
      </c>
      <c r="D471" t="s" s="0">
        <v>77</v>
      </c>
      <c r="E471" t="s" s="0">
        <v>10299</v>
      </c>
      <c r="F471" t="s" s="0">
        <v>10300</v>
      </c>
      <c r="G471" t="s" s="0">
        <v>10301</v>
      </c>
      <c r="H471" t="s" s="0">
        <v>81</v>
      </c>
      <c r="I471" t="s" s="0">
        <v>82</v>
      </c>
      <c r="J471" t="s" s="0">
        <v>10302</v>
      </c>
      <c r="K471" t="s" s="0">
        <v>10303</v>
      </c>
      <c r="L471" t="s" s="0">
        <v>81</v>
      </c>
      <c r="M471" t="s" s="0">
        <v>81</v>
      </c>
      <c r="N471" t="s" s="0">
        <v>81</v>
      </c>
      <c r="O471" t="s" s="0">
        <v>10304</v>
      </c>
      <c r="P471" t="s" s="0">
        <v>10305</v>
      </c>
      <c r="Q471" t="s" s="0">
        <v>87</v>
      </c>
      <c r="R471" t="s" s="0">
        <v>81</v>
      </c>
      <c r="S471" t="s" s="0">
        <v>81</v>
      </c>
      <c r="T471" t="s" s="0">
        <v>81</v>
      </c>
      <c r="U471" t="s" s="0">
        <v>81</v>
      </c>
      <c r="V471" t="s" s="0">
        <v>10306</v>
      </c>
      <c r="W471" t="s" s="0">
        <v>557</v>
      </c>
      <c r="X471" t="s" s="0">
        <v>81</v>
      </c>
      <c r="Y471" t="s" s="0">
        <v>81</v>
      </c>
      <c r="Z471" t="s" s="0">
        <v>90</v>
      </c>
      <c r="AA471" t="s" s="0">
        <v>91</v>
      </c>
      <c r="AB471" t="s" s="0">
        <v>81</v>
      </c>
      <c r="AC471" t="s" s="0">
        <v>81</v>
      </c>
      <c r="AD471" t="s" s="0">
        <v>81</v>
      </c>
      <c r="AE471" t="s" s="0">
        <v>81</v>
      </c>
      <c r="AF471" t="s" s="0">
        <v>81</v>
      </c>
      <c r="AG471" t="s" s="0">
        <v>10307</v>
      </c>
      <c r="AH471" t="s" s="0">
        <v>10308</v>
      </c>
      <c r="AI471" t="s" s="0">
        <v>81</v>
      </c>
      <c r="AJ471" t="s" s="0">
        <v>81</v>
      </c>
      <c r="AK471" t="s" s="0">
        <v>81</v>
      </c>
      <c r="AL471" t="s" s="0">
        <v>2264</v>
      </c>
      <c r="AM471" t="s" s="0">
        <v>77</v>
      </c>
      <c r="AN471" t="s" s="0">
        <v>77</v>
      </c>
      <c r="AO471" t="s" s="0">
        <v>77</v>
      </c>
      <c r="AP471" t="s" s="0">
        <v>77</v>
      </c>
      <c r="AQ471" t="s" s="0">
        <v>313</v>
      </c>
      <c r="AR471" t="s" s="0">
        <v>314</v>
      </c>
      <c r="AS471" t="s" s="0">
        <v>315</v>
      </c>
      <c r="AT471" t="s" s="0">
        <v>561</v>
      </c>
      <c r="AU471" t="s" s="0">
        <v>81</v>
      </c>
      <c r="AV471" t="s" s="0">
        <v>81</v>
      </c>
      <c r="AW471" t="s" s="0">
        <v>562</v>
      </c>
      <c r="AX471" t="s" s="0">
        <v>563</v>
      </c>
      <c r="AY471" t="s" s="0">
        <v>1746</v>
      </c>
      <c r="AZ471" t="s" s="0">
        <v>106</v>
      </c>
      <c r="BA471" t="s" s="0">
        <v>493</v>
      </c>
      <c r="BB471" t="s" s="0">
        <v>81</v>
      </c>
      <c r="BC471" t="s" s="0">
        <v>81</v>
      </c>
      <c r="BD471" t="s" s="0">
        <v>81</v>
      </c>
      <c r="BE471" t="s" s="0">
        <v>81</v>
      </c>
      <c r="BF471" t="s" s="0">
        <v>81</v>
      </c>
      <c r="BG471" t="s" s="0">
        <v>81</v>
      </c>
      <c r="BH471" t="s" s="0">
        <v>81</v>
      </c>
      <c r="BI471" t="s" s="0">
        <v>10309</v>
      </c>
      <c r="BJ471" t="s" s="0">
        <v>10310</v>
      </c>
      <c r="BK471" t="s" s="938">
        <f>HYPERLINK("http://dx.doi.org/10.3389/fonc.2026.1915581","http://dx.doi.org/10.3389/fonc.2026.1915581")</f>
        <v>10311</v>
      </c>
      <c r="BL471" t="s" s="0">
        <v>81</v>
      </c>
      <c r="BM471" t="s" s="0">
        <v>81</v>
      </c>
      <c r="BN471" t="s" s="0">
        <v>354</v>
      </c>
      <c r="BO471" t="s" s="0">
        <v>568</v>
      </c>
      <c r="BP471" t="s" s="0">
        <v>568</v>
      </c>
      <c r="BQ471" t="s" s="0">
        <v>10312</v>
      </c>
      <c r="BR471" t="s" s="0">
        <v>81</v>
      </c>
      <c r="BS471" t="s" s="0">
        <v>10313</v>
      </c>
      <c r="BT471" t="s" s="939">
        <f>HYPERLINK("https://www.webofscience.com/wos/woscc/full-record/WOS:001844281400001","View Record in Web of Science")</f>
        <v>119</v>
      </c>
      <c r="BU471" t="s" s="0">
        <v>272</v>
      </c>
      <c r="BV471" t="s" s="0">
        <v>81</v>
      </c>
      <c r="BW471" t="s" s="0">
        <v>81</v>
      </c>
      <c r="BX471" t="s" s="0">
        <v>121</v>
      </c>
    </row>
    <row r="472">
      <c r="A472" t="s" s="0">
        <v>77</v>
      </c>
      <c r="B472" t="s" s="0">
        <v>77</v>
      </c>
      <c r="C472" t="s" s="0">
        <v>77</v>
      </c>
      <c r="D472" t="s" s="0">
        <v>77</v>
      </c>
      <c r="E472" t="s" s="0">
        <v>10314</v>
      </c>
      <c r="F472" t="s" s="0">
        <v>10315</v>
      </c>
      <c r="G472" t="s" s="0">
        <v>10316</v>
      </c>
      <c r="H472" t="s" s="0">
        <v>81</v>
      </c>
      <c r="I472" t="s" s="0">
        <v>82</v>
      </c>
      <c r="J472" t="s" s="0">
        <v>10317</v>
      </c>
      <c r="K472" t="s" s="0">
        <v>10318</v>
      </c>
      <c r="L472" t="s" s="0">
        <v>81</v>
      </c>
      <c r="M472" t="s" s="0">
        <v>81</v>
      </c>
      <c r="N472" t="s" s="0">
        <v>81</v>
      </c>
      <c r="O472" t="s" s="0">
        <v>10319</v>
      </c>
      <c r="P472" t="s" s="0">
        <v>10320</v>
      </c>
      <c r="Q472" t="s" s="0">
        <v>87</v>
      </c>
      <c r="R472" t="s" s="0">
        <v>81</v>
      </c>
      <c r="S472" t="s" s="0">
        <v>81</v>
      </c>
      <c r="T472" t="s" s="0">
        <v>81</v>
      </c>
      <c r="U472" t="s" s="0">
        <v>81</v>
      </c>
      <c r="V472" t="s" s="0">
        <v>10321</v>
      </c>
      <c r="W472" t="s" s="0">
        <v>10322</v>
      </c>
      <c r="X472" t="s" s="0">
        <v>81</v>
      </c>
      <c r="Y472" t="s" s="0">
        <v>81</v>
      </c>
      <c r="Z472" t="s" s="0">
        <v>90</v>
      </c>
      <c r="AA472" t="s" s="0">
        <v>91</v>
      </c>
      <c r="AB472" t="s" s="0">
        <v>81</v>
      </c>
      <c r="AC472" t="s" s="0">
        <v>81</v>
      </c>
      <c r="AD472" t="s" s="0">
        <v>81</v>
      </c>
      <c r="AE472" t="s" s="0">
        <v>81</v>
      </c>
      <c r="AF472" t="s" s="0">
        <v>81</v>
      </c>
      <c r="AG472" t="s" s="0">
        <v>10323</v>
      </c>
      <c r="AH472" t="s" s="0">
        <v>254</v>
      </c>
      <c r="AI472" t="s" s="0">
        <v>10324</v>
      </c>
      <c r="AJ472" t="s" s="0">
        <v>81</v>
      </c>
      <c r="AK472" t="s" s="0">
        <v>81</v>
      </c>
      <c r="AL472" t="s" s="0">
        <v>148</v>
      </c>
      <c r="AM472" t="s" s="0">
        <v>77</v>
      </c>
      <c r="AN472" t="s" s="0">
        <v>77</v>
      </c>
      <c r="AO472" t="s" s="0">
        <v>108</v>
      </c>
      <c r="AP472" t="s" s="0">
        <v>108</v>
      </c>
      <c r="AQ472" t="s" s="0">
        <v>10325</v>
      </c>
      <c r="AR472" t="s" s="0">
        <v>2447</v>
      </c>
      <c r="AS472" t="s" s="0">
        <v>10326</v>
      </c>
      <c r="AT472" t="s" s="0">
        <v>10327</v>
      </c>
      <c r="AU472" t="s" s="0">
        <v>10328</v>
      </c>
      <c r="AV472" t="s" s="0">
        <v>81</v>
      </c>
      <c r="AW472" t="s" s="0">
        <v>10329</v>
      </c>
      <c r="AX472" t="s" s="0">
        <v>10330</v>
      </c>
      <c r="AY472" t="s" s="0">
        <v>912</v>
      </c>
      <c r="AZ472" t="s" s="0">
        <v>106</v>
      </c>
      <c r="BA472" t="s" s="0">
        <v>107</v>
      </c>
      <c r="BB472" t="s" s="0">
        <v>122</v>
      </c>
      <c r="BC472" t="s" s="0">
        <v>81</v>
      </c>
      <c r="BD472" t="s" s="0">
        <v>81</v>
      </c>
      <c r="BE472" t="s" s="0">
        <v>81</v>
      </c>
      <c r="BF472" t="s" s="0">
        <v>81</v>
      </c>
      <c r="BG472" t="s" s="0">
        <v>5353</v>
      </c>
      <c r="BH472" t="s" s="0">
        <v>3161</v>
      </c>
      <c r="BI472" t="s" s="0">
        <v>81</v>
      </c>
      <c r="BJ472" t="s" s="0">
        <v>10331</v>
      </c>
      <c r="BK472" t="s" s="940">
        <f>HYPERLINK("http://dx.doi.org/10.14744/AnatolJCardiol.2026.6274","http://dx.doi.org/10.14744/AnatolJCardiol.2026.6274")</f>
        <v>10332</v>
      </c>
      <c r="BL472" t="s" s="0">
        <v>81</v>
      </c>
      <c r="BM472" t="s" s="0">
        <v>346</v>
      </c>
      <c r="BN472" t="s" s="0">
        <v>288</v>
      </c>
      <c r="BO472" t="s" s="0">
        <v>155</v>
      </c>
      <c r="BP472" t="s" s="0">
        <v>156</v>
      </c>
      <c r="BQ472" t="s" s="0">
        <v>10333</v>
      </c>
      <c r="BR472" t="s" s="0">
        <v>10334</v>
      </c>
      <c r="BS472" t="s" s="0">
        <v>10335</v>
      </c>
      <c r="BT472" t="s" s="941">
        <f>HYPERLINK("https://www.webofscience.com/wos/woscc/full-record/WOS:001744475200001","View Record in Web of Science")</f>
        <v>119</v>
      </c>
      <c r="BU472" t="s" s="0">
        <v>120</v>
      </c>
      <c r="BV472" t="s" s="0">
        <v>81</v>
      </c>
      <c r="BW472" t="s" s="0">
        <v>81</v>
      </c>
      <c r="BX472" t="s" s="0">
        <v>121</v>
      </c>
    </row>
    <row r="473">
      <c r="A473" t="s" s="0">
        <v>77</v>
      </c>
      <c r="B473" t="s" s="0">
        <v>77</v>
      </c>
      <c r="C473" t="s" s="0">
        <v>77</v>
      </c>
      <c r="D473" t="s" s="0">
        <v>77</v>
      </c>
      <c r="E473" t="s" s="0">
        <v>10336</v>
      </c>
      <c r="F473" t="s" s="0">
        <v>10337</v>
      </c>
      <c r="G473" t="s" s="0">
        <v>10338</v>
      </c>
      <c r="H473" t="s" s="0">
        <v>81</v>
      </c>
      <c r="I473" t="s" s="0">
        <v>82</v>
      </c>
      <c r="J473" t="s" s="0">
        <v>10339</v>
      </c>
      <c r="K473" t="s" s="0">
        <v>10340</v>
      </c>
      <c r="L473" t="s" s="0">
        <v>81</v>
      </c>
      <c r="M473" t="s" s="0">
        <v>81</v>
      </c>
      <c r="N473" t="s" s="0">
        <v>81</v>
      </c>
      <c r="O473" t="s" s="0">
        <v>10341</v>
      </c>
      <c r="P473" t="s" s="0">
        <v>5319</v>
      </c>
      <c r="Q473" t="s" s="0">
        <v>87</v>
      </c>
      <c r="R473" t="s" s="0">
        <v>81</v>
      </c>
      <c r="S473" t="s" s="0">
        <v>81</v>
      </c>
      <c r="T473" t="s" s="0">
        <v>81</v>
      </c>
      <c r="U473" t="s" s="0">
        <v>81</v>
      </c>
      <c r="V473" t="s" s="0">
        <v>10342</v>
      </c>
      <c r="W473" t="s" s="0">
        <v>10343</v>
      </c>
      <c r="X473" t="s" s="0">
        <v>81</v>
      </c>
      <c r="Y473" t="s" s="0">
        <v>81</v>
      </c>
      <c r="Z473" t="s" s="0">
        <v>90</v>
      </c>
      <c r="AA473" t="s" s="0">
        <v>91</v>
      </c>
      <c r="AB473" t="s" s="0">
        <v>81</v>
      </c>
      <c r="AC473" t="s" s="0">
        <v>81</v>
      </c>
      <c r="AD473" t="s" s="0">
        <v>81</v>
      </c>
      <c r="AE473" t="s" s="0">
        <v>81</v>
      </c>
      <c r="AF473" t="s" s="0">
        <v>81</v>
      </c>
      <c r="AG473" t="s" s="0">
        <v>10344</v>
      </c>
      <c r="AH473" t="s" s="0">
        <v>81</v>
      </c>
      <c r="AI473" t="s" s="0">
        <v>81</v>
      </c>
      <c r="AJ473" t="s" s="0">
        <v>81</v>
      </c>
      <c r="AK473" t="s" s="0">
        <v>81</v>
      </c>
      <c r="AL473" t="s" s="0">
        <v>206</v>
      </c>
      <c r="AM473" t="s" s="0">
        <v>77</v>
      </c>
      <c r="AN473" t="s" s="0">
        <v>77</v>
      </c>
      <c r="AO473" t="s" s="0">
        <v>77</v>
      </c>
      <c r="AP473" t="s" s="0">
        <v>77</v>
      </c>
      <c r="AQ473" t="s" s="0">
        <v>10345</v>
      </c>
      <c r="AR473" t="s" s="0">
        <v>10346</v>
      </c>
      <c r="AS473" t="s" s="0">
        <v>10347</v>
      </c>
      <c r="AT473" t="s" s="0">
        <v>10348</v>
      </c>
      <c r="AU473" t="s" s="0">
        <v>10349</v>
      </c>
      <c r="AV473" t="s" s="0">
        <v>81</v>
      </c>
      <c r="AW473" t="s" s="0">
        <v>10350</v>
      </c>
      <c r="AX473" t="s" s="0">
        <v>10351</v>
      </c>
      <c r="AY473" t="s" s="0">
        <v>106</v>
      </c>
      <c r="AZ473" t="s" s="0">
        <v>106</v>
      </c>
      <c r="BA473" t="s" s="0">
        <v>7477</v>
      </c>
      <c r="BB473" t="s" s="0">
        <v>289</v>
      </c>
      <c r="BC473" t="s" s="0">
        <v>81</v>
      </c>
      <c r="BD473" t="s" s="0">
        <v>81</v>
      </c>
      <c r="BE473" t="s" s="0">
        <v>81</v>
      </c>
      <c r="BF473" t="s" s="0">
        <v>81</v>
      </c>
      <c r="BG473" t="s" s="0">
        <v>81</v>
      </c>
      <c r="BH473" t="s" s="0">
        <v>81</v>
      </c>
      <c r="BI473" t="s" s="0">
        <v>10352</v>
      </c>
      <c r="BJ473" t="s" s="0">
        <v>10353</v>
      </c>
      <c r="BK473" t="s" s="942">
        <f>HYPERLINK("http://dx.doi.org/10.36660/abc.20250790i","http://dx.doi.org/10.36660/abc.20250790i")</f>
        <v>10354</v>
      </c>
      <c r="BL473" t="s" s="0">
        <v>81</v>
      </c>
      <c r="BM473" t="s" s="0">
        <v>81</v>
      </c>
      <c r="BN473" t="s" s="0">
        <v>136</v>
      </c>
      <c r="BO473" t="s" s="0">
        <v>155</v>
      </c>
      <c r="BP473" t="s" s="0">
        <v>156</v>
      </c>
      <c r="BQ473" t="s" s="0">
        <v>10355</v>
      </c>
      <c r="BR473" t="s" s="0">
        <v>10356</v>
      </c>
      <c r="BS473" t="s" s="0">
        <v>10357</v>
      </c>
      <c r="BT473" t="s" s="943">
        <f>HYPERLINK("https://www.webofscience.com/wos/woscc/full-record/WOS:001846133600001","View Record in Web of Science")</f>
        <v>119</v>
      </c>
      <c r="BU473" t="s" s="0">
        <v>272</v>
      </c>
      <c r="BV473" t="s" s="0">
        <v>81</v>
      </c>
      <c r="BW473" t="s" s="0">
        <v>81</v>
      </c>
      <c r="BX473" t="s" s="0">
        <v>121</v>
      </c>
    </row>
    <row r="474">
      <c r="A474" t="s" s="0">
        <v>77</v>
      </c>
      <c r="B474" t="s" s="0">
        <v>77</v>
      </c>
      <c r="C474" t="s" s="0">
        <v>677</v>
      </c>
      <c r="D474" t="s" s="0">
        <v>77</v>
      </c>
      <c r="E474" t="s" s="0">
        <v>10358</v>
      </c>
      <c r="F474" t="s" s="0">
        <v>10359</v>
      </c>
      <c r="G474" t="s" s="0">
        <v>10360</v>
      </c>
      <c r="H474" t="s" s="0">
        <v>81</v>
      </c>
      <c r="I474" t="s" s="0">
        <v>276</v>
      </c>
      <c r="J474" t="s" s="0">
        <v>10361</v>
      </c>
      <c r="K474" t="s" s="0">
        <v>10362</v>
      </c>
      <c r="L474" t="s" s="0">
        <v>10363</v>
      </c>
      <c r="M474" t="s" s="0">
        <v>10364</v>
      </c>
      <c r="N474" t="s" s="0">
        <v>10365</v>
      </c>
      <c r="O474" t="s" s="0">
        <v>10366</v>
      </c>
      <c r="P474" t="s" s="0">
        <v>10367</v>
      </c>
      <c r="Q474" t="s" s="0">
        <v>87</v>
      </c>
      <c r="R474" t="s" s="0">
        <v>81</v>
      </c>
      <c r="S474" t="s" s="0">
        <v>81</v>
      </c>
      <c r="T474" t="s" s="0">
        <v>81</v>
      </c>
      <c r="U474" t="s" s="0">
        <v>81</v>
      </c>
      <c r="V474" t="s" s="0">
        <v>10368</v>
      </c>
      <c r="W474" t="s" s="0">
        <v>10369</v>
      </c>
      <c r="X474" t="s" s="0">
        <v>81</v>
      </c>
      <c r="Y474" t="s" s="0">
        <v>81</v>
      </c>
      <c r="Z474" t="s" s="0">
        <v>90</v>
      </c>
      <c r="AA474" t="s" s="0">
        <v>91</v>
      </c>
      <c r="AB474" t="s" s="0">
        <v>81</v>
      </c>
      <c r="AC474" t="s" s="0">
        <v>81</v>
      </c>
      <c r="AD474" t="s" s="0">
        <v>81</v>
      </c>
      <c r="AE474" t="s" s="0">
        <v>81</v>
      </c>
      <c r="AF474" t="s" s="0">
        <v>81</v>
      </c>
      <c r="AG474" t="s" s="0">
        <v>10370</v>
      </c>
      <c r="AH474" t="s" s="0">
        <v>10371</v>
      </c>
      <c r="AI474" t="s" s="0">
        <v>10372</v>
      </c>
      <c r="AJ474" t="s" s="0">
        <v>10373</v>
      </c>
      <c r="AK474" t="s" s="0">
        <v>81</v>
      </c>
      <c r="AL474" t="s" s="0">
        <v>663</v>
      </c>
      <c r="AM474" t="s" s="0">
        <v>338</v>
      </c>
      <c r="AN474" t="s" s="0">
        <v>1562</v>
      </c>
      <c r="AO474" t="s" s="0">
        <v>77</v>
      </c>
      <c r="AP474" t="s" s="0">
        <v>181</v>
      </c>
      <c r="AQ474" t="s" s="0">
        <v>7231</v>
      </c>
      <c r="AR474" t="s" s="0">
        <v>7232</v>
      </c>
      <c r="AS474" t="s" s="0">
        <v>7233</v>
      </c>
      <c r="AT474" t="s" s="0">
        <v>81</v>
      </c>
      <c r="AU474" t="s" s="0">
        <v>10374</v>
      </c>
      <c r="AV474" t="s" s="0">
        <v>81</v>
      </c>
      <c r="AW474" t="s" s="0">
        <v>10375</v>
      </c>
      <c r="AX474" t="s" s="0">
        <v>10376</v>
      </c>
      <c r="AY474" t="s" s="0">
        <v>10377</v>
      </c>
      <c r="AZ474" t="s" s="0">
        <v>147</v>
      </c>
      <c r="BA474" t="s" s="0">
        <v>288</v>
      </c>
      <c r="BB474" t="s" s="0">
        <v>108</v>
      </c>
      <c r="BC474" t="s" s="0">
        <v>81</v>
      </c>
      <c r="BD474" t="s" s="0">
        <v>81</v>
      </c>
      <c r="BE474" t="s" s="0">
        <v>81</v>
      </c>
      <c r="BF474" t="s" s="0">
        <v>81</v>
      </c>
      <c r="BG474" t="s" s="0">
        <v>81</v>
      </c>
      <c r="BH474" t="s" s="0">
        <v>81</v>
      </c>
      <c r="BI474" t="s" s="0">
        <v>534</v>
      </c>
      <c r="BJ474" t="s" s="0">
        <v>10378</v>
      </c>
      <c r="BK474" t="s" s="944">
        <f>HYPERLINK("http://dx.doi.org/10.1186/s41747-022-00288-8","http://dx.doi.org/10.1186/s41747-022-00288-8")</f>
        <v>10379</v>
      </c>
      <c r="BL474" t="s" s="0">
        <v>81</v>
      </c>
      <c r="BM474" t="s" s="0">
        <v>81</v>
      </c>
      <c r="BN474" t="s" s="0">
        <v>154</v>
      </c>
      <c r="BO474" t="s" s="0">
        <v>441</v>
      </c>
      <c r="BP474" t="s" s="0">
        <v>441</v>
      </c>
      <c r="BQ474" t="s" s="0">
        <v>10380</v>
      </c>
      <c r="BR474" t="s" s="0">
        <v>10381</v>
      </c>
      <c r="BS474" t="s" s="0">
        <v>10382</v>
      </c>
      <c r="BT474" t="s" s="945">
        <f>HYPERLINK("https://www.webofscience.com/wos/woscc/full-record/WOS:000833963700001","View Record in Web of Science")</f>
        <v>119</v>
      </c>
      <c r="BU474" t="s" s="0">
        <v>120</v>
      </c>
      <c r="BV474" t="s" s="0">
        <v>81</v>
      </c>
      <c r="BW474" t="s" s="0">
        <v>81</v>
      </c>
      <c r="BX474" t="s" s="0">
        <v>121</v>
      </c>
    </row>
    <row r="475">
      <c r="A475" t="s" s="0">
        <v>77</v>
      </c>
      <c r="B475" t="s" s="0">
        <v>77</v>
      </c>
      <c r="C475" t="s" s="0">
        <v>77</v>
      </c>
      <c r="D475" t="s" s="0">
        <v>77</v>
      </c>
      <c r="E475" t="s" s="0">
        <v>10383</v>
      </c>
      <c r="F475" t="s" s="0">
        <v>10384</v>
      </c>
      <c r="G475" t="s" s="0">
        <v>10385</v>
      </c>
      <c r="H475" t="s" s="0">
        <v>81</v>
      </c>
      <c r="I475" t="s" s="0">
        <v>82</v>
      </c>
      <c r="J475" t="s" s="0">
        <v>10386</v>
      </c>
      <c r="K475" t="s" s="0">
        <v>10387</v>
      </c>
      <c r="L475" t="s" s="0">
        <v>81</v>
      </c>
      <c r="M475" t="s" s="0">
        <v>81</v>
      </c>
      <c r="N475" t="s" s="0">
        <v>81</v>
      </c>
      <c r="O475" t="s" s="0">
        <v>10388</v>
      </c>
      <c r="P475" t="s" s="0">
        <v>10389</v>
      </c>
      <c r="Q475" t="s" s="0">
        <v>87</v>
      </c>
      <c r="R475" t="s" s="0">
        <v>81</v>
      </c>
      <c r="S475" t="s" s="0">
        <v>81</v>
      </c>
      <c r="T475" t="s" s="0">
        <v>81</v>
      </c>
      <c r="U475" t="s" s="0">
        <v>81</v>
      </c>
      <c r="V475" t="s" s="0">
        <v>10390</v>
      </c>
      <c r="W475" t="s" s="0">
        <v>7227</v>
      </c>
      <c r="X475" t="s" s="0">
        <v>81</v>
      </c>
      <c r="Y475" t="s" s="0">
        <v>81</v>
      </c>
      <c r="Z475" t="s" s="0">
        <v>90</v>
      </c>
      <c r="AA475" t="s" s="0">
        <v>91</v>
      </c>
      <c r="AB475" t="s" s="0">
        <v>81</v>
      </c>
      <c r="AC475" t="s" s="0">
        <v>81</v>
      </c>
      <c r="AD475" t="s" s="0">
        <v>81</v>
      </c>
      <c r="AE475" t="s" s="0">
        <v>81</v>
      </c>
      <c r="AF475" t="s" s="0">
        <v>81</v>
      </c>
      <c r="AG475" t="s" s="0">
        <v>10391</v>
      </c>
      <c r="AH475" t="s" s="0">
        <v>10392</v>
      </c>
      <c r="AI475" t="s" s="0">
        <v>10393</v>
      </c>
      <c r="AJ475" t="s" s="0">
        <v>10394</v>
      </c>
      <c r="AK475" t="s" s="0">
        <v>81</v>
      </c>
      <c r="AL475" t="s" s="0">
        <v>461</v>
      </c>
      <c r="AM475" t="s" s="0">
        <v>77</v>
      </c>
      <c r="AN475" t="s" s="0">
        <v>77</v>
      </c>
      <c r="AO475" t="s" s="0">
        <v>97</v>
      </c>
      <c r="AP475" t="s" s="0">
        <v>97</v>
      </c>
      <c r="AQ475" t="s" s="0">
        <v>7231</v>
      </c>
      <c r="AR475" t="s" s="0">
        <v>7232</v>
      </c>
      <c r="AS475" t="s" s="0">
        <v>7233</v>
      </c>
      <c r="AT475" t="s" s="0">
        <v>7234</v>
      </c>
      <c r="AU475" t="s" s="0">
        <v>7235</v>
      </c>
      <c r="AV475" t="s" s="0">
        <v>81</v>
      </c>
      <c r="AW475" t="s" s="0">
        <v>7236</v>
      </c>
      <c r="AX475" t="s" s="0">
        <v>7237</v>
      </c>
      <c r="AY475" t="s" s="0">
        <v>10395</v>
      </c>
      <c r="AZ475" t="s" s="0">
        <v>106</v>
      </c>
      <c r="BA475" t="s" s="0">
        <v>8273</v>
      </c>
      <c r="BB475" t="s" s="0">
        <v>108</v>
      </c>
      <c r="BC475" t="s" s="0">
        <v>81</v>
      </c>
      <c r="BD475" t="s" s="0">
        <v>81</v>
      </c>
      <c r="BE475" t="s" s="0">
        <v>81</v>
      </c>
      <c r="BF475" t="s" s="0">
        <v>81</v>
      </c>
      <c r="BG475" t="s" s="0">
        <v>81</v>
      </c>
      <c r="BH475" t="s" s="0">
        <v>81</v>
      </c>
      <c r="BI475" t="s" s="0">
        <v>137</v>
      </c>
      <c r="BJ475" t="s" s="0">
        <v>10396</v>
      </c>
      <c r="BK475" t="s" s="946">
        <f>HYPERLINK("http://dx.doi.org/10.1007/s00701-026-06775-w","http://dx.doi.org/10.1007/s00701-026-06775-w")</f>
        <v>10397</v>
      </c>
      <c r="BL475" t="s" s="0">
        <v>81</v>
      </c>
      <c r="BM475" t="s" s="0">
        <v>81</v>
      </c>
      <c r="BN475" t="s" s="0">
        <v>154</v>
      </c>
      <c r="BO475" t="s" s="0">
        <v>545</v>
      </c>
      <c r="BP475" t="s" s="0">
        <v>546</v>
      </c>
      <c r="BQ475" t="s" s="0">
        <v>10398</v>
      </c>
      <c r="BR475" t="s" s="0">
        <v>10399</v>
      </c>
      <c r="BS475" t="s" s="0">
        <v>10400</v>
      </c>
      <c r="BT475" t="s" s="947">
        <f>HYPERLINK("https://www.webofscience.com/wos/woscc/full-record/WOS:001669272000001","View Record in Web of Science")</f>
        <v>119</v>
      </c>
      <c r="BU475" t="s" s="0">
        <v>120</v>
      </c>
      <c r="BV475" t="s" s="0">
        <v>81</v>
      </c>
      <c r="BW475" t="s" s="0">
        <v>81</v>
      </c>
      <c r="BX475" t="s" s="0">
        <v>121</v>
      </c>
    </row>
    <row r="476">
      <c r="A476" t="s" s="0">
        <v>77</v>
      </c>
      <c r="B476" t="s" s="0">
        <v>77</v>
      </c>
      <c r="C476" t="s" s="0">
        <v>77</v>
      </c>
      <c r="D476" t="s" s="0">
        <v>77</v>
      </c>
      <c r="E476" t="s" s="0">
        <v>10401</v>
      </c>
      <c r="F476" t="s" s="0">
        <v>10402</v>
      </c>
      <c r="G476" t="s" s="0">
        <v>10403</v>
      </c>
      <c r="H476" t="s" s="0">
        <v>81</v>
      </c>
      <c r="I476" t="s" s="0">
        <v>82</v>
      </c>
      <c r="J476" t="s" s="0">
        <v>10404</v>
      </c>
      <c r="K476" t="s" s="0">
        <v>10405</v>
      </c>
      <c r="L476" t="s" s="0">
        <v>81</v>
      </c>
      <c r="M476" t="s" s="0">
        <v>81</v>
      </c>
      <c r="N476" t="s" s="0">
        <v>6299</v>
      </c>
      <c r="O476" t="s" s="0">
        <v>10406</v>
      </c>
      <c r="P476" t="s" s="0">
        <v>5880</v>
      </c>
      <c r="Q476" t="s" s="0">
        <v>87</v>
      </c>
      <c r="R476" t="s" s="0">
        <v>81</v>
      </c>
      <c r="S476" t="s" s="0">
        <v>81</v>
      </c>
      <c r="T476" t="s" s="0">
        <v>81</v>
      </c>
      <c r="U476" t="s" s="0">
        <v>81</v>
      </c>
      <c r="V476" t="s" s="0">
        <v>10407</v>
      </c>
      <c r="W476" t="s" s="0">
        <v>9588</v>
      </c>
      <c r="X476" t="s" s="0">
        <v>81</v>
      </c>
      <c r="Y476" t="s" s="0">
        <v>81</v>
      </c>
      <c r="Z476" t="s" s="0">
        <v>90</v>
      </c>
      <c r="AA476" t="s" s="0">
        <v>91</v>
      </c>
      <c r="AB476" t="s" s="0">
        <v>81</v>
      </c>
      <c r="AC476" t="s" s="0">
        <v>81</v>
      </c>
      <c r="AD476" t="s" s="0">
        <v>81</v>
      </c>
      <c r="AE476" t="s" s="0">
        <v>81</v>
      </c>
      <c r="AF476" t="s" s="0">
        <v>81</v>
      </c>
      <c r="AG476" t="s" s="0">
        <v>10408</v>
      </c>
      <c r="AH476" t="s" s="0">
        <v>4482</v>
      </c>
      <c r="AI476" t="s" s="0">
        <v>81</v>
      </c>
      <c r="AJ476" t="s" s="0">
        <v>81</v>
      </c>
      <c r="AK476" t="s" s="0">
        <v>81</v>
      </c>
      <c r="AL476" t="s" s="0">
        <v>347</v>
      </c>
      <c r="AM476" t="s" s="0">
        <v>77</v>
      </c>
      <c r="AN476" t="s" s="0">
        <v>77</v>
      </c>
      <c r="AO476" t="s" s="0">
        <v>199</v>
      </c>
      <c r="AP476" t="s" s="0">
        <v>199</v>
      </c>
      <c r="AQ476" t="s" s="0">
        <v>997</v>
      </c>
      <c r="AR476" t="s" s="0">
        <v>99</v>
      </c>
      <c r="AS476" t="s" s="0">
        <v>998</v>
      </c>
      <c r="AT476" t="s" s="0">
        <v>9593</v>
      </c>
      <c r="AU476" t="s" s="0">
        <v>9594</v>
      </c>
      <c r="AV476" t="s" s="0">
        <v>81</v>
      </c>
      <c r="AW476" t="s" s="0">
        <v>9595</v>
      </c>
      <c r="AX476" t="s" s="0">
        <v>9596</v>
      </c>
      <c r="AY476" t="s" s="0">
        <v>1109</v>
      </c>
      <c r="AZ476" t="s" s="0">
        <v>106</v>
      </c>
      <c r="BA476" t="s" s="0">
        <v>610</v>
      </c>
      <c r="BB476" t="s" s="0">
        <v>289</v>
      </c>
      <c r="BC476" t="s" s="0">
        <v>81</v>
      </c>
      <c r="BD476" t="s" s="0">
        <v>81</v>
      </c>
      <c r="BE476" t="s" s="0">
        <v>81</v>
      </c>
      <c r="BF476" t="s" s="0">
        <v>81</v>
      </c>
      <c r="BG476" t="s" s="0">
        <v>81</v>
      </c>
      <c r="BH476" t="s" s="0">
        <v>81</v>
      </c>
      <c r="BI476" t="s" s="0">
        <v>10409</v>
      </c>
      <c r="BJ476" t="s" s="0">
        <v>10410</v>
      </c>
      <c r="BK476" t="s" s="948">
        <f>HYPERLINK("http://dx.doi.org/10.1177/03000605261460311","http://dx.doi.org/10.1177/03000605261460311")</f>
        <v>10411</v>
      </c>
      <c r="BL476" t="s" s="0">
        <v>81</v>
      </c>
      <c r="BM476" t="s" s="0">
        <v>81</v>
      </c>
      <c r="BN476" t="s" s="0">
        <v>404</v>
      </c>
      <c r="BO476" t="s" s="0">
        <v>9532</v>
      </c>
      <c r="BP476" t="s" s="0">
        <v>9533</v>
      </c>
      <c r="BQ476" t="s" s="0">
        <v>10412</v>
      </c>
      <c r="BR476" t="s" s="0">
        <v>10413</v>
      </c>
      <c r="BS476" t="s" s="0">
        <v>10414</v>
      </c>
      <c r="BT476" t="s" s="949">
        <f>HYPERLINK("https://www.webofscience.com/wos/woscc/full-record/WOS:001811748400001","View Record in Web of Science")</f>
        <v>119</v>
      </c>
      <c r="BU476" t="s" s="0">
        <v>120</v>
      </c>
      <c r="BV476" t="s" s="0">
        <v>81</v>
      </c>
      <c r="BW476" t="s" s="0">
        <v>81</v>
      </c>
      <c r="BX476" t="s" s="0">
        <v>121</v>
      </c>
    </row>
    <row r="477">
      <c r="A477" t="s" s="0">
        <v>77</v>
      </c>
      <c r="B477" t="s" s="0">
        <v>77</v>
      </c>
      <c r="C477" t="s" s="0">
        <v>360</v>
      </c>
      <c r="D477" t="s" s="0">
        <v>77</v>
      </c>
      <c r="E477" t="s" s="0">
        <v>10415</v>
      </c>
      <c r="F477" t="s" s="0">
        <v>10416</v>
      </c>
      <c r="G477" t="s" s="0">
        <v>10417</v>
      </c>
      <c r="H477" t="s" s="0">
        <v>81</v>
      </c>
      <c r="I477" t="s" s="0">
        <v>82</v>
      </c>
      <c r="J477" t="s" s="0">
        <v>10418</v>
      </c>
      <c r="K477" t="s" s="0">
        <v>10419</v>
      </c>
      <c r="L477" t="s" s="0">
        <v>81</v>
      </c>
      <c r="M477" t="s" s="0">
        <v>81</v>
      </c>
      <c r="N477" t="s" s="0">
        <v>81</v>
      </c>
      <c r="O477" t="s" s="0">
        <v>10420</v>
      </c>
      <c r="P477" t="s" s="0">
        <v>10421</v>
      </c>
      <c r="Q477" t="s" s="0">
        <v>87</v>
      </c>
      <c r="R477" t="s" s="0">
        <v>81</v>
      </c>
      <c r="S477" t="s" s="0">
        <v>81</v>
      </c>
      <c r="T477" t="s" s="0">
        <v>81</v>
      </c>
      <c r="U477" t="s" s="0">
        <v>81</v>
      </c>
      <c r="V477" t="s" s="0">
        <v>10422</v>
      </c>
      <c r="W477" t="s" s="0">
        <v>10423</v>
      </c>
      <c r="X477" t="s" s="0">
        <v>81</v>
      </c>
      <c r="Y477" t="s" s="0">
        <v>81</v>
      </c>
      <c r="Z477" t="s" s="0">
        <v>90</v>
      </c>
      <c r="AA477" t="s" s="0">
        <v>91</v>
      </c>
      <c r="AB477" t="s" s="0">
        <v>81</v>
      </c>
      <c r="AC477" t="s" s="0">
        <v>81</v>
      </c>
      <c r="AD477" t="s" s="0">
        <v>81</v>
      </c>
      <c r="AE477" t="s" s="0">
        <v>81</v>
      </c>
      <c r="AF477" t="s" s="0">
        <v>81</v>
      </c>
      <c r="AG477" t="s" s="0">
        <v>10424</v>
      </c>
      <c r="AH477" t="s" s="0">
        <v>10425</v>
      </c>
      <c r="AI477" t="s" s="0">
        <v>10426</v>
      </c>
      <c r="AJ477" t="s" s="0">
        <v>10427</v>
      </c>
      <c r="AK477" t="s" s="0">
        <v>81</v>
      </c>
      <c r="AL477" t="s" s="0">
        <v>4305</v>
      </c>
      <c r="AM477" t="s" s="0">
        <v>136</v>
      </c>
      <c r="AN477" t="s" s="0">
        <v>293</v>
      </c>
      <c r="AO477" t="s" s="0">
        <v>77</v>
      </c>
      <c r="AP477" t="s" s="0">
        <v>200</v>
      </c>
      <c r="AQ477" t="s" s="0">
        <v>883</v>
      </c>
      <c r="AR477" t="s" s="0">
        <v>665</v>
      </c>
      <c r="AS477" t="s" s="0">
        <v>884</v>
      </c>
      <c r="AT477" t="s" s="0">
        <v>10428</v>
      </c>
      <c r="AU477" t="s" s="0">
        <v>10429</v>
      </c>
      <c r="AV477" t="s" s="0">
        <v>81</v>
      </c>
      <c r="AW477" t="s" s="0">
        <v>10430</v>
      </c>
      <c r="AX477" t="s" s="0">
        <v>10431</v>
      </c>
      <c r="AY477" t="s" s="0">
        <v>10432</v>
      </c>
      <c r="AZ477" t="s" s="0">
        <v>147</v>
      </c>
      <c r="BA477" t="s" s="0">
        <v>1105</v>
      </c>
      <c r="BB477" t="s" s="0">
        <v>354</v>
      </c>
      <c r="BC477" t="s" s="0">
        <v>81</v>
      </c>
      <c r="BD477" t="s" s="0">
        <v>81</v>
      </c>
      <c r="BE477" t="s" s="0">
        <v>81</v>
      </c>
      <c r="BF477" t="s" s="0">
        <v>81</v>
      </c>
      <c r="BG477" t="s" s="0">
        <v>10433</v>
      </c>
      <c r="BH477" t="s" s="0">
        <v>10434</v>
      </c>
      <c r="BI477" t="s" s="0">
        <v>81</v>
      </c>
      <c r="BJ477" t="s" s="0">
        <v>10435</v>
      </c>
      <c r="BK477" t="s" s="950">
        <f>HYPERLINK("http://dx.doi.org/10.1097/IAE.0000000000003535","http://dx.doi.org/10.1097/IAE.0000000000003535")</f>
        <v>10436</v>
      </c>
      <c r="BL477" t="s" s="0">
        <v>81</v>
      </c>
      <c r="BM477" t="s" s="0">
        <v>81</v>
      </c>
      <c r="BN477" t="s" s="0">
        <v>354</v>
      </c>
      <c r="BO477" t="s" s="0">
        <v>1779</v>
      </c>
      <c r="BP477" t="s" s="0">
        <v>1779</v>
      </c>
      <c r="BQ477" t="s" s="0">
        <v>10437</v>
      </c>
      <c r="BR477" t="s" s="0">
        <v>10438</v>
      </c>
      <c r="BS477" t="s" s="0">
        <v>10439</v>
      </c>
      <c r="BT477" t="s" s="951">
        <f>HYPERLINK("https://www.webofscience.com/wos/woscc/full-record/WOS:000829601100008","View Record in Web of Science")</f>
        <v>119</v>
      </c>
      <c r="BU477" t="s" s="0">
        <v>81</v>
      </c>
      <c r="BV477" t="s" s="0">
        <v>81</v>
      </c>
      <c r="BW477" t="s" s="0">
        <v>81</v>
      </c>
      <c r="BX477" t="s" s="0">
        <v>121</v>
      </c>
    </row>
    <row r="478">
      <c r="A478" t="s" s="0">
        <v>77</v>
      </c>
      <c r="B478" t="s" s="0">
        <v>77</v>
      </c>
      <c r="C478" t="s" s="0">
        <v>77</v>
      </c>
      <c r="D478" t="s" s="0">
        <v>77</v>
      </c>
      <c r="E478" t="s" s="0">
        <v>10440</v>
      </c>
      <c r="F478" t="s" s="0">
        <v>10441</v>
      </c>
      <c r="G478" t="s" s="0">
        <v>10442</v>
      </c>
      <c r="H478" t="s" s="0">
        <v>81</v>
      </c>
      <c r="I478" t="s" s="0">
        <v>82</v>
      </c>
      <c r="J478" t="s" s="0">
        <v>10443</v>
      </c>
      <c r="K478" t="s" s="0">
        <v>10444</v>
      </c>
      <c r="L478" t="s" s="0">
        <v>81</v>
      </c>
      <c r="M478" t="s" s="0">
        <v>81</v>
      </c>
      <c r="N478" t="s" s="0">
        <v>858</v>
      </c>
      <c r="O478" t="s" s="0">
        <v>10445</v>
      </c>
      <c r="P478" t="s" s="0">
        <v>10446</v>
      </c>
      <c r="Q478" t="s" s="0">
        <v>87</v>
      </c>
      <c r="R478" t="s" s="0">
        <v>81</v>
      </c>
      <c r="S478" t="s" s="0">
        <v>81</v>
      </c>
      <c r="T478" t="s" s="0">
        <v>81</v>
      </c>
      <c r="U478" t="s" s="0">
        <v>81</v>
      </c>
      <c r="V478" t="s" s="0">
        <v>10447</v>
      </c>
      <c r="W478" t="s" s="0">
        <v>739</v>
      </c>
      <c r="X478" t="s" s="0">
        <v>81</v>
      </c>
      <c r="Y478" t="s" s="0">
        <v>81</v>
      </c>
      <c r="Z478" t="s" s="0">
        <v>90</v>
      </c>
      <c r="AA478" t="s" s="0">
        <v>91</v>
      </c>
      <c r="AB478" t="s" s="0">
        <v>81</v>
      </c>
      <c r="AC478" t="s" s="0">
        <v>81</v>
      </c>
      <c r="AD478" t="s" s="0">
        <v>81</v>
      </c>
      <c r="AE478" t="s" s="0">
        <v>81</v>
      </c>
      <c r="AF478" t="s" s="0">
        <v>81</v>
      </c>
      <c r="AG478" t="s" s="0">
        <v>10448</v>
      </c>
      <c r="AH478" t="s" s="0">
        <v>10449</v>
      </c>
      <c r="AI478" t="s" s="0">
        <v>10450</v>
      </c>
      <c r="AJ478" t="s" s="0">
        <v>81</v>
      </c>
      <c r="AK478" t="s" s="0">
        <v>81</v>
      </c>
      <c r="AL478" t="s" s="0">
        <v>714</v>
      </c>
      <c r="AM478" t="s" s="0">
        <v>77</v>
      </c>
      <c r="AN478" t="s" s="0">
        <v>77</v>
      </c>
      <c r="AO478" t="s" s="0">
        <v>77</v>
      </c>
      <c r="AP478" t="s" s="0">
        <v>77</v>
      </c>
      <c r="AQ478" t="s" s="0">
        <v>170</v>
      </c>
      <c r="AR478" t="s" s="0">
        <v>171</v>
      </c>
      <c r="AS478" t="s" s="0">
        <v>172</v>
      </c>
      <c r="AT478" t="s" s="0">
        <v>743</v>
      </c>
      <c r="AU478" t="s" s="0">
        <v>744</v>
      </c>
      <c r="AV478" t="s" s="0">
        <v>81</v>
      </c>
      <c r="AW478" t="s" s="0">
        <v>739</v>
      </c>
      <c r="AX478" t="s" s="0">
        <v>745</v>
      </c>
      <c r="AY478" t="s" s="0">
        <v>1409</v>
      </c>
      <c r="AZ478" t="s" s="0">
        <v>106</v>
      </c>
      <c r="BA478" t="s" s="0">
        <v>693</v>
      </c>
      <c r="BB478" t="s" s="0">
        <v>289</v>
      </c>
      <c r="BC478" t="s" s="0">
        <v>81</v>
      </c>
      <c r="BD478" t="s" s="0">
        <v>81</v>
      </c>
      <c r="BE478" t="s" s="0">
        <v>81</v>
      </c>
      <c r="BF478" t="s" s="0">
        <v>81</v>
      </c>
      <c r="BG478" t="s" s="0">
        <v>81</v>
      </c>
      <c r="BH478" t="s" s="0">
        <v>81</v>
      </c>
      <c r="BI478" t="s" s="0">
        <v>10451</v>
      </c>
      <c r="BJ478" t="s" s="0">
        <v>10452</v>
      </c>
      <c r="BK478" t="s" s="952">
        <f>HYPERLINK("http://dx.doi.org/10.3390/medicina62071254","http://dx.doi.org/10.3390/medicina62071254")</f>
        <v>10453</v>
      </c>
      <c r="BL478" t="s" s="0">
        <v>81</v>
      </c>
      <c r="BM478" t="s" s="0">
        <v>81</v>
      </c>
      <c r="BN478" t="s" s="0">
        <v>154</v>
      </c>
      <c r="BO478" t="s" s="0">
        <v>182</v>
      </c>
      <c r="BP478" t="s" s="0">
        <v>115</v>
      </c>
      <c r="BQ478" t="s" s="0">
        <v>10454</v>
      </c>
      <c r="BR478" t="s" s="0">
        <v>10455</v>
      </c>
      <c r="BS478" t="s" s="0">
        <v>10456</v>
      </c>
      <c r="BT478" t="s" s="953">
        <f>HYPERLINK("https://www.webofscience.com/wos/woscc/full-record/WOS:001832625300001","View Record in Web of Science")</f>
        <v>119</v>
      </c>
      <c r="BU478" t="s" s="0">
        <v>120</v>
      </c>
      <c r="BV478" t="s" s="0">
        <v>81</v>
      </c>
      <c r="BW478" t="s" s="0">
        <v>81</v>
      </c>
      <c r="BX478" t="s" s="0">
        <v>121</v>
      </c>
    </row>
    <row r="479">
      <c r="A479" t="s" s="0">
        <v>77</v>
      </c>
      <c r="B479" t="s" s="0">
        <v>77</v>
      </c>
      <c r="C479" t="s" s="0">
        <v>77</v>
      </c>
      <c r="D479" t="s" s="0">
        <v>77</v>
      </c>
      <c r="E479" t="s" s="0">
        <v>10457</v>
      </c>
      <c r="F479" t="s" s="0">
        <v>10458</v>
      </c>
      <c r="G479" t="s" s="0">
        <v>10459</v>
      </c>
      <c r="H479" t="s" s="0">
        <v>81</v>
      </c>
      <c r="I479" t="s" s="0">
        <v>82</v>
      </c>
      <c r="J479" t="s" s="0">
        <v>10460</v>
      </c>
      <c r="K479" t="s" s="0">
        <v>10461</v>
      </c>
      <c r="L479" t="s" s="0">
        <v>81</v>
      </c>
      <c r="M479" t="s" s="0">
        <v>81</v>
      </c>
      <c r="N479" t="s" s="0">
        <v>81</v>
      </c>
      <c r="O479" t="s" s="0">
        <v>10462</v>
      </c>
      <c r="P479" t="s" s="0">
        <v>10463</v>
      </c>
      <c r="Q479" t="s" s="0">
        <v>87</v>
      </c>
      <c r="R479" t="s" s="0">
        <v>81</v>
      </c>
      <c r="S479" t="s" s="0">
        <v>81</v>
      </c>
      <c r="T479" t="s" s="0">
        <v>81</v>
      </c>
      <c r="U479" t="s" s="0">
        <v>81</v>
      </c>
      <c r="V479" t="s" s="0">
        <v>10464</v>
      </c>
      <c r="W479" t="s" s="0">
        <v>10465</v>
      </c>
      <c r="X479" t="s" s="0">
        <v>81</v>
      </c>
      <c r="Y479" t="s" s="0">
        <v>81</v>
      </c>
      <c r="Z479" t="s" s="0">
        <v>90</v>
      </c>
      <c r="AA479" t="s" s="0">
        <v>91</v>
      </c>
      <c r="AB479" t="s" s="0">
        <v>81</v>
      </c>
      <c r="AC479" t="s" s="0">
        <v>81</v>
      </c>
      <c r="AD479" t="s" s="0">
        <v>81</v>
      </c>
      <c r="AE479" t="s" s="0">
        <v>81</v>
      </c>
      <c r="AF479" t="s" s="0">
        <v>81</v>
      </c>
      <c r="AG479" t="s" s="0">
        <v>81</v>
      </c>
      <c r="AH479" t="s" s="0">
        <v>81</v>
      </c>
      <c r="AI479" t="s" s="0">
        <v>81</v>
      </c>
      <c r="AJ479" t="s" s="0">
        <v>81</v>
      </c>
      <c r="AK479" t="s" s="0">
        <v>81</v>
      </c>
      <c r="AL479" t="s" s="0">
        <v>138</v>
      </c>
      <c r="AM479" t="s" s="0">
        <v>77</v>
      </c>
      <c r="AN479" t="s" s="0">
        <v>77</v>
      </c>
      <c r="AO479" t="s" s="0">
        <v>108</v>
      </c>
      <c r="AP479" t="s" s="0">
        <v>108</v>
      </c>
      <c r="AQ479" t="s" s="0">
        <v>1231</v>
      </c>
      <c r="AR479" t="s" s="0">
        <v>1232</v>
      </c>
      <c r="AS479" t="s" s="0">
        <v>1233</v>
      </c>
      <c r="AT479" t="s" s="0">
        <v>10466</v>
      </c>
      <c r="AU479" t="s" s="0">
        <v>10467</v>
      </c>
      <c r="AV479" t="s" s="0">
        <v>81</v>
      </c>
      <c r="AW479" t="s" s="0">
        <v>10468</v>
      </c>
      <c r="AX479" t="s" s="0">
        <v>10469</v>
      </c>
      <c r="AY479" t="s" s="0">
        <v>106</v>
      </c>
      <c r="AZ479" t="s" s="0">
        <v>106</v>
      </c>
      <c r="BA479" t="s" s="0">
        <v>106</v>
      </c>
      <c r="BB479" t="s" s="0">
        <v>108</v>
      </c>
      <c r="BC479" t="s" s="0">
        <v>81</v>
      </c>
      <c r="BD479" t="s" s="0">
        <v>81</v>
      </c>
      <c r="BE479" t="s" s="0">
        <v>81</v>
      </c>
      <c r="BF479" t="s" s="0">
        <v>81</v>
      </c>
      <c r="BG479" t="s" s="0">
        <v>81</v>
      </c>
      <c r="BH479" t="s" s="0">
        <v>81</v>
      </c>
      <c r="BI479" t="s" s="0">
        <v>10470</v>
      </c>
      <c r="BJ479" t="s" s="0">
        <v>10471</v>
      </c>
      <c r="BK479" t="s" s="954">
        <f>HYPERLINK("http://dx.doi.org/10.1155/crp/4994662","http://dx.doi.org/10.1155/crp/4994662")</f>
        <v>10472</v>
      </c>
      <c r="BL479" t="s" s="0">
        <v>81</v>
      </c>
      <c r="BM479" t="s" s="0">
        <v>81</v>
      </c>
      <c r="BN479" t="s" s="0">
        <v>181</v>
      </c>
      <c r="BO479" t="s" s="0">
        <v>155</v>
      </c>
      <c r="BP479" t="s" s="0">
        <v>156</v>
      </c>
      <c r="BQ479" t="s" s="0">
        <v>10473</v>
      </c>
      <c r="BR479" t="s" s="0">
        <v>10474</v>
      </c>
      <c r="BS479" t="s" s="0">
        <v>10475</v>
      </c>
      <c r="BT479" t="s" s="955">
        <f>HYPERLINK("https://www.webofscience.com/wos/woscc/full-record/WOS:001784887800001","View Record in Web of Science")</f>
        <v>119</v>
      </c>
      <c r="BU479" t="s" s="0">
        <v>120</v>
      </c>
      <c r="BV479" t="s" s="0">
        <v>81</v>
      </c>
      <c r="BW479" t="s" s="0">
        <v>81</v>
      </c>
      <c r="BX479" t="s" s="0">
        <v>121</v>
      </c>
    </row>
    <row r="480">
      <c r="A480" t="s" s="0">
        <v>77</v>
      </c>
      <c r="B480" t="s" s="0">
        <v>77</v>
      </c>
      <c r="C480" t="s" s="0">
        <v>77</v>
      </c>
      <c r="D480" t="s" s="0">
        <v>77</v>
      </c>
      <c r="E480" t="s" s="0">
        <v>10476</v>
      </c>
      <c r="F480" t="s" s="0">
        <v>10477</v>
      </c>
      <c r="G480" t="s" s="0">
        <v>10478</v>
      </c>
      <c r="H480" t="s" s="0">
        <v>81</v>
      </c>
      <c r="I480" t="s" s="0">
        <v>82</v>
      </c>
      <c r="J480" t="s" s="0">
        <v>10479</v>
      </c>
      <c r="K480" t="s" s="0">
        <v>10480</v>
      </c>
      <c r="L480" t="s" s="0">
        <v>10481</v>
      </c>
      <c r="M480" t="s" s="0">
        <v>10482</v>
      </c>
      <c r="N480" t="s" s="0">
        <v>10483</v>
      </c>
      <c r="O480" t="s" s="0">
        <v>10484</v>
      </c>
      <c r="P480" t="s" s="0">
        <v>10485</v>
      </c>
      <c r="Q480" t="s" s="0">
        <v>87</v>
      </c>
      <c r="R480" t="s" s="0">
        <v>81</v>
      </c>
      <c r="S480" t="s" s="0">
        <v>81</v>
      </c>
      <c r="T480" t="s" s="0">
        <v>81</v>
      </c>
      <c r="U480" t="s" s="0">
        <v>81</v>
      </c>
      <c r="V480" t="s" s="0">
        <v>10486</v>
      </c>
      <c r="W480" t="s" s="0">
        <v>10487</v>
      </c>
      <c r="X480" t="s" s="0">
        <v>81</v>
      </c>
      <c r="Y480" t="s" s="0">
        <v>81</v>
      </c>
      <c r="Z480" t="s" s="0">
        <v>90</v>
      </c>
      <c r="AA480" t="s" s="0">
        <v>91</v>
      </c>
      <c r="AB480" t="s" s="0">
        <v>81</v>
      </c>
      <c r="AC480" t="s" s="0">
        <v>81</v>
      </c>
      <c r="AD480" t="s" s="0">
        <v>81</v>
      </c>
      <c r="AE480" t="s" s="0">
        <v>81</v>
      </c>
      <c r="AF480" t="s" s="0">
        <v>81</v>
      </c>
      <c r="AG480" t="s" s="0">
        <v>10488</v>
      </c>
      <c r="AH480" t="s" s="0">
        <v>9020</v>
      </c>
      <c r="AI480" t="s" s="0">
        <v>10489</v>
      </c>
      <c r="AJ480" t="s" s="0">
        <v>81</v>
      </c>
      <c r="AK480" t="s" s="0">
        <v>81</v>
      </c>
      <c r="AL480" t="s" s="0">
        <v>297</v>
      </c>
      <c r="AM480" t="s" s="0">
        <v>77</v>
      </c>
      <c r="AN480" t="s" s="0">
        <v>77</v>
      </c>
      <c r="AO480" t="s" s="0">
        <v>108</v>
      </c>
      <c r="AP480" t="s" s="0">
        <v>108</v>
      </c>
      <c r="AQ480" t="s" s="0">
        <v>10490</v>
      </c>
      <c r="AR480" t="s" s="0">
        <v>10491</v>
      </c>
      <c r="AS480" t="s" s="0">
        <v>10492</v>
      </c>
      <c r="AT480" t="s" s="0">
        <v>10493</v>
      </c>
      <c r="AU480" t="s" s="0">
        <v>81</v>
      </c>
      <c r="AV480" t="s" s="0">
        <v>81</v>
      </c>
      <c r="AW480" t="s" s="0">
        <v>10494</v>
      </c>
      <c r="AX480" t="s" s="0">
        <v>10495</v>
      </c>
      <c r="AY480" t="s" s="0">
        <v>912</v>
      </c>
      <c r="AZ480" t="s" s="0">
        <v>106</v>
      </c>
      <c r="BA480" t="s" s="0">
        <v>1105</v>
      </c>
      <c r="BB480" t="s" s="0">
        <v>199</v>
      </c>
      <c r="BC480" t="s" s="0">
        <v>81</v>
      </c>
      <c r="BD480" t="s" s="0">
        <v>81</v>
      </c>
      <c r="BE480" t="s" s="0">
        <v>81</v>
      </c>
      <c r="BF480" t="s" s="0">
        <v>81</v>
      </c>
      <c r="BG480" t="s" s="0">
        <v>10496</v>
      </c>
      <c r="BH480" t="s" s="0">
        <v>10497</v>
      </c>
      <c r="BI480" t="s" s="0">
        <v>81</v>
      </c>
      <c r="BJ480" t="s" s="0">
        <v>10498</v>
      </c>
      <c r="BK480" t="s" s="956">
        <f>HYPERLINK("http://dx.doi.org/10.6515/ACS.202605_42(3).20251020A","http://dx.doi.org/10.6515/ACS.202605_42(3).20251020A")</f>
        <v>10499</v>
      </c>
      <c r="BL480" t="s" s="0">
        <v>81</v>
      </c>
      <c r="BM480" t="s" s="0">
        <v>81</v>
      </c>
      <c r="BN480" t="s" s="0">
        <v>177</v>
      </c>
      <c r="BO480" t="s" s="0">
        <v>155</v>
      </c>
      <c r="BP480" t="s" s="0">
        <v>156</v>
      </c>
      <c r="BQ480" t="s" s="0">
        <v>10500</v>
      </c>
      <c r="BR480" t="s" s="0">
        <v>10501</v>
      </c>
      <c r="BS480" t="s" s="0">
        <v>10502</v>
      </c>
      <c r="BT480" t="s" s="957">
        <f>HYPERLINK("https://www.webofscience.com/wos/woscc/full-record/WOS:001781107500014","View Record in Web of Science")</f>
        <v>119</v>
      </c>
      <c r="BU480" t="s" s="0">
        <v>81</v>
      </c>
      <c r="BV480" t="s" s="0">
        <v>81</v>
      </c>
      <c r="BW480" t="s" s="0">
        <v>81</v>
      </c>
      <c r="BX480" t="s" s="0">
        <v>121</v>
      </c>
    </row>
    <row r="481">
      <c r="A481" t="s" s="0">
        <v>77</v>
      </c>
      <c r="B481" t="s" s="0">
        <v>77</v>
      </c>
      <c r="C481" t="s" s="0">
        <v>77</v>
      </c>
      <c r="D481" t="s" s="0">
        <v>77</v>
      </c>
      <c r="E481" t="s" s="0">
        <v>10503</v>
      </c>
      <c r="F481" t="s" s="0">
        <v>10504</v>
      </c>
      <c r="G481" t="s" s="0">
        <v>10505</v>
      </c>
      <c r="H481" t="s" s="0">
        <v>81</v>
      </c>
      <c r="I481" t="s" s="0">
        <v>276</v>
      </c>
      <c r="J481" t="s" s="0">
        <v>10506</v>
      </c>
      <c r="K481" t="s" s="0">
        <v>10507</v>
      </c>
      <c r="L481" t="s" s="0">
        <v>10508</v>
      </c>
      <c r="M481" t="s" s="0">
        <v>10509</v>
      </c>
      <c r="N481" t="s" s="0">
        <v>10510</v>
      </c>
      <c r="O481" t="s" s="0">
        <v>10511</v>
      </c>
      <c r="P481" t="s" s="0">
        <v>10512</v>
      </c>
      <c r="Q481" t="s" s="0">
        <v>87</v>
      </c>
      <c r="R481" t="s" s="0">
        <v>81</v>
      </c>
      <c r="S481" t="s" s="0">
        <v>81</v>
      </c>
      <c r="T481" t="s" s="0">
        <v>81</v>
      </c>
      <c r="U481" t="s" s="0">
        <v>81</v>
      </c>
      <c r="V481" t="s" s="0">
        <v>10513</v>
      </c>
      <c r="W481" t="s" s="0">
        <v>10514</v>
      </c>
      <c r="X481" t="s" s="0">
        <v>81</v>
      </c>
      <c r="Y481" t="s" s="0">
        <v>81</v>
      </c>
      <c r="Z481" t="s" s="0">
        <v>90</v>
      </c>
      <c r="AA481" t="s" s="0">
        <v>91</v>
      </c>
      <c r="AB481" t="s" s="0">
        <v>81</v>
      </c>
      <c r="AC481" t="s" s="0">
        <v>81</v>
      </c>
      <c r="AD481" t="s" s="0">
        <v>81</v>
      </c>
      <c r="AE481" t="s" s="0">
        <v>81</v>
      </c>
      <c r="AF481" t="s" s="0">
        <v>81</v>
      </c>
      <c r="AG481" t="s" s="0">
        <v>10515</v>
      </c>
      <c r="AH481" t="s" s="0">
        <v>81</v>
      </c>
      <c r="AI481" t="s" s="0">
        <v>10516</v>
      </c>
      <c r="AJ481" t="s" s="0">
        <v>81</v>
      </c>
      <c r="AK481" t="s" s="0">
        <v>81</v>
      </c>
      <c r="AL481" t="s" s="0">
        <v>996</v>
      </c>
      <c r="AM481" t="s" s="0">
        <v>77</v>
      </c>
      <c r="AN481" t="s" s="0">
        <v>77</v>
      </c>
      <c r="AO481" t="s" s="0">
        <v>77</v>
      </c>
      <c r="AP481" t="s" s="0">
        <v>77</v>
      </c>
      <c r="AQ481" t="s" s="0">
        <v>313</v>
      </c>
      <c r="AR481" t="s" s="0">
        <v>314</v>
      </c>
      <c r="AS481" t="s" s="0">
        <v>315</v>
      </c>
      <c r="AT481" t="s" s="0">
        <v>81</v>
      </c>
      <c r="AU481" t="s" s="0">
        <v>10517</v>
      </c>
      <c r="AV481" t="s" s="0">
        <v>81</v>
      </c>
      <c r="AW481" t="s" s="0">
        <v>10518</v>
      </c>
      <c r="AX481" t="s" s="0">
        <v>10519</v>
      </c>
      <c r="AY481" t="s" s="0">
        <v>1104</v>
      </c>
      <c r="AZ481" t="s" s="0">
        <v>106</v>
      </c>
      <c r="BA481" t="s" s="0">
        <v>288</v>
      </c>
      <c r="BB481" t="s" s="0">
        <v>81</v>
      </c>
      <c r="BC481" t="s" s="0">
        <v>81</v>
      </c>
      <c r="BD481" t="s" s="0">
        <v>81</v>
      </c>
      <c r="BE481" t="s" s="0">
        <v>81</v>
      </c>
      <c r="BF481" t="s" s="0">
        <v>81</v>
      </c>
      <c r="BG481" t="s" s="0">
        <v>81</v>
      </c>
      <c r="BH481" t="s" s="0">
        <v>81</v>
      </c>
      <c r="BI481" t="s" s="0">
        <v>10520</v>
      </c>
      <c r="BJ481" t="s" s="0">
        <v>10521</v>
      </c>
      <c r="BK481" t="s" s="958">
        <f>HYPERLINK("http://dx.doi.org/10.3389/fbinf.2026.1829576","http://dx.doi.org/10.3389/fbinf.2026.1829576")</f>
        <v>10522</v>
      </c>
      <c r="BL481" t="s" s="0">
        <v>81</v>
      </c>
      <c r="BM481" t="s" s="0">
        <v>81</v>
      </c>
      <c r="BN481" t="s" s="0">
        <v>293</v>
      </c>
      <c r="BO481" t="s" s="0">
        <v>10523</v>
      </c>
      <c r="BP481" t="s" s="0">
        <v>10523</v>
      </c>
      <c r="BQ481" t="s" s="0">
        <v>10524</v>
      </c>
      <c r="BR481" t="s" s="0">
        <v>10525</v>
      </c>
      <c r="BS481" t="s" s="0">
        <v>10526</v>
      </c>
      <c r="BT481" t="s" s="959">
        <f>HYPERLINK("https://www.webofscience.com/wos/woscc/full-record/WOS:001823801900001","View Record in Web of Science")</f>
        <v>119</v>
      </c>
      <c r="BU481" t="s" s="0">
        <v>120</v>
      </c>
      <c r="BV481" t="s" s="0">
        <v>81</v>
      </c>
      <c r="BW481" t="s" s="0">
        <v>81</v>
      </c>
      <c r="BX481" t="s" s="0">
        <v>121</v>
      </c>
    </row>
    <row r="482">
      <c r="A482" t="s" s="0">
        <v>77</v>
      </c>
      <c r="B482" t="s" s="0">
        <v>77</v>
      </c>
      <c r="C482" t="s" s="0">
        <v>77</v>
      </c>
      <c r="D482" t="s" s="0">
        <v>77</v>
      </c>
      <c r="E482" t="s" s="0">
        <v>10527</v>
      </c>
      <c r="F482" t="s" s="0">
        <v>10528</v>
      </c>
      <c r="G482" t="s" s="0">
        <v>10529</v>
      </c>
      <c r="H482" t="s" s="0">
        <v>81</v>
      </c>
      <c r="I482" t="s" s="0">
        <v>82</v>
      </c>
      <c r="J482" t="s" s="0">
        <v>10530</v>
      </c>
      <c r="K482" t="s" s="0">
        <v>10531</v>
      </c>
      <c r="L482" t="s" s="0">
        <v>10532</v>
      </c>
      <c r="M482" t="s" s="0">
        <v>10532</v>
      </c>
      <c r="N482" t="s" s="0">
        <v>10533</v>
      </c>
      <c r="O482" t="s" s="0">
        <v>10534</v>
      </c>
      <c r="P482" t="s" s="0">
        <v>10535</v>
      </c>
      <c r="Q482" t="s" s="0">
        <v>87</v>
      </c>
      <c r="R482" t="s" s="0">
        <v>81</v>
      </c>
      <c r="S482" t="s" s="0">
        <v>81</v>
      </c>
      <c r="T482" t="s" s="0">
        <v>81</v>
      </c>
      <c r="U482" t="s" s="0">
        <v>81</v>
      </c>
      <c r="V482" t="s" s="0">
        <v>10536</v>
      </c>
      <c r="W482" t="s" s="0">
        <v>10537</v>
      </c>
      <c r="X482" t="s" s="0">
        <v>81</v>
      </c>
      <c r="Y482" t="s" s="0">
        <v>81</v>
      </c>
      <c r="Z482" t="s" s="0">
        <v>90</v>
      </c>
      <c r="AA482" t="s" s="0">
        <v>509</v>
      </c>
      <c r="AB482" t="s" s="0">
        <v>81</v>
      </c>
      <c r="AC482" t="s" s="0">
        <v>81</v>
      </c>
      <c r="AD482" t="s" s="0">
        <v>81</v>
      </c>
      <c r="AE482" t="s" s="0">
        <v>81</v>
      </c>
      <c r="AF482" t="s" s="0">
        <v>81</v>
      </c>
      <c r="AG482" t="s" s="0">
        <v>81</v>
      </c>
      <c r="AH482" t="s" s="0">
        <v>10538</v>
      </c>
      <c r="AI482" t="s" s="0">
        <v>10539</v>
      </c>
      <c r="AJ482" t="s" s="0">
        <v>81</v>
      </c>
      <c r="AK482" t="s" s="0">
        <v>81</v>
      </c>
      <c r="AL482" t="s" s="0">
        <v>1105</v>
      </c>
      <c r="AM482" t="s" s="0">
        <v>108</v>
      </c>
      <c r="AN482" t="s" s="0">
        <v>108</v>
      </c>
      <c r="AO482" t="s" s="0">
        <v>77</v>
      </c>
      <c r="AP482" t="s" s="0">
        <v>77</v>
      </c>
      <c r="AQ482" t="s" s="0">
        <v>535</v>
      </c>
      <c r="AR482" t="s" s="0">
        <v>99</v>
      </c>
      <c r="AS482" t="s" s="0">
        <v>536</v>
      </c>
      <c r="AT482" t="s" s="0">
        <v>10540</v>
      </c>
      <c r="AU482" t="s" s="0">
        <v>10541</v>
      </c>
      <c r="AV482" t="s" s="0">
        <v>81</v>
      </c>
      <c r="AW482" t="s" s="0">
        <v>10542</v>
      </c>
      <c r="AX482" t="s" s="0">
        <v>10543</v>
      </c>
      <c r="AY482" t="s" s="0">
        <v>81</v>
      </c>
      <c r="AZ482" t="s" s="0">
        <v>106</v>
      </c>
      <c r="BA482" t="s" s="0">
        <v>81</v>
      </c>
      <c r="BB482" t="s" s="0">
        <v>81</v>
      </c>
      <c r="BC482" t="s" s="0">
        <v>81</v>
      </c>
      <c r="BD482" t="s" s="0">
        <v>81</v>
      </c>
      <c r="BE482" t="s" s="0">
        <v>81</v>
      </c>
      <c r="BF482" t="s" s="0">
        <v>81</v>
      </c>
      <c r="BG482" t="s" s="0">
        <v>81</v>
      </c>
      <c r="BH482" t="s" s="0">
        <v>81</v>
      </c>
      <c r="BI482" t="s" s="0">
        <v>81</v>
      </c>
      <c r="BJ482" t="s" s="0">
        <v>10544</v>
      </c>
      <c r="BK482" t="s" s="960">
        <f>HYPERLINK("http://dx.doi.org/10.1038/s41391-026-01107-6","http://dx.doi.org/10.1038/s41391-026-01107-6")</f>
        <v>10545</v>
      </c>
      <c r="BL482" t="s" s="0">
        <v>81</v>
      </c>
      <c r="BM482" t="s" s="0">
        <v>912</v>
      </c>
      <c r="BN482" t="s" s="0">
        <v>404</v>
      </c>
      <c r="BO482" t="s" s="0">
        <v>8755</v>
      </c>
      <c r="BP482" t="s" s="0">
        <v>8755</v>
      </c>
      <c r="BQ482" t="s" s="0">
        <v>10546</v>
      </c>
      <c r="BR482" t="s" s="0">
        <v>10547</v>
      </c>
      <c r="BS482" t="s" s="0">
        <v>10548</v>
      </c>
      <c r="BT482" t="s" s="961">
        <f>HYPERLINK("https://www.webofscience.com/wos/woscc/full-record/WOS:001764213200001","View Record in Web of Science")</f>
        <v>119</v>
      </c>
      <c r="BU482" t="s" s="0">
        <v>852</v>
      </c>
      <c r="BV482" t="s" s="0">
        <v>81</v>
      </c>
      <c r="BW482" t="s" s="0">
        <v>81</v>
      </c>
      <c r="BX482" t="s" s="0">
        <v>121</v>
      </c>
    </row>
    <row r="483">
      <c r="A483" t="s" s="0">
        <v>77</v>
      </c>
      <c r="B483" t="s" s="0">
        <v>77</v>
      </c>
      <c r="C483" t="s" s="0">
        <v>77</v>
      </c>
      <c r="D483" t="s" s="0">
        <v>77</v>
      </c>
      <c r="E483" t="s" s="0">
        <v>10549</v>
      </c>
      <c r="F483" t="s" s="0">
        <v>10550</v>
      </c>
      <c r="G483" t="s" s="0">
        <v>10551</v>
      </c>
      <c r="H483" t="s" s="0">
        <v>81</v>
      </c>
      <c r="I483" t="s" s="0">
        <v>82</v>
      </c>
      <c r="J483" t="s" s="0">
        <v>10552</v>
      </c>
      <c r="K483" t="s" s="0">
        <v>10553</v>
      </c>
      <c r="L483" t="s" s="0">
        <v>10554</v>
      </c>
      <c r="M483" t="s" s="0">
        <v>10554</v>
      </c>
      <c r="N483" t="s" s="0">
        <v>10555</v>
      </c>
      <c r="O483" t="s" s="0">
        <v>10556</v>
      </c>
      <c r="P483" t="s" s="0">
        <v>10557</v>
      </c>
      <c r="Q483" t="s" s="0">
        <v>87</v>
      </c>
      <c r="R483" t="s" s="0">
        <v>81</v>
      </c>
      <c r="S483" t="s" s="0">
        <v>81</v>
      </c>
      <c r="T483" t="s" s="0">
        <v>81</v>
      </c>
      <c r="U483" t="s" s="0">
        <v>81</v>
      </c>
      <c r="V483" t="s" s="0">
        <v>10558</v>
      </c>
      <c r="W483" t="s" s="0">
        <v>1608</v>
      </c>
      <c r="X483" t="s" s="0">
        <v>81</v>
      </c>
      <c r="Y483" t="s" s="0">
        <v>81</v>
      </c>
      <c r="Z483" t="s" s="0">
        <v>90</v>
      </c>
      <c r="AA483" t="s" s="0">
        <v>91</v>
      </c>
      <c r="AB483" t="s" s="0">
        <v>81</v>
      </c>
      <c r="AC483" t="s" s="0">
        <v>81</v>
      </c>
      <c r="AD483" t="s" s="0">
        <v>81</v>
      </c>
      <c r="AE483" t="s" s="0">
        <v>81</v>
      </c>
      <c r="AF483" t="s" s="0">
        <v>81</v>
      </c>
      <c r="AG483" t="s" s="0">
        <v>10559</v>
      </c>
      <c r="AH483" t="s" s="0">
        <v>10560</v>
      </c>
      <c r="AI483" t="s" s="0">
        <v>81</v>
      </c>
      <c r="AJ483" t="s" s="0">
        <v>81</v>
      </c>
      <c r="AK483" t="s" s="0">
        <v>81</v>
      </c>
      <c r="AL483" t="s" s="0">
        <v>957</v>
      </c>
      <c r="AM483" t="s" s="0">
        <v>108</v>
      </c>
      <c r="AN483" t="s" s="0">
        <v>108</v>
      </c>
      <c r="AO483" t="s" s="0">
        <v>108</v>
      </c>
      <c r="AP483" t="s" s="0">
        <v>108</v>
      </c>
      <c r="AQ483" t="s" s="0">
        <v>1611</v>
      </c>
      <c r="AR483" t="s" s="0">
        <v>1612</v>
      </c>
      <c r="AS483" t="s" s="0">
        <v>1613</v>
      </c>
      <c r="AT483" t="s" s="0">
        <v>1614</v>
      </c>
      <c r="AU483" t="s" s="0">
        <v>1615</v>
      </c>
      <c r="AV483" t="s" s="0">
        <v>81</v>
      </c>
      <c r="AW483" t="s" s="0">
        <v>1616</v>
      </c>
      <c r="AX483" t="s" s="0">
        <v>1617</v>
      </c>
      <c r="AY483" t="s" s="0">
        <v>1048</v>
      </c>
      <c r="AZ483" t="s" s="0">
        <v>106</v>
      </c>
      <c r="BA483" t="s" s="0">
        <v>672</v>
      </c>
      <c r="BB483" t="s" s="0">
        <v>200</v>
      </c>
      <c r="BC483" t="s" s="0">
        <v>81</v>
      </c>
      <c r="BD483" t="s" s="0">
        <v>81</v>
      </c>
      <c r="BE483" t="s" s="0">
        <v>81</v>
      </c>
      <c r="BF483" t="s" s="0">
        <v>81</v>
      </c>
      <c r="BG483" t="s" s="0">
        <v>10561</v>
      </c>
      <c r="BH483" t="s" s="0">
        <v>10562</v>
      </c>
      <c r="BI483" t="s" s="0">
        <v>81</v>
      </c>
      <c r="BJ483" t="s" s="0">
        <v>10563</v>
      </c>
      <c r="BK483" t="s" s="962">
        <f>HYPERLINK("http://dx.doi.org/10.1007/s10877-026-01434-y","http://dx.doi.org/10.1007/s10877-026-01434-y")</f>
        <v>10564</v>
      </c>
      <c r="BL483" t="s" s="0">
        <v>81</v>
      </c>
      <c r="BM483" t="s" s="0">
        <v>346</v>
      </c>
      <c r="BN483" t="s" s="0">
        <v>404</v>
      </c>
      <c r="BO483" t="s" s="0">
        <v>1289</v>
      </c>
      <c r="BP483" t="s" s="0">
        <v>1289</v>
      </c>
      <c r="BQ483" t="s" s="0">
        <v>10565</v>
      </c>
      <c r="BR483" t="s" s="0">
        <v>10566</v>
      </c>
      <c r="BS483" t="s" s="0">
        <v>10567</v>
      </c>
      <c r="BT483" t="s" s="963">
        <f>HYPERLINK("https://www.webofscience.com/wos/woscc/full-record/WOS:001746098600001","View Record in Web of Science")</f>
        <v>119</v>
      </c>
      <c r="BU483" t="s" s="0">
        <v>359</v>
      </c>
      <c r="BV483" t="s" s="0">
        <v>81</v>
      </c>
      <c r="BW483" t="s" s="0">
        <v>81</v>
      </c>
      <c r="BX483" t="s" s="0">
        <v>121</v>
      </c>
    </row>
    <row r="484">
      <c r="A484" t="s" s="0">
        <v>77</v>
      </c>
      <c r="B484" t="s" s="0">
        <v>77</v>
      </c>
      <c r="C484" t="s" s="0">
        <v>77</v>
      </c>
      <c r="D484" t="s" s="0">
        <v>77</v>
      </c>
      <c r="E484" t="s" s="0">
        <v>10568</v>
      </c>
      <c r="F484" t="s" s="0">
        <v>10569</v>
      </c>
      <c r="G484" t="s" s="0">
        <v>10570</v>
      </c>
      <c r="H484" t="s" s="0">
        <v>81</v>
      </c>
      <c r="I484" t="s" s="0">
        <v>82</v>
      </c>
      <c r="J484" t="s" s="0">
        <v>10571</v>
      </c>
      <c r="K484" t="s" s="0">
        <v>10572</v>
      </c>
      <c r="L484" t="s" s="0">
        <v>81</v>
      </c>
      <c r="M484" t="s" s="0">
        <v>81</v>
      </c>
      <c r="N484" t="s" s="0">
        <v>81</v>
      </c>
      <c r="O484" t="s" s="0">
        <v>10573</v>
      </c>
      <c r="P484" t="s" s="0">
        <v>10574</v>
      </c>
      <c r="Q484" t="s" s="0">
        <v>87</v>
      </c>
      <c r="R484" t="s" s="0">
        <v>81</v>
      </c>
      <c r="S484" t="s" s="0">
        <v>81</v>
      </c>
      <c r="T484" t="s" s="0">
        <v>81</v>
      </c>
      <c r="U484" t="s" s="0">
        <v>81</v>
      </c>
      <c r="V484" t="s" s="0">
        <v>10575</v>
      </c>
      <c r="W484" t="s" s="0">
        <v>10576</v>
      </c>
      <c r="X484" t="s" s="0">
        <v>81</v>
      </c>
      <c r="Y484" t="s" s="0">
        <v>81</v>
      </c>
      <c r="Z484" t="s" s="0">
        <v>90</v>
      </c>
      <c r="AA484" t="s" s="0">
        <v>91</v>
      </c>
      <c r="AB484" t="s" s="0">
        <v>81</v>
      </c>
      <c r="AC484" t="s" s="0">
        <v>81</v>
      </c>
      <c r="AD484" t="s" s="0">
        <v>81</v>
      </c>
      <c r="AE484" t="s" s="0">
        <v>81</v>
      </c>
      <c r="AF484" t="s" s="0">
        <v>81</v>
      </c>
      <c r="AG484" t="s" s="0">
        <v>10577</v>
      </c>
      <c r="AH484" t="s" s="0">
        <v>10578</v>
      </c>
      <c r="AI484" t="s" s="0">
        <v>10579</v>
      </c>
      <c r="AJ484" t="s" s="0">
        <v>10580</v>
      </c>
      <c r="AK484" t="s" s="0">
        <v>81</v>
      </c>
      <c r="AL484" t="s" s="0">
        <v>5412</v>
      </c>
      <c r="AM484" t="s" s="0">
        <v>97</v>
      </c>
      <c r="AN484" t="s" s="0">
        <v>97</v>
      </c>
      <c r="AO484" t="s" s="0">
        <v>108</v>
      </c>
      <c r="AP484" t="s" s="0">
        <v>200</v>
      </c>
      <c r="AQ484" t="s" s="0">
        <v>170</v>
      </c>
      <c r="AR484" t="s" s="0">
        <v>171</v>
      </c>
      <c r="AS484" t="s" s="0">
        <v>172</v>
      </c>
      <c r="AT484" t="s" s="0">
        <v>81</v>
      </c>
      <c r="AU484" t="s" s="0">
        <v>10581</v>
      </c>
      <c r="AV484" t="s" s="0">
        <v>81</v>
      </c>
      <c r="AW484" t="s" s="0">
        <v>10582</v>
      </c>
      <c r="AX484" t="s" s="0">
        <v>10583</v>
      </c>
      <c r="AY484" t="s" s="0">
        <v>10584</v>
      </c>
      <c r="AZ484" t="s" s="0">
        <v>205</v>
      </c>
      <c r="BA484" t="s" s="0">
        <v>297</v>
      </c>
      <c r="BB484" t="s" s="0">
        <v>677</v>
      </c>
      <c r="BC484" t="s" s="0">
        <v>81</v>
      </c>
      <c r="BD484" t="s" s="0">
        <v>81</v>
      </c>
      <c r="BE484" t="s" s="0">
        <v>81</v>
      </c>
      <c r="BF484" t="s" s="0">
        <v>81</v>
      </c>
      <c r="BG484" t="s" s="0">
        <v>81</v>
      </c>
      <c r="BH484" t="s" s="0">
        <v>81</v>
      </c>
      <c r="BI484" t="s" s="0">
        <v>10585</v>
      </c>
      <c r="BJ484" t="s" s="0">
        <v>10586</v>
      </c>
      <c r="BK484" t="s" s="964">
        <f>HYPERLINK("http://dx.doi.org/10.3390/biomimetics10120818","http://dx.doi.org/10.3390/biomimetics10120818")</f>
        <v>10587</v>
      </c>
      <c r="BL484" t="s" s="0">
        <v>81</v>
      </c>
      <c r="BM484" t="s" s="0">
        <v>81</v>
      </c>
      <c r="BN484" t="s" s="0">
        <v>493</v>
      </c>
      <c r="BO484" t="s" s="0">
        <v>10588</v>
      </c>
      <c r="BP484" t="s" s="0">
        <v>10589</v>
      </c>
      <c r="BQ484" t="s" s="0">
        <v>10590</v>
      </c>
      <c r="BR484" t="s" s="0">
        <v>10591</v>
      </c>
      <c r="BS484" t="s" s="0">
        <v>10592</v>
      </c>
      <c r="BT484" t="s" s="965">
        <f>HYPERLINK("https://www.webofscience.com/wos/woscc/full-record/WOS:001646925800001","View Record in Web of Science")</f>
        <v>119</v>
      </c>
      <c r="BU484" t="s" s="0">
        <v>120</v>
      </c>
      <c r="BV484" t="s" s="0">
        <v>81</v>
      </c>
      <c r="BW484" t="s" s="0">
        <v>81</v>
      </c>
      <c r="BX484" t="s" s="0">
        <v>121</v>
      </c>
    </row>
    <row r="485">
      <c r="A485" t="s" s="0">
        <v>77</v>
      </c>
      <c r="B485" t="s" s="0">
        <v>77</v>
      </c>
      <c r="C485" t="s" s="0">
        <v>77</v>
      </c>
      <c r="D485" t="s" s="0">
        <v>77</v>
      </c>
      <c r="E485" t="s" s="0">
        <v>10593</v>
      </c>
      <c r="F485" t="s" s="0">
        <v>10594</v>
      </c>
      <c r="G485" t="s" s="0">
        <v>10595</v>
      </c>
      <c r="H485" t="s" s="0">
        <v>81</v>
      </c>
      <c r="I485" t="s" s="0">
        <v>276</v>
      </c>
      <c r="J485" t="s" s="0">
        <v>10596</v>
      </c>
      <c r="K485" t="s" s="0">
        <v>10597</v>
      </c>
      <c r="L485" t="s" s="0">
        <v>81</v>
      </c>
      <c r="M485" t="s" s="0">
        <v>81</v>
      </c>
      <c r="N485" t="s" s="0">
        <v>81</v>
      </c>
      <c r="O485" t="s" s="0">
        <v>10598</v>
      </c>
      <c r="P485" t="s" s="0">
        <v>81</v>
      </c>
      <c r="Q485" t="s" s="0">
        <v>87</v>
      </c>
      <c r="R485" t="s" s="0">
        <v>81</v>
      </c>
      <c r="S485" t="s" s="0">
        <v>81</v>
      </c>
      <c r="T485" t="s" s="0">
        <v>81</v>
      </c>
      <c r="U485" t="s" s="0">
        <v>81</v>
      </c>
      <c r="V485" t="s" s="0">
        <v>10599</v>
      </c>
      <c r="W485" t="s" s="0">
        <v>10600</v>
      </c>
      <c r="X485" t="s" s="0">
        <v>81</v>
      </c>
      <c r="Y485" t="s" s="0">
        <v>81</v>
      </c>
      <c r="Z485" t="s" s="0">
        <v>90</v>
      </c>
      <c r="AA485" t="s" s="0">
        <v>91</v>
      </c>
      <c r="AB485" t="s" s="0">
        <v>81</v>
      </c>
      <c r="AC485" t="s" s="0">
        <v>81</v>
      </c>
      <c r="AD485" t="s" s="0">
        <v>81</v>
      </c>
      <c r="AE485" t="s" s="0">
        <v>81</v>
      </c>
      <c r="AF485" t="s" s="0">
        <v>81</v>
      </c>
      <c r="AG485" t="s" s="0">
        <v>10601</v>
      </c>
      <c r="AH485" t="s" s="0">
        <v>81</v>
      </c>
      <c r="AI485" t="s" s="0">
        <v>81</v>
      </c>
      <c r="AJ485" t="s" s="0">
        <v>81</v>
      </c>
      <c r="AK485" t="s" s="0">
        <v>81</v>
      </c>
      <c r="AL485" t="s" s="0">
        <v>974</v>
      </c>
      <c r="AM485" t="s" s="0">
        <v>77</v>
      </c>
      <c r="AN485" t="s" s="0">
        <v>77</v>
      </c>
      <c r="AO485" t="s" s="0">
        <v>77</v>
      </c>
      <c r="AP485" t="s" s="0">
        <v>77</v>
      </c>
      <c r="AQ485" t="s" s="0">
        <v>3153</v>
      </c>
      <c r="AR485" t="s" s="0">
        <v>3154</v>
      </c>
      <c r="AS485" t="s" s="0">
        <v>3155</v>
      </c>
      <c r="AT485" t="s" s="0">
        <v>10602</v>
      </c>
      <c r="AU485" t="s" s="0">
        <v>10603</v>
      </c>
      <c r="AV485" t="s" s="0">
        <v>81</v>
      </c>
      <c r="AW485" t="s" s="0">
        <v>10604</v>
      </c>
      <c r="AX485" t="s" s="0">
        <v>10605</v>
      </c>
      <c r="AY485" t="s" s="0">
        <v>10606</v>
      </c>
      <c r="AZ485" t="s" s="0">
        <v>106</v>
      </c>
      <c r="BA485" t="s" s="0">
        <v>638</v>
      </c>
      <c r="BB485" t="s" s="0">
        <v>108</v>
      </c>
      <c r="BC485" t="s" s="0">
        <v>81</v>
      </c>
      <c r="BD485" t="s" s="0">
        <v>81</v>
      </c>
      <c r="BE485" t="s" s="0">
        <v>81</v>
      </c>
      <c r="BF485" t="s" s="0">
        <v>81</v>
      </c>
      <c r="BG485" t="s" s="0">
        <v>122</v>
      </c>
      <c r="BH485" t="s" s="0">
        <v>181</v>
      </c>
      <c r="BI485" t="s" s="0">
        <v>81</v>
      </c>
      <c r="BJ485" t="s" s="0">
        <v>10607</v>
      </c>
      <c r="BK485" t="s" s="966">
        <f>HYPERLINK("http://dx.doi.org/10.4103/jmhhb.jmhhb_125_25","http://dx.doi.org/10.4103/jmhhb.jmhhb_125_25")</f>
        <v>10608</v>
      </c>
      <c r="BL485" t="s" s="0">
        <v>81</v>
      </c>
      <c r="BM485" t="s" s="0">
        <v>81</v>
      </c>
      <c r="BN485" t="s" s="0">
        <v>297</v>
      </c>
      <c r="BO485" t="s" s="0">
        <v>4114</v>
      </c>
      <c r="BP485" t="s" s="0">
        <v>4114</v>
      </c>
      <c r="BQ485" t="s" s="0">
        <v>10609</v>
      </c>
      <c r="BR485" t="s" s="0">
        <v>81</v>
      </c>
      <c r="BS485" t="s" s="0">
        <v>10610</v>
      </c>
      <c r="BT485" t="s" s="967">
        <f>HYPERLINK("https://www.webofscience.com/wos/woscc/full-record/WOS:001799962000004","View Record in Web of Science")</f>
        <v>119</v>
      </c>
      <c r="BU485" t="s" s="0">
        <v>272</v>
      </c>
      <c r="BV485" t="s" s="0">
        <v>81</v>
      </c>
      <c r="BW485" t="s" s="0">
        <v>81</v>
      </c>
      <c r="BX485" t="s" s="0">
        <v>121</v>
      </c>
    </row>
    <row r="486">
      <c r="A486" t="s" s="0">
        <v>77</v>
      </c>
      <c r="B486" t="s" s="0">
        <v>77</v>
      </c>
      <c r="C486" t="s" s="0">
        <v>108</v>
      </c>
      <c r="D486" t="s" s="0">
        <v>77</v>
      </c>
      <c r="E486" t="s" s="0">
        <v>10611</v>
      </c>
      <c r="F486" t="s" s="0">
        <v>10612</v>
      </c>
      <c r="G486" t="s" s="0">
        <v>10613</v>
      </c>
      <c r="H486" t="s" s="0">
        <v>81</v>
      </c>
      <c r="I486" t="s" s="0">
        <v>82</v>
      </c>
      <c r="J486" t="s" s="0">
        <v>10614</v>
      </c>
      <c r="K486" t="s" s="0">
        <v>10615</v>
      </c>
      <c r="L486" t="s" s="0">
        <v>81</v>
      </c>
      <c r="M486" t="s" s="0">
        <v>81</v>
      </c>
      <c r="N486" t="s" s="0">
        <v>81</v>
      </c>
      <c r="O486" t="s" s="0">
        <v>10616</v>
      </c>
      <c r="P486" t="s" s="0">
        <v>10617</v>
      </c>
      <c r="Q486" t="s" s="0">
        <v>87</v>
      </c>
      <c r="R486" t="s" s="0">
        <v>81</v>
      </c>
      <c r="S486" t="s" s="0">
        <v>81</v>
      </c>
      <c r="T486" t="s" s="0">
        <v>81</v>
      </c>
      <c r="U486" t="s" s="0">
        <v>81</v>
      </c>
      <c r="V486" t="s" s="0">
        <v>10618</v>
      </c>
      <c r="W486" t="s" s="0">
        <v>10619</v>
      </c>
      <c r="X486" t="s" s="0">
        <v>81</v>
      </c>
      <c r="Y486" t="s" s="0">
        <v>81</v>
      </c>
      <c r="Z486" t="s" s="0">
        <v>90</v>
      </c>
      <c r="AA486" t="s" s="0">
        <v>91</v>
      </c>
      <c r="AB486" t="s" s="0">
        <v>81</v>
      </c>
      <c r="AC486" t="s" s="0">
        <v>81</v>
      </c>
      <c r="AD486" t="s" s="0">
        <v>81</v>
      </c>
      <c r="AE486" t="s" s="0">
        <v>81</v>
      </c>
      <c r="AF486" t="s" s="0">
        <v>81</v>
      </c>
      <c r="AG486" t="s" s="0">
        <v>81</v>
      </c>
      <c r="AH486" t="s" s="0">
        <v>10620</v>
      </c>
      <c r="AI486" t="s" s="0">
        <v>10621</v>
      </c>
      <c r="AJ486" t="s" s="0">
        <v>10622</v>
      </c>
      <c r="AK486" t="s" s="0">
        <v>81</v>
      </c>
      <c r="AL486" t="s" s="0">
        <v>542</v>
      </c>
      <c r="AM486" t="s" s="0">
        <v>97</v>
      </c>
      <c r="AN486" t="s" s="0">
        <v>97</v>
      </c>
      <c r="AO486" t="s" s="0">
        <v>77</v>
      </c>
      <c r="AP486" t="s" s="0">
        <v>77</v>
      </c>
      <c r="AQ486" t="s" s="0">
        <v>1611</v>
      </c>
      <c r="AR486" t="s" s="0">
        <v>1612</v>
      </c>
      <c r="AS486" t="s" s="0">
        <v>9999</v>
      </c>
      <c r="AT486" t="s" s="0">
        <v>10623</v>
      </c>
      <c r="AU486" t="s" s="0">
        <v>10624</v>
      </c>
      <c r="AV486" t="s" s="0">
        <v>81</v>
      </c>
      <c r="AW486" t="s" s="0">
        <v>10625</v>
      </c>
      <c r="AX486" t="s" s="0">
        <v>10626</v>
      </c>
      <c r="AY486" t="s" s="0">
        <v>777</v>
      </c>
      <c r="AZ486" t="s" s="0">
        <v>205</v>
      </c>
      <c r="BA486" t="s" s="0">
        <v>10627</v>
      </c>
      <c r="BB486" t="s" s="0">
        <v>177</v>
      </c>
      <c r="BC486" t="s" s="0">
        <v>2336</v>
      </c>
      <c r="BD486" t="s" s="0">
        <v>81</v>
      </c>
      <c r="BE486" t="s" s="0">
        <v>81</v>
      </c>
      <c r="BF486" t="s" s="0">
        <v>81</v>
      </c>
      <c r="BG486" t="s" s="0">
        <v>10628</v>
      </c>
      <c r="BH486" t="s" s="0">
        <v>10629</v>
      </c>
      <c r="BI486" t="s" s="0">
        <v>81</v>
      </c>
      <c r="BJ486" t="s" s="0">
        <v>10630</v>
      </c>
      <c r="BK486" t="s" s="968">
        <f>HYPERLINK("http://dx.doi.org/10.1140/epjs/s11734-024-01451-5","http://dx.doi.org/10.1140/epjs/s11734-024-01451-5")</f>
        <v>10631</v>
      </c>
      <c r="BL486" t="s" s="0">
        <v>81</v>
      </c>
      <c r="BM486" t="s" s="0">
        <v>782</v>
      </c>
      <c r="BN486" t="s" s="0">
        <v>1830</v>
      </c>
      <c r="BO486" t="s" s="0">
        <v>10632</v>
      </c>
      <c r="BP486" t="s" s="0">
        <v>10633</v>
      </c>
      <c r="BQ486" t="s" s="0">
        <v>10634</v>
      </c>
      <c r="BR486" t="s" s="0">
        <v>81</v>
      </c>
      <c r="BS486" t="s" s="0">
        <v>10635</v>
      </c>
      <c r="BT486" t="s" s="969">
        <f>HYPERLINK("https://www.webofscience.com/wos/woscc/full-record/WOS:001483414500001","View Record in Web of Science")</f>
        <v>119</v>
      </c>
      <c r="BU486" t="s" s="0">
        <v>81</v>
      </c>
      <c r="BV486" t="s" s="0">
        <v>81</v>
      </c>
      <c r="BW486" t="s" s="0">
        <v>81</v>
      </c>
      <c r="BX486" t="s" s="0">
        <v>121</v>
      </c>
    </row>
    <row r="487">
      <c r="A487" t="s" s="0">
        <v>77</v>
      </c>
      <c r="B487" t="s" s="0">
        <v>77</v>
      </c>
      <c r="C487" t="s" s="0">
        <v>77</v>
      </c>
      <c r="D487" t="s" s="0">
        <v>77</v>
      </c>
      <c r="E487" t="s" s="0">
        <v>10636</v>
      </c>
      <c r="F487" t="s" s="0">
        <v>10637</v>
      </c>
      <c r="G487" t="s" s="0">
        <v>10638</v>
      </c>
      <c r="H487" t="s" s="0">
        <v>81</v>
      </c>
      <c r="I487" t="s" s="0">
        <v>276</v>
      </c>
      <c r="J487" t="s" s="0">
        <v>10639</v>
      </c>
      <c r="K487" t="s" s="0">
        <v>10640</v>
      </c>
      <c r="L487" t="s" s="0">
        <v>81</v>
      </c>
      <c r="M487" t="s" s="0">
        <v>81</v>
      </c>
      <c r="N487" t="s" s="0">
        <v>81</v>
      </c>
      <c r="O487" t="s" s="0">
        <v>10641</v>
      </c>
      <c r="P487" t="s" s="0">
        <v>81</v>
      </c>
      <c r="Q487" t="s" s="0">
        <v>87</v>
      </c>
      <c r="R487" t="s" s="0">
        <v>81</v>
      </c>
      <c r="S487" t="s" s="0">
        <v>81</v>
      </c>
      <c r="T487" t="s" s="0">
        <v>81</v>
      </c>
      <c r="U487" t="s" s="0">
        <v>81</v>
      </c>
      <c r="V487" t="s" s="0">
        <v>10642</v>
      </c>
      <c r="W487" t="s" s="0">
        <v>10643</v>
      </c>
      <c r="X487" t="s" s="0">
        <v>81</v>
      </c>
      <c r="Y487" t="s" s="0">
        <v>81</v>
      </c>
      <c r="Z487" t="s" s="0">
        <v>90</v>
      </c>
      <c r="AA487" t="s" s="0">
        <v>509</v>
      </c>
      <c r="AB487" t="s" s="0">
        <v>81</v>
      </c>
      <c r="AC487" t="s" s="0">
        <v>81</v>
      </c>
      <c r="AD487" t="s" s="0">
        <v>81</v>
      </c>
      <c r="AE487" t="s" s="0">
        <v>81</v>
      </c>
      <c r="AF487" t="s" s="0">
        <v>81</v>
      </c>
      <c r="AG487" t="s" s="0">
        <v>10644</v>
      </c>
      <c r="AH487" t="s" s="0">
        <v>10645</v>
      </c>
      <c r="AI487" t="s" s="0">
        <v>81</v>
      </c>
      <c r="AJ487" t="s" s="0">
        <v>81</v>
      </c>
      <c r="AK487" t="s" s="0">
        <v>81</v>
      </c>
      <c r="AL487" t="s" s="0">
        <v>267</v>
      </c>
      <c r="AM487" t="s" s="0">
        <v>77</v>
      </c>
      <c r="AN487" t="s" s="0">
        <v>77</v>
      </c>
      <c r="AO487" t="s" s="0">
        <v>77</v>
      </c>
      <c r="AP487" t="s" s="0">
        <v>77</v>
      </c>
      <c r="AQ487" t="s" s="0">
        <v>4757</v>
      </c>
      <c r="AR487" t="s" s="0">
        <v>140</v>
      </c>
      <c r="AS487" t="s" s="0">
        <v>4758</v>
      </c>
      <c r="AT487" t="s" s="0">
        <v>10646</v>
      </c>
      <c r="AU487" t="s" s="0">
        <v>10647</v>
      </c>
      <c r="AV487" t="s" s="0">
        <v>81</v>
      </c>
      <c r="AW487" t="s" s="0">
        <v>10648</v>
      </c>
      <c r="AX487" t="s" s="0">
        <v>10649</v>
      </c>
      <c r="AY487" t="s" s="0">
        <v>81</v>
      </c>
      <c r="AZ487" t="s" s="0">
        <v>106</v>
      </c>
      <c r="BA487" t="s" s="0">
        <v>81</v>
      </c>
      <c r="BB487" t="s" s="0">
        <v>81</v>
      </c>
      <c r="BC487" t="s" s="0">
        <v>81</v>
      </c>
      <c r="BD487" t="s" s="0">
        <v>81</v>
      </c>
      <c r="BE487" t="s" s="0">
        <v>81</v>
      </c>
      <c r="BF487" t="s" s="0">
        <v>81</v>
      </c>
      <c r="BG487" t="s" s="0">
        <v>81</v>
      </c>
      <c r="BH487" t="s" s="0">
        <v>81</v>
      </c>
      <c r="BI487" t="s" s="0">
        <v>81</v>
      </c>
      <c r="BJ487" t="s" s="0">
        <v>10650</v>
      </c>
      <c r="BK487" t="s" s="970">
        <f>HYPERLINK("http://dx.doi.org/10.1055/s-0046-1824589","http://dx.doi.org/10.1055/s-0046-1824589")</f>
        <v>10651</v>
      </c>
      <c r="BL487" t="s" s="0">
        <v>81</v>
      </c>
      <c r="BM487" t="s" s="0">
        <v>1109</v>
      </c>
      <c r="BN487" t="s" s="0">
        <v>288</v>
      </c>
      <c r="BO487" t="s" s="0">
        <v>568</v>
      </c>
      <c r="BP487" t="s" s="0">
        <v>568</v>
      </c>
      <c r="BQ487" t="s" s="0">
        <v>10652</v>
      </c>
      <c r="BR487" t="s" s="0">
        <v>81</v>
      </c>
      <c r="BS487" t="s" s="0">
        <v>10653</v>
      </c>
      <c r="BT487" t="s" s="971">
        <f>HYPERLINK("https://www.webofscience.com/wos/woscc/full-record/WOS:001815385500001","View Record in Web of Science")</f>
        <v>119</v>
      </c>
      <c r="BU487" t="s" s="0">
        <v>272</v>
      </c>
      <c r="BV487" t="s" s="0">
        <v>81</v>
      </c>
      <c r="BW487" t="s" s="0">
        <v>81</v>
      </c>
      <c r="BX487" t="s" s="0">
        <v>121</v>
      </c>
    </row>
    <row r="488">
      <c r="A488" t="s" s="0">
        <v>77</v>
      </c>
      <c r="B488" t="s" s="0">
        <v>77</v>
      </c>
      <c r="C488" t="s" s="0">
        <v>77</v>
      </c>
      <c r="D488" t="s" s="0">
        <v>77</v>
      </c>
      <c r="E488" t="s" s="0">
        <v>10654</v>
      </c>
      <c r="F488" t="s" s="0">
        <v>10655</v>
      </c>
      <c r="G488" t="s" s="0">
        <v>10656</v>
      </c>
      <c r="H488" t="s" s="0">
        <v>81</v>
      </c>
      <c r="I488" t="s" s="0">
        <v>82</v>
      </c>
      <c r="J488" t="s" s="0">
        <v>10657</v>
      </c>
      <c r="K488" t="s" s="0">
        <v>10658</v>
      </c>
      <c r="L488" t="s" s="0">
        <v>81</v>
      </c>
      <c r="M488" t="s" s="0">
        <v>81</v>
      </c>
      <c r="N488" t="s" s="0">
        <v>81</v>
      </c>
      <c r="O488" t="s" s="0">
        <v>10659</v>
      </c>
      <c r="P488" t="s" s="0">
        <v>10660</v>
      </c>
      <c r="Q488" t="s" s="0">
        <v>87</v>
      </c>
      <c r="R488" t="s" s="0">
        <v>81</v>
      </c>
      <c r="S488" t="s" s="0">
        <v>81</v>
      </c>
      <c r="T488" t="s" s="0">
        <v>81</v>
      </c>
      <c r="U488" t="s" s="0">
        <v>81</v>
      </c>
      <c r="V488" t="s" s="0">
        <v>10661</v>
      </c>
      <c r="W488" t="s" s="0">
        <v>4406</v>
      </c>
      <c r="X488" t="s" s="0">
        <v>81</v>
      </c>
      <c r="Y488" t="s" s="0">
        <v>81</v>
      </c>
      <c r="Z488" t="s" s="0">
        <v>90</v>
      </c>
      <c r="AA488" t="s" s="0">
        <v>91</v>
      </c>
      <c r="AB488" t="s" s="0">
        <v>81</v>
      </c>
      <c r="AC488" t="s" s="0">
        <v>81</v>
      </c>
      <c r="AD488" t="s" s="0">
        <v>81</v>
      </c>
      <c r="AE488" t="s" s="0">
        <v>81</v>
      </c>
      <c r="AF488" t="s" s="0">
        <v>81</v>
      </c>
      <c r="AG488" t="s" s="0">
        <v>10662</v>
      </c>
      <c r="AH488" t="s" s="0">
        <v>10663</v>
      </c>
      <c r="AI488" t="s" s="0">
        <v>10664</v>
      </c>
      <c r="AJ488" t="s" s="0">
        <v>10665</v>
      </c>
      <c r="AK488" t="s" s="0">
        <v>81</v>
      </c>
      <c r="AL488" t="s" s="0">
        <v>3224</v>
      </c>
      <c r="AM488" t="s" s="0">
        <v>108</v>
      </c>
      <c r="AN488" t="s" s="0">
        <v>97</v>
      </c>
      <c r="AO488" t="s" s="0">
        <v>199</v>
      </c>
      <c r="AP488" t="s" s="0">
        <v>289</v>
      </c>
      <c r="AQ488" t="s" s="0">
        <v>257</v>
      </c>
      <c r="AR488" t="s" s="0">
        <v>140</v>
      </c>
      <c r="AS488" t="s" s="0">
        <v>258</v>
      </c>
      <c r="AT488" t="s" s="0">
        <v>4411</v>
      </c>
      <c r="AU488" t="s" s="0">
        <v>4412</v>
      </c>
      <c r="AV488" t="s" s="0">
        <v>81</v>
      </c>
      <c r="AW488" t="s" s="0">
        <v>4413</v>
      </c>
      <c r="AX488" t="s" s="0">
        <v>4414</v>
      </c>
      <c r="AY488" t="s" s="0">
        <v>346</v>
      </c>
      <c r="AZ488" t="s" s="0">
        <v>106</v>
      </c>
      <c r="BA488" t="s" s="0">
        <v>1105</v>
      </c>
      <c r="BB488" t="s" s="0">
        <v>97</v>
      </c>
      <c r="BC488" t="s" s="0">
        <v>81</v>
      </c>
      <c r="BD488" t="s" s="0">
        <v>81</v>
      </c>
      <c r="BE488" t="s" s="0">
        <v>81</v>
      </c>
      <c r="BF488" t="s" s="0">
        <v>81</v>
      </c>
      <c r="BG488" t="s" s="0">
        <v>1937</v>
      </c>
      <c r="BH488" t="s" s="0">
        <v>7174</v>
      </c>
      <c r="BI488" t="s" s="0">
        <v>81</v>
      </c>
      <c r="BJ488" t="s" s="0">
        <v>10666</v>
      </c>
      <c r="BK488" t="s" s="972">
        <f>HYPERLINK("http://dx.doi.org/10.1007/s11282-025-00878-3","http://dx.doi.org/10.1007/s11282-025-00878-3")</f>
        <v>10667</v>
      </c>
      <c r="BL488" t="s" s="0">
        <v>81</v>
      </c>
      <c r="BM488" t="s" s="0">
        <v>435</v>
      </c>
      <c r="BN488" t="s" s="0">
        <v>293</v>
      </c>
      <c r="BO488" t="s" s="0">
        <v>1267</v>
      </c>
      <c r="BP488" t="s" s="0">
        <v>1267</v>
      </c>
      <c r="BQ488" t="s" s="0">
        <v>4418</v>
      </c>
      <c r="BR488" t="s" s="0">
        <v>10668</v>
      </c>
      <c r="BS488" t="s" s="0">
        <v>10669</v>
      </c>
      <c r="BT488" t="s" s="973">
        <f>HYPERLINK("https://www.webofscience.com/wos/woscc/full-record/WOS:001622428000001","View Record in Web of Science")</f>
        <v>119</v>
      </c>
      <c r="BU488" t="s" s="0">
        <v>81</v>
      </c>
      <c r="BV488" t="s" s="0">
        <v>81</v>
      </c>
      <c r="BW488" t="s" s="0">
        <v>81</v>
      </c>
      <c r="BX488" t="s" s="0">
        <v>121</v>
      </c>
    </row>
    <row r="489">
      <c r="A489" t="s" s="0">
        <v>77</v>
      </c>
      <c r="B489" t="s" s="0">
        <v>77</v>
      </c>
      <c r="C489" t="s" s="0">
        <v>77</v>
      </c>
      <c r="D489" t="s" s="0">
        <v>77</v>
      </c>
      <c r="E489" t="s" s="0">
        <v>10670</v>
      </c>
      <c r="F489" t="s" s="0">
        <v>10671</v>
      </c>
      <c r="G489" t="s" s="0">
        <v>10672</v>
      </c>
      <c r="H489" t="s" s="0">
        <v>81</v>
      </c>
      <c r="I489" t="s" s="0">
        <v>276</v>
      </c>
      <c r="J489" t="s" s="0">
        <v>10673</v>
      </c>
      <c r="K489" t="s" s="0">
        <v>10674</v>
      </c>
      <c r="L489" t="s" s="0">
        <v>81</v>
      </c>
      <c r="M489" t="s" s="0">
        <v>81</v>
      </c>
      <c r="N489" t="s" s="0">
        <v>81</v>
      </c>
      <c r="O489" t="s" s="0">
        <v>10675</v>
      </c>
      <c r="P489" t="s" s="0">
        <v>10676</v>
      </c>
      <c r="Q489" t="s" s="0">
        <v>87</v>
      </c>
      <c r="R489" t="s" s="0">
        <v>81</v>
      </c>
      <c r="S489" t="s" s="0">
        <v>81</v>
      </c>
      <c r="T489" t="s" s="0">
        <v>81</v>
      </c>
      <c r="U489" t="s" s="0">
        <v>81</v>
      </c>
      <c r="V489" t="s" s="0">
        <v>10677</v>
      </c>
      <c r="W489" t="s" s="0">
        <v>10678</v>
      </c>
      <c r="X489" t="s" s="0">
        <v>81</v>
      </c>
      <c r="Y489" t="s" s="0">
        <v>81</v>
      </c>
      <c r="Z489" t="s" s="0">
        <v>90</v>
      </c>
      <c r="AA489" t="s" s="0">
        <v>91</v>
      </c>
      <c r="AB489" t="s" s="0">
        <v>81</v>
      </c>
      <c r="AC489" t="s" s="0">
        <v>81</v>
      </c>
      <c r="AD489" t="s" s="0">
        <v>81</v>
      </c>
      <c r="AE489" t="s" s="0">
        <v>81</v>
      </c>
      <c r="AF489" t="s" s="0">
        <v>81</v>
      </c>
      <c r="AG489" t="s" s="0">
        <v>10679</v>
      </c>
      <c r="AH489" t="s" s="0">
        <v>10680</v>
      </c>
      <c r="AI489" t="s" s="0">
        <v>10681</v>
      </c>
      <c r="AJ489" t="s" s="0">
        <v>10682</v>
      </c>
      <c r="AK489" t="s" s="0">
        <v>81</v>
      </c>
      <c r="AL489" t="s" s="0">
        <v>2356</v>
      </c>
      <c r="AM489" t="s" s="0">
        <v>108</v>
      </c>
      <c r="AN489" t="s" s="0">
        <v>108</v>
      </c>
      <c r="AO489" t="s" s="0">
        <v>108</v>
      </c>
      <c r="AP489" t="s" s="0">
        <v>108</v>
      </c>
      <c r="AQ489" t="s" s="0">
        <v>611</v>
      </c>
      <c r="AR489" t="s" s="0">
        <v>612</v>
      </c>
      <c r="AS489" t="s" s="0">
        <v>613</v>
      </c>
      <c r="AT489" t="s" s="0">
        <v>81</v>
      </c>
      <c r="AU489" t="s" s="0">
        <v>10683</v>
      </c>
      <c r="AV489" t="s" s="0">
        <v>81</v>
      </c>
      <c r="AW489" t="s" s="0">
        <v>10684</v>
      </c>
      <c r="AX489" t="s" s="0">
        <v>10685</v>
      </c>
      <c r="AY489" t="s" s="0">
        <v>112</v>
      </c>
      <c r="AZ489" t="s" s="0">
        <v>106</v>
      </c>
      <c r="BA489" t="s" s="0">
        <v>404</v>
      </c>
      <c r="BB489" t="s" s="0">
        <v>81</v>
      </c>
      <c r="BC489" t="s" s="0">
        <v>81</v>
      </c>
      <c r="BD489" t="s" s="0">
        <v>81</v>
      </c>
      <c r="BE489" t="s" s="0">
        <v>81</v>
      </c>
      <c r="BF489" t="s" s="0">
        <v>81</v>
      </c>
      <c r="BG489" t="s" s="0">
        <v>81</v>
      </c>
      <c r="BH489" t="s" s="0">
        <v>81</v>
      </c>
      <c r="BI489" t="s" s="0">
        <v>10686</v>
      </c>
      <c r="BJ489" t="s" s="0">
        <v>10687</v>
      </c>
      <c r="BK489" t="s" s="974">
        <f>HYPERLINK("http://dx.doi.org/10.1016/j.esmorw.2026.100682","http://dx.doi.org/10.1016/j.esmorw.2026.100682")</f>
        <v>10688</v>
      </c>
      <c r="BL489" t="s" s="0">
        <v>81</v>
      </c>
      <c r="BM489" t="s" s="0">
        <v>1992</v>
      </c>
      <c r="BN489" t="s" s="0">
        <v>404</v>
      </c>
      <c r="BO489" t="s" s="0">
        <v>568</v>
      </c>
      <c r="BP489" t="s" s="0">
        <v>568</v>
      </c>
      <c r="BQ489" t="s" s="0">
        <v>10689</v>
      </c>
      <c r="BR489" t="s" s="0">
        <v>10690</v>
      </c>
      <c r="BS489" t="s" s="0">
        <v>10691</v>
      </c>
      <c r="BT489" t="s" s="975">
        <f>HYPERLINK("https://www.webofscience.com/wos/woscc/full-record/WOS:001681750500001","View Record in Web of Science")</f>
        <v>119</v>
      </c>
      <c r="BU489" t="s" s="0">
        <v>9560</v>
      </c>
      <c r="BV489" t="s" s="0">
        <v>81</v>
      </c>
      <c r="BW489" t="s" s="0">
        <v>81</v>
      </c>
      <c r="BX489" t="s" s="0">
        <v>121</v>
      </c>
    </row>
    <row r="490">
      <c r="A490" t="s" s="0">
        <v>77</v>
      </c>
      <c r="B490" t="s" s="0">
        <v>77</v>
      </c>
      <c r="C490" t="s" s="0">
        <v>77</v>
      </c>
      <c r="D490" t="s" s="0">
        <v>77</v>
      </c>
      <c r="E490" t="s" s="0">
        <v>10692</v>
      </c>
      <c r="F490" t="s" s="0">
        <v>10693</v>
      </c>
      <c r="G490" t="s" s="0">
        <v>10694</v>
      </c>
      <c r="H490" t="s" s="0">
        <v>81</v>
      </c>
      <c r="I490" t="s" s="0">
        <v>82</v>
      </c>
      <c r="J490" t="s" s="0">
        <v>10695</v>
      </c>
      <c r="K490" t="s" s="0">
        <v>10696</v>
      </c>
      <c r="L490" t="s" s="0">
        <v>81</v>
      </c>
      <c r="M490" t="s" s="0">
        <v>81</v>
      </c>
      <c r="N490" t="s" s="0">
        <v>10697</v>
      </c>
      <c r="O490" t="s" s="0">
        <v>10698</v>
      </c>
      <c r="P490" t="s" s="0">
        <v>81</v>
      </c>
      <c r="Q490" t="s" s="0">
        <v>87</v>
      </c>
      <c r="R490" t="s" s="0">
        <v>81</v>
      </c>
      <c r="S490" t="s" s="0">
        <v>81</v>
      </c>
      <c r="T490" t="s" s="0">
        <v>81</v>
      </c>
      <c r="U490" t="s" s="0">
        <v>81</v>
      </c>
      <c r="V490" t="s" s="0">
        <v>10699</v>
      </c>
      <c r="W490" t="s" s="0">
        <v>2075</v>
      </c>
      <c r="X490" t="s" s="0">
        <v>81</v>
      </c>
      <c r="Y490" t="s" s="0">
        <v>81</v>
      </c>
      <c r="Z490" t="s" s="0">
        <v>90</v>
      </c>
      <c r="AA490" t="s" s="0">
        <v>91</v>
      </c>
      <c r="AB490" t="s" s="0">
        <v>81</v>
      </c>
      <c r="AC490" t="s" s="0">
        <v>81</v>
      </c>
      <c r="AD490" t="s" s="0">
        <v>81</v>
      </c>
      <c r="AE490" t="s" s="0">
        <v>81</v>
      </c>
      <c r="AF490" t="s" s="0">
        <v>81</v>
      </c>
      <c r="AG490" t="s" s="0">
        <v>10700</v>
      </c>
      <c r="AH490" t="s" s="0">
        <v>8576</v>
      </c>
      <c r="AI490" t="s" s="0">
        <v>81</v>
      </c>
      <c r="AJ490" t="s" s="0">
        <v>10701</v>
      </c>
      <c r="AK490" t="s" s="0">
        <v>81</v>
      </c>
      <c r="AL490" t="s" s="0">
        <v>1099</v>
      </c>
      <c r="AM490" t="s" s="0">
        <v>77</v>
      </c>
      <c r="AN490" t="s" s="0">
        <v>77</v>
      </c>
      <c r="AO490" t="s" s="0">
        <v>77</v>
      </c>
      <c r="AP490" t="s" s="0">
        <v>77</v>
      </c>
      <c r="AQ490" t="s" s="0">
        <v>2079</v>
      </c>
      <c r="AR490" t="s" s="0">
        <v>2080</v>
      </c>
      <c r="AS490" t="s" s="0">
        <v>2081</v>
      </c>
      <c r="AT490" t="s" s="0">
        <v>2082</v>
      </c>
      <c r="AU490" t="s" s="0">
        <v>2083</v>
      </c>
      <c r="AV490" t="s" s="0">
        <v>81</v>
      </c>
      <c r="AW490" t="s" s="0">
        <v>2084</v>
      </c>
      <c r="AX490" t="s" s="0">
        <v>2085</v>
      </c>
      <c r="AY490" t="s" s="0">
        <v>4908</v>
      </c>
      <c r="AZ490" t="s" s="0">
        <v>106</v>
      </c>
      <c r="BA490" t="s" s="0">
        <v>957</v>
      </c>
      <c r="BB490" t="s" s="0">
        <v>81</v>
      </c>
      <c r="BC490" t="s" s="0">
        <v>81</v>
      </c>
      <c r="BD490" t="s" s="0">
        <v>81</v>
      </c>
      <c r="BE490" t="s" s="0">
        <v>81</v>
      </c>
      <c r="BF490" t="s" s="0">
        <v>81</v>
      </c>
      <c r="BG490" t="s" s="0">
        <v>81</v>
      </c>
      <c r="BH490" t="s" s="0">
        <v>81</v>
      </c>
      <c r="BI490" t="s" s="0">
        <v>10702</v>
      </c>
      <c r="BJ490" t="s" s="0">
        <v>10703</v>
      </c>
      <c r="BK490" t="s" s="976">
        <f>HYPERLINK("http://dx.doi.org/10.2196/97174","http://dx.doi.org/10.2196/97174")</f>
        <v>10704</v>
      </c>
      <c r="BL490" t="s" s="0">
        <v>81</v>
      </c>
      <c r="BM490" t="s" s="0">
        <v>81</v>
      </c>
      <c r="BN490" t="s" s="0">
        <v>206</v>
      </c>
      <c r="BO490" t="s" s="0">
        <v>1133</v>
      </c>
      <c r="BP490" t="s" s="0">
        <v>1133</v>
      </c>
      <c r="BQ490" t="s" s="0">
        <v>10705</v>
      </c>
      <c r="BR490" t="s" s="0">
        <v>10706</v>
      </c>
      <c r="BS490" t="s" s="0">
        <v>10707</v>
      </c>
      <c r="BT490" t="s" s="977">
        <f>HYPERLINK("https://www.webofscience.com/wos/woscc/full-record/WOS:001802633100010","View Record in Web of Science")</f>
        <v>119</v>
      </c>
      <c r="BU490" t="s" s="0">
        <v>120</v>
      </c>
      <c r="BV490" t="s" s="0">
        <v>81</v>
      </c>
      <c r="BW490" t="s" s="0">
        <v>81</v>
      </c>
      <c r="BX490" t="s" s="0">
        <v>121</v>
      </c>
    </row>
    <row r="491">
      <c r="A491" t="s" s="0">
        <v>77</v>
      </c>
      <c r="B491" t="s" s="0">
        <v>77</v>
      </c>
      <c r="C491" t="s" s="0">
        <v>97</v>
      </c>
      <c r="D491" t="s" s="0">
        <v>77</v>
      </c>
      <c r="E491" t="s" s="0">
        <v>10708</v>
      </c>
      <c r="F491" t="s" s="0">
        <v>10709</v>
      </c>
      <c r="G491" t="s" s="0">
        <v>10710</v>
      </c>
      <c r="H491" t="s" s="0">
        <v>81</v>
      </c>
      <c r="I491" t="s" s="0">
        <v>82</v>
      </c>
      <c r="J491" t="s" s="0">
        <v>10711</v>
      </c>
      <c r="K491" t="s" s="0">
        <v>10712</v>
      </c>
      <c r="L491" t="s" s="0">
        <v>81</v>
      </c>
      <c r="M491" t="s" s="0">
        <v>81</v>
      </c>
      <c r="N491" t="s" s="0">
        <v>81</v>
      </c>
      <c r="O491" t="s" s="0">
        <v>10713</v>
      </c>
      <c r="P491" t="s" s="0">
        <v>81</v>
      </c>
      <c r="Q491" t="s" s="0">
        <v>87</v>
      </c>
      <c r="R491" t="s" s="0">
        <v>81</v>
      </c>
      <c r="S491" t="s" s="0">
        <v>81</v>
      </c>
      <c r="T491" t="s" s="0">
        <v>81</v>
      </c>
      <c r="U491" t="s" s="0">
        <v>81</v>
      </c>
      <c r="V491" t="s" s="0">
        <v>10714</v>
      </c>
      <c r="W491" t="s" s="0">
        <v>557</v>
      </c>
      <c r="X491" t="s" s="0">
        <v>81</v>
      </c>
      <c r="Y491" t="s" s="0">
        <v>81</v>
      </c>
      <c r="Z491" t="s" s="0">
        <v>90</v>
      </c>
      <c r="AA491" t="s" s="0">
        <v>91</v>
      </c>
      <c r="AB491" t="s" s="0">
        <v>81</v>
      </c>
      <c r="AC491" t="s" s="0">
        <v>81</v>
      </c>
      <c r="AD491" t="s" s="0">
        <v>81</v>
      </c>
      <c r="AE491" t="s" s="0">
        <v>81</v>
      </c>
      <c r="AF491" t="s" s="0">
        <v>81</v>
      </c>
      <c r="AG491" t="s" s="0">
        <v>10715</v>
      </c>
      <c r="AH491" t="s" s="0">
        <v>81</v>
      </c>
      <c r="AI491" t="s" s="0">
        <v>81</v>
      </c>
      <c r="AJ491" t="s" s="0">
        <v>81</v>
      </c>
      <c r="AK491" t="s" s="0">
        <v>81</v>
      </c>
      <c r="AL491" t="s" s="0">
        <v>3744</v>
      </c>
      <c r="AM491" t="s" s="0">
        <v>289</v>
      </c>
      <c r="AN491" t="s" s="0">
        <v>354</v>
      </c>
      <c r="AO491" t="s" s="0">
        <v>77</v>
      </c>
      <c r="AP491" t="s" s="0">
        <v>97</v>
      </c>
      <c r="AQ491" t="s" s="0">
        <v>313</v>
      </c>
      <c r="AR491" t="s" s="0">
        <v>314</v>
      </c>
      <c r="AS491" t="s" s="0">
        <v>315</v>
      </c>
      <c r="AT491" t="s" s="0">
        <v>561</v>
      </c>
      <c r="AU491" t="s" s="0">
        <v>81</v>
      </c>
      <c r="AV491" t="s" s="0">
        <v>81</v>
      </c>
      <c r="AW491" t="s" s="0">
        <v>562</v>
      </c>
      <c r="AX491" t="s" s="0">
        <v>563</v>
      </c>
      <c r="AY491" t="s" s="0">
        <v>10716</v>
      </c>
      <c r="AZ491" t="s" s="0">
        <v>205</v>
      </c>
      <c r="BA491" t="s" s="0">
        <v>177</v>
      </c>
      <c r="BB491" t="s" s="0">
        <v>81</v>
      </c>
      <c r="BC491" t="s" s="0">
        <v>81</v>
      </c>
      <c r="BD491" t="s" s="0">
        <v>81</v>
      </c>
      <c r="BE491" t="s" s="0">
        <v>81</v>
      </c>
      <c r="BF491" t="s" s="0">
        <v>81</v>
      </c>
      <c r="BG491" t="s" s="0">
        <v>81</v>
      </c>
      <c r="BH491" t="s" s="0">
        <v>81</v>
      </c>
      <c r="BI491" t="s" s="0">
        <v>10717</v>
      </c>
      <c r="BJ491" t="s" s="0">
        <v>10718</v>
      </c>
      <c r="BK491" t="s" s="978">
        <f>HYPERLINK("http://dx.doi.org/10.3389/fonc.2025.1630628","http://dx.doi.org/10.3389/fonc.2025.1630628")</f>
        <v>10719</v>
      </c>
      <c r="BL491" t="s" s="0">
        <v>81</v>
      </c>
      <c r="BM491" t="s" s="0">
        <v>81</v>
      </c>
      <c r="BN491" t="s" s="0">
        <v>404</v>
      </c>
      <c r="BO491" t="s" s="0">
        <v>568</v>
      </c>
      <c r="BP491" t="s" s="0">
        <v>568</v>
      </c>
      <c r="BQ491" t="s" s="0">
        <v>10720</v>
      </c>
      <c r="BR491" t="s" s="0">
        <v>10721</v>
      </c>
      <c r="BS491" t="s" s="0">
        <v>10722</v>
      </c>
      <c r="BT491" t="s" s="979">
        <f>HYPERLINK("https://www.webofscience.com/wos/woscc/full-record/WOS:001563048600001","View Record in Web of Science")</f>
        <v>119</v>
      </c>
      <c r="BU491" t="s" s="0">
        <v>120</v>
      </c>
      <c r="BV491" t="s" s="0">
        <v>81</v>
      </c>
      <c r="BW491" t="s" s="0">
        <v>81</v>
      </c>
      <c r="BX491" t="s" s="0">
        <v>121</v>
      </c>
    </row>
    <row r="492">
      <c r="A492" t="s" s="0">
        <v>77</v>
      </c>
      <c r="B492" t="s" s="0">
        <v>77</v>
      </c>
      <c r="C492" t="s" s="0">
        <v>77</v>
      </c>
      <c r="D492" t="s" s="0">
        <v>77</v>
      </c>
      <c r="E492" t="s" s="0">
        <v>10723</v>
      </c>
      <c r="F492" t="s" s="0">
        <v>10724</v>
      </c>
      <c r="G492" t="s" s="0">
        <v>10725</v>
      </c>
      <c r="H492" t="s" s="0">
        <v>81</v>
      </c>
      <c r="I492" t="s" s="0">
        <v>82</v>
      </c>
      <c r="J492" t="s" s="0">
        <v>10726</v>
      </c>
      <c r="K492" t="s" s="0">
        <v>10727</v>
      </c>
      <c r="L492" t="s" s="0">
        <v>81</v>
      </c>
      <c r="M492" t="s" s="0">
        <v>81</v>
      </c>
      <c r="N492" t="s" s="0">
        <v>81</v>
      </c>
      <c r="O492" t="s" s="0">
        <v>10728</v>
      </c>
      <c r="P492" t="s" s="0">
        <v>10729</v>
      </c>
      <c r="Q492" t="s" s="0">
        <v>87</v>
      </c>
      <c r="R492" t="s" s="0">
        <v>81</v>
      </c>
      <c r="S492" t="s" s="0">
        <v>81</v>
      </c>
      <c r="T492" t="s" s="0">
        <v>81</v>
      </c>
      <c r="U492" t="s" s="0">
        <v>81</v>
      </c>
      <c r="V492" t="s" s="0">
        <v>10730</v>
      </c>
      <c r="W492" t="s" s="0">
        <v>2075</v>
      </c>
      <c r="X492" t="s" s="0">
        <v>81</v>
      </c>
      <c r="Y492" t="s" s="0">
        <v>81</v>
      </c>
      <c r="Z492" t="s" s="0">
        <v>90</v>
      </c>
      <c r="AA492" t="s" s="0">
        <v>91</v>
      </c>
      <c r="AB492" t="s" s="0">
        <v>81</v>
      </c>
      <c r="AC492" t="s" s="0">
        <v>81</v>
      </c>
      <c r="AD492" t="s" s="0">
        <v>81</v>
      </c>
      <c r="AE492" t="s" s="0">
        <v>81</v>
      </c>
      <c r="AF492" t="s" s="0">
        <v>81</v>
      </c>
      <c r="AG492" t="s" s="0">
        <v>81</v>
      </c>
      <c r="AH492" t="s" s="0">
        <v>10731</v>
      </c>
      <c r="AI492" t="s" s="0">
        <v>10732</v>
      </c>
      <c r="AJ492" t="s" s="0">
        <v>10733</v>
      </c>
      <c r="AK492" t="s" s="0">
        <v>81</v>
      </c>
      <c r="AL492" t="s" s="0">
        <v>6423</v>
      </c>
      <c r="AM492" t="s" s="0">
        <v>199</v>
      </c>
      <c r="AN492" t="s" s="0">
        <v>199</v>
      </c>
      <c r="AO492" t="s" s="0">
        <v>288</v>
      </c>
      <c r="AP492" t="s" s="0">
        <v>288</v>
      </c>
      <c r="AQ492" t="s" s="0">
        <v>2079</v>
      </c>
      <c r="AR492" t="s" s="0">
        <v>2080</v>
      </c>
      <c r="AS492" t="s" s="0">
        <v>2081</v>
      </c>
      <c r="AT492" t="s" s="0">
        <v>2082</v>
      </c>
      <c r="AU492" t="s" s="0">
        <v>2083</v>
      </c>
      <c r="AV492" t="s" s="0">
        <v>81</v>
      </c>
      <c r="AW492" t="s" s="0">
        <v>2084</v>
      </c>
      <c r="AX492" t="s" s="0">
        <v>2085</v>
      </c>
      <c r="AY492" t="s" s="0">
        <v>589</v>
      </c>
      <c r="AZ492" t="s" s="0">
        <v>106</v>
      </c>
      <c r="BA492" t="s" s="0">
        <v>957</v>
      </c>
      <c r="BB492" t="s" s="0">
        <v>81</v>
      </c>
      <c r="BC492" t="s" s="0">
        <v>81</v>
      </c>
      <c r="BD492" t="s" s="0">
        <v>81</v>
      </c>
      <c r="BE492" t="s" s="0">
        <v>81</v>
      </c>
      <c r="BF492" t="s" s="0">
        <v>81</v>
      </c>
      <c r="BG492" t="s" s="0">
        <v>81</v>
      </c>
      <c r="BH492" t="s" s="0">
        <v>81</v>
      </c>
      <c r="BI492" t="s" s="0">
        <v>10734</v>
      </c>
      <c r="BJ492" t="s" s="0">
        <v>10735</v>
      </c>
      <c r="BK492" t="s" s="980">
        <f>HYPERLINK("http://dx.doi.org/10.2196/77092","http://dx.doi.org/10.2196/77092")</f>
        <v>10736</v>
      </c>
      <c r="BL492" t="s" s="0">
        <v>81</v>
      </c>
      <c r="BM492" t="s" s="0">
        <v>81</v>
      </c>
      <c r="BN492" t="s" s="0">
        <v>267</v>
      </c>
      <c r="BO492" t="s" s="0">
        <v>1133</v>
      </c>
      <c r="BP492" t="s" s="0">
        <v>1133</v>
      </c>
      <c r="BQ492" t="s" s="0">
        <v>10737</v>
      </c>
      <c r="BR492" t="s" s="0">
        <v>10738</v>
      </c>
      <c r="BS492" t="s" s="0">
        <v>10739</v>
      </c>
      <c r="BT492" t="s" s="981">
        <f>HYPERLINK("https://www.webofscience.com/wos/woscc/full-record/WOS:001682174800001","View Record in Web of Science")</f>
        <v>119</v>
      </c>
      <c r="BU492" t="s" s="0">
        <v>120</v>
      </c>
      <c r="BV492" t="s" s="0">
        <v>81</v>
      </c>
      <c r="BW492" t="s" s="0">
        <v>81</v>
      </c>
      <c r="BX492" t="s" s="0">
        <v>121</v>
      </c>
    </row>
    <row r="493">
      <c r="A493" t="s" s="0">
        <v>108</v>
      </c>
      <c r="B493" t="s" s="0">
        <v>77</v>
      </c>
      <c r="C493" t="s" s="0">
        <v>404</v>
      </c>
      <c r="D493" t="s" s="0">
        <v>77</v>
      </c>
      <c r="E493" t="s" s="0">
        <v>10740</v>
      </c>
      <c r="F493" t="s" s="0">
        <v>10741</v>
      </c>
      <c r="G493" t="s" s="0">
        <v>10742</v>
      </c>
      <c r="H493" t="s" s="0">
        <v>81</v>
      </c>
      <c r="I493" t="s" s="0">
        <v>82</v>
      </c>
      <c r="J493" t="s" s="0">
        <v>10743</v>
      </c>
      <c r="K493" t="s" s="0">
        <v>10744</v>
      </c>
      <c r="L493" t="s" s="0">
        <v>10745</v>
      </c>
      <c r="M493" t="s" s="0">
        <v>10746</v>
      </c>
      <c r="N493" t="s" s="0">
        <v>10747</v>
      </c>
      <c r="O493" t="s" s="0">
        <v>10748</v>
      </c>
      <c r="P493" t="s" s="0">
        <v>10749</v>
      </c>
      <c r="Q493" t="s" s="0">
        <v>87</v>
      </c>
      <c r="R493" t="s" s="0">
        <v>81</v>
      </c>
      <c r="S493" t="s" s="0">
        <v>81</v>
      </c>
      <c r="T493" t="s" s="0">
        <v>81</v>
      </c>
      <c r="U493" t="s" s="0">
        <v>81</v>
      </c>
      <c r="V493" t="s" s="0">
        <v>10750</v>
      </c>
      <c r="W493" t="s" s="0">
        <v>1178</v>
      </c>
      <c r="X493" t="s" s="0">
        <v>81</v>
      </c>
      <c r="Y493" t="s" s="0">
        <v>81</v>
      </c>
      <c r="Z493" t="s" s="0">
        <v>90</v>
      </c>
      <c r="AA493" t="s" s="0">
        <v>91</v>
      </c>
      <c r="AB493" t="s" s="0">
        <v>81</v>
      </c>
      <c r="AC493" t="s" s="0">
        <v>81</v>
      </c>
      <c r="AD493" t="s" s="0">
        <v>81</v>
      </c>
      <c r="AE493" t="s" s="0">
        <v>81</v>
      </c>
      <c r="AF493" t="s" s="0">
        <v>81</v>
      </c>
      <c r="AG493" t="s" s="0">
        <v>10751</v>
      </c>
      <c r="AH493" t="s" s="0">
        <v>10752</v>
      </c>
      <c r="AI493" t="s" s="0">
        <v>10753</v>
      </c>
      <c r="AJ493" t="s" s="0">
        <v>10754</v>
      </c>
      <c r="AK493" t="s" s="0">
        <v>81</v>
      </c>
      <c r="AL493" t="s" s="0">
        <v>1353</v>
      </c>
      <c r="AM493" t="s" s="0">
        <v>1432</v>
      </c>
      <c r="AN493" t="s" s="0">
        <v>2518</v>
      </c>
      <c r="AO493" t="s" s="0">
        <v>108</v>
      </c>
      <c r="AP493" t="s" s="0">
        <v>1830</v>
      </c>
      <c r="AQ493" t="s" s="0">
        <v>170</v>
      </c>
      <c r="AR493" t="s" s="0">
        <v>171</v>
      </c>
      <c r="AS493" t="s" s="0">
        <v>172</v>
      </c>
      <c r="AT493" t="s" s="0">
        <v>81</v>
      </c>
      <c r="AU493" t="s" s="0">
        <v>1183</v>
      </c>
      <c r="AV493" t="s" s="0">
        <v>81</v>
      </c>
      <c r="AW493" t="s" s="0">
        <v>1178</v>
      </c>
      <c r="AX493" t="s" s="0">
        <v>1184</v>
      </c>
      <c r="AY493" t="s" s="0">
        <v>10755</v>
      </c>
      <c r="AZ493" t="s" s="0">
        <v>4331</v>
      </c>
      <c r="BA493" t="s" s="0">
        <v>677</v>
      </c>
      <c r="BB493" t="s" s="0">
        <v>288</v>
      </c>
      <c r="BC493" t="s" s="0">
        <v>81</v>
      </c>
      <c r="BD493" t="s" s="0">
        <v>81</v>
      </c>
      <c r="BE493" t="s" s="0">
        <v>81</v>
      </c>
      <c r="BF493" t="s" s="0">
        <v>81</v>
      </c>
      <c r="BG493" t="s" s="0">
        <v>81</v>
      </c>
      <c r="BH493" t="s" s="0">
        <v>81</v>
      </c>
      <c r="BI493" t="s" s="0">
        <v>10756</v>
      </c>
      <c r="BJ493" t="s" s="0">
        <v>10757</v>
      </c>
      <c r="BK493" t="s" s="982">
        <f>HYPERLINK("http://dx.doi.org/10.3390/cancers12061606","http://dx.doi.org/10.3390/cancers12061606")</f>
        <v>10758</v>
      </c>
      <c r="BL493" t="s" s="0">
        <v>81</v>
      </c>
      <c r="BM493" t="s" s="0">
        <v>81</v>
      </c>
      <c r="BN493" t="s" s="0">
        <v>154</v>
      </c>
      <c r="BO493" t="s" s="0">
        <v>568</v>
      </c>
      <c r="BP493" t="s" s="0">
        <v>568</v>
      </c>
      <c r="BQ493" t="s" s="0">
        <v>10759</v>
      </c>
      <c r="BR493" t="s" s="0">
        <v>10760</v>
      </c>
      <c r="BS493" t="s" s="0">
        <v>10761</v>
      </c>
      <c r="BT493" t="s" s="983">
        <f>HYPERLINK("https://www.webofscience.com/wos/woscc/full-record/WOS:000549287900001","View Record in Web of Science")</f>
        <v>119</v>
      </c>
      <c r="BU493" t="s" s="0">
        <v>9560</v>
      </c>
      <c r="BV493" t="s" s="0">
        <v>81</v>
      </c>
      <c r="BW493" t="s" s="0">
        <v>81</v>
      </c>
      <c r="BX493" t="s" s="0">
        <v>121</v>
      </c>
    </row>
    <row r="494">
      <c r="A494" t="s" s="0">
        <v>77</v>
      </c>
      <c r="B494" t="s" s="0">
        <v>77</v>
      </c>
      <c r="C494" t="s" s="0">
        <v>77</v>
      </c>
      <c r="D494" t="s" s="0">
        <v>77</v>
      </c>
      <c r="E494" t="s" s="0">
        <v>10762</v>
      </c>
      <c r="F494" t="s" s="0">
        <v>10763</v>
      </c>
      <c r="G494" t="s" s="0">
        <v>10764</v>
      </c>
      <c r="H494" t="s" s="0">
        <v>81</v>
      </c>
      <c r="I494" t="s" s="0">
        <v>82</v>
      </c>
      <c r="J494" t="s" s="0">
        <v>10765</v>
      </c>
      <c r="K494" t="s" s="0">
        <v>10766</v>
      </c>
      <c r="L494" t="s" s="0">
        <v>81</v>
      </c>
      <c r="M494" t="s" s="0">
        <v>81</v>
      </c>
      <c r="N494" t="s" s="0">
        <v>81</v>
      </c>
      <c r="O494" t="s" s="0">
        <v>10767</v>
      </c>
      <c r="P494" t="s" s="0">
        <v>10768</v>
      </c>
      <c r="Q494" t="s" s="0">
        <v>87</v>
      </c>
      <c r="R494" t="s" s="0">
        <v>81</v>
      </c>
      <c r="S494" t="s" s="0">
        <v>81</v>
      </c>
      <c r="T494" t="s" s="0">
        <v>81</v>
      </c>
      <c r="U494" t="s" s="0">
        <v>81</v>
      </c>
      <c r="V494" t="s" s="0">
        <v>10769</v>
      </c>
      <c r="W494" t="s" s="0">
        <v>10770</v>
      </c>
      <c r="X494" t="s" s="0">
        <v>81</v>
      </c>
      <c r="Y494" t="s" s="0">
        <v>81</v>
      </c>
      <c r="Z494" t="s" s="0">
        <v>90</v>
      </c>
      <c r="AA494" t="s" s="0">
        <v>509</v>
      </c>
      <c r="AB494" t="s" s="0">
        <v>81</v>
      </c>
      <c r="AC494" t="s" s="0">
        <v>81</v>
      </c>
      <c r="AD494" t="s" s="0">
        <v>81</v>
      </c>
      <c r="AE494" t="s" s="0">
        <v>81</v>
      </c>
      <c r="AF494" t="s" s="0">
        <v>81</v>
      </c>
      <c r="AG494" t="s" s="0">
        <v>10771</v>
      </c>
      <c r="AH494" t="s" s="0">
        <v>81</v>
      </c>
      <c r="AI494" t="s" s="0">
        <v>81</v>
      </c>
      <c r="AJ494" t="s" s="0">
        <v>81</v>
      </c>
      <c r="AK494" t="s" s="0">
        <v>81</v>
      </c>
      <c r="AL494" t="s" s="0">
        <v>493</v>
      </c>
      <c r="AM494" t="s" s="0">
        <v>77</v>
      </c>
      <c r="AN494" t="s" s="0">
        <v>77</v>
      </c>
      <c r="AO494" t="s" s="0">
        <v>77</v>
      </c>
      <c r="AP494" t="s" s="0">
        <v>77</v>
      </c>
      <c r="AQ494" t="s" s="0">
        <v>1231</v>
      </c>
      <c r="AR494" t="s" s="0">
        <v>1232</v>
      </c>
      <c r="AS494" t="s" s="0">
        <v>1233</v>
      </c>
      <c r="AT494" t="s" s="0">
        <v>10772</v>
      </c>
      <c r="AU494" t="s" s="0">
        <v>10773</v>
      </c>
      <c r="AV494" t="s" s="0">
        <v>81</v>
      </c>
      <c r="AW494" t="s" s="0">
        <v>10774</v>
      </c>
      <c r="AX494" t="s" s="0">
        <v>10775</v>
      </c>
      <c r="AY494" t="s" s="0">
        <v>81</v>
      </c>
      <c r="AZ494" t="s" s="0">
        <v>106</v>
      </c>
      <c r="BA494" t="s" s="0">
        <v>81</v>
      </c>
      <c r="BB494" t="s" s="0">
        <v>81</v>
      </c>
      <c r="BC494" t="s" s="0">
        <v>81</v>
      </c>
      <c r="BD494" t="s" s="0">
        <v>81</v>
      </c>
      <c r="BE494" t="s" s="0">
        <v>81</v>
      </c>
      <c r="BF494" t="s" s="0">
        <v>81</v>
      </c>
      <c r="BG494" t="s" s="0">
        <v>81</v>
      </c>
      <c r="BH494" t="s" s="0">
        <v>81</v>
      </c>
      <c r="BI494" t="s" s="0">
        <v>81</v>
      </c>
      <c r="BJ494" t="s" s="0">
        <v>10776</v>
      </c>
      <c r="BK494" t="s" s="984">
        <f>HYPERLINK("http://dx.doi.org/10.1111/tme.70108","http://dx.doi.org/10.1111/tme.70108")</f>
        <v>10777</v>
      </c>
      <c r="BL494" t="s" s="0">
        <v>81</v>
      </c>
      <c r="BM494" t="s" s="0">
        <v>1048</v>
      </c>
      <c r="BN494" t="s" s="0">
        <v>288</v>
      </c>
      <c r="BO494" t="s" s="0">
        <v>10778</v>
      </c>
      <c r="BP494" t="s" s="0">
        <v>10778</v>
      </c>
      <c r="BQ494" t="s" s="0">
        <v>10779</v>
      </c>
      <c r="BR494" t="s" s="0">
        <v>10780</v>
      </c>
      <c r="BS494" t="s" s="0">
        <v>10781</v>
      </c>
      <c r="BT494" t="s" s="985">
        <f>HYPERLINK("https://www.webofscience.com/wos/woscc/full-record/WOS:001839126800001","View Record in Web of Science")</f>
        <v>119</v>
      </c>
      <c r="BU494" t="s" s="0">
        <v>81</v>
      </c>
      <c r="BV494" t="s" s="0">
        <v>81</v>
      </c>
      <c r="BW494" t="s" s="0">
        <v>81</v>
      </c>
      <c r="BX494" t="s" s="0">
        <v>121</v>
      </c>
    </row>
    <row r="495">
      <c r="A495" t="s" s="0">
        <v>77</v>
      </c>
      <c r="B495" t="s" s="0">
        <v>77</v>
      </c>
      <c r="C495" t="s" s="0">
        <v>77</v>
      </c>
      <c r="D495" t="s" s="0">
        <v>77</v>
      </c>
      <c r="E495" t="s" s="0">
        <v>10782</v>
      </c>
      <c r="F495" t="s" s="0">
        <v>10783</v>
      </c>
      <c r="G495" t="s" s="0">
        <v>10784</v>
      </c>
      <c r="H495" t="s" s="0">
        <v>81</v>
      </c>
      <c r="I495" t="s" s="0">
        <v>82</v>
      </c>
      <c r="J495" t="s" s="0">
        <v>10785</v>
      </c>
      <c r="K495" t="s" s="0">
        <v>10786</v>
      </c>
      <c r="L495" t="s" s="0">
        <v>10787</v>
      </c>
      <c r="M495" t="s" s="0">
        <v>10788</v>
      </c>
      <c r="N495" t="s" s="0">
        <v>10789</v>
      </c>
      <c r="O495" t="s" s="0">
        <v>10790</v>
      </c>
      <c r="P495" t="s" s="0">
        <v>10791</v>
      </c>
      <c r="Q495" t="s" s="0">
        <v>87</v>
      </c>
      <c r="R495" t="s" s="0">
        <v>81</v>
      </c>
      <c r="S495" t="s" s="0">
        <v>81</v>
      </c>
      <c r="T495" t="s" s="0">
        <v>81</v>
      </c>
      <c r="U495" t="s" s="0">
        <v>81</v>
      </c>
      <c r="V495" t="s" s="0">
        <v>10792</v>
      </c>
      <c r="W495" t="s" s="0">
        <v>8367</v>
      </c>
      <c r="X495" t="s" s="0">
        <v>81</v>
      </c>
      <c r="Y495" t="s" s="0">
        <v>81</v>
      </c>
      <c r="Z495" t="s" s="0">
        <v>90</v>
      </c>
      <c r="AA495" t="s" s="0">
        <v>91</v>
      </c>
      <c r="AB495" t="s" s="0">
        <v>81</v>
      </c>
      <c r="AC495" t="s" s="0">
        <v>81</v>
      </c>
      <c r="AD495" t="s" s="0">
        <v>81</v>
      </c>
      <c r="AE495" t="s" s="0">
        <v>81</v>
      </c>
      <c r="AF495" t="s" s="0">
        <v>81</v>
      </c>
      <c r="AG495" t="s" s="0">
        <v>10793</v>
      </c>
      <c r="AH495" t="s" s="0">
        <v>10794</v>
      </c>
      <c r="AI495" t="s" s="0">
        <v>10795</v>
      </c>
      <c r="AJ495" t="s" s="0">
        <v>81</v>
      </c>
      <c r="AK495" t="s" s="0">
        <v>81</v>
      </c>
      <c r="AL495" t="s" s="0">
        <v>2518</v>
      </c>
      <c r="AM495" t="s" s="0">
        <v>77</v>
      </c>
      <c r="AN495" t="s" s="0">
        <v>77</v>
      </c>
      <c r="AO495" t="s" s="0">
        <v>77</v>
      </c>
      <c r="AP495" t="s" s="0">
        <v>77</v>
      </c>
      <c r="AQ495" t="s" s="0">
        <v>2421</v>
      </c>
      <c r="AR495" t="s" s="0">
        <v>2422</v>
      </c>
      <c r="AS495" t="s" s="0">
        <v>2423</v>
      </c>
      <c r="AT495" t="s" s="0">
        <v>8371</v>
      </c>
      <c r="AU495" t="s" s="0">
        <v>81</v>
      </c>
      <c r="AV495" t="s" s="0">
        <v>81</v>
      </c>
      <c r="AW495" t="s" s="0">
        <v>8372</v>
      </c>
      <c r="AX495" t="s" s="0">
        <v>8373</v>
      </c>
      <c r="AY495" t="s" s="0">
        <v>106</v>
      </c>
      <c r="AZ495" t="s" s="0">
        <v>106</v>
      </c>
      <c r="BA495" t="s" s="0">
        <v>293</v>
      </c>
      <c r="BB495" t="s" s="0">
        <v>81</v>
      </c>
      <c r="BC495" t="s" s="0">
        <v>81</v>
      </c>
      <c r="BD495" t="s" s="0">
        <v>81</v>
      </c>
      <c r="BE495" t="s" s="0">
        <v>81</v>
      </c>
      <c r="BF495" t="s" s="0">
        <v>81</v>
      </c>
      <c r="BG495" t="s" s="0">
        <v>81</v>
      </c>
      <c r="BH495" t="s" s="0">
        <v>81</v>
      </c>
      <c r="BI495" t="s" s="0">
        <v>10796</v>
      </c>
      <c r="BJ495" t="s" s="0">
        <v>10797</v>
      </c>
      <c r="BK495" t="s" s="986">
        <f>HYPERLINK("http://dx.doi.org/10.2147/JMDH.S621469","http://dx.doi.org/10.2147/JMDH.S621469")</f>
        <v>10798</v>
      </c>
      <c r="BL495" t="s" s="0">
        <v>81</v>
      </c>
      <c r="BM495" t="s" s="0">
        <v>81</v>
      </c>
      <c r="BN495" t="s" s="0">
        <v>493</v>
      </c>
      <c r="BO495" t="s" s="0">
        <v>3886</v>
      </c>
      <c r="BP495" t="s" s="0">
        <v>3886</v>
      </c>
      <c r="BQ495" t="s" s="0">
        <v>10799</v>
      </c>
      <c r="BR495" t="s" s="0">
        <v>10800</v>
      </c>
      <c r="BS495" t="s" s="0">
        <v>10801</v>
      </c>
      <c r="BT495" t="s" s="987">
        <f>HYPERLINK("https://www.webofscience.com/wos/woscc/full-record/WOS:001826793900001","View Record in Web of Science")</f>
        <v>119</v>
      </c>
      <c r="BU495" t="s" s="0">
        <v>120</v>
      </c>
      <c r="BV495" t="s" s="0">
        <v>81</v>
      </c>
      <c r="BW495" t="s" s="0">
        <v>81</v>
      </c>
      <c r="BX495" t="s" s="0">
        <v>121</v>
      </c>
    </row>
    <row r="496">
      <c r="A496" t="s" s="0">
        <v>77</v>
      </c>
      <c r="B496" t="s" s="0">
        <v>77</v>
      </c>
      <c r="C496" t="s" s="0">
        <v>77</v>
      </c>
      <c r="D496" t="s" s="0">
        <v>77</v>
      </c>
      <c r="E496" t="s" s="0">
        <v>10802</v>
      </c>
      <c r="F496" t="s" s="0">
        <v>10803</v>
      </c>
      <c r="G496" t="s" s="0">
        <v>10804</v>
      </c>
      <c r="H496" t="s" s="0">
        <v>81</v>
      </c>
      <c r="I496" t="s" s="0">
        <v>276</v>
      </c>
      <c r="J496" t="s" s="0">
        <v>10805</v>
      </c>
      <c r="K496" t="s" s="0">
        <v>10806</v>
      </c>
      <c r="L496" t="s" s="0">
        <v>81</v>
      </c>
      <c r="M496" t="s" s="0">
        <v>81</v>
      </c>
      <c r="N496" t="s" s="0">
        <v>81</v>
      </c>
      <c r="O496" t="s" s="0">
        <v>10807</v>
      </c>
      <c r="P496" t="s" s="0">
        <v>10808</v>
      </c>
      <c r="Q496" t="s" s="0">
        <v>87</v>
      </c>
      <c r="R496" t="s" s="0">
        <v>81</v>
      </c>
      <c r="S496" t="s" s="0">
        <v>81</v>
      </c>
      <c r="T496" t="s" s="0">
        <v>81</v>
      </c>
      <c r="U496" t="s" s="0">
        <v>81</v>
      </c>
      <c r="V496" t="s" s="0">
        <v>10809</v>
      </c>
      <c r="W496" t="s" s="0">
        <v>10810</v>
      </c>
      <c r="X496" t="s" s="0">
        <v>81</v>
      </c>
      <c r="Y496" t="s" s="0">
        <v>81</v>
      </c>
      <c r="Z496" t="s" s="0">
        <v>90</v>
      </c>
      <c r="AA496" t="s" s="0">
        <v>91</v>
      </c>
      <c r="AB496" t="s" s="0">
        <v>81</v>
      </c>
      <c r="AC496" t="s" s="0">
        <v>81</v>
      </c>
      <c r="AD496" t="s" s="0">
        <v>81</v>
      </c>
      <c r="AE496" t="s" s="0">
        <v>81</v>
      </c>
      <c r="AF496" t="s" s="0">
        <v>81</v>
      </c>
      <c r="AG496" t="s" s="0">
        <v>10811</v>
      </c>
      <c r="AH496" t="s" s="0">
        <v>10812</v>
      </c>
      <c r="AI496" t="s" s="0">
        <v>81</v>
      </c>
      <c r="AJ496" t="s" s="0">
        <v>81</v>
      </c>
      <c r="AK496" t="s" s="0">
        <v>81</v>
      </c>
      <c r="AL496" t="s" s="0">
        <v>882</v>
      </c>
      <c r="AM496" t="s" s="0">
        <v>77</v>
      </c>
      <c r="AN496" t="s" s="0">
        <v>77</v>
      </c>
      <c r="AO496" t="s" s="0">
        <v>77</v>
      </c>
      <c r="AP496" t="s" s="0">
        <v>77</v>
      </c>
      <c r="AQ496" t="s" s="0">
        <v>2010</v>
      </c>
      <c r="AR496" t="s" s="0">
        <v>2011</v>
      </c>
      <c r="AS496" t="s" s="0">
        <v>2012</v>
      </c>
      <c r="AT496" t="s" s="0">
        <v>10813</v>
      </c>
      <c r="AU496" t="s" s="0">
        <v>10814</v>
      </c>
      <c r="AV496" t="s" s="0">
        <v>81</v>
      </c>
      <c r="AW496" t="s" s="0">
        <v>10815</v>
      </c>
      <c r="AX496" t="s" s="0">
        <v>10816</v>
      </c>
      <c r="AY496" t="s" s="0">
        <v>10817</v>
      </c>
      <c r="AZ496" t="s" s="0">
        <v>106</v>
      </c>
      <c r="BA496" t="s" s="0">
        <v>199</v>
      </c>
      <c r="BB496" t="s" s="0">
        <v>108</v>
      </c>
      <c r="BC496" t="s" s="0">
        <v>81</v>
      </c>
      <c r="BD496" t="s" s="0">
        <v>81</v>
      </c>
      <c r="BE496" t="s" s="0">
        <v>81</v>
      </c>
      <c r="BF496" t="s" s="0">
        <v>81</v>
      </c>
      <c r="BG496" t="s" s="0">
        <v>108</v>
      </c>
      <c r="BH496" t="s" s="0">
        <v>360</v>
      </c>
      <c r="BI496" t="s" s="0">
        <v>81</v>
      </c>
      <c r="BJ496" t="s" s="0">
        <v>10818</v>
      </c>
      <c r="BK496" t="s" s="988">
        <f>HYPERLINK("http://dx.doi.org/10.1177/2993091X251394385","http://dx.doi.org/10.1177/2993091X251394385")</f>
        <v>10819</v>
      </c>
      <c r="BL496" t="s" s="0">
        <v>81</v>
      </c>
      <c r="BM496" t="s" s="0">
        <v>1362</v>
      </c>
      <c r="BN496" t="s" s="0">
        <v>360</v>
      </c>
      <c r="BO496" t="s" s="0">
        <v>10820</v>
      </c>
      <c r="BP496" t="s" s="0">
        <v>10820</v>
      </c>
      <c r="BQ496" t="s" s="0">
        <v>10821</v>
      </c>
      <c r="BR496" t="s" s="0">
        <v>81</v>
      </c>
      <c r="BS496" t="s" s="0">
        <v>10822</v>
      </c>
      <c r="BT496" t="s" s="989">
        <f>HYPERLINK("https://www.webofscience.com/wos/woscc/full-record/WOS:001771036500001","View Record in Web of Science")</f>
        <v>119</v>
      </c>
      <c r="BU496" t="s" s="0">
        <v>81</v>
      </c>
      <c r="BV496" t="s" s="0">
        <v>81</v>
      </c>
      <c r="BW496" t="s" s="0">
        <v>81</v>
      </c>
      <c r="BX496" t="s" s="0">
        <v>121</v>
      </c>
    </row>
    <row r="497">
      <c r="A497" t="s" s="0">
        <v>77</v>
      </c>
      <c r="B497" t="s" s="0">
        <v>77</v>
      </c>
      <c r="C497" t="s" s="0">
        <v>77</v>
      </c>
      <c r="D497" t="s" s="0">
        <v>77</v>
      </c>
      <c r="E497" t="s" s="0">
        <v>10823</v>
      </c>
      <c r="F497" t="s" s="0">
        <v>10824</v>
      </c>
      <c r="G497" t="s" s="0">
        <v>10825</v>
      </c>
      <c r="H497" t="s" s="0">
        <v>81</v>
      </c>
      <c r="I497" t="s" s="0">
        <v>82</v>
      </c>
      <c r="J497" t="s" s="0">
        <v>10826</v>
      </c>
      <c r="K497" t="s" s="0">
        <v>10827</v>
      </c>
      <c r="L497" t="s" s="0">
        <v>81</v>
      </c>
      <c r="M497" t="s" s="0">
        <v>81</v>
      </c>
      <c r="N497" t="s" s="0">
        <v>81</v>
      </c>
      <c r="O497" t="s" s="0">
        <v>10828</v>
      </c>
      <c r="P497" t="s" s="0">
        <v>10829</v>
      </c>
      <c r="Q497" t="s" s="0">
        <v>87</v>
      </c>
      <c r="R497" t="s" s="0">
        <v>81</v>
      </c>
      <c r="S497" t="s" s="0">
        <v>81</v>
      </c>
      <c r="T497" t="s" s="0">
        <v>81</v>
      </c>
      <c r="U497" t="s" s="0">
        <v>81</v>
      </c>
      <c r="V497" t="s" s="0">
        <v>10830</v>
      </c>
      <c r="W497" t="s" s="0">
        <v>8367</v>
      </c>
      <c r="X497" t="s" s="0">
        <v>81</v>
      </c>
      <c r="Y497" t="s" s="0">
        <v>81</v>
      </c>
      <c r="Z497" t="s" s="0">
        <v>90</v>
      </c>
      <c r="AA497" t="s" s="0">
        <v>91</v>
      </c>
      <c r="AB497" t="s" s="0">
        <v>81</v>
      </c>
      <c r="AC497" t="s" s="0">
        <v>81</v>
      </c>
      <c r="AD497" t="s" s="0">
        <v>81</v>
      </c>
      <c r="AE497" t="s" s="0">
        <v>81</v>
      </c>
      <c r="AF497" t="s" s="0">
        <v>81</v>
      </c>
      <c r="AG497" t="s" s="0">
        <v>10831</v>
      </c>
      <c r="AH497" t="s" s="0">
        <v>10832</v>
      </c>
      <c r="AI497" t="s" s="0">
        <v>9063</v>
      </c>
      <c r="AJ497" t="s" s="0">
        <v>10833</v>
      </c>
      <c r="AK497" t="s" s="0">
        <v>81</v>
      </c>
      <c r="AL497" t="s" s="0">
        <v>7331</v>
      </c>
      <c r="AM497" t="s" s="0">
        <v>122</v>
      </c>
      <c r="AN497" t="s" s="0">
        <v>122</v>
      </c>
      <c r="AO497" t="s" s="0">
        <v>199</v>
      </c>
      <c r="AP497" t="s" s="0">
        <v>199</v>
      </c>
      <c r="AQ497" t="s" s="0">
        <v>2421</v>
      </c>
      <c r="AR497" t="s" s="0">
        <v>2422</v>
      </c>
      <c r="AS497" t="s" s="0">
        <v>2423</v>
      </c>
      <c r="AT497" t="s" s="0">
        <v>8371</v>
      </c>
      <c r="AU497" t="s" s="0">
        <v>81</v>
      </c>
      <c r="AV497" t="s" s="0">
        <v>81</v>
      </c>
      <c r="AW497" t="s" s="0">
        <v>8372</v>
      </c>
      <c r="AX497" t="s" s="0">
        <v>8373</v>
      </c>
      <c r="AY497" t="s" s="0">
        <v>106</v>
      </c>
      <c r="AZ497" t="s" s="0">
        <v>106</v>
      </c>
      <c r="BA497" t="s" s="0">
        <v>293</v>
      </c>
      <c r="BB497" t="s" s="0">
        <v>81</v>
      </c>
      <c r="BC497" t="s" s="0">
        <v>81</v>
      </c>
      <c r="BD497" t="s" s="0">
        <v>81</v>
      </c>
      <c r="BE497" t="s" s="0">
        <v>81</v>
      </c>
      <c r="BF497" t="s" s="0">
        <v>81</v>
      </c>
      <c r="BG497" t="s" s="0">
        <v>81</v>
      </c>
      <c r="BH497" t="s" s="0">
        <v>81</v>
      </c>
      <c r="BI497" t="s" s="0">
        <v>10834</v>
      </c>
      <c r="BJ497" t="s" s="0">
        <v>10835</v>
      </c>
      <c r="BK497" t="s" s="990">
        <f>HYPERLINK("http://dx.doi.org/10.2147/JMDH.S572089","http://dx.doi.org/10.2147/JMDH.S572089")</f>
        <v>10836</v>
      </c>
      <c r="BL497" t="s" s="0">
        <v>81</v>
      </c>
      <c r="BM497" t="s" s="0">
        <v>81</v>
      </c>
      <c r="BN497" t="s" s="0">
        <v>385</v>
      </c>
      <c r="BO497" t="s" s="0">
        <v>3886</v>
      </c>
      <c r="BP497" t="s" s="0">
        <v>3886</v>
      </c>
      <c r="BQ497" t="s" s="0">
        <v>10837</v>
      </c>
      <c r="BR497" t="s" s="0">
        <v>10838</v>
      </c>
      <c r="BS497" t="s" s="0">
        <v>10839</v>
      </c>
      <c r="BT497" t="s" s="991">
        <f>HYPERLINK("https://www.webofscience.com/wos/woscc/full-record/WOS:001702269500001","View Record in Web of Science")</f>
        <v>119</v>
      </c>
      <c r="BU497" t="s" s="0">
        <v>120</v>
      </c>
      <c r="BV497" t="s" s="0">
        <v>81</v>
      </c>
      <c r="BW497" t="s" s="0">
        <v>81</v>
      </c>
      <c r="BX497" t="s" s="0">
        <v>121</v>
      </c>
    </row>
    <row r="498">
      <c r="A498" t="s" s="0">
        <v>77</v>
      </c>
      <c r="B498" t="s" s="0">
        <v>77</v>
      </c>
      <c r="C498" t="s" s="0">
        <v>97</v>
      </c>
      <c r="D498" t="s" s="0">
        <v>77</v>
      </c>
      <c r="E498" t="s" s="0">
        <v>10840</v>
      </c>
      <c r="F498" t="s" s="0">
        <v>10841</v>
      </c>
      <c r="G498" t="s" s="0">
        <v>10842</v>
      </c>
      <c r="H498" t="s" s="0">
        <v>81</v>
      </c>
      <c r="I498" t="s" s="0">
        <v>82</v>
      </c>
      <c r="J498" t="s" s="0">
        <v>10843</v>
      </c>
      <c r="K498" t="s" s="0">
        <v>10844</v>
      </c>
      <c r="L498" t="s" s="0">
        <v>81</v>
      </c>
      <c r="M498" t="s" s="0">
        <v>81</v>
      </c>
      <c r="N498" t="s" s="0">
        <v>81</v>
      </c>
      <c r="O498" t="s" s="0">
        <v>10845</v>
      </c>
      <c r="P498" t="s" s="0">
        <v>10846</v>
      </c>
      <c r="Q498" t="s" s="0">
        <v>87</v>
      </c>
      <c r="R498" t="s" s="0">
        <v>81</v>
      </c>
      <c r="S498" t="s" s="0">
        <v>81</v>
      </c>
      <c r="T498" t="s" s="0">
        <v>81</v>
      </c>
      <c r="U498" t="s" s="0">
        <v>81</v>
      </c>
      <c r="V498" t="s" s="0">
        <v>10847</v>
      </c>
      <c r="W498" t="s" s="0">
        <v>10848</v>
      </c>
      <c r="X498" t="s" s="0">
        <v>81</v>
      </c>
      <c r="Y498" t="s" s="0">
        <v>81</v>
      </c>
      <c r="Z498" t="s" s="0">
        <v>90</v>
      </c>
      <c r="AA498" t="s" s="0">
        <v>91</v>
      </c>
      <c r="AB498" t="s" s="0">
        <v>81</v>
      </c>
      <c r="AC498" t="s" s="0">
        <v>81</v>
      </c>
      <c r="AD498" t="s" s="0">
        <v>81</v>
      </c>
      <c r="AE498" t="s" s="0">
        <v>81</v>
      </c>
      <c r="AF498" t="s" s="0">
        <v>81</v>
      </c>
      <c r="AG498" t="s" s="0">
        <v>10849</v>
      </c>
      <c r="AH498" t="s" s="0">
        <v>10850</v>
      </c>
      <c r="AI498" t="s" s="0">
        <v>10851</v>
      </c>
      <c r="AJ498" t="s" s="0">
        <v>10852</v>
      </c>
      <c r="AK498" t="s" s="0">
        <v>81</v>
      </c>
      <c r="AL498" t="s" s="0">
        <v>10004</v>
      </c>
      <c r="AM498" t="s" s="0">
        <v>360</v>
      </c>
      <c r="AN498" t="s" s="0">
        <v>297</v>
      </c>
      <c r="AO498" t="s" s="0">
        <v>199</v>
      </c>
      <c r="AP498" t="s" s="0">
        <v>289</v>
      </c>
      <c r="AQ498" t="s" s="0">
        <v>997</v>
      </c>
      <c r="AR498" t="s" s="0">
        <v>99</v>
      </c>
      <c r="AS498" t="s" s="0">
        <v>998</v>
      </c>
      <c r="AT498" t="s" s="0">
        <v>10853</v>
      </c>
      <c r="AU498" t="s" s="0">
        <v>10854</v>
      </c>
      <c r="AV498" t="s" s="0">
        <v>81</v>
      </c>
      <c r="AW498" t="s" s="0">
        <v>10855</v>
      </c>
      <c r="AX498" t="s" s="0">
        <v>10856</v>
      </c>
      <c r="AY498" t="s" s="0">
        <v>205</v>
      </c>
      <c r="AZ498" t="s" s="0">
        <v>205</v>
      </c>
      <c r="BA498" t="s" s="0">
        <v>136</v>
      </c>
      <c r="BB498" t="s" s="0">
        <v>81</v>
      </c>
      <c r="BC498" t="s" s="0">
        <v>81</v>
      </c>
      <c r="BD498" t="s" s="0">
        <v>81</v>
      </c>
      <c r="BE498" t="s" s="0">
        <v>81</v>
      </c>
      <c r="BF498" t="s" s="0">
        <v>81</v>
      </c>
      <c r="BG498" t="s" s="0">
        <v>81</v>
      </c>
      <c r="BH498" t="s" s="0">
        <v>81</v>
      </c>
      <c r="BI498" t="s" s="0">
        <v>10857</v>
      </c>
      <c r="BJ498" t="s" s="0">
        <v>10858</v>
      </c>
      <c r="BK498" t="s" s="992">
        <f>HYPERLINK("http://dx.doi.org/10.1177/17562872251352553","http://dx.doi.org/10.1177/17562872251352553")</f>
        <v>10859</v>
      </c>
      <c r="BL498" t="s" s="0">
        <v>81</v>
      </c>
      <c r="BM498" t="s" s="0">
        <v>81</v>
      </c>
      <c r="BN498" t="s" s="0">
        <v>136</v>
      </c>
      <c r="BO498" t="s" s="0">
        <v>1853</v>
      </c>
      <c r="BP498" t="s" s="0">
        <v>1853</v>
      </c>
      <c r="BQ498" t="s" s="0">
        <v>10860</v>
      </c>
      <c r="BR498" t="s" s="0">
        <v>10861</v>
      </c>
      <c r="BS498" t="s" s="0">
        <v>10862</v>
      </c>
      <c r="BT498" t="s" s="993">
        <f>HYPERLINK("https://www.webofscience.com/wos/woscc/full-record/WOS:001541873100001","View Record in Web of Science")</f>
        <v>119</v>
      </c>
      <c r="BU498" t="s" s="0">
        <v>120</v>
      </c>
      <c r="BV498" t="s" s="0">
        <v>81</v>
      </c>
      <c r="BW498" t="s" s="0">
        <v>81</v>
      </c>
      <c r="BX498" t="s" s="0">
        <v>121</v>
      </c>
    </row>
    <row r="499">
      <c r="A499" t="s" s="0">
        <v>77</v>
      </c>
      <c r="B499" t="s" s="0">
        <v>77</v>
      </c>
      <c r="C499" t="s" s="0">
        <v>108</v>
      </c>
      <c r="D499" t="s" s="0">
        <v>77</v>
      </c>
      <c r="E499" t="s" s="0">
        <v>10863</v>
      </c>
      <c r="F499" t="s" s="0">
        <v>10864</v>
      </c>
      <c r="G499" t="s" s="0">
        <v>10865</v>
      </c>
      <c r="H499" t="s" s="0">
        <v>81</v>
      </c>
      <c r="I499" t="s" s="0">
        <v>276</v>
      </c>
      <c r="J499" t="s" s="0">
        <v>10866</v>
      </c>
      <c r="K499" t="s" s="0">
        <v>10867</v>
      </c>
      <c r="L499" t="s" s="0">
        <v>81</v>
      </c>
      <c r="M499" t="s" s="0">
        <v>81</v>
      </c>
      <c r="N499" t="s" s="0">
        <v>81</v>
      </c>
      <c r="O499" t="s" s="0">
        <v>10868</v>
      </c>
      <c r="P499" t="s" s="0">
        <v>81</v>
      </c>
      <c r="Q499" t="s" s="0">
        <v>87</v>
      </c>
      <c r="R499" t="s" s="0">
        <v>81</v>
      </c>
      <c r="S499" t="s" s="0">
        <v>81</v>
      </c>
      <c r="T499" t="s" s="0">
        <v>81</v>
      </c>
      <c r="U499" t="s" s="0">
        <v>81</v>
      </c>
      <c r="V499" t="s" s="0">
        <v>10869</v>
      </c>
      <c r="W499" t="s" s="0">
        <v>1427</v>
      </c>
      <c r="X499" t="s" s="0">
        <v>81</v>
      </c>
      <c r="Y499" t="s" s="0">
        <v>81</v>
      </c>
      <c r="Z499" t="s" s="0">
        <v>90</v>
      </c>
      <c r="AA499" t="s" s="0">
        <v>91</v>
      </c>
      <c r="AB499" t="s" s="0">
        <v>81</v>
      </c>
      <c r="AC499" t="s" s="0">
        <v>81</v>
      </c>
      <c r="AD499" t="s" s="0">
        <v>81</v>
      </c>
      <c r="AE499" t="s" s="0">
        <v>81</v>
      </c>
      <c r="AF499" t="s" s="0">
        <v>81</v>
      </c>
      <c r="AG499" t="s" s="0">
        <v>10870</v>
      </c>
      <c r="AH499" t="s" s="0">
        <v>10871</v>
      </c>
      <c r="AI499" t="s" s="0">
        <v>10872</v>
      </c>
      <c r="AJ499" t="s" s="0">
        <v>81</v>
      </c>
      <c r="AK499" t="s" s="0">
        <v>81</v>
      </c>
      <c r="AL499" t="s" s="0">
        <v>770</v>
      </c>
      <c r="AM499" t="s" s="0">
        <v>108</v>
      </c>
      <c r="AN499" t="s" s="0">
        <v>108</v>
      </c>
      <c r="AO499" t="s" s="0">
        <v>108</v>
      </c>
      <c r="AP499" t="s" s="0">
        <v>108</v>
      </c>
      <c r="AQ499" t="s" s="0">
        <v>1433</v>
      </c>
      <c r="AR499" t="s" s="0">
        <v>1434</v>
      </c>
      <c r="AS499" t="s" s="0">
        <v>1435</v>
      </c>
      <c r="AT499" t="s" s="0">
        <v>81</v>
      </c>
      <c r="AU499" t="s" s="0">
        <v>1436</v>
      </c>
      <c r="AV499" t="s" s="0">
        <v>81</v>
      </c>
      <c r="AW499" t="s" s="0">
        <v>1437</v>
      </c>
      <c r="AX499" t="s" s="0">
        <v>1438</v>
      </c>
      <c r="AY499" t="s" s="0">
        <v>4809</v>
      </c>
      <c r="AZ499" t="s" s="0">
        <v>205</v>
      </c>
      <c r="BA499" t="s" s="0">
        <v>122</v>
      </c>
      <c r="BB499" t="s" s="0">
        <v>199</v>
      </c>
      <c r="BC499" t="s" s="0">
        <v>81</v>
      </c>
      <c r="BD499" t="s" s="0">
        <v>81</v>
      </c>
      <c r="BE499" t="s" s="0">
        <v>81</v>
      </c>
      <c r="BF499" t="s" s="0">
        <v>81</v>
      </c>
      <c r="BG499" t="s" s="0">
        <v>10873</v>
      </c>
      <c r="BH499" t="s" s="0">
        <v>10874</v>
      </c>
      <c r="BI499" t="s" s="0">
        <v>81</v>
      </c>
      <c r="BJ499" t="s" s="0">
        <v>10875</v>
      </c>
      <c r="BK499" t="s" s="994">
        <f>HYPERLINK("http://dx.doi.org/10.20517/ais.2025.09","http://dx.doi.org/10.20517/ais.2025.09")</f>
        <v>10876</v>
      </c>
      <c r="BL499" t="s" s="0">
        <v>81</v>
      </c>
      <c r="BM499" t="s" s="0">
        <v>81</v>
      </c>
      <c r="BN499" t="s" s="0">
        <v>181</v>
      </c>
      <c r="BO499" t="s" s="0">
        <v>298</v>
      </c>
      <c r="BP499" t="s" s="0">
        <v>298</v>
      </c>
      <c r="BQ499" t="s" s="0">
        <v>10877</v>
      </c>
      <c r="BR499" t="s" s="0">
        <v>81</v>
      </c>
      <c r="BS499" t="s" s="0">
        <v>10878</v>
      </c>
      <c r="BT499" t="s" s="995">
        <f>HYPERLINK("https://www.webofscience.com/wos/woscc/full-record/WOS:001564083200002","View Record in Web of Science")</f>
        <v>119</v>
      </c>
      <c r="BU499" t="s" s="0">
        <v>2482</v>
      </c>
      <c r="BV499" t="s" s="0">
        <v>81</v>
      </c>
      <c r="BW499" t="s" s="0">
        <v>81</v>
      </c>
      <c r="BX499" t="s" s="0">
        <v>121</v>
      </c>
    </row>
    <row r="500">
      <c r="A500" t="s" s="0">
        <v>77</v>
      </c>
      <c r="B500" t="s" s="0">
        <v>77</v>
      </c>
      <c r="C500" t="s" s="0">
        <v>77</v>
      </c>
      <c r="D500" t="s" s="0">
        <v>77</v>
      </c>
      <c r="E500" t="s" s="0">
        <v>10879</v>
      </c>
      <c r="F500" t="s" s="0">
        <v>10880</v>
      </c>
      <c r="G500" t="s" s="0">
        <v>10881</v>
      </c>
      <c r="H500" t="s" s="0">
        <v>81</v>
      </c>
      <c r="I500" t="s" s="0">
        <v>82</v>
      </c>
      <c r="J500" t="s" s="0">
        <v>10882</v>
      </c>
      <c r="K500" t="s" s="0">
        <v>10883</v>
      </c>
      <c r="L500" t="s" s="0">
        <v>81</v>
      </c>
      <c r="M500" t="s" s="0">
        <v>81</v>
      </c>
      <c r="N500" t="s" s="0">
        <v>81</v>
      </c>
      <c r="O500" t="s" s="0">
        <v>10884</v>
      </c>
      <c r="P500" t="s" s="0">
        <v>10885</v>
      </c>
      <c r="Q500" t="s" s="0">
        <v>87</v>
      </c>
      <c r="R500" t="s" s="0">
        <v>81</v>
      </c>
      <c r="S500" t="s" s="0">
        <v>81</v>
      </c>
      <c r="T500" t="s" s="0">
        <v>81</v>
      </c>
      <c r="U500" t="s" s="0">
        <v>81</v>
      </c>
      <c r="V500" t="s" s="0">
        <v>10886</v>
      </c>
      <c r="W500" t="s" s="0">
        <v>167</v>
      </c>
      <c r="X500" t="s" s="0">
        <v>81</v>
      </c>
      <c r="Y500" t="s" s="0">
        <v>81</v>
      </c>
      <c r="Z500" t="s" s="0">
        <v>90</v>
      </c>
      <c r="AA500" t="s" s="0">
        <v>91</v>
      </c>
      <c r="AB500" t="s" s="0">
        <v>81</v>
      </c>
      <c r="AC500" t="s" s="0">
        <v>81</v>
      </c>
      <c r="AD500" t="s" s="0">
        <v>81</v>
      </c>
      <c r="AE500" t="s" s="0">
        <v>81</v>
      </c>
      <c r="AF500" t="s" s="0">
        <v>81</v>
      </c>
      <c r="AG500" t="s" s="0">
        <v>10887</v>
      </c>
      <c r="AH500" t="s" s="0">
        <v>10888</v>
      </c>
      <c r="AI500" t="s" s="0">
        <v>81</v>
      </c>
      <c r="AJ500" t="s" s="0">
        <v>81</v>
      </c>
      <c r="AK500" t="s" s="0">
        <v>81</v>
      </c>
      <c r="AL500" t="s" s="0">
        <v>3224</v>
      </c>
      <c r="AM500" t="s" s="0">
        <v>77</v>
      </c>
      <c r="AN500" t="s" s="0">
        <v>77</v>
      </c>
      <c r="AO500" t="s" s="0">
        <v>97</v>
      </c>
      <c r="AP500" t="s" s="0">
        <v>97</v>
      </c>
      <c r="AQ500" t="s" s="0">
        <v>170</v>
      </c>
      <c r="AR500" t="s" s="0">
        <v>171</v>
      </c>
      <c r="AS500" t="s" s="0">
        <v>172</v>
      </c>
      <c r="AT500" t="s" s="0">
        <v>81</v>
      </c>
      <c r="AU500" t="s" s="0">
        <v>173</v>
      </c>
      <c r="AV500" t="s" s="0">
        <v>81</v>
      </c>
      <c r="AW500" t="s" s="0">
        <v>174</v>
      </c>
      <c r="AX500" t="s" s="0">
        <v>175</v>
      </c>
      <c r="AY500" t="s" s="0">
        <v>10889</v>
      </c>
      <c r="AZ500" t="s" s="0">
        <v>106</v>
      </c>
      <c r="BA500" t="s" s="0">
        <v>177</v>
      </c>
      <c r="BB500" t="s" s="0">
        <v>360</v>
      </c>
      <c r="BC500" t="s" s="0">
        <v>81</v>
      </c>
      <c r="BD500" t="s" s="0">
        <v>81</v>
      </c>
      <c r="BE500" t="s" s="0">
        <v>81</v>
      </c>
      <c r="BF500" t="s" s="0">
        <v>81</v>
      </c>
      <c r="BG500" t="s" s="0">
        <v>81</v>
      </c>
      <c r="BH500" t="s" s="0">
        <v>81</v>
      </c>
      <c r="BI500" t="s" s="0">
        <v>10890</v>
      </c>
      <c r="BJ500" t="s" s="0">
        <v>10891</v>
      </c>
      <c r="BK500" t="s" s="996">
        <f>HYPERLINK("http://dx.doi.org/10.3390/jcm15093477","http://dx.doi.org/10.3390/jcm15093477")</f>
        <v>10892</v>
      </c>
      <c r="BL500" t="s" s="0">
        <v>81</v>
      </c>
      <c r="BM500" t="s" s="0">
        <v>912</v>
      </c>
      <c r="BN500" t="s" s="0">
        <v>206</v>
      </c>
      <c r="BO500" t="s" s="0">
        <v>182</v>
      </c>
      <c r="BP500" t="s" s="0">
        <v>115</v>
      </c>
      <c r="BQ500" t="s" s="0">
        <v>10893</v>
      </c>
      <c r="BR500" t="s" s="0">
        <v>10894</v>
      </c>
      <c r="BS500" t="s" s="0">
        <v>10895</v>
      </c>
      <c r="BT500" t="s" s="997">
        <f>HYPERLINK("https://www.webofscience.com/wos/woscc/full-record/WOS:001763667300001","View Record in Web of Science")</f>
        <v>119</v>
      </c>
      <c r="BU500" t="s" s="0">
        <v>120</v>
      </c>
      <c r="BV500" t="s" s="0">
        <v>81</v>
      </c>
      <c r="BW500" t="s" s="0">
        <v>81</v>
      </c>
      <c r="BX500" t="s" s="0">
        <v>121</v>
      </c>
    </row>
    <row r="501">
      <c r="A501" t="s" s="0">
        <v>97</v>
      </c>
      <c r="B501" t="s" s="0">
        <v>77</v>
      </c>
      <c r="C501" t="s" s="0">
        <v>354</v>
      </c>
      <c r="D501" t="s" s="0">
        <v>77</v>
      </c>
      <c r="E501" t="s" s="0">
        <v>10896</v>
      </c>
      <c r="F501" t="s" s="0">
        <v>10897</v>
      </c>
      <c r="G501" t="s" s="0">
        <v>10898</v>
      </c>
      <c r="H501" t="s" s="0">
        <v>81</v>
      </c>
      <c r="I501" t="s" s="0">
        <v>82</v>
      </c>
      <c r="J501" t="s" s="0">
        <v>10899</v>
      </c>
      <c r="K501" t="s" s="0">
        <v>10900</v>
      </c>
      <c r="L501" t="s" s="0">
        <v>81</v>
      </c>
      <c r="M501" t="s" s="0">
        <v>81</v>
      </c>
      <c r="N501" t="s" s="0">
        <v>81</v>
      </c>
      <c r="O501" t="s" s="0">
        <v>10901</v>
      </c>
      <c r="P501" t="s" s="0">
        <v>10902</v>
      </c>
      <c r="Q501" t="s" s="0">
        <v>87</v>
      </c>
      <c r="R501" t="s" s="0">
        <v>81</v>
      </c>
      <c r="S501" t="s" s="0">
        <v>81</v>
      </c>
      <c r="T501" t="s" s="0">
        <v>81</v>
      </c>
      <c r="U501" t="s" s="0">
        <v>81</v>
      </c>
      <c r="V501" t="s" s="0">
        <v>10903</v>
      </c>
      <c r="W501" t="s" s="0">
        <v>8725</v>
      </c>
      <c r="X501" t="s" s="0">
        <v>81</v>
      </c>
      <c r="Y501" t="s" s="0">
        <v>81</v>
      </c>
      <c r="Z501" t="s" s="0">
        <v>90</v>
      </c>
      <c r="AA501" t="s" s="0">
        <v>91</v>
      </c>
      <c r="AB501" t="s" s="0">
        <v>81</v>
      </c>
      <c r="AC501" t="s" s="0">
        <v>81</v>
      </c>
      <c r="AD501" t="s" s="0">
        <v>81</v>
      </c>
      <c r="AE501" t="s" s="0">
        <v>81</v>
      </c>
      <c r="AF501" t="s" s="0">
        <v>81</v>
      </c>
      <c r="AG501" t="s" s="0">
        <v>10904</v>
      </c>
      <c r="AH501" t="s" s="0">
        <v>10905</v>
      </c>
      <c r="AI501" t="s" s="0">
        <v>10906</v>
      </c>
      <c r="AJ501" t="s" s="0">
        <v>10907</v>
      </c>
      <c r="AK501" t="s" s="0">
        <v>81</v>
      </c>
      <c r="AL501" t="s" s="0">
        <v>138</v>
      </c>
      <c r="AM501" t="s" s="0">
        <v>461</v>
      </c>
      <c r="AN501" t="s" s="0">
        <v>198</v>
      </c>
      <c r="AO501" t="s" s="0">
        <v>108</v>
      </c>
      <c r="AP501" t="s" s="0">
        <v>206</v>
      </c>
      <c r="AQ501" t="s" s="0">
        <v>611</v>
      </c>
      <c r="AR501" t="s" s="0">
        <v>612</v>
      </c>
      <c r="AS501" t="s" s="0">
        <v>613</v>
      </c>
      <c r="AT501" t="s" s="0">
        <v>81</v>
      </c>
      <c r="AU501" t="s" s="0">
        <v>8728</v>
      </c>
      <c r="AV501" t="s" s="0">
        <v>81</v>
      </c>
      <c r="AW501" t="s" s="0">
        <v>8729</v>
      </c>
      <c r="AX501" t="s" s="0">
        <v>8730</v>
      </c>
      <c r="AY501" t="s" s="0">
        <v>10908</v>
      </c>
      <c r="AZ501" t="s" s="0">
        <v>147</v>
      </c>
      <c r="BA501" t="s" s="0">
        <v>354</v>
      </c>
      <c r="BB501" t="s" s="0">
        <v>97</v>
      </c>
      <c r="BC501" t="s" s="0">
        <v>81</v>
      </c>
      <c r="BD501" t="s" s="0">
        <v>81</v>
      </c>
      <c r="BE501" t="s" s="0">
        <v>81</v>
      </c>
      <c r="BF501" t="s" s="0">
        <v>81</v>
      </c>
      <c r="BG501" t="s" s="0">
        <v>10909</v>
      </c>
      <c r="BH501" t="s" s="0">
        <v>10910</v>
      </c>
      <c r="BI501" t="s" s="0">
        <v>81</v>
      </c>
      <c r="BJ501" t="s" s="0">
        <v>10911</v>
      </c>
      <c r="BK501" t="s" s="998">
        <f>HYPERLINK("http://dx.doi.org/10.1016/j.euf.2021.03.020","http://dx.doi.org/10.1016/j.euf.2021.03.020")</f>
        <v>10912</v>
      </c>
      <c r="BL501" t="s" s="0">
        <v>81</v>
      </c>
      <c r="BM501" t="s" s="0">
        <v>81</v>
      </c>
      <c r="BN501" t="s" s="0">
        <v>360</v>
      </c>
      <c r="BO501" t="s" s="0">
        <v>1853</v>
      </c>
      <c r="BP501" t="s" s="0">
        <v>1853</v>
      </c>
      <c r="BQ501" t="s" s="0">
        <v>10913</v>
      </c>
      <c r="BR501" t="s" s="0">
        <v>10914</v>
      </c>
      <c r="BS501" t="s" s="0">
        <v>10915</v>
      </c>
      <c r="BT501" t="s" s="999">
        <f>HYPERLINK("https://www.webofscience.com/wos/woscc/full-record/WOS:000836434500015","View Record in Web of Science")</f>
        <v>119</v>
      </c>
      <c r="BU501" t="s" s="0">
        <v>81</v>
      </c>
      <c r="BV501" t="s" s="0">
        <v>81</v>
      </c>
      <c r="BW501" t="s" s="0">
        <v>81</v>
      </c>
      <c r="BX501" t="s" s="0">
        <v>121</v>
      </c>
    </row>
    <row r="502">
      <c r="A502" t="s" s="0">
        <v>77</v>
      </c>
      <c r="B502" t="s" s="0">
        <v>77</v>
      </c>
      <c r="C502" t="s" s="0">
        <v>77</v>
      </c>
      <c r="D502" t="s" s="0">
        <v>77</v>
      </c>
      <c r="E502" t="s" s="0">
        <v>10916</v>
      </c>
      <c r="F502" t="s" s="0">
        <v>10917</v>
      </c>
      <c r="G502" t="s" s="0">
        <v>10918</v>
      </c>
      <c r="H502" t="s" s="0">
        <v>81</v>
      </c>
      <c r="I502" t="s" s="0">
        <v>1195</v>
      </c>
      <c r="J502" t="s" s="0">
        <v>10919</v>
      </c>
      <c r="K502" t="s" s="0">
        <v>10920</v>
      </c>
      <c r="L502" t="s" s="0">
        <v>81</v>
      </c>
      <c r="M502" t="s" s="0">
        <v>81</v>
      </c>
      <c r="N502" t="s" s="0">
        <v>81</v>
      </c>
      <c r="O502" t="s" s="0">
        <v>10921</v>
      </c>
      <c r="P502" t="s" s="0">
        <v>10922</v>
      </c>
      <c r="Q502" t="s" s="0">
        <v>87</v>
      </c>
      <c r="R502" t="s" s="0">
        <v>81</v>
      </c>
      <c r="S502" t="s" s="0">
        <v>81</v>
      </c>
      <c r="T502" t="s" s="0">
        <v>81</v>
      </c>
      <c r="U502" t="s" s="0">
        <v>81</v>
      </c>
      <c r="V502" t="s" s="0">
        <v>10923</v>
      </c>
      <c r="W502" t="s" s="0">
        <v>5882</v>
      </c>
      <c r="X502" t="s" s="0">
        <v>81</v>
      </c>
      <c r="Y502" t="s" s="0">
        <v>81</v>
      </c>
      <c r="Z502" t="s" s="0">
        <v>90</v>
      </c>
      <c r="AA502" t="s" s="0">
        <v>91</v>
      </c>
      <c r="AB502" t="s" s="0">
        <v>81</v>
      </c>
      <c r="AC502" t="s" s="0">
        <v>81</v>
      </c>
      <c r="AD502" t="s" s="0">
        <v>81</v>
      </c>
      <c r="AE502" t="s" s="0">
        <v>81</v>
      </c>
      <c r="AF502" t="s" s="0">
        <v>81</v>
      </c>
      <c r="AG502" t="s" s="0">
        <v>10924</v>
      </c>
      <c r="AH502" t="s" s="0">
        <v>10925</v>
      </c>
      <c r="AI502" t="s" s="0">
        <v>81</v>
      </c>
      <c r="AJ502" t="s" s="0">
        <v>81</v>
      </c>
      <c r="AK502" t="s" s="0">
        <v>81</v>
      </c>
      <c r="AL502" t="s" s="0">
        <v>8370</v>
      </c>
      <c r="AM502" t="s" s="0">
        <v>108</v>
      </c>
      <c r="AN502" t="s" s="0">
        <v>108</v>
      </c>
      <c r="AO502" t="s" s="0">
        <v>108</v>
      </c>
      <c r="AP502" t="s" s="0">
        <v>108</v>
      </c>
      <c r="AQ502" t="s" s="0">
        <v>313</v>
      </c>
      <c r="AR502" t="s" s="0">
        <v>314</v>
      </c>
      <c r="AS502" t="s" s="0">
        <v>315</v>
      </c>
      <c r="AT502" t="s" s="0">
        <v>81</v>
      </c>
      <c r="AU502" t="s" s="0">
        <v>5885</v>
      </c>
      <c r="AV502" t="s" s="0">
        <v>81</v>
      </c>
      <c r="AW502" t="s" s="0">
        <v>5886</v>
      </c>
      <c r="AX502" t="s" s="0">
        <v>5887</v>
      </c>
      <c r="AY502" t="s" s="0">
        <v>10926</v>
      </c>
      <c r="AZ502" t="s" s="0">
        <v>106</v>
      </c>
      <c r="BA502" t="s" s="0">
        <v>181</v>
      </c>
      <c r="BB502" t="s" s="0">
        <v>81</v>
      </c>
      <c r="BC502" t="s" s="0">
        <v>81</v>
      </c>
      <c r="BD502" t="s" s="0">
        <v>81</v>
      </c>
      <c r="BE502" t="s" s="0">
        <v>81</v>
      </c>
      <c r="BF502" t="s" s="0">
        <v>81</v>
      </c>
      <c r="BG502" t="s" s="0">
        <v>81</v>
      </c>
      <c r="BH502" t="s" s="0">
        <v>81</v>
      </c>
      <c r="BI502" t="s" s="0">
        <v>10927</v>
      </c>
      <c r="BJ502" t="s" s="0">
        <v>10928</v>
      </c>
      <c r="BK502" t="s" s="1000">
        <f>HYPERLINK("http://dx.doi.org/10.3389/fpubh.2026.1818726","http://dx.doi.org/10.3389/fpubh.2026.1818726")</f>
        <v>10929</v>
      </c>
      <c r="BL502" t="s" s="0">
        <v>81</v>
      </c>
      <c r="BM502" t="s" s="0">
        <v>81</v>
      </c>
      <c r="BN502" t="s" s="0">
        <v>181</v>
      </c>
      <c r="BO502" t="s" s="0">
        <v>4651</v>
      </c>
      <c r="BP502" t="s" s="0">
        <v>4651</v>
      </c>
      <c r="BQ502" t="s" s="0">
        <v>10930</v>
      </c>
      <c r="BR502" t="s" s="0">
        <v>10931</v>
      </c>
      <c r="BS502" t="s" s="0">
        <v>10932</v>
      </c>
      <c r="BT502" t="s" s="1001">
        <f>HYPERLINK("https://www.webofscience.com/wos/woscc/full-record/WOS:001746949100001","View Record in Web of Science")</f>
        <v>119</v>
      </c>
      <c r="BU502" t="s" s="0">
        <v>120</v>
      </c>
      <c r="BV502" t="s" s="0">
        <v>81</v>
      </c>
      <c r="BW502" t="s" s="0">
        <v>81</v>
      </c>
      <c r="BX502" t="s" s="0">
        <v>121</v>
      </c>
    </row>
    <row r="503">
      <c r="A503" t="s" s="0">
        <v>77</v>
      </c>
      <c r="B503" t="s" s="0">
        <v>77</v>
      </c>
      <c r="C503" t="s" s="0">
        <v>77</v>
      </c>
      <c r="D503" t="s" s="0">
        <v>77</v>
      </c>
      <c r="E503" t="s" s="0">
        <v>10933</v>
      </c>
      <c r="F503" t="s" s="0">
        <v>10934</v>
      </c>
      <c r="G503" t="s" s="0">
        <v>10935</v>
      </c>
      <c r="H503" t="s" s="0">
        <v>81</v>
      </c>
      <c r="I503" t="s" s="0">
        <v>276</v>
      </c>
      <c r="J503" t="s" s="0">
        <v>10936</v>
      </c>
      <c r="K503" t="s" s="0">
        <v>10937</v>
      </c>
      <c r="L503" t="s" s="0">
        <v>81</v>
      </c>
      <c r="M503" t="s" s="0">
        <v>81</v>
      </c>
      <c r="N503" t="s" s="0">
        <v>81</v>
      </c>
      <c r="O503" t="s" s="0">
        <v>10938</v>
      </c>
      <c r="P503" t="s" s="0">
        <v>10939</v>
      </c>
      <c r="Q503" t="s" s="0">
        <v>87</v>
      </c>
      <c r="R503" t="s" s="0">
        <v>81</v>
      </c>
      <c r="S503" t="s" s="0">
        <v>81</v>
      </c>
      <c r="T503" t="s" s="0">
        <v>81</v>
      </c>
      <c r="U503" t="s" s="0">
        <v>81</v>
      </c>
      <c r="V503" t="s" s="0">
        <v>10940</v>
      </c>
      <c r="W503" t="s" s="0">
        <v>10941</v>
      </c>
      <c r="X503" t="s" s="0">
        <v>81</v>
      </c>
      <c r="Y503" t="s" s="0">
        <v>81</v>
      </c>
      <c r="Z503" t="s" s="0">
        <v>90</v>
      </c>
      <c r="AA503" t="s" s="0">
        <v>91</v>
      </c>
      <c r="AB503" t="s" s="0">
        <v>81</v>
      </c>
      <c r="AC503" t="s" s="0">
        <v>81</v>
      </c>
      <c r="AD503" t="s" s="0">
        <v>81</v>
      </c>
      <c r="AE503" t="s" s="0">
        <v>81</v>
      </c>
      <c r="AF503" t="s" s="0">
        <v>81</v>
      </c>
      <c r="AG503" t="s" s="0">
        <v>10942</v>
      </c>
      <c r="AH503" t="s" s="0">
        <v>81</v>
      </c>
      <c r="AI503" t="s" s="0">
        <v>81</v>
      </c>
      <c r="AJ503" t="s" s="0">
        <v>81</v>
      </c>
      <c r="AK503" t="s" s="0">
        <v>81</v>
      </c>
      <c r="AL503" t="s" s="0">
        <v>113</v>
      </c>
      <c r="AM503" t="s" s="0">
        <v>77</v>
      </c>
      <c r="AN503" t="s" s="0">
        <v>77</v>
      </c>
      <c r="AO503" t="s" s="0">
        <v>108</v>
      </c>
      <c r="AP503" t="s" s="0">
        <v>108</v>
      </c>
      <c r="AQ503" t="s" s="0">
        <v>611</v>
      </c>
      <c r="AR503" t="s" s="0">
        <v>612</v>
      </c>
      <c r="AS503" t="s" s="0">
        <v>613</v>
      </c>
      <c r="AT503" t="s" s="0">
        <v>81</v>
      </c>
      <c r="AU503" t="s" s="0">
        <v>10943</v>
      </c>
      <c r="AV503" t="s" s="0">
        <v>81</v>
      </c>
      <c r="AW503" t="s" s="0">
        <v>10941</v>
      </c>
      <c r="AX503" t="s" s="0">
        <v>10944</v>
      </c>
      <c r="AY503" t="s" s="0">
        <v>346</v>
      </c>
      <c r="AZ503" t="s" s="0">
        <v>106</v>
      </c>
      <c r="BA503" t="s" s="0">
        <v>107</v>
      </c>
      <c r="BB503" t="s" s="0">
        <v>81</v>
      </c>
      <c r="BC503" t="s" s="0">
        <v>81</v>
      </c>
      <c r="BD503" t="s" s="0">
        <v>81</v>
      </c>
      <c r="BE503" t="s" s="0">
        <v>81</v>
      </c>
      <c r="BF503" t="s" s="0">
        <v>81</v>
      </c>
      <c r="BG503" t="s" s="0">
        <v>81</v>
      </c>
      <c r="BH503" t="s" s="0">
        <v>81</v>
      </c>
      <c r="BI503" t="s" s="0">
        <v>10945</v>
      </c>
      <c r="BJ503" t="s" s="0">
        <v>10946</v>
      </c>
      <c r="BK503" t="s" s="1002">
        <f>HYPERLINK("http://dx.doi.org/10.1016/j.xjon.2026.101597","http://dx.doi.org/10.1016/j.xjon.2026.101597")</f>
        <v>10947</v>
      </c>
      <c r="BL503" t="s" s="0">
        <v>81</v>
      </c>
      <c r="BM503" t="s" s="0">
        <v>346</v>
      </c>
      <c r="BN503" t="s" s="0">
        <v>677</v>
      </c>
      <c r="BO503" t="s" s="0">
        <v>10948</v>
      </c>
      <c r="BP503" t="s" s="0">
        <v>10949</v>
      </c>
      <c r="BQ503" t="s" s="0">
        <v>10950</v>
      </c>
      <c r="BR503" t="s" s="0">
        <v>10951</v>
      </c>
      <c r="BS503" t="s" s="0">
        <v>10952</v>
      </c>
      <c r="BT503" t="s" s="1003">
        <f>HYPERLINK("https://www.webofscience.com/wos/woscc/full-record/WOS:001753489900001","View Record in Web of Science")</f>
        <v>119</v>
      </c>
      <c r="BU503" t="s" s="0">
        <v>120</v>
      </c>
      <c r="BV503" t="s" s="0">
        <v>81</v>
      </c>
      <c r="BW503" t="s" s="0">
        <v>81</v>
      </c>
      <c r="BX503" t="s" s="0">
        <v>121</v>
      </c>
    </row>
    <row r="504">
      <c r="A504" t="s" s="0">
        <v>77</v>
      </c>
      <c r="B504" t="s" s="0">
        <v>77</v>
      </c>
      <c r="C504" t="s" s="0">
        <v>77</v>
      </c>
      <c r="D504" t="s" s="0">
        <v>77</v>
      </c>
      <c r="E504" t="s" s="0">
        <v>10953</v>
      </c>
      <c r="F504" t="s" s="0">
        <v>10954</v>
      </c>
      <c r="G504" t="s" s="0">
        <v>10955</v>
      </c>
      <c r="H504" t="s" s="0">
        <v>81</v>
      </c>
      <c r="I504" t="s" s="0">
        <v>276</v>
      </c>
      <c r="J504" t="s" s="0">
        <v>10956</v>
      </c>
      <c r="K504" t="s" s="0">
        <v>10957</v>
      </c>
      <c r="L504" t="s" s="0">
        <v>81</v>
      </c>
      <c r="M504" t="s" s="0">
        <v>81</v>
      </c>
      <c r="N504" t="s" s="0">
        <v>81</v>
      </c>
      <c r="O504" t="s" s="0">
        <v>10958</v>
      </c>
      <c r="P504" t="s" s="0">
        <v>10959</v>
      </c>
      <c r="Q504" t="s" s="0">
        <v>87</v>
      </c>
      <c r="R504" t="s" s="0">
        <v>81</v>
      </c>
      <c r="S504" t="s" s="0">
        <v>81</v>
      </c>
      <c r="T504" t="s" s="0">
        <v>81</v>
      </c>
      <c r="U504" t="s" s="0">
        <v>81</v>
      </c>
      <c r="V504" t="s" s="0">
        <v>10960</v>
      </c>
      <c r="W504" t="s" s="0">
        <v>10961</v>
      </c>
      <c r="X504" t="s" s="0">
        <v>81</v>
      </c>
      <c r="Y504" t="s" s="0">
        <v>81</v>
      </c>
      <c r="Z504" t="s" s="0">
        <v>90</v>
      </c>
      <c r="AA504" t="s" s="0">
        <v>91</v>
      </c>
      <c r="AB504" t="s" s="0">
        <v>81</v>
      </c>
      <c r="AC504" t="s" s="0">
        <v>81</v>
      </c>
      <c r="AD504" t="s" s="0">
        <v>81</v>
      </c>
      <c r="AE504" t="s" s="0">
        <v>81</v>
      </c>
      <c r="AF504" t="s" s="0">
        <v>81</v>
      </c>
      <c r="AG504" t="s" s="0">
        <v>10962</v>
      </c>
      <c r="AH504" t="s" s="0">
        <v>10963</v>
      </c>
      <c r="AI504" t="s" s="0">
        <v>81</v>
      </c>
      <c r="AJ504" t="s" s="0">
        <v>10964</v>
      </c>
      <c r="AK504" t="s" s="0">
        <v>81</v>
      </c>
      <c r="AL504" t="s" s="0">
        <v>638</v>
      </c>
      <c r="AM504" t="s" s="0">
        <v>77</v>
      </c>
      <c r="AN504" t="s" s="0">
        <v>77</v>
      </c>
      <c r="AO504" t="s" s="0">
        <v>77</v>
      </c>
      <c r="AP504" t="s" s="0">
        <v>77</v>
      </c>
      <c r="AQ504" t="s" s="0">
        <v>535</v>
      </c>
      <c r="AR504" t="s" s="0">
        <v>99</v>
      </c>
      <c r="AS504" t="s" s="0">
        <v>536</v>
      </c>
      <c r="AT504" t="s" s="0">
        <v>10965</v>
      </c>
      <c r="AU504" t="s" s="0">
        <v>10966</v>
      </c>
      <c r="AV504" t="s" s="0">
        <v>81</v>
      </c>
      <c r="AW504" t="s" s="0">
        <v>10967</v>
      </c>
      <c r="AX504" t="s" s="0">
        <v>10968</v>
      </c>
      <c r="AY504" t="s" s="0">
        <v>10969</v>
      </c>
      <c r="AZ504" t="s" s="0">
        <v>205</v>
      </c>
      <c r="BA504" t="s" s="0">
        <v>138</v>
      </c>
      <c r="BB504" t="s" s="0">
        <v>108</v>
      </c>
      <c r="BC504" t="s" s="0">
        <v>81</v>
      </c>
      <c r="BD504" t="s" s="0">
        <v>81</v>
      </c>
      <c r="BE504" t="s" s="0">
        <v>81</v>
      </c>
      <c r="BF504" t="s" s="0">
        <v>81</v>
      </c>
      <c r="BG504" t="s" s="0">
        <v>81</v>
      </c>
      <c r="BH504" t="s" s="0">
        <v>81</v>
      </c>
      <c r="BI504" t="s" s="0">
        <v>2264</v>
      </c>
      <c r="BJ504" t="s" s="0">
        <v>10970</v>
      </c>
      <c r="BK504" t="s" s="1004">
        <f>HYPERLINK("http://dx.doi.org/10.1007/s11936-025-01129-8","http://dx.doi.org/10.1007/s11936-025-01129-8")</f>
        <v>10971</v>
      </c>
      <c r="BL504" t="s" s="0">
        <v>81</v>
      </c>
      <c r="BM504" t="s" s="0">
        <v>81</v>
      </c>
      <c r="BN504" t="s" s="0">
        <v>360</v>
      </c>
      <c r="BO504" t="s" s="0">
        <v>155</v>
      </c>
      <c r="BP504" t="s" s="0">
        <v>156</v>
      </c>
      <c r="BQ504" t="s" s="0">
        <v>10972</v>
      </c>
      <c r="BR504" t="s" s="0">
        <v>81</v>
      </c>
      <c r="BS504" t="s" s="0">
        <v>10973</v>
      </c>
      <c r="BT504" t="s" s="1005">
        <f>HYPERLINK("https://www.webofscience.com/wos/woscc/full-record/WOS:001618085100001","View Record in Web of Science")</f>
        <v>119</v>
      </c>
      <c r="BU504" t="s" s="0">
        <v>81</v>
      </c>
      <c r="BV504" t="s" s="0">
        <v>81</v>
      </c>
      <c r="BW504" t="s" s="0">
        <v>81</v>
      </c>
      <c r="BX504" t="s" s="0">
        <v>121</v>
      </c>
    </row>
    <row r="505">
      <c r="A505" t="s" s="0">
        <v>77</v>
      </c>
      <c r="B505" t="s" s="0">
        <v>77</v>
      </c>
      <c r="C505" t="s" s="0">
        <v>108</v>
      </c>
      <c r="D505" t="s" s="0">
        <v>77</v>
      </c>
      <c r="E505" t="s" s="0">
        <v>10974</v>
      </c>
      <c r="F505" t="s" s="0">
        <v>10975</v>
      </c>
      <c r="G505" t="s" s="0">
        <v>10976</v>
      </c>
      <c r="H505" t="s" s="0">
        <v>81</v>
      </c>
      <c r="I505" t="s" s="0">
        <v>82</v>
      </c>
      <c r="J505" t="s" s="0">
        <v>10977</v>
      </c>
      <c r="K505" t="s" s="0">
        <v>10978</v>
      </c>
      <c r="L505" t="s" s="0">
        <v>10979</v>
      </c>
      <c r="M505" t="s" s="0">
        <v>10980</v>
      </c>
      <c r="N505" t="s" s="0">
        <v>10981</v>
      </c>
      <c r="O505" t="s" s="0">
        <v>10982</v>
      </c>
      <c r="P505" t="s" s="0">
        <v>10983</v>
      </c>
      <c r="Q505" t="s" s="0">
        <v>87</v>
      </c>
      <c r="R505" t="s" s="0">
        <v>81</v>
      </c>
      <c r="S505" t="s" s="0">
        <v>81</v>
      </c>
      <c r="T505" t="s" s="0">
        <v>81</v>
      </c>
      <c r="U505" t="s" s="0">
        <v>81</v>
      </c>
      <c r="V505" t="s" s="0">
        <v>10984</v>
      </c>
      <c r="W505" t="s" s="0">
        <v>10985</v>
      </c>
      <c r="X505" t="s" s="0">
        <v>81</v>
      </c>
      <c r="Y505" t="s" s="0">
        <v>81</v>
      </c>
      <c r="Z505" t="s" s="0">
        <v>90</v>
      </c>
      <c r="AA505" t="s" s="0">
        <v>91</v>
      </c>
      <c r="AB505" t="s" s="0">
        <v>81</v>
      </c>
      <c r="AC505" t="s" s="0">
        <v>81</v>
      </c>
      <c r="AD505" t="s" s="0">
        <v>81</v>
      </c>
      <c r="AE505" t="s" s="0">
        <v>81</v>
      </c>
      <c r="AF505" t="s" s="0">
        <v>81</v>
      </c>
      <c r="AG505" t="s" s="0">
        <v>81</v>
      </c>
      <c r="AH505" t="s" s="0">
        <v>10986</v>
      </c>
      <c r="AI505" t="s" s="0">
        <v>10987</v>
      </c>
      <c r="AJ505" t="s" s="0">
        <v>10988</v>
      </c>
      <c r="AK505" t="s" s="0">
        <v>81</v>
      </c>
      <c r="AL505" t="s" s="0">
        <v>672</v>
      </c>
      <c r="AM505" t="s" s="0">
        <v>108</v>
      </c>
      <c r="AN505" t="s" s="0">
        <v>97</v>
      </c>
      <c r="AO505" t="s" s="0">
        <v>97</v>
      </c>
      <c r="AP505" t="s" s="0">
        <v>199</v>
      </c>
      <c r="AQ505" t="s" s="0">
        <v>10989</v>
      </c>
      <c r="AR505" t="s" s="0">
        <v>10990</v>
      </c>
      <c r="AS505" t="s" s="0">
        <v>10991</v>
      </c>
      <c r="AT505" t="s" s="0">
        <v>10992</v>
      </c>
      <c r="AU505" t="s" s="0">
        <v>10993</v>
      </c>
      <c r="AV505" t="s" s="0">
        <v>81</v>
      </c>
      <c r="AW505" t="s" s="0">
        <v>10985</v>
      </c>
      <c r="AX505" t="s" s="0">
        <v>10994</v>
      </c>
      <c r="AY505" t="s" s="0">
        <v>112</v>
      </c>
      <c r="AZ505" t="s" s="0">
        <v>106</v>
      </c>
      <c r="BA505" t="s" s="0">
        <v>198</v>
      </c>
      <c r="BB505" t="s" s="0">
        <v>199</v>
      </c>
      <c r="BC505" t="s" s="0">
        <v>81</v>
      </c>
      <c r="BD505" t="s" s="0">
        <v>81</v>
      </c>
      <c r="BE505" t="s" s="0">
        <v>81</v>
      </c>
      <c r="BF505" t="s" s="0">
        <v>81</v>
      </c>
      <c r="BG505" t="s" s="0">
        <v>81</v>
      </c>
      <c r="BH505" t="s" s="0">
        <v>81</v>
      </c>
      <c r="BI505" t="s" s="0">
        <v>81</v>
      </c>
      <c r="BJ505" t="s" s="0">
        <v>10995</v>
      </c>
      <c r="BK505" t="s" s="1006">
        <f>HYPERLINK("http://dx.doi.org/10.2337/dc25-1493","http://dx.doi.org/10.2337/dc25-1493")</f>
        <v>10996</v>
      </c>
      <c r="BL505" t="s" s="0">
        <v>81</v>
      </c>
      <c r="BM505" t="s" s="0">
        <v>81</v>
      </c>
      <c r="BN505" t="s" s="0">
        <v>136</v>
      </c>
      <c r="BO505" t="s" s="0">
        <v>3280</v>
      </c>
      <c r="BP505" t="s" s="0">
        <v>3280</v>
      </c>
      <c r="BQ505" t="s" s="0">
        <v>10997</v>
      </c>
      <c r="BR505" t="s" s="0">
        <v>10998</v>
      </c>
      <c r="BS505" t="s" s="0">
        <v>10999</v>
      </c>
      <c r="BT505" t="s" s="1007">
        <f>HYPERLINK("https://www.webofscience.com/wos/woscc/full-record/WOS:001701350800004","View Record in Web of Science")</f>
        <v>119</v>
      </c>
      <c r="BU505" t="s" s="0">
        <v>81</v>
      </c>
      <c r="BV505" t="s" s="0">
        <v>81</v>
      </c>
      <c r="BW505" t="s" s="0">
        <v>81</v>
      </c>
      <c r="BX505" t="s" s="0">
        <v>121</v>
      </c>
    </row>
    <row r="506">
      <c r="A506" t="s" s="0">
        <v>108</v>
      </c>
      <c r="B506" t="s" s="0">
        <v>77</v>
      </c>
      <c r="C506" t="s" s="0">
        <v>97</v>
      </c>
      <c r="D506" t="s" s="0">
        <v>77</v>
      </c>
      <c r="E506" t="s" s="0">
        <v>11000</v>
      </c>
      <c r="F506" t="s" s="0">
        <v>11001</v>
      </c>
      <c r="G506" t="s" s="0">
        <v>11002</v>
      </c>
      <c r="H506" t="s" s="0">
        <v>81</v>
      </c>
      <c r="I506" t="s" s="0">
        <v>82</v>
      </c>
      <c r="J506" t="s" s="0">
        <v>11003</v>
      </c>
      <c r="K506" t="s" s="0">
        <v>11004</v>
      </c>
      <c r="L506" t="s" s="0">
        <v>81</v>
      </c>
      <c r="M506" t="s" s="0">
        <v>81</v>
      </c>
      <c r="N506" t="s" s="0">
        <v>81</v>
      </c>
      <c r="O506" t="s" s="0">
        <v>11005</v>
      </c>
      <c r="P506" t="s" s="0">
        <v>11006</v>
      </c>
      <c r="Q506" t="s" s="0">
        <v>87</v>
      </c>
      <c r="R506" t="s" s="0">
        <v>81</v>
      </c>
      <c r="S506" t="s" s="0">
        <v>81</v>
      </c>
      <c r="T506" t="s" s="0">
        <v>81</v>
      </c>
      <c r="U506" t="s" s="0">
        <v>81</v>
      </c>
      <c r="V506" t="s" s="0">
        <v>11007</v>
      </c>
      <c r="W506" t="s" s="0">
        <v>167</v>
      </c>
      <c r="X506" t="s" s="0">
        <v>81</v>
      </c>
      <c r="Y506" t="s" s="0">
        <v>81</v>
      </c>
      <c r="Z506" t="s" s="0">
        <v>90</v>
      </c>
      <c r="AA506" t="s" s="0">
        <v>91</v>
      </c>
      <c r="AB506" t="s" s="0">
        <v>81</v>
      </c>
      <c r="AC506" t="s" s="0">
        <v>81</v>
      </c>
      <c r="AD506" t="s" s="0">
        <v>81</v>
      </c>
      <c r="AE506" t="s" s="0">
        <v>81</v>
      </c>
      <c r="AF506" t="s" s="0">
        <v>81</v>
      </c>
      <c r="AG506" t="s" s="0">
        <v>11008</v>
      </c>
      <c r="AH506" t="s" s="0">
        <v>81</v>
      </c>
      <c r="AI506" t="s" s="0">
        <v>11009</v>
      </c>
      <c r="AJ506" t="s" s="0">
        <v>11010</v>
      </c>
      <c r="AK506" t="s" s="0">
        <v>81</v>
      </c>
      <c r="AL506" t="s" s="0">
        <v>198</v>
      </c>
      <c r="AM506" t="s" s="0">
        <v>297</v>
      </c>
      <c r="AN506" t="s" s="0">
        <v>677</v>
      </c>
      <c r="AO506" t="s" s="0">
        <v>77</v>
      </c>
      <c r="AP506" t="s" s="0">
        <v>97</v>
      </c>
      <c r="AQ506" t="s" s="0">
        <v>170</v>
      </c>
      <c r="AR506" t="s" s="0">
        <v>171</v>
      </c>
      <c r="AS506" t="s" s="0">
        <v>172</v>
      </c>
      <c r="AT506" t="s" s="0">
        <v>81</v>
      </c>
      <c r="AU506" t="s" s="0">
        <v>173</v>
      </c>
      <c r="AV506" t="s" s="0">
        <v>81</v>
      </c>
      <c r="AW506" t="s" s="0">
        <v>174</v>
      </c>
      <c r="AX506" t="s" s="0">
        <v>175</v>
      </c>
      <c r="AY506" t="s" s="0">
        <v>11011</v>
      </c>
      <c r="AZ506" t="s" s="0">
        <v>205</v>
      </c>
      <c r="BA506" t="s" s="0">
        <v>181</v>
      </c>
      <c r="BB506" t="s" s="0">
        <v>154</v>
      </c>
      <c r="BC506" t="s" s="0">
        <v>81</v>
      </c>
      <c r="BD506" t="s" s="0">
        <v>81</v>
      </c>
      <c r="BE506" t="s" s="0">
        <v>81</v>
      </c>
      <c r="BF506" t="s" s="0">
        <v>81</v>
      </c>
      <c r="BG506" t="s" s="0">
        <v>81</v>
      </c>
      <c r="BH506" t="s" s="0">
        <v>81</v>
      </c>
      <c r="BI506" t="s" s="0">
        <v>11012</v>
      </c>
      <c r="BJ506" t="s" s="0">
        <v>11013</v>
      </c>
      <c r="BK506" t="s" s="1008">
        <f>HYPERLINK("http://dx.doi.org/10.3390/jcm14134574","http://dx.doi.org/10.3390/jcm14134574")</f>
        <v>11014</v>
      </c>
      <c r="BL506" t="s" s="0">
        <v>81</v>
      </c>
      <c r="BM506" t="s" s="0">
        <v>81</v>
      </c>
      <c r="BN506" t="s" s="0">
        <v>177</v>
      </c>
      <c r="BO506" t="s" s="0">
        <v>182</v>
      </c>
      <c r="BP506" t="s" s="0">
        <v>115</v>
      </c>
      <c r="BQ506" t="s" s="0">
        <v>11015</v>
      </c>
      <c r="BR506" t="s" s="0">
        <v>11016</v>
      </c>
      <c r="BS506" t="s" s="0">
        <v>11017</v>
      </c>
      <c r="BT506" t="s" s="1009">
        <f>HYPERLINK("https://www.webofscience.com/wos/woscc/full-record/WOS:001526104400001","View Record in Web of Science")</f>
        <v>119</v>
      </c>
      <c r="BU506" t="s" s="0">
        <v>8023</v>
      </c>
      <c r="BV506" t="s" s="0">
        <v>81</v>
      </c>
      <c r="BW506" t="s" s="0">
        <v>81</v>
      </c>
      <c r="BX506" t="s" s="0">
        <v>121</v>
      </c>
    </row>
    <row r="507">
      <c r="A507" t="s" s="0">
        <v>77</v>
      </c>
      <c r="B507" t="s" s="0">
        <v>77</v>
      </c>
      <c r="C507" t="s" s="0">
        <v>77</v>
      </c>
      <c r="D507" t="s" s="0">
        <v>77</v>
      </c>
      <c r="E507" t="s" s="0">
        <v>11018</v>
      </c>
      <c r="F507" t="s" s="0">
        <v>11019</v>
      </c>
      <c r="G507" t="s" s="0">
        <v>11020</v>
      </c>
      <c r="H507" t="s" s="0">
        <v>81</v>
      </c>
      <c r="I507" t="s" s="0">
        <v>82</v>
      </c>
      <c r="J507" t="s" s="0">
        <v>11021</v>
      </c>
      <c r="K507" t="s" s="0">
        <v>11022</v>
      </c>
      <c r="L507" t="s" s="0">
        <v>81</v>
      </c>
      <c r="M507" t="s" s="0">
        <v>81</v>
      </c>
      <c r="N507" t="s" s="0">
        <v>81</v>
      </c>
      <c r="O507" t="s" s="0">
        <v>11023</v>
      </c>
      <c r="P507" t="s" s="0">
        <v>11024</v>
      </c>
      <c r="Q507" t="s" s="0">
        <v>87</v>
      </c>
      <c r="R507" t="s" s="0">
        <v>81</v>
      </c>
      <c r="S507" t="s" s="0">
        <v>81</v>
      </c>
      <c r="T507" t="s" s="0">
        <v>81</v>
      </c>
      <c r="U507" t="s" s="0">
        <v>81</v>
      </c>
      <c r="V507" t="s" s="0">
        <v>11025</v>
      </c>
      <c r="W507" t="s" s="0">
        <v>5144</v>
      </c>
      <c r="X507" t="s" s="0">
        <v>81</v>
      </c>
      <c r="Y507" t="s" s="0">
        <v>81</v>
      </c>
      <c r="Z507" t="s" s="0">
        <v>90</v>
      </c>
      <c r="AA507" t="s" s="0">
        <v>91</v>
      </c>
      <c r="AB507" t="s" s="0">
        <v>81</v>
      </c>
      <c r="AC507" t="s" s="0">
        <v>81</v>
      </c>
      <c r="AD507" t="s" s="0">
        <v>81</v>
      </c>
      <c r="AE507" t="s" s="0">
        <v>81</v>
      </c>
      <c r="AF507" t="s" s="0">
        <v>81</v>
      </c>
      <c r="AG507" t="s" s="0">
        <v>11026</v>
      </c>
      <c r="AH507" t="s" s="0">
        <v>81</v>
      </c>
      <c r="AI507" t="s" s="0">
        <v>81</v>
      </c>
      <c r="AJ507" t="s" s="0">
        <v>81</v>
      </c>
      <c r="AK507" t="s" s="0">
        <v>81</v>
      </c>
      <c r="AL507" t="s" s="0">
        <v>347</v>
      </c>
      <c r="AM507" t="s" s="0">
        <v>77</v>
      </c>
      <c r="AN507" t="s" s="0">
        <v>77</v>
      </c>
      <c r="AO507" t="s" s="0">
        <v>77</v>
      </c>
      <c r="AP507" t="s" s="0">
        <v>77</v>
      </c>
      <c r="AQ507" t="s" s="0">
        <v>313</v>
      </c>
      <c r="AR507" t="s" s="0">
        <v>314</v>
      </c>
      <c r="AS507" t="s" s="0">
        <v>315</v>
      </c>
      <c r="AT507" t="s" s="0">
        <v>5147</v>
      </c>
      <c r="AU507" t="s" s="0">
        <v>81</v>
      </c>
      <c r="AV507" t="s" s="0">
        <v>81</v>
      </c>
      <c r="AW507" t="s" s="0">
        <v>5148</v>
      </c>
      <c r="AX507" t="s" s="0">
        <v>5149</v>
      </c>
      <c r="AY507" t="s" s="0">
        <v>865</v>
      </c>
      <c r="AZ507" t="s" s="0">
        <v>106</v>
      </c>
      <c r="BA507" t="s" s="0">
        <v>154</v>
      </c>
      <c r="BB507" t="s" s="0">
        <v>81</v>
      </c>
      <c r="BC507" t="s" s="0">
        <v>81</v>
      </c>
      <c r="BD507" t="s" s="0">
        <v>81</v>
      </c>
      <c r="BE507" t="s" s="0">
        <v>81</v>
      </c>
      <c r="BF507" t="s" s="0">
        <v>81</v>
      </c>
      <c r="BG507" t="s" s="0">
        <v>81</v>
      </c>
      <c r="BH507" t="s" s="0">
        <v>81</v>
      </c>
      <c r="BI507" t="s" s="0">
        <v>11027</v>
      </c>
      <c r="BJ507" t="s" s="0">
        <v>11028</v>
      </c>
      <c r="BK507" t="s" s="1010">
        <f>HYPERLINK("http://dx.doi.org/10.3389/fcvm.2026.1808152","http://dx.doi.org/10.3389/fcvm.2026.1808152")</f>
        <v>11029</v>
      </c>
      <c r="BL507" t="s" s="0">
        <v>81</v>
      </c>
      <c r="BM507" t="s" s="0">
        <v>266</v>
      </c>
      <c r="BN507" t="s" s="0">
        <v>677</v>
      </c>
      <c r="BO507" t="s" s="0">
        <v>155</v>
      </c>
      <c r="BP507" t="s" s="0">
        <v>156</v>
      </c>
      <c r="BQ507" t="s" s="0">
        <v>11030</v>
      </c>
      <c r="BR507" t="s" s="0">
        <v>11031</v>
      </c>
      <c r="BS507" t="s" s="0">
        <v>11032</v>
      </c>
      <c r="BT507" t="s" s="1011">
        <f>HYPERLINK("https://www.webofscience.com/wos/woscc/full-record/WOS:001809661400001","View Record in Web of Science")</f>
        <v>119</v>
      </c>
      <c r="BU507" t="s" s="0">
        <v>120</v>
      </c>
      <c r="BV507" t="s" s="0">
        <v>81</v>
      </c>
      <c r="BW507" t="s" s="0">
        <v>81</v>
      </c>
      <c r="BX507" t="s" s="0">
        <v>121</v>
      </c>
    </row>
    <row r="508">
      <c r="A508" t="s" s="0">
        <v>77</v>
      </c>
      <c r="B508" t="s" s="0">
        <v>77</v>
      </c>
      <c r="C508" t="s" s="0">
        <v>77</v>
      </c>
      <c r="D508" t="s" s="0">
        <v>77</v>
      </c>
      <c r="E508" t="s" s="0">
        <v>11033</v>
      </c>
      <c r="F508" t="s" s="0">
        <v>11034</v>
      </c>
      <c r="G508" t="s" s="0">
        <v>11035</v>
      </c>
      <c r="H508" t="s" s="0">
        <v>81</v>
      </c>
      <c r="I508" t="s" s="0">
        <v>82</v>
      </c>
      <c r="J508" t="s" s="0">
        <v>11036</v>
      </c>
      <c r="K508" t="s" s="0">
        <v>11037</v>
      </c>
      <c r="L508" t="s" s="0">
        <v>81</v>
      </c>
      <c r="M508" t="s" s="0">
        <v>81</v>
      </c>
      <c r="N508" t="s" s="0">
        <v>81</v>
      </c>
      <c r="O508" t="s" s="0">
        <v>11038</v>
      </c>
      <c r="P508" t="s" s="0">
        <v>11039</v>
      </c>
      <c r="Q508" t="s" s="0">
        <v>87</v>
      </c>
      <c r="R508" t="s" s="0">
        <v>81</v>
      </c>
      <c r="S508" t="s" s="0">
        <v>81</v>
      </c>
      <c r="T508" t="s" s="0">
        <v>81</v>
      </c>
      <c r="U508" t="s" s="0">
        <v>81</v>
      </c>
      <c r="V508" t="s" s="0">
        <v>11040</v>
      </c>
      <c r="W508" t="s" s="0">
        <v>11041</v>
      </c>
      <c r="X508" t="s" s="0">
        <v>81</v>
      </c>
      <c r="Y508" t="s" s="0">
        <v>81</v>
      </c>
      <c r="Z508" t="s" s="0">
        <v>90</v>
      </c>
      <c r="AA508" t="s" s="0">
        <v>91</v>
      </c>
      <c r="AB508" t="s" s="0">
        <v>81</v>
      </c>
      <c r="AC508" t="s" s="0">
        <v>81</v>
      </c>
      <c r="AD508" t="s" s="0">
        <v>81</v>
      </c>
      <c r="AE508" t="s" s="0">
        <v>81</v>
      </c>
      <c r="AF508" t="s" s="0">
        <v>81</v>
      </c>
      <c r="AG508" t="s" s="0">
        <v>81</v>
      </c>
      <c r="AH508" t="s" s="0">
        <v>81</v>
      </c>
      <c r="AI508" t="s" s="0">
        <v>81</v>
      </c>
      <c r="AJ508" t="s" s="0">
        <v>81</v>
      </c>
      <c r="AK508" t="s" s="0">
        <v>81</v>
      </c>
      <c r="AL508" t="s" s="0">
        <v>3400</v>
      </c>
      <c r="AM508" t="s" s="0">
        <v>200</v>
      </c>
      <c r="AN508" t="s" s="0">
        <v>200</v>
      </c>
      <c r="AO508" t="s" s="0">
        <v>200</v>
      </c>
      <c r="AP508" t="s" s="0">
        <v>200</v>
      </c>
      <c r="AQ508" t="s" s="0">
        <v>257</v>
      </c>
      <c r="AR508" t="s" s="0">
        <v>1958</v>
      </c>
      <c r="AS508" t="s" s="0">
        <v>1959</v>
      </c>
      <c r="AT508" t="s" s="0">
        <v>11042</v>
      </c>
      <c r="AU508" t="s" s="0">
        <v>11043</v>
      </c>
      <c r="AV508" t="s" s="0">
        <v>81</v>
      </c>
      <c r="AW508" t="s" s="0">
        <v>11044</v>
      </c>
      <c r="AX508" t="s" s="0">
        <v>11045</v>
      </c>
      <c r="AY508" t="s" s="0">
        <v>266</v>
      </c>
      <c r="AZ508" t="s" s="0">
        <v>106</v>
      </c>
      <c r="BA508" t="s" s="0">
        <v>294</v>
      </c>
      <c r="BB508" t="s" s="0">
        <v>122</v>
      </c>
      <c r="BC508" t="s" s="0">
        <v>81</v>
      </c>
      <c r="BD508" t="s" s="0">
        <v>81</v>
      </c>
      <c r="BE508" t="s" s="0">
        <v>81</v>
      </c>
      <c r="BF508" t="s" s="0">
        <v>81</v>
      </c>
      <c r="BG508" t="s" s="0">
        <v>11046</v>
      </c>
      <c r="BH508" t="s" s="0">
        <v>11047</v>
      </c>
      <c r="BI508" t="s" s="0">
        <v>81</v>
      </c>
      <c r="BJ508" t="s" s="0">
        <v>11048</v>
      </c>
      <c r="BK508" t="s" s="1012">
        <f>HYPERLINK("http://dx.doi.org/10.1007/s11831-025-10476-5","http://dx.doi.org/10.1007/s11831-025-10476-5")</f>
        <v>11049</v>
      </c>
      <c r="BL508" t="s" s="0">
        <v>81</v>
      </c>
      <c r="BM508" t="s" s="0">
        <v>1162</v>
      </c>
      <c r="BN508" t="s" s="0">
        <v>375</v>
      </c>
      <c r="BO508" t="s" s="0">
        <v>11050</v>
      </c>
      <c r="BP508" t="s" s="0">
        <v>11051</v>
      </c>
      <c r="BQ508" t="s" s="0">
        <v>11052</v>
      </c>
      <c r="BR508" t="s" s="0">
        <v>81</v>
      </c>
      <c r="BS508" t="s" s="0">
        <v>11053</v>
      </c>
      <c r="BT508" t="s" s="1013">
        <f>HYPERLINK("https://www.webofscience.com/wos/woscc/full-record/WOS:001633315200001","View Record in Web of Science")</f>
        <v>119</v>
      </c>
      <c r="BU508" t="s" s="0">
        <v>81</v>
      </c>
      <c r="BV508" t="s" s="0">
        <v>81</v>
      </c>
      <c r="BW508" t="s" s="0">
        <v>81</v>
      </c>
      <c r="BX508" t="s" s="0">
        <v>121</v>
      </c>
    </row>
    <row r="509">
      <c r="A509" t="s" s="0">
        <v>77</v>
      </c>
      <c r="B509" t="s" s="0">
        <v>77</v>
      </c>
      <c r="C509" t="s" s="0">
        <v>77</v>
      </c>
      <c r="D509" t="s" s="0">
        <v>77</v>
      </c>
      <c r="E509" t="s" s="0">
        <v>11054</v>
      </c>
      <c r="F509" t="s" s="0">
        <v>11055</v>
      </c>
      <c r="G509" t="s" s="0">
        <v>11056</v>
      </c>
      <c r="H509" t="s" s="0">
        <v>81</v>
      </c>
      <c r="I509" t="s" s="0">
        <v>82</v>
      </c>
      <c r="J509" t="s" s="0">
        <v>11057</v>
      </c>
      <c r="K509" t="s" s="0">
        <v>11058</v>
      </c>
      <c r="L509" t="s" s="0">
        <v>81</v>
      </c>
      <c r="M509" t="s" s="0">
        <v>81</v>
      </c>
      <c r="N509" t="s" s="0">
        <v>81</v>
      </c>
      <c r="O509" t="s" s="0">
        <v>11059</v>
      </c>
      <c r="P509" t="s" s="0">
        <v>11060</v>
      </c>
      <c r="Q509" t="s" s="0">
        <v>87</v>
      </c>
      <c r="R509" t="s" s="0">
        <v>81</v>
      </c>
      <c r="S509" t="s" s="0">
        <v>81</v>
      </c>
      <c r="T509" t="s" s="0">
        <v>81</v>
      </c>
      <c r="U509" t="s" s="0">
        <v>81</v>
      </c>
      <c r="V509" t="s" s="0">
        <v>11061</v>
      </c>
      <c r="W509" t="s" s="0">
        <v>486</v>
      </c>
      <c r="X509" t="s" s="0">
        <v>81</v>
      </c>
      <c r="Y509" t="s" s="0">
        <v>81</v>
      </c>
      <c r="Z509" t="s" s="0">
        <v>90</v>
      </c>
      <c r="AA509" t="s" s="0">
        <v>91</v>
      </c>
      <c r="AB509" t="s" s="0">
        <v>81</v>
      </c>
      <c r="AC509" t="s" s="0">
        <v>81</v>
      </c>
      <c r="AD509" t="s" s="0">
        <v>81</v>
      </c>
      <c r="AE509" t="s" s="0">
        <v>81</v>
      </c>
      <c r="AF509" t="s" s="0">
        <v>81</v>
      </c>
      <c r="AG509" t="s" s="0">
        <v>11062</v>
      </c>
      <c r="AH509" t="s" s="0">
        <v>11063</v>
      </c>
      <c r="AI509" t="s" s="0">
        <v>11064</v>
      </c>
      <c r="AJ509" t="s" s="0">
        <v>81</v>
      </c>
      <c r="AK509" t="s" s="0">
        <v>81</v>
      </c>
      <c r="AL509" t="s" s="0">
        <v>3445</v>
      </c>
      <c r="AM509" t="s" s="0">
        <v>77</v>
      </c>
      <c r="AN509" t="s" s="0">
        <v>77</v>
      </c>
      <c r="AO509" t="s" s="0">
        <v>200</v>
      </c>
      <c r="AP509" t="s" s="0">
        <v>200</v>
      </c>
      <c r="AQ509" t="s" s="0">
        <v>170</v>
      </c>
      <c r="AR509" t="s" s="0">
        <v>171</v>
      </c>
      <c r="AS509" t="s" s="0">
        <v>172</v>
      </c>
      <c r="AT509" t="s" s="0">
        <v>81</v>
      </c>
      <c r="AU509" t="s" s="0">
        <v>490</v>
      </c>
      <c r="AV509" t="s" s="0">
        <v>81</v>
      </c>
      <c r="AW509" t="s" s="0">
        <v>486</v>
      </c>
      <c r="AX509" t="s" s="0">
        <v>491</v>
      </c>
      <c r="AY509" t="s" s="0">
        <v>11065</v>
      </c>
      <c r="AZ509" t="s" s="0">
        <v>106</v>
      </c>
      <c r="BA509" t="s" s="0">
        <v>493</v>
      </c>
      <c r="BB509" t="s" s="0">
        <v>297</v>
      </c>
      <c r="BC509" t="s" s="0">
        <v>81</v>
      </c>
      <c r="BD509" t="s" s="0">
        <v>81</v>
      </c>
      <c r="BE509" t="s" s="0">
        <v>81</v>
      </c>
      <c r="BF509" t="s" s="0">
        <v>81</v>
      </c>
      <c r="BG509" t="s" s="0">
        <v>81</v>
      </c>
      <c r="BH509" t="s" s="0">
        <v>81</v>
      </c>
      <c r="BI509" t="s" s="0">
        <v>11066</v>
      </c>
      <c r="BJ509" t="s" s="0">
        <v>11067</v>
      </c>
      <c r="BK509" t="s" s="1014">
        <f>HYPERLINK("http://dx.doi.org/10.3390/diagnostics16101541","http://dx.doi.org/10.3390/diagnostics16101541")</f>
        <v>11068</v>
      </c>
      <c r="BL509" t="s" s="0">
        <v>81</v>
      </c>
      <c r="BM509" t="s" s="0">
        <v>912</v>
      </c>
      <c r="BN509" t="s" s="0">
        <v>136</v>
      </c>
      <c r="BO509" t="s" s="0">
        <v>182</v>
      </c>
      <c r="BP509" t="s" s="0">
        <v>115</v>
      </c>
      <c r="BQ509" t="s" s="0">
        <v>11069</v>
      </c>
      <c r="BR509" t="s" s="0">
        <v>11070</v>
      </c>
      <c r="BS509" t="s" s="0">
        <v>11071</v>
      </c>
      <c r="BT509" t="s" s="1015">
        <f>HYPERLINK("https://www.webofscience.com/wos/woscc/full-record/WOS:001775326000001","View Record in Web of Science")</f>
        <v>119</v>
      </c>
      <c r="BU509" t="s" s="0">
        <v>120</v>
      </c>
      <c r="BV509" t="s" s="0">
        <v>81</v>
      </c>
      <c r="BW509" t="s" s="0">
        <v>81</v>
      </c>
      <c r="BX509" t="s" s="0">
        <v>121</v>
      </c>
    </row>
    <row r="510">
      <c r="A510" t="s" s="0">
        <v>77</v>
      </c>
      <c r="B510" t="s" s="0">
        <v>77</v>
      </c>
      <c r="C510" t="s" s="0">
        <v>77</v>
      </c>
      <c r="D510" t="s" s="0">
        <v>77</v>
      </c>
      <c r="E510" t="s" s="0">
        <v>11072</v>
      </c>
      <c r="F510" t="s" s="0">
        <v>11073</v>
      </c>
      <c r="G510" t="s" s="0">
        <v>11074</v>
      </c>
      <c r="H510" t="s" s="0">
        <v>81</v>
      </c>
      <c r="I510" t="s" s="0">
        <v>82</v>
      </c>
      <c r="J510" t="s" s="0">
        <v>11075</v>
      </c>
      <c r="K510" t="s" s="0">
        <v>11076</v>
      </c>
      <c r="L510" t="s" s="0">
        <v>81</v>
      </c>
      <c r="M510" t="s" s="0">
        <v>81</v>
      </c>
      <c r="N510" t="s" s="0">
        <v>81</v>
      </c>
      <c r="O510" t="s" s="0">
        <v>11077</v>
      </c>
      <c r="P510" t="s" s="0">
        <v>11078</v>
      </c>
      <c r="Q510" t="s" s="0">
        <v>87</v>
      </c>
      <c r="R510" t="s" s="0">
        <v>81</v>
      </c>
      <c r="S510" t="s" s="0">
        <v>81</v>
      </c>
      <c r="T510" t="s" s="0">
        <v>81</v>
      </c>
      <c r="U510" t="s" s="0">
        <v>81</v>
      </c>
      <c r="V510" t="s" s="0">
        <v>11079</v>
      </c>
      <c r="W510" t="s" s="0">
        <v>1178</v>
      </c>
      <c r="X510" t="s" s="0">
        <v>81</v>
      </c>
      <c r="Y510" t="s" s="0">
        <v>81</v>
      </c>
      <c r="Z510" t="s" s="0">
        <v>90</v>
      </c>
      <c r="AA510" t="s" s="0">
        <v>91</v>
      </c>
      <c r="AB510" t="s" s="0">
        <v>81</v>
      </c>
      <c r="AC510" t="s" s="0">
        <v>81</v>
      </c>
      <c r="AD510" t="s" s="0">
        <v>81</v>
      </c>
      <c r="AE510" t="s" s="0">
        <v>81</v>
      </c>
      <c r="AF510" t="s" s="0">
        <v>81</v>
      </c>
      <c r="AG510" t="s" s="0">
        <v>11080</v>
      </c>
      <c r="AH510" t="s" s="0">
        <v>11081</v>
      </c>
      <c r="AI510" t="s" s="0">
        <v>81</v>
      </c>
      <c r="AJ510" t="s" s="0">
        <v>11082</v>
      </c>
      <c r="AK510" t="s" s="0">
        <v>81</v>
      </c>
      <c r="AL510" t="s" s="0">
        <v>770</v>
      </c>
      <c r="AM510" t="s" s="0">
        <v>77</v>
      </c>
      <c r="AN510" t="s" s="0">
        <v>77</v>
      </c>
      <c r="AO510" t="s" s="0">
        <v>108</v>
      </c>
      <c r="AP510" t="s" s="0">
        <v>108</v>
      </c>
      <c r="AQ510" t="s" s="0">
        <v>170</v>
      </c>
      <c r="AR510" t="s" s="0">
        <v>171</v>
      </c>
      <c r="AS510" t="s" s="0">
        <v>172</v>
      </c>
      <c r="AT510" t="s" s="0">
        <v>81</v>
      </c>
      <c r="AU510" t="s" s="0">
        <v>1183</v>
      </c>
      <c r="AV510" t="s" s="0">
        <v>81</v>
      </c>
      <c r="AW510" t="s" s="0">
        <v>1178</v>
      </c>
      <c r="AX510" t="s" s="0">
        <v>1184</v>
      </c>
      <c r="AY510" t="s" s="0">
        <v>11083</v>
      </c>
      <c r="AZ510" t="s" s="0">
        <v>106</v>
      </c>
      <c r="BA510" t="s" s="0">
        <v>466</v>
      </c>
      <c r="BB510" t="s" s="0">
        <v>354</v>
      </c>
      <c r="BC510" t="s" s="0">
        <v>81</v>
      </c>
      <c r="BD510" t="s" s="0">
        <v>81</v>
      </c>
      <c r="BE510" t="s" s="0">
        <v>81</v>
      </c>
      <c r="BF510" t="s" s="0">
        <v>81</v>
      </c>
      <c r="BG510" t="s" s="0">
        <v>81</v>
      </c>
      <c r="BH510" t="s" s="0">
        <v>81</v>
      </c>
      <c r="BI510" t="s" s="0">
        <v>11084</v>
      </c>
      <c r="BJ510" t="s" s="0">
        <v>11085</v>
      </c>
      <c r="BK510" t="s" s="1016">
        <f>HYPERLINK("http://dx.doi.org/10.3390/cancers18081257","http://dx.doi.org/10.3390/cancers18081257")</f>
        <v>11086</v>
      </c>
      <c r="BL510" t="s" s="0">
        <v>81</v>
      </c>
      <c r="BM510" t="s" s="0">
        <v>346</v>
      </c>
      <c r="BN510" t="s" s="0">
        <v>2780</v>
      </c>
      <c r="BO510" t="s" s="0">
        <v>568</v>
      </c>
      <c r="BP510" t="s" s="0">
        <v>568</v>
      </c>
      <c r="BQ510" t="s" s="0">
        <v>11087</v>
      </c>
      <c r="BR510" t="s" s="0">
        <v>11088</v>
      </c>
      <c r="BS510" t="s" s="0">
        <v>11089</v>
      </c>
      <c r="BT510" t="s" s="1017">
        <f>HYPERLINK("https://www.webofscience.com/wos/woscc/full-record/WOS:001749423200001","View Record in Web of Science")</f>
        <v>119</v>
      </c>
      <c r="BU510" t="s" s="0">
        <v>120</v>
      </c>
      <c r="BV510" t="s" s="0">
        <v>81</v>
      </c>
      <c r="BW510" t="s" s="0">
        <v>81</v>
      </c>
      <c r="BX510" t="s" s="0">
        <v>121</v>
      </c>
    </row>
    <row r="511">
      <c r="A511" t="s" s="0">
        <v>77</v>
      </c>
      <c r="B511" t="s" s="0">
        <v>77</v>
      </c>
      <c r="C511" t="s" s="0">
        <v>77</v>
      </c>
      <c r="D511" t="s" s="0">
        <v>77</v>
      </c>
      <c r="E511" t="s" s="0">
        <v>11090</v>
      </c>
      <c r="F511" t="s" s="0">
        <v>11091</v>
      </c>
      <c r="G511" t="s" s="0">
        <v>11092</v>
      </c>
      <c r="H511" t="s" s="0">
        <v>81</v>
      </c>
      <c r="I511" t="s" s="0">
        <v>82</v>
      </c>
      <c r="J511" t="s" s="0">
        <v>11093</v>
      </c>
      <c r="K511" t="s" s="0">
        <v>11094</v>
      </c>
      <c r="L511" t="s" s="0">
        <v>11095</v>
      </c>
      <c r="M511" t="s" s="0">
        <v>11096</v>
      </c>
      <c r="N511" t="s" s="0">
        <v>11097</v>
      </c>
      <c r="O511" t="s" s="0">
        <v>11098</v>
      </c>
      <c r="P511" t="s" s="0">
        <v>11099</v>
      </c>
      <c r="Q511" t="s" s="0">
        <v>87</v>
      </c>
      <c r="R511" t="s" s="0">
        <v>81</v>
      </c>
      <c r="S511" t="s" s="0">
        <v>81</v>
      </c>
      <c r="T511" t="s" s="0">
        <v>81</v>
      </c>
      <c r="U511" t="s" s="0">
        <v>81</v>
      </c>
      <c r="V511" t="s" s="0">
        <v>11100</v>
      </c>
      <c r="W511" t="s" s="0">
        <v>5144</v>
      </c>
      <c r="X511" t="s" s="0">
        <v>81</v>
      </c>
      <c r="Y511" t="s" s="0">
        <v>81</v>
      </c>
      <c r="Z511" t="s" s="0">
        <v>90</v>
      </c>
      <c r="AA511" t="s" s="0">
        <v>91</v>
      </c>
      <c r="AB511" t="s" s="0">
        <v>81</v>
      </c>
      <c r="AC511" t="s" s="0">
        <v>81</v>
      </c>
      <c r="AD511" t="s" s="0">
        <v>81</v>
      </c>
      <c r="AE511" t="s" s="0">
        <v>81</v>
      </c>
      <c r="AF511" t="s" s="0">
        <v>81</v>
      </c>
      <c r="AG511" t="s" s="0">
        <v>11101</v>
      </c>
      <c r="AH511" t="s" s="0">
        <v>11102</v>
      </c>
      <c r="AI511" t="s" s="0">
        <v>81</v>
      </c>
      <c r="AJ511" t="s" s="0">
        <v>81</v>
      </c>
      <c r="AK511" t="s" s="0">
        <v>81</v>
      </c>
      <c r="AL511" t="s" s="0">
        <v>1379</v>
      </c>
      <c r="AM511" t="s" s="0">
        <v>108</v>
      </c>
      <c r="AN511" t="s" s="0">
        <v>108</v>
      </c>
      <c r="AO511" t="s" s="0">
        <v>77</v>
      </c>
      <c r="AP511" t="s" s="0">
        <v>77</v>
      </c>
      <c r="AQ511" t="s" s="0">
        <v>313</v>
      </c>
      <c r="AR511" t="s" s="0">
        <v>314</v>
      </c>
      <c r="AS511" t="s" s="0">
        <v>315</v>
      </c>
      <c r="AT511" t="s" s="0">
        <v>5147</v>
      </c>
      <c r="AU511" t="s" s="0">
        <v>81</v>
      </c>
      <c r="AV511" t="s" s="0">
        <v>81</v>
      </c>
      <c r="AW511" t="s" s="0">
        <v>5148</v>
      </c>
      <c r="AX511" t="s" s="0">
        <v>5149</v>
      </c>
      <c r="AY511" t="s" s="0">
        <v>6759</v>
      </c>
      <c r="AZ511" t="s" s="0">
        <v>106</v>
      </c>
      <c r="BA511" t="s" s="0">
        <v>154</v>
      </c>
      <c r="BB511" t="s" s="0">
        <v>81</v>
      </c>
      <c r="BC511" t="s" s="0">
        <v>81</v>
      </c>
      <c r="BD511" t="s" s="0">
        <v>81</v>
      </c>
      <c r="BE511" t="s" s="0">
        <v>81</v>
      </c>
      <c r="BF511" t="s" s="0">
        <v>81</v>
      </c>
      <c r="BG511" t="s" s="0">
        <v>81</v>
      </c>
      <c r="BH511" t="s" s="0">
        <v>81</v>
      </c>
      <c r="BI511" t="s" s="0">
        <v>11103</v>
      </c>
      <c r="BJ511" t="s" s="0">
        <v>11104</v>
      </c>
      <c r="BK511" t="s" s="1018">
        <f>HYPERLINK("http://dx.doi.org/10.3389/fcvm.2026.1770869","http://dx.doi.org/10.3389/fcvm.2026.1770869")</f>
        <v>11105</v>
      </c>
      <c r="BL511" t="s" s="0">
        <v>81</v>
      </c>
      <c r="BM511" t="s" s="0">
        <v>346</v>
      </c>
      <c r="BN511" t="s" s="0">
        <v>136</v>
      </c>
      <c r="BO511" t="s" s="0">
        <v>155</v>
      </c>
      <c r="BP511" t="s" s="0">
        <v>156</v>
      </c>
      <c r="BQ511" t="s" s="0">
        <v>11106</v>
      </c>
      <c r="BR511" t="s" s="0">
        <v>11107</v>
      </c>
      <c r="BS511" t="s" s="0">
        <v>11108</v>
      </c>
      <c r="BT511" t="s" s="1019">
        <f>HYPERLINK("https://www.webofscience.com/wos/woscc/full-record/WOS:001752801900001","View Record in Web of Science")</f>
        <v>119</v>
      </c>
      <c r="BU511" t="s" s="0">
        <v>120</v>
      </c>
      <c r="BV511" t="s" s="0">
        <v>81</v>
      </c>
      <c r="BW511" t="s" s="0">
        <v>81</v>
      </c>
      <c r="BX511" t="s" s="0">
        <v>121</v>
      </c>
    </row>
    <row r="512">
      <c r="A512" t="s" s="0">
        <v>77</v>
      </c>
      <c r="B512" t="s" s="0">
        <v>77</v>
      </c>
      <c r="C512" t="s" s="0">
        <v>77</v>
      </c>
      <c r="D512" t="s" s="0">
        <v>77</v>
      </c>
      <c r="E512" t="s" s="0">
        <v>11109</v>
      </c>
      <c r="F512" t="s" s="0">
        <v>11110</v>
      </c>
      <c r="G512" t="s" s="0">
        <v>11111</v>
      </c>
      <c r="H512" t="s" s="0">
        <v>81</v>
      </c>
      <c r="I512" t="s" s="0">
        <v>82</v>
      </c>
      <c r="J512" t="s" s="0">
        <v>11112</v>
      </c>
      <c r="K512" t="s" s="0">
        <v>11113</v>
      </c>
      <c r="L512" t="s" s="0">
        <v>11114</v>
      </c>
      <c r="M512" t="s" s="0">
        <v>11115</v>
      </c>
      <c r="N512" t="s" s="0">
        <v>11116</v>
      </c>
      <c r="O512" t="s" s="0">
        <v>11117</v>
      </c>
      <c r="P512" t="s" s="0">
        <v>11118</v>
      </c>
      <c r="Q512" t="s" s="0">
        <v>87</v>
      </c>
      <c r="R512" t="s" s="0">
        <v>81</v>
      </c>
      <c r="S512" t="s" s="0">
        <v>81</v>
      </c>
      <c r="T512" t="s" s="0">
        <v>81</v>
      </c>
      <c r="U512" t="s" s="0">
        <v>81</v>
      </c>
      <c r="V512" t="s" s="0">
        <v>11119</v>
      </c>
      <c r="W512" t="s" s="0">
        <v>11120</v>
      </c>
      <c r="X512" t="s" s="0">
        <v>81</v>
      </c>
      <c r="Y512" t="s" s="0">
        <v>81</v>
      </c>
      <c r="Z512" t="s" s="0">
        <v>90</v>
      </c>
      <c r="AA512" t="s" s="0">
        <v>91</v>
      </c>
      <c r="AB512" t="s" s="0">
        <v>81</v>
      </c>
      <c r="AC512" t="s" s="0">
        <v>81</v>
      </c>
      <c r="AD512" t="s" s="0">
        <v>81</v>
      </c>
      <c r="AE512" t="s" s="0">
        <v>81</v>
      </c>
      <c r="AF512" t="s" s="0">
        <v>81</v>
      </c>
      <c r="AG512" t="s" s="0">
        <v>11121</v>
      </c>
      <c r="AH512" t="s" s="0">
        <v>11122</v>
      </c>
      <c r="AI512" t="s" s="0">
        <v>11123</v>
      </c>
      <c r="AJ512" t="s" s="0">
        <v>81</v>
      </c>
      <c r="AK512" t="s" s="0">
        <v>81</v>
      </c>
      <c r="AL512" t="s" s="0">
        <v>3689</v>
      </c>
      <c r="AM512" t="s" s="0">
        <v>199</v>
      </c>
      <c r="AN512" t="s" s="0">
        <v>199</v>
      </c>
      <c r="AO512" t="s" s="0">
        <v>199</v>
      </c>
      <c r="AP512" t="s" s="0">
        <v>199</v>
      </c>
      <c r="AQ512" t="s" s="0">
        <v>883</v>
      </c>
      <c r="AR512" t="s" s="0">
        <v>665</v>
      </c>
      <c r="AS512" t="s" s="0">
        <v>884</v>
      </c>
      <c r="AT512" t="s" s="0">
        <v>11124</v>
      </c>
      <c r="AU512" t="s" s="0">
        <v>11125</v>
      </c>
      <c r="AV512" t="s" s="0">
        <v>81</v>
      </c>
      <c r="AW512" t="s" s="0">
        <v>11126</v>
      </c>
      <c r="AX512" t="s" s="0">
        <v>11127</v>
      </c>
      <c r="AY512" t="s" s="0">
        <v>435</v>
      </c>
      <c r="AZ512" t="s" s="0">
        <v>205</v>
      </c>
      <c r="BA512" t="s" s="0">
        <v>169</v>
      </c>
      <c r="BB512" t="s" s="0">
        <v>288</v>
      </c>
      <c r="BC512" t="s" s="0">
        <v>81</v>
      </c>
      <c r="BD512" t="s" s="0">
        <v>81</v>
      </c>
      <c r="BE512" t="s" s="0">
        <v>81</v>
      </c>
      <c r="BF512" t="s" s="0">
        <v>81</v>
      </c>
      <c r="BG512" t="s" s="0">
        <v>6026</v>
      </c>
      <c r="BH512" t="s" s="0">
        <v>11128</v>
      </c>
      <c r="BI512" t="s" s="0">
        <v>81</v>
      </c>
      <c r="BJ512" t="s" s="0">
        <v>11129</v>
      </c>
      <c r="BK512" t="s" s="1020">
        <f>HYPERLINK("http://dx.doi.org/10.1097/MNH.0000000000001112","http://dx.doi.org/10.1097/MNH.0000000000001112")</f>
        <v>11130</v>
      </c>
      <c r="BL512" t="s" s="0">
        <v>81</v>
      </c>
      <c r="BM512" t="s" s="0">
        <v>81</v>
      </c>
      <c r="BN512" t="s" s="0">
        <v>354</v>
      </c>
      <c r="BO512" t="s" s="0">
        <v>11131</v>
      </c>
      <c r="BP512" t="s" s="0">
        <v>11132</v>
      </c>
      <c r="BQ512" t="s" s="0">
        <v>11133</v>
      </c>
      <c r="BR512" t="s" s="0">
        <v>11134</v>
      </c>
      <c r="BS512" t="s" s="0">
        <v>11135</v>
      </c>
      <c r="BT512" t="s" s="1021">
        <f>HYPERLINK("https://www.webofscience.com/wos/woscc/full-record/WOS:001582732700009","View Record in Web of Science")</f>
        <v>119</v>
      </c>
      <c r="BU512" t="s" s="0">
        <v>81</v>
      </c>
      <c r="BV512" t="s" s="0">
        <v>81</v>
      </c>
      <c r="BW512" t="s" s="0">
        <v>81</v>
      </c>
      <c r="BX512" t="s" s="0">
        <v>121</v>
      </c>
    </row>
    <row r="513">
      <c r="A513" t="s" s="0">
        <v>108</v>
      </c>
      <c r="B513" t="s" s="0">
        <v>77</v>
      </c>
      <c r="C513" t="s" s="0">
        <v>97</v>
      </c>
      <c r="D513" t="s" s="0">
        <v>77</v>
      </c>
      <c r="E513" t="s" s="0">
        <v>11136</v>
      </c>
      <c r="F513" t="s" s="0">
        <v>11137</v>
      </c>
      <c r="G513" t="s" s="0">
        <v>11138</v>
      </c>
      <c r="H513" t="s" s="0">
        <v>81</v>
      </c>
      <c r="I513" t="s" s="0">
        <v>82</v>
      </c>
      <c r="J513" t="s" s="0">
        <v>11139</v>
      </c>
      <c r="K513" t="s" s="0">
        <v>11140</v>
      </c>
      <c r="L513" t="s" s="0">
        <v>11141</v>
      </c>
      <c r="M513" t="s" s="0">
        <v>11142</v>
      </c>
      <c r="N513" t="s" s="0">
        <v>11143</v>
      </c>
      <c r="O513" t="s" s="0">
        <v>11144</v>
      </c>
      <c r="P513" t="s" s="0">
        <v>11145</v>
      </c>
      <c r="Q513" t="s" s="0">
        <v>87</v>
      </c>
      <c r="R513" t="s" s="0">
        <v>81</v>
      </c>
      <c r="S513" t="s" s="0">
        <v>81</v>
      </c>
      <c r="T513" t="s" s="0">
        <v>81</v>
      </c>
      <c r="U513" t="s" s="0">
        <v>81</v>
      </c>
      <c r="V513" t="s" s="0">
        <v>11146</v>
      </c>
      <c r="W513" t="s" s="0">
        <v>4778</v>
      </c>
      <c r="X513" t="s" s="0">
        <v>81</v>
      </c>
      <c r="Y513" t="s" s="0">
        <v>81</v>
      </c>
      <c r="Z513" t="s" s="0">
        <v>90</v>
      </c>
      <c r="AA513" t="s" s="0">
        <v>91</v>
      </c>
      <c r="AB513" t="s" s="0">
        <v>81</v>
      </c>
      <c r="AC513" t="s" s="0">
        <v>81</v>
      </c>
      <c r="AD513" t="s" s="0">
        <v>81</v>
      </c>
      <c r="AE513" t="s" s="0">
        <v>81</v>
      </c>
      <c r="AF513" t="s" s="0">
        <v>81</v>
      </c>
      <c r="AG513" t="s" s="0">
        <v>11147</v>
      </c>
      <c r="AH513" t="s" s="0">
        <v>11148</v>
      </c>
      <c r="AI513" t="s" s="0">
        <v>11149</v>
      </c>
      <c r="AJ513" t="s" s="0">
        <v>11150</v>
      </c>
      <c r="AK513" t="s" s="0">
        <v>81</v>
      </c>
      <c r="AL513" t="s" s="0">
        <v>4932</v>
      </c>
      <c r="AM513" t="s" s="0">
        <v>677</v>
      </c>
      <c r="AN513" t="s" s="0">
        <v>181</v>
      </c>
      <c r="AO513" t="s" s="0">
        <v>97</v>
      </c>
      <c r="AP513" t="s" s="0">
        <v>136</v>
      </c>
      <c r="AQ513" t="s" s="0">
        <v>1231</v>
      </c>
      <c r="AR513" t="s" s="0">
        <v>1232</v>
      </c>
      <c r="AS513" t="s" s="0">
        <v>1233</v>
      </c>
      <c r="AT513" t="s" s="0">
        <v>4782</v>
      </c>
      <c r="AU513" t="s" s="0">
        <v>81</v>
      </c>
      <c r="AV513" t="s" s="0">
        <v>81</v>
      </c>
      <c r="AW513" t="s" s="0">
        <v>4783</v>
      </c>
      <c r="AX513" t="s" s="0">
        <v>4784</v>
      </c>
      <c r="AY513" t="s" s="0">
        <v>11151</v>
      </c>
      <c r="AZ513" t="s" s="0">
        <v>2060</v>
      </c>
      <c r="BA513" t="s" s="0">
        <v>154</v>
      </c>
      <c r="BB513" t="s" s="0">
        <v>677</v>
      </c>
      <c r="BC513" t="s" s="0">
        <v>81</v>
      </c>
      <c r="BD513" t="s" s="0">
        <v>81</v>
      </c>
      <c r="BE513" t="s" s="0">
        <v>81</v>
      </c>
      <c r="BF513" t="s" s="0">
        <v>81</v>
      </c>
      <c r="BG513" t="s" s="0">
        <v>81</v>
      </c>
      <c r="BH513" t="s" s="0">
        <v>81</v>
      </c>
      <c r="BI513" t="s" s="0">
        <v>11152</v>
      </c>
      <c r="BJ513" t="s" s="0">
        <v>11153</v>
      </c>
      <c r="BK513" t="s" s="1022">
        <f>HYPERLINK("http://dx.doi.org/10.1002/cam4.7253","http://dx.doi.org/10.1002/cam4.7253")</f>
        <v>11154</v>
      </c>
      <c r="BL513" t="s" s="0">
        <v>81</v>
      </c>
      <c r="BM513" t="s" s="0">
        <v>81</v>
      </c>
      <c r="BN513" t="s" s="0">
        <v>297</v>
      </c>
      <c r="BO513" t="s" s="0">
        <v>568</v>
      </c>
      <c r="BP513" t="s" s="0">
        <v>568</v>
      </c>
      <c r="BQ513" t="s" s="0">
        <v>11155</v>
      </c>
      <c r="BR513" t="s" s="0">
        <v>11156</v>
      </c>
      <c r="BS513" t="s" s="0">
        <v>11157</v>
      </c>
      <c r="BT513" t="s" s="1023">
        <f>HYPERLINK("https://www.webofscience.com/wos/woscc/full-record/WOS:001251046600001","View Record in Web of Science")</f>
        <v>119</v>
      </c>
      <c r="BU513" t="s" s="0">
        <v>120</v>
      </c>
      <c r="BV513" t="s" s="0">
        <v>81</v>
      </c>
      <c r="BW513" t="s" s="0">
        <v>81</v>
      </c>
      <c r="BX513" t="s" s="0">
        <v>121</v>
      </c>
    </row>
    <row r="514">
      <c r="A514" t="s" s="0">
        <v>77</v>
      </c>
      <c r="B514" t="s" s="0">
        <v>77</v>
      </c>
      <c r="C514" t="s" s="0">
        <v>108</v>
      </c>
      <c r="D514" t="s" s="0">
        <v>77</v>
      </c>
      <c r="E514" t="s" s="0">
        <v>11158</v>
      </c>
      <c r="F514" t="s" s="0">
        <v>11159</v>
      </c>
      <c r="G514" t="s" s="0">
        <v>11160</v>
      </c>
      <c r="H514" t="s" s="0">
        <v>81</v>
      </c>
      <c r="I514" t="s" s="0">
        <v>82</v>
      </c>
      <c r="J514" t="s" s="0">
        <v>11161</v>
      </c>
      <c r="K514" t="s" s="0">
        <v>11162</v>
      </c>
      <c r="L514" t="s" s="0">
        <v>81</v>
      </c>
      <c r="M514" t="s" s="0">
        <v>81</v>
      </c>
      <c r="N514" t="s" s="0">
        <v>81</v>
      </c>
      <c r="O514" t="s" s="0">
        <v>11163</v>
      </c>
      <c r="P514" t="s" s="0">
        <v>11164</v>
      </c>
      <c r="Q514" t="s" s="0">
        <v>87</v>
      </c>
      <c r="R514" t="s" s="0">
        <v>81</v>
      </c>
      <c r="S514" t="s" s="0">
        <v>81</v>
      </c>
      <c r="T514" t="s" s="0">
        <v>81</v>
      </c>
      <c r="U514" t="s" s="0">
        <v>81</v>
      </c>
      <c r="V514" t="s" s="0">
        <v>11165</v>
      </c>
      <c r="W514" t="s" s="0">
        <v>10226</v>
      </c>
      <c r="X514" t="s" s="0">
        <v>81</v>
      </c>
      <c r="Y514" t="s" s="0">
        <v>81</v>
      </c>
      <c r="Z514" t="s" s="0">
        <v>90</v>
      </c>
      <c r="AA514" t="s" s="0">
        <v>91</v>
      </c>
      <c r="AB514" t="s" s="0">
        <v>81</v>
      </c>
      <c r="AC514" t="s" s="0">
        <v>81</v>
      </c>
      <c r="AD514" t="s" s="0">
        <v>81</v>
      </c>
      <c r="AE514" t="s" s="0">
        <v>81</v>
      </c>
      <c r="AF514" t="s" s="0">
        <v>81</v>
      </c>
      <c r="AG514" t="s" s="0">
        <v>11166</v>
      </c>
      <c r="AH514" t="s" s="0">
        <v>11167</v>
      </c>
      <c r="AI514" t="s" s="0">
        <v>11168</v>
      </c>
      <c r="AJ514" t="s" s="0">
        <v>11169</v>
      </c>
      <c r="AK514" t="s" s="0">
        <v>81</v>
      </c>
      <c r="AL514" t="s" s="0">
        <v>2780</v>
      </c>
      <c r="AM514" t="s" s="0">
        <v>97</v>
      </c>
      <c r="AN514" t="s" s="0">
        <v>97</v>
      </c>
      <c r="AO514" t="s" s="0">
        <v>122</v>
      </c>
      <c r="AP514" t="s" s="0">
        <v>122</v>
      </c>
      <c r="AQ514" t="s" s="0">
        <v>98</v>
      </c>
      <c r="AR514" t="s" s="0">
        <v>99</v>
      </c>
      <c r="AS514" t="s" s="0">
        <v>100</v>
      </c>
      <c r="AT514" t="s" s="0">
        <v>81</v>
      </c>
      <c r="AU514" t="s" s="0">
        <v>10230</v>
      </c>
      <c r="AV514" t="s" s="0">
        <v>81</v>
      </c>
      <c r="AW514" t="s" s="0">
        <v>10231</v>
      </c>
      <c r="AX514" t="s" s="0">
        <v>10232</v>
      </c>
      <c r="AY514" t="s" s="0">
        <v>11170</v>
      </c>
      <c r="AZ514" t="s" s="0">
        <v>205</v>
      </c>
      <c r="BA514" t="s" s="0">
        <v>267</v>
      </c>
      <c r="BB514" t="s" s="0">
        <v>108</v>
      </c>
      <c r="BC514" t="s" s="0">
        <v>81</v>
      </c>
      <c r="BD514" t="s" s="0">
        <v>81</v>
      </c>
      <c r="BE514" t="s" s="0">
        <v>81</v>
      </c>
      <c r="BF514" t="s" s="0">
        <v>81</v>
      </c>
      <c r="BG514" t="s" s="0">
        <v>81</v>
      </c>
      <c r="BH514" t="s" s="0">
        <v>81</v>
      </c>
      <c r="BI514" t="s" s="0">
        <v>11171</v>
      </c>
      <c r="BJ514" t="s" s="0">
        <v>11172</v>
      </c>
      <c r="BK514" t="s" s="1024">
        <f>HYPERLINK("http://dx.doi.org/10.1186/s12883-025-04528-3","http://dx.doi.org/10.1186/s12883-025-04528-3")</f>
        <v>11173</v>
      </c>
      <c r="BL514" t="s" s="0">
        <v>81</v>
      </c>
      <c r="BM514" t="s" s="0">
        <v>81</v>
      </c>
      <c r="BN514" t="s" s="0">
        <v>154</v>
      </c>
      <c r="BO514" t="s" s="0">
        <v>7291</v>
      </c>
      <c r="BP514" t="s" s="0">
        <v>3932</v>
      </c>
      <c r="BQ514" t="s" s="0">
        <v>11174</v>
      </c>
      <c r="BR514" t="s" s="0">
        <v>11175</v>
      </c>
      <c r="BS514" t="s" s="0">
        <v>11176</v>
      </c>
      <c r="BT514" t="s" s="1025">
        <f>HYPERLINK("https://www.webofscience.com/wos/woscc/full-record/WOS:001640137500002","View Record in Web of Science")</f>
        <v>119</v>
      </c>
      <c r="BU514" t="s" s="0">
        <v>120</v>
      </c>
      <c r="BV514" t="s" s="0">
        <v>81</v>
      </c>
      <c r="BW514" t="s" s="0">
        <v>81</v>
      </c>
      <c r="BX514" t="s" s="0">
        <v>121</v>
      </c>
    </row>
    <row r="515">
      <c r="A515" t="s" s="0">
        <v>77</v>
      </c>
      <c r="B515" t="s" s="0">
        <v>77</v>
      </c>
      <c r="C515" t="s" s="0">
        <v>77</v>
      </c>
      <c r="D515" t="s" s="0">
        <v>77</v>
      </c>
      <c r="E515" t="s" s="0">
        <v>11177</v>
      </c>
      <c r="F515" t="s" s="0">
        <v>11178</v>
      </c>
      <c r="G515" t="s" s="0">
        <v>11179</v>
      </c>
      <c r="H515" t="s" s="0">
        <v>81</v>
      </c>
      <c r="I515" t="s" s="0">
        <v>82</v>
      </c>
      <c r="J515" t="s" s="0">
        <v>11180</v>
      </c>
      <c r="K515" t="s" s="0">
        <v>11181</v>
      </c>
      <c r="L515" t="s" s="0">
        <v>11182</v>
      </c>
      <c r="M515" t="s" s="0">
        <v>11183</v>
      </c>
      <c r="N515" t="s" s="0">
        <v>11184</v>
      </c>
      <c r="O515" t="s" s="0">
        <v>11185</v>
      </c>
      <c r="P515" t="s" s="0">
        <v>11186</v>
      </c>
      <c r="Q515" t="s" s="0">
        <v>87</v>
      </c>
      <c r="R515" t="s" s="0">
        <v>81</v>
      </c>
      <c r="S515" t="s" s="0">
        <v>81</v>
      </c>
      <c r="T515" t="s" s="0">
        <v>81</v>
      </c>
      <c r="U515" t="s" s="0">
        <v>81</v>
      </c>
      <c r="V515" t="s" s="0">
        <v>11187</v>
      </c>
      <c r="W515" t="s" s="0">
        <v>486</v>
      </c>
      <c r="X515" t="s" s="0">
        <v>81</v>
      </c>
      <c r="Y515" t="s" s="0">
        <v>81</v>
      </c>
      <c r="Z515" t="s" s="0">
        <v>90</v>
      </c>
      <c r="AA515" t="s" s="0">
        <v>91</v>
      </c>
      <c r="AB515" t="s" s="0">
        <v>81</v>
      </c>
      <c r="AC515" t="s" s="0">
        <v>81</v>
      </c>
      <c r="AD515" t="s" s="0">
        <v>81</v>
      </c>
      <c r="AE515" t="s" s="0">
        <v>81</v>
      </c>
      <c r="AF515" t="s" s="0">
        <v>81</v>
      </c>
      <c r="AG515" t="s" s="0">
        <v>11188</v>
      </c>
      <c r="AH515" t="s" s="0">
        <v>11189</v>
      </c>
      <c r="AI515" t="s" s="0">
        <v>81</v>
      </c>
      <c r="AJ515" t="s" s="0">
        <v>81</v>
      </c>
      <c r="AK515" t="s" s="0">
        <v>81</v>
      </c>
      <c r="AL515" t="s" s="0">
        <v>1432</v>
      </c>
      <c r="AM515" t="s" s="0">
        <v>108</v>
      </c>
      <c r="AN515" t="s" s="0">
        <v>108</v>
      </c>
      <c r="AO515" t="s" s="0">
        <v>77</v>
      </c>
      <c r="AP515" t="s" s="0">
        <v>77</v>
      </c>
      <c r="AQ515" t="s" s="0">
        <v>170</v>
      </c>
      <c r="AR515" t="s" s="0">
        <v>171</v>
      </c>
      <c r="AS515" t="s" s="0">
        <v>172</v>
      </c>
      <c r="AT515" t="s" s="0">
        <v>81</v>
      </c>
      <c r="AU515" t="s" s="0">
        <v>490</v>
      </c>
      <c r="AV515" t="s" s="0">
        <v>81</v>
      </c>
      <c r="AW515" t="s" s="0">
        <v>486</v>
      </c>
      <c r="AX515" t="s" s="0">
        <v>491</v>
      </c>
      <c r="AY515" t="s" s="0">
        <v>105</v>
      </c>
      <c r="AZ515" t="s" s="0">
        <v>106</v>
      </c>
      <c r="BA515" t="s" s="0">
        <v>493</v>
      </c>
      <c r="BB515" t="s" s="0">
        <v>288</v>
      </c>
      <c r="BC515" t="s" s="0">
        <v>81</v>
      </c>
      <c r="BD515" t="s" s="0">
        <v>81</v>
      </c>
      <c r="BE515" t="s" s="0">
        <v>81</v>
      </c>
      <c r="BF515" t="s" s="0">
        <v>81</v>
      </c>
      <c r="BG515" t="s" s="0">
        <v>81</v>
      </c>
      <c r="BH515" t="s" s="0">
        <v>81</v>
      </c>
      <c r="BI515" t="s" s="0">
        <v>11190</v>
      </c>
      <c r="BJ515" t="s" s="0">
        <v>11191</v>
      </c>
      <c r="BK515" t="s" s="1026">
        <f>HYPERLINK("http://dx.doi.org/10.3390/diagnostics16060858","http://dx.doi.org/10.3390/diagnostics16060858")</f>
        <v>11192</v>
      </c>
      <c r="BL515" t="s" s="0">
        <v>81</v>
      </c>
      <c r="BM515" t="s" s="0">
        <v>81</v>
      </c>
      <c r="BN515" t="s" s="0">
        <v>385</v>
      </c>
      <c r="BO515" t="s" s="0">
        <v>182</v>
      </c>
      <c r="BP515" t="s" s="0">
        <v>115</v>
      </c>
      <c r="BQ515" t="s" s="0">
        <v>11193</v>
      </c>
      <c r="BR515" t="s" s="0">
        <v>11194</v>
      </c>
      <c r="BS515" t="s" s="0">
        <v>11195</v>
      </c>
      <c r="BT515" t="s" s="1027">
        <f>HYPERLINK("https://www.webofscience.com/wos/woscc/full-record/WOS:001726365000001","View Record in Web of Science")</f>
        <v>119</v>
      </c>
      <c r="BU515" t="s" s="0">
        <v>120</v>
      </c>
      <c r="BV515" t="s" s="0">
        <v>81</v>
      </c>
      <c r="BW515" t="s" s="0">
        <v>81</v>
      </c>
      <c r="BX515" t="s" s="0">
        <v>121</v>
      </c>
    </row>
    <row r="516">
      <c r="A516" t="s" s="0">
        <v>77</v>
      </c>
      <c r="B516" t="s" s="0">
        <v>77</v>
      </c>
      <c r="C516" t="s" s="0">
        <v>199</v>
      </c>
      <c r="D516" t="s" s="0">
        <v>77</v>
      </c>
      <c r="E516" t="s" s="0">
        <v>11196</v>
      </c>
      <c r="F516" t="s" s="0">
        <v>11197</v>
      </c>
      <c r="G516" t="s" s="0">
        <v>11198</v>
      </c>
      <c r="H516" t="s" s="0">
        <v>81</v>
      </c>
      <c r="I516" t="s" s="0">
        <v>82</v>
      </c>
      <c r="J516" t="s" s="0">
        <v>11199</v>
      </c>
      <c r="K516" t="s" s="0">
        <v>11200</v>
      </c>
      <c r="L516" t="s" s="0">
        <v>81</v>
      </c>
      <c r="M516" t="s" s="0">
        <v>81</v>
      </c>
      <c r="N516" t="s" s="0">
        <v>81</v>
      </c>
      <c r="O516" t="s" s="0">
        <v>11201</v>
      </c>
      <c r="P516" t="s" s="0">
        <v>11202</v>
      </c>
      <c r="Q516" t="s" s="0">
        <v>87</v>
      </c>
      <c r="R516" t="s" s="0">
        <v>81</v>
      </c>
      <c r="S516" t="s" s="0">
        <v>81</v>
      </c>
      <c r="T516" t="s" s="0">
        <v>81</v>
      </c>
      <c r="U516" t="s" s="0">
        <v>81</v>
      </c>
      <c r="V516" t="s" s="0">
        <v>11203</v>
      </c>
      <c r="W516" t="s" s="0">
        <v>1766</v>
      </c>
      <c r="X516" t="s" s="0">
        <v>81</v>
      </c>
      <c r="Y516" t="s" s="0">
        <v>81</v>
      </c>
      <c r="Z516" t="s" s="0">
        <v>90</v>
      </c>
      <c r="AA516" t="s" s="0">
        <v>91</v>
      </c>
      <c r="AB516" t="s" s="0">
        <v>81</v>
      </c>
      <c r="AC516" t="s" s="0">
        <v>81</v>
      </c>
      <c r="AD516" t="s" s="0">
        <v>81</v>
      </c>
      <c r="AE516" t="s" s="0">
        <v>81</v>
      </c>
      <c r="AF516" t="s" s="0">
        <v>81</v>
      </c>
      <c r="AG516" t="s" s="0">
        <v>11204</v>
      </c>
      <c r="AH516" t="s" s="0">
        <v>11205</v>
      </c>
      <c r="AI516" t="s" s="0">
        <v>5939</v>
      </c>
      <c r="AJ516" t="s" s="0">
        <v>81</v>
      </c>
      <c r="AK516" t="s" s="0">
        <v>81</v>
      </c>
      <c r="AL516" t="s" s="0">
        <v>3377</v>
      </c>
      <c r="AM516" t="s" s="0">
        <v>122</v>
      </c>
      <c r="AN516" t="s" s="0">
        <v>122</v>
      </c>
      <c r="AO516" t="s" s="0">
        <v>77</v>
      </c>
      <c r="AP516" t="s" s="0">
        <v>77</v>
      </c>
      <c r="AQ516" t="s" s="0">
        <v>139</v>
      </c>
      <c r="AR516" t="s" s="0">
        <v>140</v>
      </c>
      <c r="AS516" t="s" s="0">
        <v>430</v>
      </c>
      <c r="AT516" t="s" s="0">
        <v>1770</v>
      </c>
      <c r="AU516" t="s" s="0">
        <v>1771</v>
      </c>
      <c r="AV516" t="s" s="0">
        <v>81</v>
      </c>
      <c r="AW516" t="s" s="0">
        <v>1772</v>
      </c>
      <c r="AX516" t="s" s="0">
        <v>1773</v>
      </c>
      <c r="AY516" t="s" s="0">
        <v>1384</v>
      </c>
      <c r="AZ516" t="s" s="0">
        <v>106</v>
      </c>
      <c r="BA516" t="s" s="0">
        <v>1774</v>
      </c>
      <c r="BB516" t="s" s="0">
        <v>199</v>
      </c>
      <c r="BC516" t="s" s="0">
        <v>81</v>
      </c>
      <c r="BD516" t="s" s="0">
        <v>81</v>
      </c>
      <c r="BE516" t="s" s="0">
        <v>81</v>
      </c>
      <c r="BF516" t="s" s="0">
        <v>81</v>
      </c>
      <c r="BG516" t="s" s="0">
        <v>11206</v>
      </c>
      <c r="BH516" t="s" s="0">
        <v>11207</v>
      </c>
      <c r="BI516" t="s" s="0">
        <v>81</v>
      </c>
      <c r="BJ516" t="s" s="0">
        <v>11208</v>
      </c>
      <c r="BK516" t="s" s="1028">
        <f>HYPERLINK("http://dx.doi.org/10.1016/j.survophthal.2025.11.012","http://dx.doi.org/10.1016/j.survophthal.2025.11.012")</f>
        <v>11209</v>
      </c>
      <c r="BL516" t="s" s="0">
        <v>81</v>
      </c>
      <c r="BM516" t="s" s="0">
        <v>81</v>
      </c>
      <c r="BN516" t="s" s="0">
        <v>385</v>
      </c>
      <c r="BO516" t="s" s="0">
        <v>1779</v>
      </c>
      <c r="BP516" t="s" s="0">
        <v>1779</v>
      </c>
      <c r="BQ516" t="s" s="0">
        <v>11210</v>
      </c>
      <c r="BR516" t="s" s="0">
        <v>11211</v>
      </c>
      <c r="BS516" t="s" s="0">
        <v>11212</v>
      </c>
      <c r="BT516" t="s" s="1029">
        <f>HYPERLINK("https://www.webofscience.com/wos/woscc/full-record/WOS:001717471800001","View Record in Web of Science")</f>
        <v>119</v>
      </c>
      <c r="BU516" t="s" s="0">
        <v>81</v>
      </c>
      <c r="BV516" t="s" s="0">
        <v>81</v>
      </c>
      <c r="BW516" t="s" s="0">
        <v>81</v>
      </c>
      <c r="BX516" t="s" s="0">
        <v>121</v>
      </c>
    </row>
    <row r="517">
      <c r="A517" t="s" s="0">
        <v>77</v>
      </c>
      <c r="B517" t="s" s="0">
        <v>77</v>
      </c>
      <c r="C517" t="s" s="0">
        <v>77</v>
      </c>
      <c r="D517" t="s" s="0">
        <v>77</v>
      </c>
      <c r="E517" t="s" s="0">
        <v>11213</v>
      </c>
      <c r="F517" t="s" s="0">
        <v>11214</v>
      </c>
      <c r="G517" t="s" s="0">
        <v>11215</v>
      </c>
      <c r="H517" t="s" s="0">
        <v>81</v>
      </c>
      <c r="I517" t="s" s="0">
        <v>82</v>
      </c>
      <c r="J517" t="s" s="0">
        <v>11216</v>
      </c>
      <c r="K517" t="s" s="0">
        <v>11217</v>
      </c>
      <c r="L517" t="s" s="0">
        <v>81</v>
      </c>
      <c r="M517" t="s" s="0">
        <v>81</v>
      </c>
      <c r="N517" t="s" s="0">
        <v>81</v>
      </c>
      <c r="O517" t="s" s="0">
        <v>11218</v>
      </c>
      <c r="P517" t="s" s="0">
        <v>11219</v>
      </c>
      <c r="Q517" t="s" s="0">
        <v>87</v>
      </c>
      <c r="R517" t="s" s="0">
        <v>81</v>
      </c>
      <c r="S517" t="s" s="0">
        <v>81</v>
      </c>
      <c r="T517" t="s" s="0">
        <v>81</v>
      </c>
      <c r="U517" t="s" s="0">
        <v>81</v>
      </c>
      <c r="V517" t="s" s="0">
        <v>11220</v>
      </c>
      <c r="W517" t="s" s="0">
        <v>7205</v>
      </c>
      <c r="X517" t="s" s="0">
        <v>81</v>
      </c>
      <c r="Y517" t="s" s="0">
        <v>81</v>
      </c>
      <c r="Z517" t="s" s="0">
        <v>90</v>
      </c>
      <c r="AA517" t="s" s="0">
        <v>509</v>
      </c>
      <c r="AB517" t="s" s="0">
        <v>81</v>
      </c>
      <c r="AC517" t="s" s="0">
        <v>81</v>
      </c>
      <c r="AD517" t="s" s="0">
        <v>81</v>
      </c>
      <c r="AE517" t="s" s="0">
        <v>81</v>
      </c>
      <c r="AF517" t="s" s="0">
        <v>81</v>
      </c>
      <c r="AG517" t="s" s="0">
        <v>11221</v>
      </c>
      <c r="AH517" t="s" s="0">
        <v>11222</v>
      </c>
      <c r="AI517" t="s" s="0">
        <v>81</v>
      </c>
      <c r="AJ517" t="s" s="0">
        <v>11223</v>
      </c>
      <c r="AK517" t="s" s="0">
        <v>81</v>
      </c>
      <c r="AL517" t="s" s="0">
        <v>2105</v>
      </c>
      <c r="AM517" t="s" s="0">
        <v>77</v>
      </c>
      <c r="AN517" t="s" s="0">
        <v>77</v>
      </c>
      <c r="AO517" t="s" s="0">
        <v>199</v>
      </c>
      <c r="AP517" t="s" s="0">
        <v>199</v>
      </c>
      <c r="AQ517" t="s" s="0">
        <v>257</v>
      </c>
      <c r="AR517" t="s" s="0">
        <v>140</v>
      </c>
      <c r="AS517" t="s" s="0">
        <v>258</v>
      </c>
      <c r="AT517" t="s" s="0">
        <v>7209</v>
      </c>
      <c r="AU517" t="s" s="0">
        <v>7210</v>
      </c>
      <c r="AV517" t="s" s="0">
        <v>81</v>
      </c>
      <c r="AW517" t="s" s="0">
        <v>7211</v>
      </c>
      <c r="AX517" t="s" s="0">
        <v>7212</v>
      </c>
      <c r="AY517" t="s" s="0">
        <v>81</v>
      </c>
      <c r="AZ517" t="s" s="0">
        <v>106</v>
      </c>
      <c r="BA517" t="s" s="0">
        <v>81</v>
      </c>
      <c r="BB517" t="s" s="0">
        <v>81</v>
      </c>
      <c r="BC517" t="s" s="0">
        <v>81</v>
      </c>
      <c r="BD517" t="s" s="0">
        <v>81</v>
      </c>
      <c r="BE517" t="s" s="0">
        <v>81</v>
      </c>
      <c r="BF517" t="s" s="0">
        <v>81</v>
      </c>
      <c r="BG517" t="s" s="0">
        <v>81</v>
      </c>
      <c r="BH517" t="s" s="0">
        <v>81</v>
      </c>
      <c r="BI517" t="s" s="0">
        <v>81</v>
      </c>
      <c r="BJ517" t="s" s="0">
        <v>11224</v>
      </c>
      <c r="BK517" t="s" s="1030">
        <f>HYPERLINK("http://dx.doi.org/10.1007/s10278-026-01974-4","http://dx.doi.org/10.1007/s10278-026-01974-4")</f>
        <v>11225</v>
      </c>
      <c r="BL517" t="s" s="0">
        <v>81</v>
      </c>
      <c r="BM517" t="s" s="0">
        <v>346</v>
      </c>
      <c r="BN517" t="s" s="0">
        <v>136</v>
      </c>
      <c r="BO517" t="s" s="0">
        <v>441</v>
      </c>
      <c r="BP517" t="s" s="0">
        <v>441</v>
      </c>
      <c r="BQ517" t="s" s="0">
        <v>11226</v>
      </c>
      <c r="BR517" t="s" s="0">
        <v>11227</v>
      </c>
      <c r="BS517" t="s" s="0">
        <v>11228</v>
      </c>
      <c r="BT517" t="s" s="1031">
        <f>HYPERLINK("https://www.webofscience.com/wos/woscc/full-record/WOS:001750920800001","View Record in Web of Science")</f>
        <v>119</v>
      </c>
      <c r="BU517" t="s" s="0">
        <v>359</v>
      </c>
      <c r="BV517" t="s" s="0">
        <v>81</v>
      </c>
      <c r="BW517" t="s" s="0">
        <v>81</v>
      </c>
      <c r="BX517" t="s" s="0">
        <v>121</v>
      </c>
    </row>
    <row r="518">
      <c r="A518" t="s" s="0">
        <v>108</v>
      </c>
      <c r="B518" t="s" s="0">
        <v>77</v>
      </c>
      <c r="C518" t="s" s="0">
        <v>199</v>
      </c>
      <c r="D518" t="s" s="0">
        <v>77</v>
      </c>
      <c r="E518" t="s" s="0">
        <v>11229</v>
      </c>
      <c r="F518" t="s" s="0">
        <v>11230</v>
      </c>
      <c r="G518" t="s" s="0">
        <v>11231</v>
      </c>
      <c r="H518" t="s" s="0">
        <v>81</v>
      </c>
      <c r="I518" t="s" s="0">
        <v>82</v>
      </c>
      <c r="J518" t="s" s="0">
        <v>11232</v>
      </c>
      <c r="K518" t="s" s="0">
        <v>11233</v>
      </c>
      <c r="L518" t="s" s="0">
        <v>81</v>
      </c>
      <c r="M518" t="s" s="0">
        <v>81</v>
      </c>
      <c r="N518" t="s" s="0">
        <v>81</v>
      </c>
      <c r="O518" t="s" s="0">
        <v>11234</v>
      </c>
      <c r="P518" t="s" s="0">
        <v>11235</v>
      </c>
      <c r="Q518" t="s" s="0">
        <v>87</v>
      </c>
      <c r="R518" t="s" s="0">
        <v>81</v>
      </c>
      <c r="S518" t="s" s="0">
        <v>81</v>
      </c>
      <c r="T518" t="s" s="0">
        <v>81</v>
      </c>
      <c r="U518" t="s" s="0">
        <v>81</v>
      </c>
      <c r="V518" t="s" s="0">
        <v>11236</v>
      </c>
      <c r="W518" t="s" s="0">
        <v>11237</v>
      </c>
      <c r="X518" t="s" s="0">
        <v>81</v>
      </c>
      <c r="Y518" t="s" s="0">
        <v>81</v>
      </c>
      <c r="Z518" t="s" s="0">
        <v>90</v>
      </c>
      <c r="AA518" t="s" s="0">
        <v>91</v>
      </c>
      <c r="AB518" t="s" s="0">
        <v>81</v>
      </c>
      <c r="AC518" t="s" s="0">
        <v>81</v>
      </c>
      <c r="AD518" t="s" s="0">
        <v>81</v>
      </c>
      <c r="AE518" t="s" s="0">
        <v>81</v>
      </c>
      <c r="AF518" t="s" s="0">
        <v>81</v>
      </c>
      <c r="AG518" t="s" s="0">
        <v>11238</v>
      </c>
      <c r="AH518" t="s" s="0">
        <v>11239</v>
      </c>
      <c r="AI518" t="s" s="0">
        <v>11240</v>
      </c>
      <c r="AJ518" t="s" s="0">
        <v>11241</v>
      </c>
      <c r="AK518" t="s" s="0">
        <v>81</v>
      </c>
      <c r="AL518" t="s" s="0">
        <v>2592</v>
      </c>
      <c r="AM518" t="s" s="0">
        <v>206</v>
      </c>
      <c r="AN518" t="s" s="0">
        <v>138</v>
      </c>
      <c r="AO518" t="s" s="0">
        <v>97</v>
      </c>
      <c r="AP518" t="s" s="0">
        <v>169</v>
      </c>
      <c r="AQ518" t="s" s="0">
        <v>257</v>
      </c>
      <c r="AR518" t="s" s="0">
        <v>140</v>
      </c>
      <c r="AS518" t="s" s="0">
        <v>258</v>
      </c>
      <c r="AT518" t="s" s="0">
        <v>11242</v>
      </c>
      <c r="AU518" t="s" s="0">
        <v>11243</v>
      </c>
      <c r="AV518" t="s" s="0">
        <v>81</v>
      </c>
      <c r="AW518" t="s" s="0">
        <v>11244</v>
      </c>
      <c r="AX518" t="s" s="0">
        <v>11245</v>
      </c>
      <c r="AY518" t="s" s="0">
        <v>10042</v>
      </c>
      <c r="AZ518" t="s" s="0">
        <v>147</v>
      </c>
      <c r="BA518" t="s" s="0">
        <v>198</v>
      </c>
      <c r="BB518" t="s" s="0">
        <v>354</v>
      </c>
      <c r="BC518" t="s" s="0">
        <v>2336</v>
      </c>
      <c r="BD518" t="s" s="0">
        <v>81</v>
      </c>
      <c r="BE518" t="s" s="0">
        <v>81</v>
      </c>
      <c r="BF518" t="s" s="0">
        <v>81</v>
      </c>
      <c r="BG518" t="s" s="0">
        <v>11246</v>
      </c>
      <c r="BH518" t="s" s="0">
        <v>11247</v>
      </c>
      <c r="BI518" t="s" s="0">
        <v>81</v>
      </c>
      <c r="BJ518" t="s" s="0">
        <v>11248</v>
      </c>
      <c r="BK518" t="s" s="1032">
        <f>HYPERLINK("http://dx.doi.org/10.1007/s00259-021-05658-9","http://dx.doi.org/10.1007/s00259-021-05658-9")</f>
        <v>11249</v>
      </c>
      <c r="BL518" t="s" s="0">
        <v>81</v>
      </c>
      <c r="BM518" t="s" s="0">
        <v>11250</v>
      </c>
      <c r="BN518" t="s" s="0">
        <v>385</v>
      </c>
      <c r="BO518" t="s" s="0">
        <v>441</v>
      </c>
      <c r="BP518" t="s" s="0">
        <v>441</v>
      </c>
      <c r="BQ518" t="s" s="0">
        <v>11251</v>
      </c>
      <c r="BR518" t="s" s="0">
        <v>11252</v>
      </c>
      <c r="BS518" t="s" s="0">
        <v>11253</v>
      </c>
      <c r="BT518" t="s" s="1033">
        <f>HYPERLINK("https://www.webofscience.com/wos/woscc/full-record/WOS:000733871100003","View Record in Web of Science")</f>
        <v>119</v>
      </c>
      <c r="BU518" t="s" s="0">
        <v>6158</v>
      </c>
      <c r="BV518" t="s" s="0">
        <v>81</v>
      </c>
      <c r="BW518" t="s" s="0">
        <v>81</v>
      </c>
      <c r="BX518" t="s" s="0">
        <v>121</v>
      </c>
    </row>
    <row r="519">
      <c r="A519" t="s" s="0">
        <v>77</v>
      </c>
      <c r="B519" t="s" s="0">
        <v>77</v>
      </c>
      <c r="C519" t="s" s="0">
        <v>77</v>
      </c>
      <c r="D519" t="s" s="0">
        <v>77</v>
      </c>
      <c r="E519" t="s" s="0">
        <v>11254</v>
      </c>
      <c r="F519" t="s" s="0">
        <v>11255</v>
      </c>
      <c r="G519" t="s" s="0">
        <v>11256</v>
      </c>
      <c r="H519" t="s" s="0">
        <v>81</v>
      </c>
      <c r="I519" t="s" s="0">
        <v>82</v>
      </c>
      <c r="J519" t="s" s="0">
        <v>11257</v>
      </c>
      <c r="K519" t="s" s="0">
        <v>11258</v>
      </c>
      <c r="L519" t="s" s="0">
        <v>81</v>
      </c>
      <c r="M519" t="s" s="0">
        <v>81</v>
      </c>
      <c r="N519" t="s" s="0">
        <v>81</v>
      </c>
      <c r="O519" t="s" s="0">
        <v>11259</v>
      </c>
      <c r="P519" t="s" s="0">
        <v>11260</v>
      </c>
      <c r="Q519" t="s" s="0">
        <v>87</v>
      </c>
      <c r="R519" t="s" s="0">
        <v>81</v>
      </c>
      <c r="S519" t="s" s="0">
        <v>81</v>
      </c>
      <c r="T519" t="s" s="0">
        <v>81</v>
      </c>
      <c r="U519" t="s" s="0">
        <v>81</v>
      </c>
      <c r="V519" t="s" s="0">
        <v>11261</v>
      </c>
      <c r="W519" t="s" s="0">
        <v>7795</v>
      </c>
      <c r="X519" t="s" s="0">
        <v>81</v>
      </c>
      <c r="Y519" t="s" s="0">
        <v>81</v>
      </c>
      <c r="Z519" t="s" s="0">
        <v>90</v>
      </c>
      <c r="AA519" t="s" s="0">
        <v>91</v>
      </c>
      <c r="AB519" t="s" s="0">
        <v>81</v>
      </c>
      <c r="AC519" t="s" s="0">
        <v>81</v>
      </c>
      <c r="AD519" t="s" s="0">
        <v>81</v>
      </c>
      <c r="AE519" t="s" s="0">
        <v>81</v>
      </c>
      <c r="AF519" t="s" s="0">
        <v>81</v>
      </c>
      <c r="AG519" t="s" s="0">
        <v>11262</v>
      </c>
      <c r="AH519" t="s" s="0">
        <v>11263</v>
      </c>
      <c r="AI519" t="s" s="0">
        <v>11264</v>
      </c>
      <c r="AJ519" t="s" s="0">
        <v>11265</v>
      </c>
      <c r="AK519" t="s" s="0">
        <v>81</v>
      </c>
      <c r="AL519" t="s" s="0">
        <v>882</v>
      </c>
      <c r="AM519" t="s" s="0">
        <v>122</v>
      </c>
      <c r="AN519" t="s" s="0">
        <v>122</v>
      </c>
      <c r="AO519" t="s" s="0">
        <v>77</v>
      </c>
      <c r="AP519" t="s" s="0">
        <v>122</v>
      </c>
      <c r="AQ519" t="s" s="0">
        <v>664</v>
      </c>
      <c r="AR519" t="s" s="0">
        <v>665</v>
      </c>
      <c r="AS519" t="s" s="0">
        <v>666</v>
      </c>
      <c r="AT519" t="s" s="0">
        <v>7799</v>
      </c>
      <c r="AU519" t="s" s="0">
        <v>7800</v>
      </c>
      <c r="AV519" t="s" s="0">
        <v>81</v>
      </c>
      <c r="AW519" t="s" s="0">
        <v>7801</v>
      </c>
      <c r="AX519" t="s" s="0">
        <v>7802</v>
      </c>
      <c r="AY519" t="s" s="0">
        <v>353</v>
      </c>
      <c r="AZ519" t="s" s="0">
        <v>205</v>
      </c>
      <c r="BA519" t="s" s="0">
        <v>996</v>
      </c>
      <c r="BB519" t="s" s="0">
        <v>122</v>
      </c>
      <c r="BC519" t="s" s="0">
        <v>81</v>
      </c>
      <c r="BD519" t="s" s="0">
        <v>81</v>
      </c>
      <c r="BE519" t="s" s="0">
        <v>81</v>
      </c>
      <c r="BF519" t="s" s="0">
        <v>81</v>
      </c>
      <c r="BG519" t="s" s="0">
        <v>81</v>
      </c>
      <c r="BH519" t="s" s="0">
        <v>81</v>
      </c>
      <c r="BI519" t="s" s="0">
        <v>81</v>
      </c>
      <c r="BJ519" t="s" s="0">
        <v>11266</v>
      </c>
      <c r="BK519" t="s" s="1034">
        <f>HYPERLINK("http://dx.doi.org/10.1053/j.semnuclmed.2025.06.012","http://dx.doi.org/10.1053/j.semnuclmed.2025.06.012")</f>
        <v>11267</v>
      </c>
      <c r="BL519" t="s" s="0">
        <v>81</v>
      </c>
      <c r="BM519" t="s" s="0">
        <v>353</v>
      </c>
      <c r="BN519" t="s" s="0">
        <v>154</v>
      </c>
      <c r="BO519" t="s" s="0">
        <v>441</v>
      </c>
      <c r="BP519" t="s" s="0">
        <v>441</v>
      </c>
      <c r="BQ519" t="s" s="0">
        <v>11268</v>
      </c>
      <c r="BR519" t="s" s="0">
        <v>11269</v>
      </c>
      <c r="BS519" t="s" s="0">
        <v>11270</v>
      </c>
      <c r="BT519" t="s" s="1035">
        <f>HYPERLINK("https://www.webofscience.com/wos/woscc/full-record/WOS:001584938000011","View Record in Web of Science")</f>
        <v>119</v>
      </c>
      <c r="BU519" t="s" s="0">
        <v>852</v>
      </c>
      <c r="BV519" t="s" s="0">
        <v>81</v>
      </c>
      <c r="BW519" t="s" s="0">
        <v>81</v>
      </c>
      <c r="BX519" t="s" s="0">
        <v>121</v>
      </c>
    </row>
    <row r="520">
      <c r="A520" t="s" s="0">
        <v>77</v>
      </c>
      <c r="B520" t="s" s="0">
        <v>77</v>
      </c>
      <c r="C520" t="s" s="0">
        <v>77</v>
      </c>
      <c r="D520" t="s" s="0">
        <v>77</v>
      </c>
      <c r="E520" t="s" s="0">
        <v>11271</v>
      </c>
      <c r="F520" t="s" s="0">
        <v>11272</v>
      </c>
      <c r="G520" t="s" s="0">
        <v>11273</v>
      </c>
      <c r="H520" t="s" s="0">
        <v>81</v>
      </c>
      <c r="I520" t="s" s="0">
        <v>82</v>
      </c>
      <c r="J520" t="s" s="0">
        <v>11274</v>
      </c>
      <c r="K520" t="s" s="0">
        <v>11275</v>
      </c>
      <c r="L520" t="s" s="0">
        <v>81</v>
      </c>
      <c r="M520" t="s" s="0">
        <v>81</v>
      </c>
      <c r="N520" t="s" s="0">
        <v>81</v>
      </c>
      <c r="O520" t="s" s="0">
        <v>11276</v>
      </c>
      <c r="P520" t="s" s="0">
        <v>11277</v>
      </c>
      <c r="Q520" t="s" s="0">
        <v>87</v>
      </c>
      <c r="R520" t="s" s="0">
        <v>81</v>
      </c>
      <c r="S520" t="s" s="0">
        <v>81</v>
      </c>
      <c r="T520" t="s" s="0">
        <v>81</v>
      </c>
      <c r="U520" t="s" s="0">
        <v>81</v>
      </c>
      <c r="V520" t="s" s="0">
        <v>11278</v>
      </c>
      <c r="W520" t="s" s="0">
        <v>5384</v>
      </c>
      <c r="X520" t="s" s="0">
        <v>81</v>
      </c>
      <c r="Y520" t="s" s="0">
        <v>81</v>
      </c>
      <c r="Z520" t="s" s="0">
        <v>90</v>
      </c>
      <c r="AA520" t="s" s="0">
        <v>91</v>
      </c>
      <c r="AB520" t="s" s="0">
        <v>81</v>
      </c>
      <c r="AC520" t="s" s="0">
        <v>81</v>
      </c>
      <c r="AD520" t="s" s="0">
        <v>81</v>
      </c>
      <c r="AE520" t="s" s="0">
        <v>81</v>
      </c>
      <c r="AF520" t="s" s="0">
        <v>81</v>
      </c>
      <c r="AG520" t="s" s="0">
        <v>11279</v>
      </c>
      <c r="AH520" t="s" s="0">
        <v>11280</v>
      </c>
      <c r="AI520" t="s" s="0">
        <v>81</v>
      </c>
      <c r="AJ520" t="s" s="0">
        <v>81</v>
      </c>
      <c r="AK520" t="s" s="0">
        <v>81</v>
      </c>
      <c r="AL520" t="s" s="0">
        <v>1635</v>
      </c>
      <c r="AM520" t="s" s="0">
        <v>77</v>
      </c>
      <c r="AN520" t="s" s="0">
        <v>77</v>
      </c>
      <c r="AO520" t="s" s="0">
        <v>77</v>
      </c>
      <c r="AP520" t="s" s="0">
        <v>77</v>
      </c>
      <c r="AQ520" t="s" s="0">
        <v>226</v>
      </c>
      <c r="AR520" t="s" s="0">
        <v>227</v>
      </c>
      <c r="AS520" t="s" s="0">
        <v>228</v>
      </c>
      <c r="AT520" t="s" s="0">
        <v>5388</v>
      </c>
      <c r="AU520" t="s" s="0">
        <v>5389</v>
      </c>
      <c r="AV520" t="s" s="0">
        <v>81</v>
      </c>
      <c r="AW520" t="s" s="0">
        <v>5390</v>
      </c>
      <c r="AX520" t="s" s="0">
        <v>5391</v>
      </c>
      <c r="AY520" t="s" s="0">
        <v>5392</v>
      </c>
      <c r="AZ520" t="s" s="0">
        <v>106</v>
      </c>
      <c r="BA520" t="s" s="0">
        <v>493</v>
      </c>
      <c r="BB520" t="s" s="0">
        <v>97</v>
      </c>
      <c r="BC520" t="s" s="0">
        <v>81</v>
      </c>
      <c r="BD520" t="s" s="0">
        <v>81</v>
      </c>
      <c r="BE520" t="s" s="0">
        <v>81</v>
      </c>
      <c r="BF520" t="s" s="0">
        <v>81</v>
      </c>
      <c r="BG520" t="s" s="0">
        <v>81</v>
      </c>
      <c r="BH520" t="s" s="0">
        <v>81</v>
      </c>
      <c r="BI520" t="s" s="0">
        <v>294</v>
      </c>
      <c r="BJ520" t="s" s="0">
        <v>11281</v>
      </c>
      <c r="BK520" t="s" s="1036">
        <f>HYPERLINK("http://dx.doi.org/10.21037/cdt-2025-aw-550","http://dx.doi.org/10.21037/cdt-2025-aw-550")</f>
        <v>11282</v>
      </c>
      <c r="BL520" t="s" s="0">
        <v>81</v>
      </c>
      <c r="BM520" t="s" s="0">
        <v>81</v>
      </c>
      <c r="BN520" t="s" s="0">
        <v>137</v>
      </c>
      <c r="BO520" t="s" s="0">
        <v>155</v>
      </c>
      <c r="BP520" t="s" s="0">
        <v>156</v>
      </c>
      <c r="BQ520" t="s" s="0">
        <v>5395</v>
      </c>
      <c r="BR520" t="s" s="0">
        <v>11283</v>
      </c>
      <c r="BS520" t="s" s="0">
        <v>11284</v>
      </c>
      <c r="BT520" t="s" s="1037">
        <f>HYPERLINK("https://www.webofscience.com/wos/woscc/full-record/WOS:001775649100017","View Record in Web of Science")</f>
        <v>119</v>
      </c>
      <c r="BU520" t="s" s="0">
        <v>120</v>
      </c>
      <c r="BV520" t="s" s="0">
        <v>81</v>
      </c>
      <c r="BW520" t="s" s="0">
        <v>81</v>
      </c>
      <c r="BX520" t="s" s="0">
        <v>121</v>
      </c>
    </row>
    <row r="521">
      <c r="A521" t="s" s="0">
        <v>77</v>
      </c>
      <c r="B521" t="s" s="0">
        <v>77</v>
      </c>
      <c r="C521" t="s" s="0">
        <v>77</v>
      </c>
      <c r="D521" t="s" s="0">
        <v>77</v>
      </c>
      <c r="E521" t="s" s="0">
        <v>11285</v>
      </c>
      <c r="F521" t="s" s="0">
        <v>11286</v>
      </c>
      <c r="G521" t="s" s="0">
        <v>11287</v>
      </c>
      <c r="H521" t="s" s="0">
        <v>81</v>
      </c>
      <c r="I521" t="s" s="0">
        <v>82</v>
      </c>
      <c r="J521" t="s" s="0">
        <v>11288</v>
      </c>
      <c r="K521" t="s" s="0">
        <v>11289</v>
      </c>
      <c r="L521" t="s" s="0">
        <v>81</v>
      </c>
      <c r="M521" t="s" s="0">
        <v>81</v>
      </c>
      <c r="N521" t="s" s="0">
        <v>81</v>
      </c>
      <c r="O521" t="s" s="0">
        <v>11290</v>
      </c>
      <c r="P521" t="s" s="0">
        <v>11291</v>
      </c>
      <c r="Q521" t="s" s="0">
        <v>87</v>
      </c>
      <c r="R521" t="s" s="0">
        <v>81</v>
      </c>
      <c r="S521" t="s" s="0">
        <v>81</v>
      </c>
      <c r="T521" t="s" s="0">
        <v>81</v>
      </c>
      <c r="U521" t="s" s="0">
        <v>81</v>
      </c>
      <c r="V521" t="s" s="0">
        <v>11292</v>
      </c>
      <c r="W521" t="s" s="0">
        <v>11293</v>
      </c>
      <c r="X521" t="s" s="0">
        <v>81</v>
      </c>
      <c r="Y521" t="s" s="0">
        <v>81</v>
      </c>
      <c r="Z521" t="s" s="0">
        <v>90</v>
      </c>
      <c r="AA521" t="s" s="0">
        <v>91</v>
      </c>
      <c r="AB521" t="s" s="0">
        <v>81</v>
      </c>
      <c r="AC521" t="s" s="0">
        <v>81</v>
      </c>
      <c r="AD521" t="s" s="0">
        <v>81</v>
      </c>
      <c r="AE521" t="s" s="0">
        <v>81</v>
      </c>
      <c r="AF521" t="s" s="0">
        <v>81</v>
      </c>
      <c r="AG521" t="s" s="0">
        <v>11294</v>
      </c>
      <c r="AH521" t="s" s="0">
        <v>11295</v>
      </c>
      <c r="AI521" t="s" s="0">
        <v>81</v>
      </c>
      <c r="AJ521" t="s" s="0">
        <v>81</v>
      </c>
      <c r="AK521" t="s" s="0">
        <v>81</v>
      </c>
      <c r="AL521" t="s" s="0">
        <v>2518</v>
      </c>
      <c r="AM521" t="s" s="0">
        <v>77</v>
      </c>
      <c r="AN521" t="s" s="0">
        <v>77</v>
      </c>
      <c r="AO521" t="s" s="0">
        <v>77</v>
      </c>
      <c r="AP521" t="s" s="0">
        <v>77</v>
      </c>
      <c r="AQ521" t="s" s="0">
        <v>611</v>
      </c>
      <c r="AR521" t="s" s="0">
        <v>612</v>
      </c>
      <c r="AS521" t="s" s="0">
        <v>613</v>
      </c>
      <c r="AT521" t="s" s="0">
        <v>81</v>
      </c>
      <c r="AU521" t="s" s="0">
        <v>11296</v>
      </c>
      <c r="AV521" t="s" s="0">
        <v>81</v>
      </c>
      <c r="AW521" t="s" s="0">
        <v>11297</v>
      </c>
      <c r="AX521" t="s" s="0">
        <v>11298</v>
      </c>
      <c r="AY521" t="s" s="0">
        <v>1048</v>
      </c>
      <c r="AZ521" t="s" s="0">
        <v>106</v>
      </c>
      <c r="BA521" t="s" s="0">
        <v>714</v>
      </c>
      <c r="BB521" t="s" s="0">
        <v>81</v>
      </c>
      <c r="BC521" t="s" s="0">
        <v>81</v>
      </c>
      <c r="BD521" t="s" s="0">
        <v>81</v>
      </c>
      <c r="BE521" t="s" s="0">
        <v>81</v>
      </c>
      <c r="BF521" t="s" s="0">
        <v>81</v>
      </c>
      <c r="BG521" t="s" s="0">
        <v>81</v>
      </c>
      <c r="BH521" t="s" s="0">
        <v>81</v>
      </c>
      <c r="BI521" t="s" s="0">
        <v>11299</v>
      </c>
      <c r="BJ521" t="s" s="0">
        <v>11300</v>
      </c>
      <c r="BK521" t="s" s="1038">
        <f>HYPERLINK("http://dx.doi.org/10.1016/j.jbo.2026.100782","http://dx.doi.org/10.1016/j.jbo.2026.100782")</f>
        <v>11301</v>
      </c>
      <c r="BL521" t="s" s="0">
        <v>81</v>
      </c>
      <c r="BM521" t="s" s="0">
        <v>1109</v>
      </c>
      <c r="BN521" t="s" s="0">
        <v>677</v>
      </c>
      <c r="BO521" t="s" s="0">
        <v>568</v>
      </c>
      <c r="BP521" t="s" s="0">
        <v>568</v>
      </c>
      <c r="BQ521" t="s" s="0">
        <v>11302</v>
      </c>
      <c r="BR521" t="s" s="0">
        <v>11303</v>
      </c>
      <c r="BS521" t="s" s="0">
        <v>11304</v>
      </c>
      <c r="BT521" t="s" s="1039">
        <f>HYPERLINK("https://www.webofscience.com/wos/woscc/full-record/WOS:001822214600001","View Record in Web of Science")</f>
        <v>119</v>
      </c>
      <c r="BU521" t="s" s="0">
        <v>120</v>
      </c>
      <c r="BV521" t="s" s="0">
        <v>81</v>
      </c>
      <c r="BW521" t="s" s="0">
        <v>81</v>
      </c>
      <c r="BX521" t="s" s="0">
        <v>121</v>
      </c>
    </row>
    <row r="522">
      <c r="A522" t="s" s="0">
        <v>77</v>
      </c>
      <c r="B522" t="s" s="0">
        <v>77</v>
      </c>
      <c r="C522" t="s" s="0">
        <v>77</v>
      </c>
      <c r="D522" t="s" s="0">
        <v>77</v>
      </c>
      <c r="E522" t="s" s="0">
        <v>11305</v>
      </c>
      <c r="F522" t="s" s="0">
        <v>11306</v>
      </c>
      <c r="G522" t="s" s="0">
        <v>11307</v>
      </c>
      <c r="H522" t="s" s="0">
        <v>81</v>
      </c>
      <c r="I522" t="s" s="0">
        <v>82</v>
      </c>
      <c r="J522" t="s" s="0">
        <v>11308</v>
      </c>
      <c r="K522" t="s" s="0">
        <v>11309</v>
      </c>
      <c r="L522" t="s" s="0">
        <v>11310</v>
      </c>
      <c r="M522" t="s" s="0">
        <v>11311</v>
      </c>
      <c r="N522" t="s" s="0">
        <v>11312</v>
      </c>
      <c r="O522" t="s" s="0">
        <v>11313</v>
      </c>
      <c r="P522" t="s" s="0">
        <v>11314</v>
      </c>
      <c r="Q522" t="s" s="0">
        <v>87</v>
      </c>
      <c r="R522" t="s" s="0">
        <v>81</v>
      </c>
      <c r="S522" t="s" s="0">
        <v>81</v>
      </c>
      <c r="T522" t="s" s="0">
        <v>81</v>
      </c>
      <c r="U522" t="s" s="0">
        <v>81</v>
      </c>
      <c r="V522" t="s" s="0">
        <v>11315</v>
      </c>
      <c r="W522" t="s" s="0">
        <v>11316</v>
      </c>
      <c r="X522" t="s" s="0">
        <v>81</v>
      </c>
      <c r="Y522" t="s" s="0">
        <v>81</v>
      </c>
      <c r="Z522" t="s" s="0">
        <v>90</v>
      </c>
      <c r="AA522" t="s" s="0">
        <v>91</v>
      </c>
      <c r="AB522" t="s" s="0">
        <v>81</v>
      </c>
      <c r="AC522" t="s" s="0">
        <v>81</v>
      </c>
      <c r="AD522" t="s" s="0">
        <v>81</v>
      </c>
      <c r="AE522" t="s" s="0">
        <v>81</v>
      </c>
      <c r="AF522" t="s" s="0">
        <v>81</v>
      </c>
      <c r="AG522" t="s" s="0">
        <v>11317</v>
      </c>
      <c r="AH522" t="s" s="0">
        <v>11318</v>
      </c>
      <c r="AI522" t="s" s="0">
        <v>11319</v>
      </c>
      <c r="AJ522" t="s" s="0">
        <v>81</v>
      </c>
      <c r="AK522" t="s" s="0">
        <v>81</v>
      </c>
      <c r="AL522" t="s" s="0">
        <v>409</v>
      </c>
      <c r="AM522" t="s" s="0">
        <v>77</v>
      </c>
      <c r="AN522" t="s" s="0">
        <v>77</v>
      </c>
      <c r="AO522" t="s" s="0">
        <v>77</v>
      </c>
      <c r="AP522" t="s" s="0">
        <v>77</v>
      </c>
      <c r="AQ522" t="s" s="0">
        <v>11320</v>
      </c>
      <c r="AR522" t="s" s="0">
        <v>1486</v>
      </c>
      <c r="AS522" t="s" s="0">
        <v>11321</v>
      </c>
      <c r="AT522" t="s" s="0">
        <v>11322</v>
      </c>
      <c r="AU522" t="s" s="0">
        <v>11323</v>
      </c>
      <c r="AV522" t="s" s="0">
        <v>81</v>
      </c>
      <c r="AW522" t="s" s="0">
        <v>11324</v>
      </c>
      <c r="AX522" t="s" s="0">
        <v>11325</v>
      </c>
      <c r="AY522" t="s" s="0">
        <v>1109</v>
      </c>
      <c r="AZ522" t="s" s="0">
        <v>106</v>
      </c>
      <c r="BA522" t="s" s="0">
        <v>1830</v>
      </c>
      <c r="BB522" t="s" s="0">
        <v>200</v>
      </c>
      <c r="BC522" t="s" s="0">
        <v>81</v>
      </c>
      <c r="BD522" t="s" s="0">
        <v>81</v>
      </c>
      <c r="BE522" t="s" s="0">
        <v>81</v>
      </c>
      <c r="BF522" t="s" s="0">
        <v>81</v>
      </c>
      <c r="BG522" t="s" s="0">
        <v>8880</v>
      </c>
      <c r="BH522" t="s" s="0">
        <v>8074</v>
      </c>
      <c r="BI522" t="s" s="0">
        <v>81</v>
      </c>
      <c r="BJ522" t="s" s="0">
        <v>11326</v>
      </c>
      <c r="BK522" t="s" s="1040">
        <f>HYPERLINK("http://dx.doi.org/10.3988/jcn.2026.0312","http://dx.doi.org/10.3988/jcn.2026.0312")</f>
        <v>11327</v>
      </c>
      <c r="BL522" t="s" s="0">
        <v>81</v>
      </c>
      <c r="BM522" t="s" s="0">
        <v>81</v>
      </c>
      <c r="BN522" t="s" s="0">
        <v>493</v>
      </c>
      <c r="BO522" t="s" s="0">
        <v>7291</v>
      </c>
      <c r="BP522" t="s" s="0">
        <v>3932</v>
      </c>
      <c r="BQ522" t="s" s="0">
        <v>11328</v>
      </c>
      <c r="BR522" t="s" s="0">
        <v>11329</v>
      </c>
      <c r="BS522" t="s" s="0">
        <v>11330</v>
      </c>
      <c r="BT522" t="s" s="1041">
        <f>HYPERLINK("https://www.webofscience.com/wos/woscc/full-record/WOS:001819834000003","View Record in Web of Science")</f>
        <v>119</v>
      </c>
      <c r="BU522" t="s" s="0">
        <v>120</v>
      </c>
      <c r="BV522" t="s" s="0">
        <v>81</v>
      </c>
      <c r="BW522" t="s" s="0">
        <v>81</v>
      </c>
      <c r="BX522" t="s" s="0">
        <v>121</v>
      </c>
    </row>
    <row r="523">
      <c r="A523" t="s" s="0">
        <v>77</v>
      </c>
      <c r="B523" t="s" s="0">
        <v>77</v>
      </c>
      <c r="C523" t="s" s="0">
        <v>77</v>
      </c>
      <c r="D523" t="s" s="0">
        <v>77</v>
      </c>
      <c r="E523" t="s" s="0">
        <v>11331</v>
      </c>
      <c r="F523" t="s" s="0">
        <v>11332</v>
      </c>
      <c r="G523" t="s" s="0">
        <v>11333</v>
      </c>
      <c r="H523" t="s" s="0">
        <v>81</v>
      </c>
      <c r="I523" t="s" s="0">
        <v>276</v>
      </c>
      <c r="J523" t="s" s="0">
        <v>11334</v>
      </c>
      <c r="K523" t="s" s="0">
        <v>11335</v>
      </c>
      <c r="L523" t="s" s="0">
        <v>81</v>
      </c>
      <c r="M523" t="s" s="0">
        <v>81</v>
      </c>
      <c r="N523" t="s" s="0">
        <v>81</v>
      </c>
      <c r="O523" t="s" s="0">
        <v>11336</v>
      </c>
      <c r="P523" t="s" s="0">
        <v>11337</v>
      </c>
      <c r="Q523" t="s" s="0">
        <v>87</v>
      </c>
      <c r="R523" t="s" s="0">
        <v>81</v>
      </c>
      <c r="S523" t="s" s="0">
        <v>81</v>
      </c>
      <c r="T523" t="s" s="0">
        <v>81</v>
      </c>
      <c r="U523" t="s" s="0">
        <v>81</v>
      </c>
      <c r="V523" t="s" s="0">
        <v>11338</v>
      </c>
      <c r="W523" t="s" s="0">
        <v>11339</v>
      </c>
      <c r="X523" t="s" s="0">
        <v>81</v>
      </c>
      <c r="Y523" t="s" s="0">
        <v>81</v>
      </c>
      <c r="Z523" t="s" s="0">
        <v>90</v>
      </c>
      <c r="AA523" t="s" s="0">
        <v>91</v>
      </c>
      <c r="AB523" t="s" s="0">
        <v>81</v>
      </c>
      <c r="AC523" t="s" s="0">
        <v>81</v>
      </c>
      <c r="AD523" t="s" s="0">
        <v>81</v>
      </c>
      <c r="AE523" t="s" s="0">
        <v>81</v>
      </c>
      <c r="AF523" t="s" s="0">
        <v>81</v>
      </c>
      <c r="AG523" t="s" s="0">
        <v>11340</v>
      </c>
      <c r="AH523" t="s" s="0">
        <v>81</v>
      </c>
      <c r="AI523" t="s" s="0">
        <v>5035</v>
      </c>
      <c r="AJ523" t="s" s="0">
        <v>81</v>
      </c>
      <c r="AK523" t="s" s="0">
        <v>81</v>
      </c>
      <c r="AL523" t="s" s="0">
        <v>148</v>
      </c>
      <c r="AM523" t="s" s="0">
        <v>97</v>
      </c>
      <c r="AN523" t="s" s="0">
        <v>97</v>
      </c>
      <c r="AO523" t="s" s="0">
        <v>77</v>
      </c>
      <c r="AP523" t="s" s="0">
        <v>77</v>
      </c>
      <c r="AQ523" t="s" s="0">
        <v>611</v>
      </c>
      <c r="AR523" t="s" s="0">
        <v>612</v>
      </c>
      <c r="AS523" t="s" s="0">
        <v>613</v>
      </c>
      <c r="AT523" t="s" s="0">
        <v>11341</v>
      </c>
      <c r="AU523" t="s" s="0">
        <v>81</v>
      </c>
      <c r="AV523" t="s" s="0">
        <v>81</v>
      </c>
      <c r="AW523" t="s" s="0">
        <v>11342</v>
      </c>
      <c r="AX523" t="s" s="0">
        <v>11343</v>
      </c>
      <c r="AY523" t="s" s="0">
        <v>266</v>
      </c>
      <c r="AZ523" t="s" s="0">
        <v>106</v>
      </c>
      <c r="BA523" t="s" s="0">
        <v>1359</v>
      </c>
      <c r="BB523" t="s" s="0">
        <v>81</v>
      </c>
      <c r="BC523" t="s" s="0">
        <v>81</v>
      </c>
      <c r="BD523" t="s" s="0">
        <v>81</v>
      </c>
      <c r="BE523" t="s" s="0">
        <v>81</v>
      </c>
      <c r="BF523" t="s" s="0">
        <v>81</v>
      </c>
      <c r="BG523" t="s" s="0">
        <v>81</v>
      </c>
      <c r="BH523" t="s" s="0">
        <v>81</v>
      </c>
      <c r="BI523" t="s" s="0">
        <v>11344</v>
      </c>
      <c r="BJ523" t="s" s="0">
        <v>11345</v>
      </c>
      <c r="BK523" t="s" s="1042">
        <f>HYPERLINK("http://dx.doi.org/10.1016/j.ijcrp.2026.200642","http://dx.doi.org/10.1016/j.ijcrp.2026.200642")</f>
        <v>11346</v>
      </c>
      <c r="BL523" t="s" s="0">
        <v>81</v>
      </c>
      <c r="BM523" t="s" s="0">
        <v>81</v>
      </c>
      <c r="BN523" t="s" s="0">
        <v>677</v>
      </c>
      <c r="BO523" t="s" s="0">
        <v>7850</v>
      </c>
      <c r="BP523" t="s" s="0">
        <v>156</v>
      </c>
      <c r="BQ523" t="s" s="0">
        <v>11347</v>
      </c>
      <c r="BR523" t="s" s="0">
        <v>11348</v>
      </c>
      <c r="BS523" t="s" s="0">
        <v>11349</v>
      </c>
      <c r="BT523" t="s" s="1043">
        <f>HYPERLINK("https://www.webofscience.com/wos/woscc/full-record/WOS:001757779400001","View Record in Web of Science")</f>
        <v>119</v>
      </c>
      <c r="BU523" t="s" s="0">
        <v>120</v>
      </c>
      <c r="BV523" t="s" s="0">
        <v>81</v>
      </c>
      <c r="BW523" t="s" s="0">
        <v>81</v>
      </c>
      <c r="BX523" t="s" s="0">
        <v>121</v>
      </c>
    </row>
    <row r="524">
      <c r="A524" t="s" s="0">
        <v>77</v>
      </c>
      <c r="B524" t="s" s="0">
        <v>77</v>
      </c>
      <c r="C524" t="s" s="0">
        <v>97</v>
      </c>
      <c r="D524" t="s" s="0">
        <v>77</v>
      </c>
      <c r="E524" t="s" s="0">
        <v>11350</v>
      </c>
      <c r="F524" t="s" s="0">
        <v>11351</v>
      </c>
      <c r="G524" t="s" s="0">
        <v>11352</v>
      </c>
      <c r="H524" t="s" s="0">
        <v>81</v>
      </c>
      <c r="I524" t="s" s="0">
        <v>82</v>
      </c>
      <c r="J524" t="s" s="0">
        <v>11353</v>
      </c>
      <c r="K524" t="s" s="0">
        <v>11354</v>
      </c>
      <c r="L524" t="s" s="0">
        <v>81</v>
      </c>
      <c r="M524" t="s" s="0">
        <v>81</v>
      </c>
      <c r="N524" t="s" s="0">
        <v>81</v>
      </c>
      <c r="O524" t="s" s="0">
        <v>11355</v>
      </c>
      <c r="P524" t="s" s="0">
        <v>11356</v>
      </c>
      <c r="Q524" t="s" s="0">
        <v>87</v>
      </c>
      <c r="R524" t="s" s="0">
        <v>81</v>
      </c>
      <c r="S524" t="s" s="0">
        <v>81</v>
      </c>
      <c r="T524" t="s" s="0">
        <v>81</v>
      </c>
      <c r="U524" t="s" s="0">
        <v>81</v>
      </c>
      <c r="V524" t="s" s="0">
        <v>11357</v>
      </c>
      <c r="W524" t="s" s="0">
        <v>11358</v>
      </c>
      <c r="X524" t="s" s="0">
        <v>81</v>
      </c>
      <c r="Y524" t="s" s="0">
        <v>81</v>
      </c>
      <c r="Z524" t="s" s="0">
        <v>90</v>
      </c>
      <c r="AA524" t="s" s="0">
        <v>91</v>
      </c>
      <c r="AB524" t="s" s="0">
        <v>81</v>
      </c>
      <c r="AC524" t="s" s="0">
        <v>81</v>
      </c>
      <c r="AD524" t="s" s="0">
        <v>81</v>
      </c>
      <c r="AE524" t="s" s="0">
        <v>81</v>
      </c>
      <c r="AF524" t="s" s="0">
        <v>81</v>
      </c>
      <c r="AG524" t="s" s="0">
        <v>11359</v>
      </c>
      <c r="AH524" t="s" s="0">
        <v>11360</v>
      </c>
      <c r="AI524" t="s" s="0">
        <v>11361</v>
      </c>
      <c r="AJ524" t="s" s="0">
        <v>11362</v>
      </c>
      <c r="AK524" t="s" s="0">
        <v>81</v>
      </c>
      <c r="AL524" t="s" s="0">
        <v>996</v>
      </c>
      <c r="AM524" t="s" s="0">
        <v>297</v>
      </c>
      <c r="AN524" t="s" s="0">
        <v>404</v>
      </c>
      <c r="AO524" t="s" s="0">
        <v>108</v>
      </c>
      <c r="AP524" t="s" s="0">
        <v>289</v>
      </c>
      <c r="AQ524" t="s" s="0">
        <v>611</v>
      </c>
      <c r="AR524" t="s" s="0">
        <v>612</v>
      </c>
      <c r="AS524" t="s" s="0">
        <v>613</v>
      </c>
      <c r="AT524" t="s" s="0">
        <v>11363</v>
      </c>
      <c r="AU524" t="s" s="0">
        <v>81</v>
      </c>
      <c r="AV524" t="s" s="0">
        <v>81</v>
      </c>
      <c r="AW524" t="s" s="0">
        <v>11364</v>
      </c>
      <c r="AX524" t="s" s="0">
        <v>11365</v>
      </c>
      <c r="AY524" t="s" s="0">
        <v>4393</v>
      </c>
      <c r="AZ524" t="s" s="0">
        <v>205</v>
      </c>
      <c r="BA524" t="s" s="0">
        <v>289</v>
      </c>
      <c r="BB524" t="s" s="0">
        <v>199</v>
      </c>
      <c r="BC524" t="s" s="0">
        <v>81</v>
      </c>
      <c r="BD524" t="s" s="0">
        <v>81</v>
      </c>
      <c r="BE524" t="s" s="0">
        <v>81</v>
      </c>
      <c r="BF524" t="s" s="0">
        <v>81</v>
      </c>
      <c r="BG524" t="s" s="0">
        <v>81</v>
      </c>
      <c r="BH524" t="s" s="0">
        <v>81</v>
      </c>
      <c r="BI524" t="s" s="0">
        <v>11366</v>
      </c>
      <c r="BJ524" t="s" s="0">
        <v>11367</v>
      </c>
      <c r="BK524" t="s" s="1044">
        <f>HYPERLINK("http://dx.doi.org/10.1016/j.ajogmf.2025.101612","http://dx.doi.org/10.1016/j.ajogmf.2025.101612")</f>
        <v>11368</v>
      </c>
      <c r="BL524" t="s" s="0">
        <v>81</v>
      </c>
      <c r="BM524" t="s" s="0">
        <v>7055</v>
      </c>
      <c r="BN524" t="s" s="0">
        <v>404</v>
      </c>
      <c r="BO524" t="s" s="0">
        <v>1665</v>
      </c>
      <c r="BP524" t="s" s="0">
        <v>1665</v>
      </c>
      <c r="BQ524" t="s" s="0">
        <v>11369</v>
      </c>
      <c r="BR524" t="s" s="0">
        <v>11370</v>
      </c>
      <c r="BS524" t="s" s="0">
        <v>11371</v>
      </c>
      <c r="BT524" t="s" s="1045">
        <f>HYPERLINK("https://www.webofscience.com/wos/woscc/full-record/WOS:001428060500001","View Record in Web of Science")</f>
        <v>119</v>
      </c>
      <c r="BU524" t="s" s="0">
        <v>852</v>
      </c>
      <c r="BV524" t="s" s="0">
        <v>81</v>
      </c>
      <c r="BW524" t="s" s="0">
        <v>81</v>
      </c>
      <c r="BX524" t="s" s="0">
        <v>121</v>
      </c>
    </row>
    <row r="525">
      <c r="A525" t="s" s="0">
        <v>77</v>
      </c>
      <c r="B525" t="s" s="0">
        <v>77</v>
      </c>
      <c r="C525" t="s" s="0">
        <v>77</v>
      </c>
      <c r="D525" t="s" s="0">
        <v>77</v>
      </c>
      <c r="E525" t="s" s="0">
        <v>11372</v>
      </c>
      <c r="F525" t="s" s="0">
        <v>11373</v>
      </c>
      <c r="G525" t="s" s="0">
        <v>11374</v>
      </c>
      <c r="H525" t="s" s="0">
        <v>81</v>
      </c>
      <c r="I525" t="s" s="0">
        <v>276</v>
      </c>
      <c r="J525" t="s" s="0">
        <v>11375</v>
      </c>
      <c r="K525" t="s" s="0">
        <v>11376</v>
      </c>
      <c r="L525" t="s" s="0">
        <v>81</v>
      </c>
      <c r="M525" t="s" s="0">
        <v>81</v>
      </c>
      <c r="N525" t="s" s="0">
        <v>81</v>
      </c>
      <c r="O525" t="s" s="0">
        <v>11377</v>
      </c>
      <c r="P525" t="s" s="0">
        <v>11378</v>
      </c>
      <c r="Q525" t="s" s="0">
        <v>87</v>
      </c>
      <c r="R525" t="s" s="0">
        <v>81</v>
      </c>
      <c r="S525" t="s" s="0">
        <v>81</v>
      </c>
      <c r="T525" t="s" s="0">
        <v>81</v>
      </c>
      <c r="U525" t="s" s="0">
        <v>81</v>
      </c>
      <c r="V525" t="s" s="0">
        <v>11379</v>
      </c>
      <c r="W525" t="s" s="0">
        <v>11380</v>
      </c>
      <c r="X525" t="s" s="0">
        <v>81</v>
      </c>
      <c r="Y525" t="s" s="0">
        <v>81</v>
      </c>
      <c r="Z525" t="s" s="0">
        <v>90</v>
      </c>
      <c r="AA525" t="s" s="0">
        <v>91</v>
      </c>
      <c r="AB525" t="s" s="0">
        <v>81</v>
      </c>
      <c r="AC525" t="s" s="0">
        <v>81</v>
      </c>
      <c r="AD525" t="s" s="0">
        <v>81</v>
      </c>
      <c r="AE525" t="s" s="0">
        <v>81</v>
      </c>
      <c r="AF525" t="s" s="0">
        <v>81</v>
      </c>
      <c r="AG525" t="s" s="0">
        <v>11381</v>
      </c>
      <c r="AH525" t="s" s="0">
        <v>81</v>
      </c>
      <c r="AI525" t="s" s="0">
        <v>81</v>
      </c>
      <c r="AJ525" t="s" s="0">
        <v>81</v>
      </c>
      <c r="AK525" t="s" s="0">
        <v>81</v>
      </c>
      <c r="AL525" t="s" s="0">
        <v>177</v>
      </c>
      <c r="AM525" t="s" s="0">
        <v>77</v>
      </c>
      <c r="AN525" t="s" s="0">
        <v>77</v>
      </c>
      <c r="AO525" t="s" s="0">
        <v>77</v>
      </c>
      <c r="AP525" t="s" s="0">
        <v>77</v>
      </c>
      <c r="AQ525" t="s" s="0">
        <v>535</v>
      </c>
      <c r="AR525" t="s" s="0">
        <v>99</v>
      </c>
      <c r="AS525" t="s" s="0">
        <v>2872</v>
      </c>
      <c r="AT525" t="s" s="0">
        <v>81</v>
      </c>
      <c r="AU525" t="s" s="0">
        <v>11382</v>
      </c>
      <c r="AV525" t="s" s="0">
        <v>81</v>
      </c>
      <c r="AW525" t="s" s="0">
        <v>11383</v>
      </c>
      <c r="AX525" t="s" s="0">
        <v>11384</v>
      </c>
      <c r="AY525" t="s" s="0">
        <v>5682</v>
      </c>
      <c r="AZ525" t="s" s="0">
        <v>106</v>
      </c>
      <c r="BA525" t="s" s="0">
        <v>493</v>
      </c>
      <c r="BB525" t="s" s="0">
        <v>108</v>
      </c>
      <c r="BC525" t="s" s="0">
        <v>81</v>
      </c>
      <c r="BD525" t="s" s="0">
        <v>81</v>
      </c>
      <c r="BE525" t="s" s="0">
        <v>81</v>
      </c>
      <c r="BF525" t="s" s="0">
        <v>81</v>
      </c>
      <c r="BG525" t="s" s="0">
        <v>81</v>
      </c>
      <c r="BH525" t="s" s="0">
        <v>81</v>
      </c>
      <c r="BI525" t="s" s="0">
        <v>404</v>
      </c>
      <c r="BJ525" t="s" s="0">
        <v>11385</v>
      </c>
      <c r="BK525" t="s" s="1046">
        <f>HYPERLINK("http://dx.doi.org/10.1007/s40140-026-00716-0","http://dx.doi.org/10.1007/s40140-026-00716-0")</f>
        <v>11386</v>
      </c>
      <c r="BL525" t="s" s="0">
        <v>81</v>
      </c>
      <c r="BM525" t="s" s="0">
        <v>81</v>
      </c>
      <c r="BN525" t="s" s="0">
        <v>122</v>
      </c>
      <c r="BO525" t="s" s="0">
        <v>1289</v>
      </c>
      <c r="BP525" t="s" s="0">
        <v>1289</v>
      </c>
      <c r="BQ525" t="s" s="0">
        <v>11387</v>
      </c>
      <c r="BR525" t="s" s="0">
        <v>81</v>
      </c>
      <c r="BS525" t="s" s="0">
        <v>11388</v>
      </c>
      <c r="BT525" t="s" s="1047">
        <f>HYPERLINK("https://www.webofscience.com/wos/woscc/full-record/WOS:001835238800001","View Record in Web of Science")</f>
        <v>119</v>
      </c>
      <c r="BU525" t="s" s="0">
        <v>81</v>
      </c>
      <c r="BV525" t="s" s="0">
        <v>81</v>
      </c>
      <c r="BW525" t="s" s="0">
        <v>81</v>
      </c>
      <c r="BX525" t="s" s="0">
        <v>121</v>
      </c>
    </row>
    <row r="526">
      <c r="A526" t="s" s="0">
        <v>77</v>
      </c>
      <c r="B526" t="s" s="0">
        <v>77</v>
      </c>
      <c r="C526" t="s" s="0">
        <v>77</v>
      </c>
      <c r="D526" t="s" s="0">
        <v>77</v>
      </c>
      <c r="E526" t="s" s="0">
        <v>11389</v>
      </c>
      <c r="F526" t="s" s="0">
        <v>11390</v>
      </c>
      <c r="G526" t="s" s="0">
        <v>11391</v>
      </c>
      <c r="H526" t="s" s="0">
        <v>81</v>
      </c>
      <c r="I526" t="s" s="0">
        <v>82</v>
      </c>
      <c r="J526" t="s" s="0">
        <v>11392</v>
      </c>
      <c r="K526" t="s" s="0">
        <v>11393</v>
      </c>
      <c r="L526" t="s" s="0">
        <v>81</v>
      </c>
      <c r="M526" t="s" s="0">
        <v>81</v>
      </c>
      <c r="N526" t="s" s="0">
        <v>81</v>
      </c>
      <c r="O526" t="s" s="0">
        <v>11394</v>
      </c>
      <c r="P526" t="s" s="0">
        <v>11395</v>
      </c>
      <c r="Q526" t="s" s="0">
        <v>87</v>
      </c>
      <c r="R526" t="s" s="0">
        <v>81</v>
      </c>
      <c r="S526" t="s" s="0">
        <v>81</v>
      </c>
      <c r="T526" t="s" s="0">
        <v>81</v>
      </c>
      <c r="U526" t="s" s="0">
        <v>81</v>
      </c>
      <c r="V526" t="s" s="0">
        <v>11396</v>
      </c>
      <c r="W526" t="s" s="0">
        <v>557</v>
      </c>
      <c r="X526" t="s" s="0">
        <v>81</v>
      </c>
      <c r="Y526" t="s" s="0">
        <v>81</v>
      </c>
      <c r="Z526" t="s" s="0">
        <v>90</v>
      </c>
      <c r="AA526" t="s" s="0">
        <v>91</v>
      </c>
      <c r="AB526" t="s" s="0">
        <v>81</v>
      </c>
      <c r="AC526" t="s" s="0">
        <v>81</v>
      </c>
      <c r="AD526" t="s" s="0">
        <v>81</v>
      </c>
      <c r="AE526" t="s" s="0">
        <v>81</v>
      </c>
      <c r="AF526" t="s" s="0">
        <v>81</v>
      </c>
      <c r="AG526" t="s" s="0">
        <v>11397</v>
      </c>
      <c r="AH526" t="s" s="0">
        <v>11398</v>
      </c>
      <c r="AI526" t="s" s="0">
        <v>11399</v>
      </c>
      <c r="AJ526" t="s" s="0">
        <v>11400</v>
      </c>
      <c r="AK526" t="s" s="0">
        <v>81</v>
      </c>
      <c r="AL526" t="s" s="0">
        <v>1049</v>
      </c>
      <c r="AM526" t="s" s="0">
        <v>199</v>
      </c>
      <c r="AN526" t="s" s="0">
        <v>200</v>
      </c>
      <c r="AO526" t="s" s="0">
        <v>97</v>
      </c>
      <c r="AP526" t="s" s="0">
        <v>97</v>
      </c>
      <c r="AQ526" t="s" s="0">
        <v>313</v>
      </c>
      <c r="AR526" t="s" s="0">
        <v>314</v>
      </c>
      <c r="AS526" t="s" s="0">
        <v>315</v>
      </c>
      <c r="AT526" t="s" s="0">
        <v>561</v>
      </c>
      <c r="AU526" t="s" s="0">
        <v>81</v>
      </c>
      <c r="AV526" t="s" s="0">
        <v>81</v>
      </c>
      <c r="AW526" t="s" s="0">
        <v>562</v>
      </c>
      <c r="AX526" t="s" s="0">
        <v>563</v>
      </c>
      <c r="AY526" t="s" s="0">
        <v>11401</v>
      </c>
      <c r="AZ526" t="s" s="0">
        <v>106</v>
      </c>
      <c r="BA526" t="s" s="0">
        <v>493</v>
      </c>
      <c r="BB526" t="s" s="0">
        <v>81</v>
      </c>
      <c r="BC526" t="s" s="0">
        <v>81</v>
      </c>
      <c r="BD526" t="s" s="0">
        <v>81</v>
      </c>
      <c r="BE526" t="s" s="0">
        <v>81</v>
      </c>
      <c r="BF526" t="s" s="0">
        <v>81</v>
      </c>
      <c r="BG526" t="s" s="0">
        <v>81</v>
      </c>
      <c r="BH526" t="s" s="0">
        <v>81</v>
      </c>
      <c r="BI526" t="s" s="0">
        <v>11402</v>
      </c>
      <c r="BJ526" t="s" s="0">
        <v>11403</v>
      </c>
      <c r="BK526" t="s" s="1048">
        <f>HYPERLINK("http://dx.doi.org/10.3389/fonc.2026.1763359","http://dx.doi.org/10.3389/fonc.2026.1763359")</f>
        <v>11404</v>
      </c>
      <c r="BL526" t="s" s="0">
        <v>81</v>
      </c>
      <c r="BM526" t="s" s="0">
        <v>346</v>
      </c>
      <c r="BN526" t="s" s="0">
        <v>113</v>
      </c>
      <c r="BO526" t="s" s="0">
        <v>568</v>
      </c>
      <c r="BP526" t="s" s="0">
        <v>568</v>
      </c>
      <c r="BQ526" t="s" s="0">
        <v>11405</v>
      </c>
      <c r="BR526" t="s" s="0">
        <v>11406</v>
      </c>
      <c r="BS526" t="s" s="0">
        <v>11407</v>
      </c>
      <c r="BT526" t="s" s="1049">
        <f>HYPERLINK("https://www.webofscience.com/wos/woscc/full-record/WOS:001748235400001","View Record in Web of Science")</f>
        <v>119</v>
      </c>
      <c r="BU526" t="s" s="0">
        <v>120</v>
      </c>
      <c r="BV526" t="s" s="0">
        <v>81</v>
      </c>
      <c r="BW526" t="s" s="0">
        <v>81</v>
      </c>
      <c r="BX526" t="s" s="0">
        <v>121</v>
      </c>
    </row>
    <row r="527">
      <c r="A527" t="s" s="0">
        <v>108</v>
      </c>
      <c r="B527" t="s" s="0">
        <v>77</v>
      </c>
      <c r="C527" t="s" s="0">
        <v>122</v>
      </c>
      <c r="D527" t="s" s="0">
        <v>77</v>
      </c>
      <c r="E527" t="s" s="0">
        <v>11408</v>
      </c>
      <c r="F527" t="s" s="0">
        <v>11409</v>
      </c>
      <c r="G527" t="s" s="0">
        <v>11410</v>
      </c>
      <c r="H527" t="s" s="0">
        <v>81</v>
      </c>
      <c r="I527" t="s" s="0">
        <v>276</v>
      </c>
      <c r="J527" t="s" s="0">
        <v>11411</v>
      </c>
      <c r="K527" t="s" s="0">
        <v>11412</v>
      </c>
      <c r="L527" t="s" s="0">
        <v>81</v>
      </c>
      <c r="M527" t="s" s="0">
        <v>81</v>
      </c>
      <c r="N527" t="s" s="0">
        <v>81</v>
      </c>
      <c r="O527" t="s" s="0">
        <v>11413</v>
      </c>
      <c r="P527" t="s" s="0">
        <v>11414</v>
      </c>
      <c r="Q527" t="s" s="0">
        <v>87</v>
      </c>
      <c r="R527" t="s" s="0">
        <v>81</v>
      </c>
      <c r="S527" t="s" s="0">
        <v>81</v>
      </c>
      <c r="T527" t="s" s="0">
        <v>81</v>
      </c>
      <c r="U527" t="s" s="0">
        <v>81</v>
      </c>
      <c r="V527" t="s" s="0">
        <v>11415</v>
      </c>
      <c r="W527" t="s" s="0">
        <v>2051</v>
      </c>
      <c r="X527" t="s" s="0">
        <v>81</v>
      </c>
      <c r="Y527" t="s" s="0">
        <v>81</v>
      </c>
      <c r="Z527" t="s" s="0">
        <v>90</v>
      </c>
      <c r="AA527" t="s" s="0">
        <v>91</v>
      </c>
      <c r="AB527" t="s" s="0">
        <v>81</v>
      </c>
      <c r="AC527" t="s" s="0">
        <v>81</v>
      </c>
      <c r="AD527" t="s" s="0">
        <v>81</v>
      </c>
      <c r="AE527" t="s" s="0">
        <v>81</v>
      </c>
      <c r="AF527" t="s" s="0">
        <v>81</v>
      </c>
      <c r="AG527" t="s" s="0">
        <v>11416</v>
      </c>
      <c r="AH527" t="s" s="0">
        <v>11417</v>
      </c>
      <c r="AI527" t="s" s="0">
        <v>11418</v>
      </c>
      <c r="AJ527" t="s" s="0">
        <v>11419</v>
      </c>
      <c r="AK527" t="s" s="0">
        <v>81</v>
      </c>
      <c r="AL527" t="s" s="0">
        <v>461</v>
      </c>
      <c r="AM527" t="s" s="0">
        <v>534</v>
      </c>
      <c r="AN527" t="s" s="0">
        <v>974</v>
      </c>
      <c r="AO527" t="s" s="0">
        <v>108</v>
      </c>
      <c r="AP527" t="s" s="0">
        <v>181</v>
      </c>
      <c r="AQ527" t="s" s="0">
        <v>535</v>
      </c>
      <c r="AR527" t="s" s="0">
        <v>99</v>
      </c>
      <c r="AS527" t="s" s="0">
        <v>536</v>
      </c>
      <c r="AT527" t="s" s="0">
        <v>81</v>
      </c>
      <c r="AU527" t="s" s="0">
        <v>2056</v>
      </c>
      <c r="AV527" t="s" s="0">
        <v>81</v>
      </c>
      <c r="AW527" t="s" s="0">
        <v>2057</v>
      </c>
      <c r="AX527" t="s" s="0">
        <v>2058</v>
      </c>
      <c r="AY527" t="s" s="0">
        <v>11420</v>
      </c>
      <c r="AZ527" t="s" s="0">
        <v>382</v>
      </c>
      <c r="BA527" t="s" s="0">
        <v>177</v>
      </c>
      <c r="BB527" t="s" s="0">
        <v>354</v>
      </c>
      <c r="BC527" t="s" s="0">
        <v>81</v>
      </c>
      <c r="BD527" t="s" s="0">
        <v>81</v>
      </c>
      <c r="BE527" t="s" s="0">
        <v>81</v>
      </c>
      <c r="BF527" t="s" s="0">
        <v>81</v>
      </c>
      <c r="BG527" t="s" s="0">
        <v>81</v>
      </c>
      <c r="BH527" t="s" s="0">
        <v>81</v>
      </c>
      <c r="BI527" t="s" s="0">
        <v>11421</v>
      </c>
      <c r="BJ527" t="s" s="0">
        <v>11422</v>
      </c>
      <c r="BK527" t="s" s="1050">
        <f>HYPERLINK("http://dx.doi.org/10.7759/cureus.44374","http://dx.doi.org/10.7759/cureus.44374")</f>
        <v>11423</v>
      </c>
      <c r="BL527" t="s" s="0">
        <v>81</v>
      </c>
      <c r="BM527" t="s" s="0">
        <v>81</v>
      </c>
      <c r="BN527" t="s" s="0">
        <v>289</v>
      </c>
      <c r="BO527" t="s" s="0">
        <v>81</v>
      </c>
      <c r="BP527" t="s" s="0">
        <v>81</v>
      </c>
      <c r="BQ527" t="s" s="0">
        <v>11424</v>
      </c>
      <c r="BR527" t="s" s="0">
        <v>11425</v>
      </c>
      <c r="BS527" t="s" s="0">
        <v>11426</v>
      </c>
      <c r="BT527" t="s" s="1051">
        <f>HYPERLINK("https://www.webofscience.com/wos/woscc/full-record/WOS:001085468800030","View Record in Web of Science")</f>
        <v>119</v>
      </c>
      <c r="BU527" t="s" s="0">
        <v>120</v>
      </c>
      <c r="BV527" t="s" s="0">
        <v>81</v>
      </c>
      <c r="BW527" t="s" s="0">
        <v>81</v>
      </c>
      <c r="BX527" t="s" s="0">
        <v>121</v>
      </c>
    </row>
    <row r="528">
      <c r="A528" t="s" s="0">
        <v>77</v>
      </c>
      <c r="B528" t="s" s="0">
        <v>77</v>
      </c>
      <c r="C528" t="s" s="0">
        <v>77</v>
      </c>
      <c r="D528" t="s" s="0">
        <v>77</v>
      </c>
      <c r="E528" t="s" s="0">
        <v>11427</v>
      </c>
      <c r="F528" t="s" s="0">
        <v>11428</v>
      </c>
      <c r="G528" t="s" s="0">
        <v>11429</v>
      </c>
      <c r="H528" t="s" s="0">
        <v>81</v>
      </c>
      <c r="I528" t="s" s="0">
        <v>276</v>
      </c>
      <c r="J528" t="s" s="0">
        <v>11430</v>
      </c>
      <c r="K528" t="s" s="0">
        <v>11431</v>
      </c>
      <c r="L528" t="s" s="0">
        <v>81</v>
      </c>
      <c r="M528" t="s" s="0">
        <v>81</v>
      </c>
      <c r="N528" t="s" s="0">
        <v>81</v>
      </c>
      <c r="O528" t="s" s="0">
        <v>11432</v>
      </c>
      <c r="P528" t="s" s="0">
        <v>81</v>
      </c>
      <c r="Q528" t="s" s="0">
        <v>87</v>
      </c>
      <c r="R528" t="s" s="0">
        <v>81</v>
      </c>
      <c r="S528" t="s" s="0">
        <v>81</v>
      </c>
      <c r="T528" t="s" s="0">
        <v>81</v>
      </c>
      <c r="U528" t="s" s="0">
        <v>81</v>
      </c>
      <c r="V528" t="s" s="0">
        <v>11433</v>
      </c>
      <c r="W528" t="s" s="0">
        <v>1864</v>
      </c>
      <c r="X528" t="s" s="0">
        <v>81</v>
      </c>
      <c r="Y528" t="s" s="0">
        <v>81</v>
      </c>
      <c r="Z528" t="s" s="0">
        <v>90</v>
      </c>
      <c r="AA528" t="s" s="0">
        <v>91</v>
      </c>
      <c r="AB528" t="s" s="0">
        <v>81</v>
      </c>
      <c r="AC528" t="s" s="0">
        <v>81</v>
      </c>
      <c r="AD528" t="s" s="0">
        <v>81</v>
      </c>
      <c r="AE528" t="s" s="0">
        <v>81</v>
      </c>
      <c r="AF528" t="s" s="0">
        <v>81</v>
      </c>
      <c r="AG528" t="s" s="0">
        <v>11434</v>
      </c>
      <c r="AH528" t="s" s="0">
        <v>11435</v>
      </c>
      <c r="AI528" t="s" s="0">
        <v>81</v>
      </c>
      <c r="AJ528" t="s" s="0">
        <v>81</v>
      </c>
      <c r="AK528" t="s" s="0">
        <v>81</v>
      </c>
      <c r="AL528" t="s" s="0">
        <v>2701</v>
      </c>
      <c r="AM528" t="s" s="0">
        <v>77</v>
      </c>
      <c r="AN528" t="s" s="0">
        <v>77</v>
      </c>
      <c r="AO528" t="s" s="0">
        <v>77</v>
      </c>
      <c r="AP528" t="s" s="0">
        <v>77</v>
      </c>
      <c r="AQ528" t="s" s="0">
        <v>257</v>
      </c>
      <c r="AR528" t="s" s="0">
        <v>140</v>
      </c>
      <c r="AS528" t="s" s="0">
        <v>258</v>
      </c>
      <c r="AT528" t="s" s="0">
        <v>81</v>
      </c>
      <c r="AU528" t="s" s="0">
        <v>1867</v>
      </c>
      <c r="AV528" t="s" s="0">
        <v>81</v>
      </c>
      <c r="AW528" t="s" s="0">
        <v>1868</v>
      </c>
      <c r="AX528" t="s" s="0">
        <v>1869</v>
      </c>
      <c r="AY528" t="s" s="0">
        <v>11436</v>
      </c>
      <c r="AZ528" t="s" s="0">
        <v>106</v>
      </c>
      <c r="BA528" t="s" s="0">
        <v>820</v>
      </c>
      <c r="BB528" t="s" s="0">
        <v>108</v>
      </c>
      <c r="BC528" t="s" s="0">
        <v>81</v>
      </c>
      <c r="BD528" t="s" s="0">
        <v>81</v>
      </c>
      <c r="BE528" t="s" s="0">
        <v>81</v>
      </c>
      <c r="BF528" t="s" s="0">
        <v>81</v>
      </c>
      <c r="BG528" t="s" s="0">
        <v>81</v>
      </c>
      <c r="BH528" t="s" s="0">
        <v>81</v>
      </c>
      <c r="BI528" t="s" s="0">
        <v>1741</v>
      </c>
      <c r="BJ528" t="s" s="0">
        <v>11437</v>
      </c>
      <c r="BK528" t="s" s="1052">
        <f>HYPERLINK("http://dx.doi.org/10.1186/s43055-026-01757-5","http://dx.doi.org/10.1186/s43055-026-01757-5")</f>
        <v>11438</v>
      </c>
      <c r="BL528" t="s" s="0">
        <v>81</v>
      </c>
      <c r="BM528" t="s" s="0">
        <v>912</v>
      </c>
      <c r="BN528" t="s" s="0">
        <v>493</v>
      </c>
      <c r="BO528" t="s" s="0">
        <v>441</v>
      </c>
      <c r="BP528" t="s" s="0">
        <v>441</v>
      </c>
      <c r="BQ528" t="s" s="0">
        <v>11439</v>
      </c>
      <c r="BR528" t="s" s="0">
        <v>81</v>
      </c>
      <c r="BS528" t="s" s="0">
        <v>11440</v>
      </c>
      <c r="BT528" t="s" s="1053">
        <f>HYPERLINK("https://www.webofscience.com/wos/woscc/full-record/WOS:001756089400001","View Record in Web of Science")</f>
        <v>119</v>
      </c>
      <c r="BU528" t="s" s="0">
        <v>120</v>
      </c>
      <c r="BV528" t="s" s="0">
        <v>81</v>
      </c>
      <c r="BW528" t="s" s="0">
        <v>81</v>
      </c>
      <c r="BX528" t="s" s="0">
        <v>121</v>
      </c>
    </row>
    <row r="529">
      <c r="A529" t="s" s="0">
        <v>77</v>
      </c>
      <c r="B529" t="s" s="0">
        <v>77</v>
      </c>
      <c r="C529" t="s" s="0">
        <v>77</v>
      </c>
      <c r="D529" t="s" s="0">
        <v>77</v>
      </c>
      <c r="E529" t="s" s="0">
        <v>11441</v>
      </c>
      <c r="F529" t="s" s="0">
        <v>11442</v>
      </c>
      <c r="G529" t="s" s="0">
        <v>11443</v>
      </c>
      <c r="H529" t="s" s="0">
        <v>81</v>
      </c>
      <c r="I529" t="s" s="0">
        <v>82</v>
      </c>
      <c r="J529" t="s" s="0">
        <v>11444</v>
      </c>
      <c r="K529" t="s" s="0">
        <v>11445</v>
      </c>
      <c r="L529" t="s" s="0">
        <v>81</v>
      </c>
      <c r="M529" t="s" s="0">
        <v>81</v>
      </c>
      <c r="N529" t="s" s="0">
        <v>81</v>
      </c>
      <c r="O529" t="s" s="0">
        <v>11446</v>
      </c>
      <c r="P529" t="s" s="0">
        <v>11447</v>
      </c>
      <c r="Q529" t="s" s="0">
        <v>87</v>
      </c>
      <c r="R529" t="s" s="0">
        <v>81</v>
      </c>
      <c r="S529" t="s" s="0">
        <v>81</v>
      </c>
      <c r="T529" t="s" s="0">
        <v>81</v>
      </c>
      <c r="U529" t="s" s="0">
        <v>81</v>
      </c>
      <c r="V529" t="s" s="0">
        <v>11448</v>
      </c>
      <c r="W529" t="s" s="0">
        <v>11449</v>
      </c>
      <c r="X529" t="s" s="0">
        <v>81</v>
      </c>
      <c r="Y529" t="s" s="0">
        <v>81</v>
      </c>
      <c r="Z529" t="s" s="0">
        <v>90</v>
      </c>
      <c r="AA529" t="s" s="0">
        <v>91</v>
      </c>
      <c r="AB529" t="s" s="0">
        <v>81</v>
      </c>
      <c r="AC529" t="s" s="0">
        <v>81</v>
      </c>
      <c r="AD529" t="s" s="0">
        <v>81</v>
      </c>
      <c r="AE529" t="s" s="0">
        <v>81</v>
      </c>
      <c r="AF529" t="s" s="0">
        <v>81</v>
      </c>
      <c r="AG529" t="s" s="0">
        <v>11450</v>
      </c>
      <c r="AH529" t="s" s="0">
        <v>11451</v>
      </c>
      <c r="AI529" t="s" s="0">
        <v>81</v>
      </c>
      <c r="AJ529" t="s" s="0">
        <v>11452</v>
      </c>
      <c r="AK529" t="s" s="0">
        <v>81</v>
      </c>
      <c r="AL529" t="s" s="0">
        <v>338</v>
      </c>
      <c r="AM529" t="s" s="0">
        <v>97</v>
      </c>
      <c r="AN529" t="s" s="0">
        <v>97</v>
      </c>
      <c r="AO529" t="s" s="0">
        <v>199</v>
      </c>
      <c r="AP529" t="s" s="0">
        <v>199</v>
      </c>
      <c r="AQ529" t="s" s="0">
        <v>2421</v>
      </c>
      <c r="AR529" t="s" s="0">
        <v>2422</v>
      </c>
      <c r="AS529" t="s" s="0">
        <v>2423</v>
      </c>
      <c r="AT529" t="s" s="0">
        <v>11453</v>
      </c>
      <c r="AU529" t="s" s="0">
        <v>81</v>
      </c>
      <c r="AV529" t="s" s="0">
        <v>81</v>
      </c>
      <c r="AW529" t="s" s="0">
        <v>11454</v>
      </c>
      <c r="AX529" t="s" s="0">
        <v>11455</v>
      </c>
      <c r="AY529" t="s" s="0">
        <v>106</v>
      </c>
      <c r="AZ529" t="s" s="0">
        <v>106</v>
      </c>
      <c r="BA529" t="s" s="0">
        <v>293</v>
      </c>
      <c r="BB529" t="s" s="0">
        <v>81</v>
      </c>
      <c r="BC529" t="s" s="0">
        <v>81</v>
      </c>
      <c r="BD529" t="s" s="0">
        <v>81</v>
      </c>
      <c r="BE529" t="s" s="0">
        <v>81</v>
      </c>
      <c r="BF529" t="s" s="0">
        <v>81</v>
      </c>
      <c r="BG529" t="s" s="0">
        <v>81</v>
      </c>
      <c r="BH529" t="s" s="0">
        <v>81</v>
      </c>
      <c r="BI529" t="s" s="0">
        <v>11456</v>
      </c>
      <c r="BJ529" t="s" s="0">
        <v>11457</v>
      </c>
      <c r="BK529" t="s" s="1054">
        <f>HYPERLINK("http://dx.doi.org/10.2147/JPR.S570481","http://dx.doi.org/10.2147/JPR.S570481")</f>
        <v>11458</v>
      </c>
      <c r="BL529" t="s" s="0">
        <v>81</v>
      </c>
      <c r="BM529" t="s" s="0">
        <v>81</v>
      </c>
      <c r="BN529" t="s" s="0">
        <v>677</v>
      </c>
      <c r="BO529" t="s" s="0">
        <v>7291</v>
      </c>
      <c r="BP529" t="s" s="0">
        <v>3932</v>
      </c>
      <c r="BQ529" t="s" s="0">
        <v>11459</v>
      </c>
      <c r="BR529" t="s" s="0">
        <v>11460</v>
      </c>
      <c r="BS529" t="s" s="0">
        <v>11461</v>
      </c>
      <c r="BT529" t="s" s="1055">
        <f>HYPERLINK("https://www.webofscience.com/wos/woscc/full-record/WOS:001682554100001","View Record in Web of Science")</f>
        <v>119</v>
      </c>
      <c r="BU529" t="s" s="0">
        <v>120</v>
      </c>
      <c r="BV529" t="s" s="0">
        <v>81</v>
      </c>
      <c r="BW529" t="s" s="0">
        <v>81</v>
      </c>
      <c r="BX529" t="s" s="0">
        <v>121</v>
      </c>
    </row>
    <row r="530">
      <c r="A530" t="s" s="0">
        <v>77</v>
      </c>
      <c r="B530" t="s" s="0">
        <v>77</v>
      </c>
      <c r="C530" t="s" s="0">
        <v>77</v>
      </c>
      <c r="D530" t="s" s="0">
        <v>77</v>
      </c>
      <c r="E530" t="s" s="0">
        <v>11462</v>
      </c>
      <c r="F530" t="s" s="0">
        <v>11463</v>
      </c>
      <c r="G530" t="s" s="0">
        <v>11464</v>
      </c>
      <c r="H530" t="s" s="0">
        <v>81</v>
      </c>
      <c r="I530" t="s" s="0">
        <v>82</v>
      </c>
      <c r="J530" t="s" s="0">
        <v>11465</v>
      </c>
      <c r="K530" t="s" s="0">
        <v>11466</v>
      </c>
      <c r="L530" t="s" s="0">
        <v>81</v>
      </c>
      <c r="M530" t="s" s="0">
        <v>81</v>
      </c>
      <c r="N530" t="s" s="0">
        <v>81</v>
      </c>
      <c r="O530" t="s" s="0">
        <v>11467</v>
      </c>
      <c r="P530" t="s" s="0">
        <v>11468</v>
      </c>
      <c r="Q530" t="s" s="0">
        <v>87</v>
      </c>
      <c r="R530" t="s" s="0">
        <v>81</v>
      </c>
      <c r="S530" t="s" s="0">
        <v>81</v>
      </c>
      <c r="T530" t="s" s="0">
        <v>81</v>
      </c>
      <c r="U530" t="s" s="0">
        <v>81</v>
      </c>
      <c r="V530" t="s" s="0">
        <v>11469</v>
      </c>
      <c r="W530" t="s" s="0">
        <v>5622</v>
      </c>
      <c r="X530" t="s" s="0">
        <v>81</v>
      </c>
      <c r="Y530" t="s" s="0">
        <v>81</v>
      </c>
      <c r="Z530" t="s" s="0">
        <v>90</v>
      </c>
      <c r="AA530" t="s" s="0">
        <v>91</v>
      </c>
      <c r="AB530" t="s" s="0">
        <v>81</v>
      </c>
      <c r="AC530" t="s" s="0">
        <v>81</v>
      </c>
      <c r="AD530" t="s" s="0">
        <v>81</v>
      </c>
      <c r="AE530" t="s" s="0">
        <v>81</v>
      </c>
      <c r="AF530" t="s" s="0">
        <v>81</v>
      </c>
      <c r="AG530" t="s" s="0">
        <v>11470</v>
      </c>
      <c r="AH530" t="s" s="0">
        <v>11471</v>
      </c>
      <c r="AI530" t="s" s="0">
        <v>11472</v>
      </c>
      <c r="AJ530" t="s" s="0">
        <v>11473</v>
      </c>
      <c r="AK530" t="s" s="0">
        <v>81</v>
      </c>
      <c r="AL530" t="s" s="0">
        <v>107</v>
      </c>
      <c r="AM530" t="s" s="0">
        <v>354</v>
      </c>
      <c r="AN530" t="s" s="0">
        <v>360</v>
      </c>
      <c r="AO530" t="s" s="0">
        <v>108</v>
      </c>
      <c r="AP530" t="s" s="0">
        <v>122</v>
      </c>
      <c r="AQ530" t="s" s="0">
        <v>98</v>
      </c>
      <c r="AR530" t="s" s="0">
        <v>99</v>
      </c>
      <c r="AS530" t="s" s="0">
        <v>100</v>
      </c>
      <c r="AT530" t="s" s="0">
        <v>5624</v>
      </c>
      <c r="AU530" t="s" s="0">
        <v>81</v>
      </c>
      <c r="AV530" t="s" s="0">
        <v>81</v>
      </c>
      <c r="AW530" t="s" s="0">
        <v>5625</v>
      </c>
      <c r="AX530" t="s" s="0">
        <v>5626</v>
      </c>
      <c r="AY530" t="s" s="0">
        <v>11474</v>
      </c>
      <c r="AZ530" t="s" s="0">
        <v>205</v>
      </c>
      <c r="BA530" t="s" s="0">
        <v>267</v>
      </c>
      <c r="BB530" t="s" s="0">
        <v>108</v>
      </c>
      <c r="BC530" t="s" s="0">
        <v>81</v>
      </c>
      <c r="BD530" t="s" s="0">
        <v>81</v>
      </c>
      <c r="BE530" t="s" s="0">
        <v>81</v>
      </c>
      <c r="BF530" t="s" s="0">
        <v>81</v>
      </c>
      <c r="BG530" t="s" s="0">
        <v>81</v>
      </c>
      <c r="BH530" t="s" s="0">
        <v>81</v>
      </c>
      <c r="BI530" t="s" s="0">
        <v>256</v>
      </c>
      <c r="BJ530" t="s" s="0">
        <v>11475</v>
      </c>
      <c r="BK530" t="s" s="1056">
        <f>HYPERLINK("http://dx.doi.org/10.1186/s12880-025-01626-z","http://dx.doi.org/10.1186/s12880-025-01626-z")</f>
        <v>11476</v>
      </c>
      <c r="BL530" t="s" s="0">
        <v>81</v>
      </c>
      <c r="BM530" t="s" s="0">
        <v>81</v>
      </c>
      <c r="BN530" t="s" s="0">
        <v>404</v>
      </c>
      <c r="BO530" t="s" s="0">
        <v>441</v>
      </c>
      <c r="BP530" t="s" s="0">
        <v>441</v>
      </c>
      <c r="BQ530" t="s" s="0">
        <v>11477</v>
      </c>
      <c r="BR530" t="s" s="0">
        <v>11478</v>
      </c>
      <c r="BS530" t="s" s="0">
        <v>11479</v>
      </c>
      <c r="BT530" t="s" s="1057">
        <f>HYPERLINK("https://www.webofscience.com/wos/woscc/full-record/WOS:001445028100001","View Record in Web of Science")</f>
        <v>119</v>
      </c>
      <c r="BU530" t="s" s="0">
        <v>120</v>
      </c>
      <c r="BV530" t="s" s="0">
        <v>81</v>
      </c>
      <c r="BW530" t="s" s="0">
        <v>81</v>
      </c>
      <c r="BX530" t="s" s="0">
        <v>121</v>
      </c>
    </row>
    <row r="531">
      <c r="A531" t="s" s="0">
        <v>77</v>
      </c>
      <c r="B531" t="s" s="0">
        <v>77</v>
      </c>
      <c r="C531" t="s" s="0">
        <v>77</v>
      </c>
      <c r="D531" t="s" s="0">
        <v>77</v>
      </c>
      <c r="E531" t="s" s="0">
        <v>11480</v>
      </c>
      <c r="F531" t="s" s="0">
        <v>11481</v>
      </c>
      <c r="G531" t="s" s="0">
        <v>11482</v>
      </c>
      <c r="H531" t="s" s="0">
        <v>81</v>
      </c>
      <c r="I531" t="s" s="0">
        <v>82</v>
      </c>
      <c r="J531" t="s" s="0">
        <v>11483</v>
      </c>
      <c r="K531" t="s" s="0">
        <v>11484</v>
      </c>
      <c r="L531" t="s" s="0">
        <v>11485</v>
      </c>
      <c r="M531" t="s" s="0">
        <v>11485</v>
      </c>
      <c r="N531" t="s" s="0">
        <v>11486</v>
      </c>
      <c r="O531" t="s" s="0">
        <v>11487</v>
      </c>
      <c r="P531" t="s" s="0">
        <v>11488</v>
      </c>
      <c r="Q531" t="s" s="0">
        <v>87</v>
      </c>
      <c r="R531" t="s" s="0">
        <v>81</v>
      </c>
      <c r="S531" t="s" s="0">
        <v>81</v>
      </c>
      <c r="T531" t="s" s="0">
        <v>81</v>
      </c>
      <c r="U531" t="s" s="0">
        <v>81</v>
      </c>
      <c r="V531" t="s" s="0">
        <v>11489</v>
      </c>
      <c r="W531" t="s" s="0">
        <v>9885</v>
      </c>
      <c r="X531" t="s" s="0">
        <v>81</v>
      </c>
      <c r="Y531" t="s" s="0">
        <v>81</v>
      </c>
      <c r="Z531" t="s" s="0">
        <v>90</v>
      </c>
      <c r="AA531" t="s" s="0">
        <v>91</v>
      </c>
      <c r="AB531" t="s" s="0">
        <v>81</v>
      </c>
      <c r="AC531" t="s" s="0">
        <v>81</v>
      </c>
      <c r="AD531" t="s" s="0">
        <v>81</v>
      </c>
      <c r="AE531" t="s" s="0">
        <v>81</v>
      </c>
      <c r="AF531" t="s" s="0">
        <v>81</v>
      </c>
      <c r="AG531" t="s" s="0">
        <v>11490</v>
      </c>
      <c r="AH531" t="s" s="0">
        <v>11491</v>
      </c>
      <c r="AI531" t="s" s="0">
        <v>11492</v>
      </c>
      <c r="AJ531" t="s" s="0">
        <v>81</v>
      </c>
      <c r="AK531" t="s" s="0">
        <v>81</v>
      </c>
      <c r="AL531" t="s" s="0">
        <v>1353</v>
      </c>
      <c r="AM531" t="s" s="0">
        <v>77</v>
      </c>
      <c r="AN531" t="s" s="0">
        <v>77</v>
      </c>
      <c r="AO531" t="s" s="0">
        <v>108</v>
      </c>
      <c r="AP531" t="s" s="0">
        <v>108</v>
      </c>
      <c r="AQ531" t="s" s="0">
        <v>98</v>
      </c>
      <c r="AR531" t="s" s="0">
        <v>99</v>
      </c>
      <c r="AS531" t="s" s="0">
        <v>100</v>
      </c>
      <c r="AT531" t="s" s="0">
        <v>9889</v>
      </c>
      <c r="AU531" t="s" s="0">
        <v>81</v>
      </c>
      <c r="AV531" t="s" s="0">
        <v>81</v>
      </c>
      <c r="AW531" t="s" s="0">
        <v>9885</v>
      </c>
      <c r="AX531" t="s" s="0">
        <v>9890</v>
      </c>
      <c r="AY531" t="s" s="0">
        <v>5905</v>
      </c>
      <c r="AZ531" t="s" s="0">
        <v>106</v>
      </c>
      <c r="BA531" t="s" s="0">
        <v>323</v>
      </c>
      <c r="BB531" t="s" s="0">
        <v>108</v>
      </c>
      <c r="BC531" t="s" s="0">
        <v>81</v>
      </c>
      <c r="BD531" t="s" s="0">
        <v>81</v>
      </c>
      <c r="BE531" t="s" s="0">
        <v>81</v>
      </c>
      <c r="BF531" t="s" s="0">
        <v>81</v>
      </c>
      <c r="BG531" t="s" s="0">
        <v>81</v>
      </c>
      <c r="BH531" t="s" s="0">
        <v>81</v>
      </c>
      <c r="BI531" t="s" s="0">
        <v>11493</v>
      </c>
      <c r="BJ531" t="s" s="0">
        <v>11494</v>
      </c>
      <c r="BK531" t="s" s="1058">
        <f>HYPERLINK("http://dx.doi.org/10.1186/s12903-026-08627-6","http://dx.doi.org/10.1186/s12903-026-08627-6")</f>
        <v>11495</v>
      </c>
      <c r="BL531" t="s" s="0">
        <v>81</v>
      </c>
      <c r="BM531" t="s" s="0">
        <v>266</v>
      </c>
      <c r="BN531" t="s" s="0">
        <v>466</v>
      </c>
      <c r="BO531" t="s" s="0">
        <v>1267</v>
      </c>
      <c r="BP531" t="s" s="0">
        <v>1267</v>
      </c>
      <c r="BQ531" t="s" s="0">
        <v>11496</v>
      </c>
      <c r="BR531" t="s" s="0">
        <v>11497</v>
      </c>
      <c r="BS531" t="s" s="0">
        <v>11498</v>
      </c>
      <c r="BT531" t="s" s="1059">
        <f>HYPERLINK("https://www.webofscience.com/wos/woscc/full-record/WOS:001804233700001","View Record in Web of Science")</f>
        <v>119</v>
      </c>
      <c r="BU531" t="s" s="0">
        <v>11499</v>
      </c>
      <c r="BV531" t="s" s="0">
        <v>81</v>
      </c>
      <c r="BW531" t="s" s="0">
        <v>81</v>
      </c>
      <c r="BX531" t="s" s="0">
        <v>121</v>
      </c>
    </row>
    <row r="532">
      <c r="A532" t="s" s="0">
        <v>77</v>
      </c>
      <c r="B532" t="s" s="0">
        <v>77</v>
      </c>
      <c r="C532" t="s" s="0">
        <v>199</v>
      </c>
      <c r="D532" t="s" s="0">
        <v>77</v>
      </c>
      <c r="E532" t="s" s="0">
        <v>11500</v>
      </c>
      <c r="F532" t="s" s="0">
        <v>11501</v>
      </c>
      <c r="G532" t="s" s="0">
        <v>11502</v>
      </c>
      <c r="H532" t="s" s="0">
        <v>81</v>
      </c>
      <c r="I532" t="s" s="0">
        <v>82</v>
      </c>
      <c r="J532" t="s" s="0">
        <v>11257</v>
      </c>
      <c r="K532" t="s" s="0">
        <v>11258</v>
      </c>
      <c r="L532" t="s" s="0">
        <v>81</v>
      </c>
      <c r="M532" t="s" s="0">
        <v>81</v>
      </c>
      <c r="N532" t="s" s="0">
        <v>81</v>
      </c>
      <c r="O532" t="s" s="0">
        <v>11503</v>
      </c>
      <c r="P532" t="s" s="0">
        <v>11504</v>
      </c>
      <c r="Q532" t="s" s="0">
        <v>87</v>
      </c>
      <c r="R532" t="s" s="0">
        <v>81</v>
      </c>
      <c r="S532" t="s" s="0">
        <v>81</v>
      </c>
      <c r="T532" t="s" s="0">
        <v>81</v>
      </c>
      <c r="U532" t="s" s="0">
        <v>81</v>
      </c>
      <c r="V532" t="s" s="0">
        <v>11505</v>
      </c>
      <c r="W532" t="s" s="0">
        <v>7795</v>
      </c>
      <c r="X532" t="s" s="0">
        <v>81</v>
      </c>
      <c r="Y532" t="s" s="0">
        <v>81</v>
      </c>
      <c r="Z532" t="s" s="0">
        <v>90</v>
      </c>
      <c r="AA532" t="s" s="0">
        <v>91</v>
      </c>
      <c r="AB532" t="s" s="0">
        <v>81</v>
      </c>
      <c r="AC532" t="s" s="0">
        <v>81</v>
      </c>
      <c r="AD532" t="s" s="0">
        <v>81</v>
      </c>
      <c r="AE532" t="s" s="0">
        <v>81</v>
      </c>
      <c r="AF532" t="s" s="0">
        <v>81</v>
      </c>
      <c r="AG532" t="s" s="0">
        <v>81</v>
      </c>
      <c r="AH532" t="s" s="0">
        <v>11506</v>
      </c>
      <c r="AI532" t="s" s="0">
        <v>11507</v>
      </c>
      <c r="AJ532" t="s" s="0">
        <v>11508</v>
      </c>
      <c r="AK532" t="s" s="0">
        <v>81</v>
      </c>
      <c r="AL532" t="s" s="0">
        <v>9726</v>
      </c>
      <c r="AM532" t="s" s="0">
        <v>360</v>
      </c>
      <c r="AN532" t="s" s="0">
        <v>360</v>
      </c>
      <c r="AO532" t="s" s="0">
        <v>108</v>
      </c>
      <c r="AP532" t="s" s="0">
        <v>493</v>
      </c>
      <c r="AQ532" t="s" s="0">
        <v>664</v>
      </c>
      <c r="AR532" t="s" s="0">
        <v>665</v>
      </c>
      <c r="AS532" t="s" s="0">
        <v>666</v>
      </c>
      <c r="AT532" t="s" s="0">
        <v>7799</v>
      </c>
      <c r="AU532" t="s" s="0">
        <v>7800</v>
      </c>
      <c r="AV532" t="s" s="0">
        <v>81</v>
      </c>
      <c r="AW532" t="s" s="0">
        <v>7801</v>
      </c>
      <c r="AX532" t="s" s="0">
        <v>7802</v>
      </c>
      <c r="AY532" t="s" s="0">
        <v>782</v>
      </c>
      <c r="AZ532" t="s" s="0">
        <v>205</v>
      </c>
      <c r="BA532" t="s" s="0">
        <v>996</v>
      </c>
      <c r="BB532" t="s" s="0">
        <v>199</v>
      </c>
      <c r="BC532" t="s" s="0">
        <v>81</v>
      </c>
      <c r="BD532" t="s" s="0">
        <v>81</v>
      </c>
      <c r="BE532" t="s" s="0">
        <v>81</v>
      </c>
      <c r="BF532" t="s" s="0">
        <v>81</v>
      </c>
      <c r="BG532" t="s" s="0">
        <v>11509</v>
      </c>
      <c r="BH532" t="s" s="0">
        <v>3091</v>
      </c>
      <c r="BI532" t="s" s="0">
        <v>81</v>
      </c>
      <c r="BJ532" t="s" s="0">
        <v>11510</v>
      </c>
      <c r="BK532" t="s" s="1060">
        <f>HYPERLINK("http://dx.doi.org/10.1053/j.semnuclmed.2025.03.003","http://dx.doi.org/10.1053/j.semnuclmed.2025.03.003")</f>
        <v>11511</v>
      </c>
      <c r="BL532" t="s" s="0">
        <v>81</v>
      </c>
      <c r="BM532" t="s" s="0">
        <v>2199</v>
      </c>
      <c r="BN532" t="s" s="0">
        <v>136</v>
      </c>
      <c r="BO532" t="s" s="0">
        <v>441</v>
      </c>
      <c r="BP532" t="s" s="0">
        <v>441</v>
      </c>
      <c r="BQ532" t="s" s="0">
        <v>11512</v>
      </c>
      <c r="BR532" t="s" s="0">
        <v>11513</v>
      </c>
      <c r="BS532" t="s" s="0">
        <v>11514</v>
      </c>
      <c r="BT532" t="s" s="1061">
        <f>HYPERLINK("https://www.webofscience.com/wos/woscc/full-record/WOS:001473198300001","View Record in Web of Science")</f>
        <v>119</v>
      </c>
      <c r="BU532" t="s" s="0">
        <v>852</v>
      </c>
      <c r="BV532" t="s" s="0">
        <v>81</v>
      </c>
      <c r="BW532" t="s" s="0">
        <v>81</v>
      </c>
      <c r="BX532" t="s" s="0">
        <v>121</v>
      </c>
    </row>
    <row r="533">
      <c r="A533" t="s" s="0">
        <v>77</v>
      </c>
      <c r="B533" t="s" s="0">
        <v>77</v>
      </c>
      <c r="C533" t="s" s="0">
        <v>77</v>
      </c>
      <c r="D533" t="s" s="0">
        <v>77</v>
      </c>
      <c r="E533" t="s" s="0">
        <v>11515</v>
      </c>
      <c r="F533" t="s" s="0">
        <v>11516</v>
      </c>
      <c r="G533" t="s" s="0">
        <v>11517</v>
      </c>
      <c r="H533" t="s" s="0">
        <v>81</v>
      </c>
      <c r="I533" t="s" s="0">
        <v>82</v>
      </c>
      <c r="J533" t="s" s="0">
        <v>11518</v>
      </c>
      <c r="K533" t="s" s="0">
        <v>11519</v>
      </c>
      <c r="L533" t="s" s="0">
        <v>81</v>
      </c>
      <c r="M533" t="s" s="0">
        <v>81</v>
      </c>
      <c r="N533" t="s" s="0">
        <v>81</v>
      </c>
      <c r="O533" t="s" s="0">
        <v>11520</v>
      </c>
      <c r="P533" t="s" s="0">
        <v>11521</v>
      </c>
      <c r="Q533" t="s" s="0">
        <v>87</v>
      </c>
      <c r="R533" t="s" s="0">
        <v>81</v>
      </c>
      <c r="S533" t="s" s="0">
        <v>81</v>
      </c>
      <c r="T533" t="s" s="0">
        <v>81</v>
      </c>
      <c r="U533" t="s" s="0">
        <v>81</v>
      </c>
      <c r="V533" t="s" s="0">
        <v>11522</v>
      </c>
      <c r="W533" t="s" s="0">
        <v>11523</v>
      </c>
      <c r="X533" t="s" s="0">
        <v>81</v>
      </c>
      <c r="Y533" t="s" s="0">
        <v>81</v>
      </c>
      <c r="Z533" t="s" s="0">
        <v>90</v>
      </c>
      <c r="AA533" t="s" s="0">
        <v>91</v>
      </c>
      <c r="AB533" t="s" s="0">
        <v>81</v>
      </c>
      <c r="AC533" t="s" s="0">
        <v>81</v>
      </c>
      <c r="AD533" t="s" s="0">
        <v>81</v>
      </c>
      <c r="AE533" t="s" s="0">
        <v>81</v>
      </c>
      <c r="AF533" t="s" s="0">
        <v>81</v>
      </c>
      <c r="AG533" t="s" s="0">
        <v>11524</v>
      </c>
      <c r="AH533" t="s" s="0">
        <v>81</v>
      </c>
      <c r="AI533" t="s" s="0">
        <v>11525</v>
      </c>
      <c r="AJ533" t="s" s="0">
        <v>11526</v>
      </c>
      <c r="AK533" t="s" s="0">
        <v>81</v>
      </c>
      <c r="AL533" t="s" s="0">
        <v>297</v>
      </c>
      <c r="AM533" t="s" s="0">
        <v>77</v>
      </c>
      <c r="AN533" t="s" s="0">
        <v>77</v>
      </c>
      <c r="AO533" t="s" s="0">
        <v>108</v>
      </c>
      <c r="AP533" t="s" s="0">
        <v>97</v>
      </c>
      <c r="AQ533" t="s" s="0">
        <v>5264</v>
      </c>
      <c r="AR533" t="s" s="0">
        <v>99</v>
      </c>
      <c r="AS533" t="s" s="0">
        <v>5265</v>
      </c>
      <c r="AT533" t="s" s="0">
        <v>11527</v>
      </c>
      <c r="AU533" t="s" s="0">
        <v>11528</v>
      </c>
      <c r="AV533" t="s" s="0">
        <v>81</v>
      </c>
      <c r="AW533" t="s" s="0">
        <v>11529</v>
      </c>
      <c r="AX533" t="s" s="0">
        <v>11530</v>
      </c>
      <c r="AY533" t="s" s="0">
        <v>1992</v>
      </c>
      <c r="AZ533" t="s" s="0">
        <v>106</v>
      </c>
      <c r="BA533" t="s" s="0">
        <v>493</v>
      </c>
      <c r="BB533" t="s" s="0">
        <v>108</v>
      </c>
      <c r="BC533" t="s" s="0">
        <v>81</v>
      </c>
      <c r="BD533" t="s" s="0">
        <v>81</v>
      </c>
      <c r="BE533" t="s" s="0">
        <v>81</v>
      </c>
      <c r="BF533" t="s" s="0">
        <v>81</v>
      </c>
      <c r="BG533" t="s" s="0">
        <v>403</v>
      </c>
      <c r="BH533" t="s" s="0">
        <v>135</v>
      </c>
      <c r="BI533" t="s" s="0">
        <v>81</v>
      </c>
      <c r="BJ533" t="s" s="0">
        <v>11531</v>
      </c>
      <c r="BK533" t="s" s="1062">
        <f>HYPERLINK("http://dx.doi.org/10.1136/spcare-2025-005825","http://dx.doi.org/10.1136/spcare-2025-005825")</f>
        <v>11532</v>
      </c>
      <c r="BL533" t="s" s="0">
        <v>81</v>
      </c>
      <c r="BM533" t="s" s="0">
        <v>435</v>
      </c>
      <c r="BN533" t="s" s="0">
        <v>122</v>
      </c>
      <c r="BO533" t="s" s="0">
        <v>3886</v>
      </c>
      <c r="BP533" t="s" s="0">
        <v>3886</v>
      </c>
      <c r="BQ533" t="s" s="0">
        <v>11533</v>
      </c>
      <c r="BR533" t="s" s="0">
        <v>11534</v>
      </c>
      <c r="BS533" t="s" s="0">
        <v>11535</v>
      </c>
      <c r="BT533" t="s" s="1063">
        <f>HYPERLINK("https://www.webofscience.com/wos/woscc/full-record/WOS:001613683100001","View Record in Web of Science")</f>
        <v>119</v>
      </c>
      <c r="BU533" t="s" s="0">
        <v>81</v>
      </c>
      <c r="BV533" t="s" s="0">
        <v>81</v>
      </c>
      <c r="BW533" t="s" s="0">
        <v>81</v>
      </c>
      <c r="BX533" t="s" s="0">
        <v>121</v>
      </c>
    </row>
    <row r="534">
      <c r="A534" t="s" s="0">
        <v>77</v>
      </c>
      <c r="B534" t="s" s="0">
        <v>77</v>
      </c>
      <c r="C534" t="s" s="0">
        <v>77</v>
      </c>
      <c r="D534" t="s" s="0">
        <v>77</v>
      </c>
      <c r="E534" t="s" s="0">
        <v>11536</v>
      </c>
      <c r="F534" t="s" s="0">
        <v>11537</v>
      </c>
      <c r="G534" t="s" s="0">
        <v>11538</v>
      </c>
      <c r="H534" t="s" s="0">
        <v>81</v>
      </c>
      <c r="I534" t="s" s="0">
        <v>82</v>
      </c>
      <c r="J534" t="s" s="0">
        <v>11539</v>
      </c>
      <c r="K534" t="s" s="0">
        <v>11540</v>
      </c>
      <c r="L534" t="s" s="0">
        <v>11541</v>
      </c>
      <c r="M534" t="s" s="0">
        <v>11541</v>
      </c>
      <c r="N534" t="s" s="0">
        <v>11542</v>
      </c>
      <c r="O534" t="s" s="0">
        <v>11543</v>
      </c>
      <c r="P534" t="s" s="0">
        <v>11544</v>
      </c>
      <c r="Q534" t="s" s="0">
        <v>87</v>
      </c>
      <c r="R534" t="s" s="0">
        <v>81</v>
      </c>
      <c r="S534" t="s" s="0">
        <v>81</v>
      </c>
      <c r="T534" t="s" s="0">
        <v>81</v>
      </c>
      <c r="U534" t="s" s="0">
        <v>81</v>
      </c>
      <c r="V534" t="s" s="0">
        <v>11545</v>
      </c>
      <c r="W534" t="s" s="0">
        <v>1178</v>
      </c>
      <c r="X534" t="s" s="0">
        <v>81</v>
      </c>
      <c r="Y534" t="s" s="0">
        <v>81</v>
      </c>
      <c r="Z534" t="s" s="0">
        <v>90</v>
      </c>
      <c r="AA534" t="s" s="0">
        <v>91</v>
      </c>
      <c r="AB534" t="s" s="0">
        <v>81</v>
      </c>
      <c r="AC534" t="s" s="0">
        <v>81</v>
      </c>
      <c r="AD534" t="s" s="0">
        <v>81</v>
      </c>
      <c r="AE534" t="s" s="0">
        <v>81</v>
      </c>
      <c r="AF534" t="s" s="0">
        <v>81</v>
      </c>
      <c r="AG534" t="s" s="0">
        <v>11546</v>
      </c>
      <c r="AH534" t="s" s="0">
        <v>11547</v>
      </c>
      <c r="AI534" t="s" s="0">
        <v>81</v>
      </c>
      <c r="AJ534" t="s" s="0">
        <v>81</v>
      </c>
      <c r="AK534" t="s" s="0">
        <v>81</v>
      </c>
      <c r="AL534" t="s" s="0">
        <v>11548</v>
      </c>
      <c r="AM534" t="s" s="0">
        <v>108</v>
      </c>
      <c r="AN534" t="s" s="0">
        <v>108</v>
      </c>
      <c r="AO534" t="s" s="0">
        <v>97</v>
      </c>
      <c r="AP534" t="s" s="0">
        <v>97</v>
      </c>
      <c r="AQ534" t="s" s="0">
        <v>170</v>
      </c>
      <c r="AR534" t="s" s="0">
        <v>171</v>
      </c>
      <c r="AS534" t="s" s="0">
        <v>172</v>
      </c>
      <c r="AT534" t="s" s="0">
        <v>81</v>
      </c>
      <c r="AU534" t="s" s="0">
        <v>1183</v>
      </c>
      <c r="AV534" t="s" s="0">
        <v>81</v>
      </c>
      <c r="AW534" t="s" s="0">
        <v>1178</v>
      </c>
      <c r="AX534" t="s" s="0">
        <v>1184</v>
      </c>
      <c r="AY534" t="s" s="0">
        <v>11549</v>
      </c>
      <c r="AZ534" t="s" s="0">
        <v>106</v>
      </c>
      <c r="BA534" t="s" s="0">
        <v>466</v>
      </c>
      <c r="BB534" t="s" s="0">
        <v>297</v>
      </c>
      <c r="BC534" t="s" s="0">
        <v>81</v>
      </c>
      <c r="BD534" t="s" s="0">
        <v>81</v>
      </c>
      <c r="BE534" t="s" s="0">
        <v>81</v>
      </c>
      <c r="BF534" t="s" s="0">
        <v>81</v>
      </c>
      <c r="BG534" t="s" s="0">
        <v>81</v>
      </c>
      <c r="BH534" t="s" s="0">
        <v>81</v>
      </c>
      <c r="BI534" t="s" s="0">
        <v>9980</v>
      </c>
      <c r="BJ534" t="s" s="0">
        <v>11550</v>
      </c>
      <c r="BK534" t="s" s="1064">
        <f>HYPERLINK("http://dx.doi.org/10.3390/cancers18101543","http://dx.doi.org/10.3390/cancers18101543")</f>
        <v>11551</v>
      </c>
      <c r="BL534" t="s" s="0">
        <v>81</v>
      </c>
      <c r="BM534" t="s" s="0">
        <v>912</v>
      </c>
      <c r="BN534" t="s" s="0">
        <v>225</v>
      </c>
      <c r="BO534" t="s" s="0">
        <v>568</v>
      </c>
      <c r="BP534" t="s" s="0">
        <v>568</v>
      </c>
      <c r="BQ534" t="s" s="0">
        <v>11552</v>
      </c>
      <c r="BR534" t="s" s="0">
        <v>11553</v>
      </c>
      <c r="BS534" t="s" s="0">
        <v>11554</v>
      </c>
      <c r="BT534" t="s" s="1065">
        <f>HYPERLINK("https://www.webofscience.com/wos/woscc/full-record/WOS:001776183100001","View Record in Web of Science")</f>
        <v>119</v>
      </c>
      <c r="BU534" t="s" s="0">
        <v>120</v>
      </c>
      <c r="BV534" t="s" s="0">
        <v>81</v>
      </c>
      <c r="BW534" t="s" s="0">
        <v>81</v>
      </c>
      <c r="BX534" t="s" s="0">
        <v>121</v>
      </c>
    </row>
    <row r="535">
      <c r="A535" t="s" s="0">
        <v>77</v>
      </c>
      <c r="B535" t="s" s="0">
        <v>77</v>
      </c>
      <c r="C535" t="s" s="0">
        <v>77</v>
      </c>
      <c r="D535" t="s" s="0">
        <v>77</v>
      </c>
      <c r="E535" t="s" s="0">
        <v>11555</v>
      </c>
      <c r="F535" t="s" s="0">
        <v>11556</v>
      </c>
      <c r="G535" t="s" s="0">
        <v>11557</v>
      </c>
      <c r="H535" t="s" s="0">
        <v>81</v>
      </c>
      <c r="I535" t="s" s="0">
        <v>82</v>
      </c>
      <c r="J535" t="s" s="0">
        <v>11558</v>
      </c>
      <c r="K535" t="s" s="0">
        <v>11559</v>
      </c>
      <c r="L535" t="s" s="0">
        <v>11560</v>
      </c>
      <c r="M535" t="s" s="0">
        <v>11561</v>
      </c>
      <c r="N535" t="s" s="0">
        <v>11562</v>
      </c>
      <c r="O535" t="s" s="0">
        <v>11563</v>
      </c>
      <c r="P535" t="s" s="0">
        <v>11564</v>
      </c>
      <c r="Q535" t="s" s="0">
        <v>87</v>
      </c>
      <c r="R535" t="s" s="0">
        <v>81</v>
      </c>
      <c r="S535" t="s" s="0">
        <v>81</v>
      </c>
      <c r="T535" t="s" s="0">
        <v>81</v>
      </c>
      <c r="U535" t="s" s="0">
        <v>81</v>
      </c>
      <c r="V535" t="s" s="0">
        <v>11565</v>
      </c>
      <c r="W535" t="s" s="0">
        <v>1038</v>
      </c>
      <c r="X535" t="s" s="0">
        <v>81</v>
      </c>
      <c r="Y535" t="s" s="0">
        <v>81</v>
      </c>
      <c r="Z535" t="s" s="0">
        <v>90</v>
      </c>
      <c r="AA535" t="s" s="0">
        <v>91</v>
      </c>
      <c r="AB535" t="s" s="0">
        <v>81</v>
      </c>
      <c r="AC535" t="s" s="0">
        <v>81</v>
      </c>
      <c r="AD535" t="s" s="0">
        <v>81</v>
      </c>
      <c r="AE535" t="s" s="0">
        <v>81</v>
      </c>
      <c r="AF535" t="s" s="0">
        <v>81</v>
      </c>
      <c r="AG535" t="s" s="0">
        <v>11566</v>
      </c>
      <c r="AH535" t="s" s="0">
        <v>11567</v>
      </c>
      <c r="AI535" t="s" s="0">
        <v>81</v>
      </c>
      <c r="AJ535" t="s" s="0">
        <v>81</v>
      </c>
      <c r="AK535" t="s" s="0">
        <v>81</v>
      </c>
      <c r="AL535" t="s" s="0">
        <v>1353</v>
      </c>
      <c r="AM535" t="s" s="0">
        <v>77</v>
      </c>
      <c r="AN535" t="s" s="0">
        <v>77</v>
      </c>
      <c r="AO535" t="s" s="0">
        <v>77</v>
      </c>
      <c r="AP535" t="s" s="0">
        <v>77</v>
      </c>
      <c r="AQ535" t="s" s="0">
        <v>1041</v>
      </c>
      <c r="AR535" t="s" s="0">
        <v>1042</v>
      </c>
      <c r="AS535" t="s" s="0">
        <v>1043</v>
      </c>
      <c r="AT535" t="s" s="0">
        <v>1044</v>
      </c>
      <c r="AU535" t="s" s="0">
        <v>1045</v>
      </c>
      <c r="AV535" t="s" s="0">
        <v>81</v>
      </c>
      <c r="AW535" t="s" s="0">
        <v>1046</v>
      </c>
      <c r="AX535" t="s" s="0">
        <v>1047</v>
      </c>
      <c r="AY535" t="s" s="0">
        <v>11568</v>
      </c>
      <c r="AZ535" t="s" s="0">
        <v>106</v>
      </c>
      <c r="BA535" t="s" s="0">
        <v>3690</v>
      </c>
      <c r="BB535" t="s" s="0">
        <v>81</v>
      </c>
      <c r="BC535" t="s" s="0">
        <v>81</v>
      </c>
      <c r="BD535" t="s" s="0">
        <v>81</v>
      </c>
      <c r="BE535" t="s" s="0">
        <v>81</v>
      </c>
      <c r="BF535" t="s" s="0">
        <v>81</v>
      </c>
      <c r="BG535" t="s" s="0">
        <v>81</v>
      </c>
      <c r="BH535" t="s" s="0">
        <v>81</v>
      </c>
      <c r="BI535" t="s" s="0">
        <v>11569</v>
      </c>
      <c r="BJ535" t="s" s="0">
        <v>11570</v>
      </c>
      <c r="BK535" t="s" s="1066">
        <f>HYPERLINK("http://dx.doi.org/10.1016/j.ijmedinf.2026.106583","http://dx.doi.org/10.1016/j.ijmedinf.2026.106583")</f>
        <v>11571</v>
      </c>
      <c r="BL535" t="s" s="0">
        <v>81</v>
      </c>
      <c r="BM535" t="s" s="0">
        <v>81</v>
      </c>
      <c r="BN535" t="s" s="0">
        <v>404</v>
      </c>
      <c r="BO535" t="s" s="0">
        <v>1053</v>
      </c>
      <c r="BP535" t="s" s="0">
        <v>1054</v>
      </c>
      <c r="BQ535" t="s" s="0">
        <v>11572</v>
      </c>
      <c r="BR535" t="s" s="0">
        <v>11573</v>
      </c>
      <c r="BS535" t="s" s="0">
        <v>11574</v>
      </c>
      <c r="BT535" t="s" s="1067">
        <f>HYPERLINK("https://www.webofscience.com/wos/woscc/full-record/WOS:001825136200001","View Record in Web of Science")</f>
        <v>119</v>
      </c>
      <c r="BU535" t="s" s="0">
        <v>81</v>
      </c>
      <c r="BV535" t="s" s="0">
        <v>81</v>
      </c>
      <c r="BW535" t="s" s="0">
        <v>81</v>
      </c>
      <c r="BX535" t="s" s="0">
        <v>121</v>
      </c>
    </row>
    <row r="536">
      <c r="A536" t="s" s="0">
        <v>77</v>
      </c>
      <c r="B536" t="s" s="0">
        <v>77</v>
      </c>
      <c r="C536" t="s" s="0">
        <v>108</v>
      </c>
      <c r="D536" t="s" s="0">
        <v>77</v>
      </c>
      <c r="E536" t="s" s="0">
        <v>11575</v>
      </c>
      <c r="F536" t="s" s="0">
        <v>11576</v>
      </c>
      <c r="G536" t="s" s="0">
        <v>11577</v>
      </c>
      <c r="H536" t="s" s="0">
        <v>81</v>
      </c>
      <c r="I536" t="s" s="0">
        <v>82</v>
      </c>
      <c r="J536" t="s" s="0">
        <v>11578</v>
      </c>
      <c r="K536" t="s" s="0">
        <v>11579</v>
      </c>
      <c r="L536" t="s" s="0">
        <v>11580</v>
      </c>
      <c r="M536" t="s" s="0">
        <v>11581</v>
      </c>
      <c r="N536" t="s" s="0">
        <v>11582</v>
      </c>
      <c r="O536" t="s" s="0">
        <v>11583</v>
      </c>
      <c r="P536" t="s" s="0">
        <v>11584</v>
      </c>
      <c r="Q536" t="s" s="0">
        <v>87</v>
      </c>
      <c r="R536" t="s" s="0">
        <v>81</v>
      </c>
      <c r="S536" t="s" s="0">
        <v>81</v>
      </c>
      <c r="T536" t="s" s="0">
        <v>81</v>
      </c>
      <c r="U536" t="s" s="0">
        <v>81</v>
      </c>
      <c r="V536" t="s" s="0">
        <v>11585</v>
      </c>
      <c r="W536" t="s" s="0">
        <v>1178</v>
      </c>
      <c r="X536" t="s" s="0">
        <v>81</v>
      </c>
      <c r="Y536" t="s" s="0">
        <v>81</v>
      </c>
      <c r="Z536" t="s" s="0">
        <v>90</v>
      </c>
      <c r="AA536" t="s" s="0">
        <v>91</v>
      </c>
      <c r="AB536" t="s" s="0">
        <v>81</v>
      </c>
      <c r="AC536" t="s" s="0">
        <v>81</v>
      </c>
      <c r="AD536" t="s" s="0">
        <v>81</v>
      </c>
      <c r="AE536" t="s" s="0">
        <v>81</v>
      </c>
      <c r="AF536" t="s" s="0">
        <v>81</v>
      </c>
      <c r="AG536" t="s" s="0">
        <v>11586</v>
      </c>
      <c r="AH536" t="s" s="0">
        <v>11587</v>
      </c>
      <c r="AI536" t="s" s="0">
        <v>11588</v>
      </c>
      <c r="AJ536" t="s" s="0">
        <v>11589</v>
      </c>
      <c r="AK536" t="s" s="0">
        <v>81</v>
      </c>
      <c r="AL536" t="s" s="0">
        <v>4691</v>
      </c>
      <c r="AM536" t="s" s="0">
        <v>677</v>
      </c>
      <c r="AN536" t="s" s="0">
        <v>677</v>
      </c>
      <c r="AO536" t="s" s="0">
        <v>77</v>
      </c>
      <c r="AP536" t="s" s="0">
        <v>154</v>
      </c>
      <c r="AQ536" t="s" s="0">
        <v>170</v>
      </c>
      <c r="AR536" t="s" s="0">
        <v>171</v>
      </c>
      <c r="AS536" t="s" s="0">
        <v>172</v>
      </c>
      <c r="AT536" t="s" s="0">
        <v>81</v>
      </c>
      <c r="AU536" t="s" s="0">
        <v>1183</v>
      </c>
      <c r="AV536" t="s" s="0">
        <v>81</v>
      </c>
      <c r="AW536" t="s" s="0">
        <v>1178</v>
      </c>
      <c r="AX536" t="s" s="0">
        <v>1184</v>
      </c>
      <c r="AY536" t="s" s="0">
        <v>11590</v>
      </c>
      <c r="AZ536" t="s" s="0">
        <v>147</v>
      </c>
      <c r="BA536" t="s" s="0">
        <v>181</v>
      </c>
      <c r="BB536" t="s" s="0">
        <v>404</v>
      </c>
      <c r="BC536" t="s" s="0">
        <v>81</v>
      </c>
      <c r="BD536" t="s" s="0">
        <v>81</v>
      </c>
      <c r="BE536" t="s" s="0">
        <v>81</v>
      </c>
      <c r="BF536" t="s" s="0">
        <v>81</v>
      </c>
      <c r="BG536" t="s" s="0">
        <v>81</v>
      </c>
      <c r="BH536" t="s" s="0">
        <v>81</v>
      </c>
      <c r="BI536" t="s" s="0">
        <v>11591</v>
      </c>
      <c r="BJ536" t="s" s="0">
        <v>11592</v>
      </c>
      <c r="BK536" t="s" s="1068">
        <f>HYPERLINK("http://dx.doi.org/10.3390/cancers14112623","http://dx.doi.org/10.3390/cancers14112623")</f>
        <v>11593</v>
      </c>
      <c r="BL536" t="s" s="0">
        <v>81</v>
      </c>
      <c r="BM536" t="s" s="0">
        <v>81</v>
      </c>
      <c r="BN536" t="s" s="0">
        <v>177</v>
      </c>
      <c r="BO536" t="s" s="0">
        <v>568</v>
      </c>
      <c r="BP536" t="s" s="0">
        <v>568</v>
      </c>
      <c r="BQ536" t="s" s="0">
        <v>11594</v>
      </c>
      <c r="BR536" t="s" s="0">
        <v>11595</v>
      </c>
      <c r="BS536" t="s" s="0">
        <v>11596</v>
      </c>
      <c r="BT536" t="s" s="1069">
        <f>HYPERLINK("https://www.webofscience.com/wos/woscc/full-record/WOS:000808988100001","View Record in Web of Science")</f>
        <v>119</v>
      </c>
      <c r="BU536" t="s" s="0">
        <v>120</v>
      </c>
      <c r="BV536" t="s" s="0">
        <v>81</v>
      </c>
      <c r="BW536" t="s" s="0">
        <v>81</v>
      </c>
      <c r="BX536" t="s" s="0">
        <v>121</v>
      </c>
    </row>
    <row r="537">
      <c r="A537" t="s" s="0">
        <v>77</v>
      </c>
      <c r="B537" t="s" s="0">
        <v>77</v>
      </c>
      <c r="C537" t="s" s="0">
        <v>77</v>
      </c>
      <c r="D537" t="s" s="0">
        <v>77</v>
      </c>
      <c r="E537" t="s" s="0">
        <v>11597</v>
      </c>
      <c r="F537" t="s" s="0">
        <v>11598</v>
      </c>
      <c r="G537" t="s" s="0">
        <v>11599</v>
      </c>
      <c r="H537" t="s" s="0">
        <v>81</v>
      </c>
      <c r="I537" t="s" s="0">
        <v>82</v>
      </c>
      <c r="J537" t="s" s="0">
        <v>11600</v>
      </c>
      <c r="K537" t="s" s="0">
        <v>11601</v>
      </c>
      <c r="L537" t="s" s="0">
        <v>81</v>
      </c>
      <c r="M537" t="s" s="0">
        <v>81</v>
      </c>
      <c r="N537" t="s" s="0">
        <v>81</v>
      </c>
      <c r="O537" t="s" s="0">
        <v>11602</v>
      </c>
      <c r="P537" t="s" s="0">
        <v>11603</v>
      </c>
      <c r="Q537" t="s" s="0">
        <v>87</v>
      </c>
      <c r="R537" t="s" s="0">
        <v>81</v>
      </c>
      <c r="S537" t="s" s="0">
        <v>81</v>
      </c>
      <c r="T537" t="s" s="0">
        <v>81</v>
      </c>
      <c r="U537" t="s" s="0">
        <v>81</v>
      </c>
      <c r="V537" t="s" s="0">
        <v>11604</v>
      </c>
      <c r="W537" t="s" s="0">
        <v>11605</v>
      </c>
      <c r="X537" t="s" s="0">
        <v>81</v>
      </c>
      <c r="Y537" t="s" s="0">
        <v>81</v>
      </c>
      <c r="Z537" t="s" s="0">
        <v>90</v>
      </c>
      <c r="AA537" t="s" s="0">
        <v>91</v>
      </c>
      <c r="AB537" t="s" s="0">
        <v>81</v>
      </c>
      <c r="AC537" t="s" s="0">
        <v>81</v>
      </c>
      <c r="AD537" t="s" s="0">
        <v>81</v>
      </c>
      <c r="AE537" t="s" s="0">
        <v>81</v>
      </c>
      <c r="AF537" t="s" s="0">
        <v>81</v>
      </c>
      <c r="AG537" t="s" s="0">
        <v>81</v>
      </c>
      <c r="AH537" t="s" s="0">
        <v>11606</v>
      </c>
      <c r="AI537" t="s" s="0">
        <v>11607</v>
      </c>
      <c r="AJ537" t="s" s="0">
        <v>11608</v>
      </c>
      <c r="AK537" t="s" s="0">
        <v>81</v>
      </c>
      <c r="AL537" t="s" s="0">
        <v>7970</v>
      </c>
      <c r="AM537" t="s" s="0">
        <v>77</v>
      </c>
      <c r="AN537" t="s" s="0">
        <v>77</v>
      </c>
      <c r="AO537" t="s" s="0">
        <v>97</v>
      </c>
      <c r="AP537" t="s" s="0">
        <v>97</v>
      </c>
      <c r="AQ537" t="s" s="0">
        <v>11609</v>
      </c>
      <c r="AR537" t="s" s="0">
        <v>99</v>
      </c>
      <c r="AS537" t="s" s="0">
        <v>11610</v>
      </c>
      <c r="AT537" t="s" s="0">
        <v>11611</v>
      </c>
      <c r="AU537" t="s" s="0">
        <v>11612</v>
      </c>
      <c r="AV537" t="s" s="0">
        <v>81</v>
      </c>
      <c r="AW537" t="s" s="0">
        <v>11613</v>
      </c>
      <c r="AX537" t="s" s="0">
        <v>11614</v>
      </c>
      <c r="AY537" t="s" s="0">
        <v>266</v>
      </c>
      <c r="AZ537" t="s" s="0">
        <v>106</v>
      </c>
      <c r="BA537" t="s" s="0">
        <v>11615</v>
      </c>
      <c r="BB537" t="s" s="0">
        <v>81</v>
      </c>
      <c r="BC537" t="s" s="0">
        <v>81</v>
      </c>
      <c r="BD537" t="s" s="0">
        <v>81</v>
      </c>
      <c r="BE537" t="s" s="0">
        <v>81</v>
      </c>
      <c r="BF537" t="s" s="0">
        <v>81</v>
      </c>
      <c r="BG537" t="s" s="0">
        <v>81</v>
      </c>
      <c r="BH537" t="s" s="0">
        <v>81</v>
      </c>
      <c r="BI537" t="s" s="0">
        <v>11616</v>
      </c>
      <c r="BJ537" t="s" s="0">
        <v>11617</v>
      </c>
      <c r="BK537" t="s" s="1070">
        <f>HYPERLINK("http://dx.doi.org/10.1016/j.coi.2026.102776","http://dx.doi.org/10.1016/j.coi.2026.102776")</f>
        <v>11618</v>
      </c>
      <c r="BL537" t="s" s="0">
        <v>81</v>
      </c>
      <c r="BM537" t="s" s="0">
        <v>346</v>
      </c>
      <c r="BN537" t="s" s="0">
        <v>289</v>
      </c>
      <c r="BO537" t="s" s="0">
        <v>11619</v>
      </c>
      <c r="BP537" t="s" s="0">
        <v>11619</v>
      </c>
      <c r="BQ537" t="s" s="0">
        <v>11620</v>
      </c>
      <c r="BR537" t="s" s="0">
        <v>11621</v>
      </c>
      <c r="BS537" t="s" s="0">
        <v>11622</v>
      </c>
      <c r="BT537" t="s" s="1071">
        <f>HYPERLINK("https://www.webofscience.com/wos/woscc/full-record/WOS:001742172200001","View Record in Web of Science")</f>
        <v>119</v>
      </c>
      <c r="BU537" t="s" s="0">
        <v>852</v>
      </c>
      <c r="BV537" t="s" s="0">
        <v>81</v>
      </c>
      <c r="BW537" t="s" s="0">
        <v>81</v>
      </c>
      <c r="BX537" t="s" s="0">
        <v>121</v>
      </c>
    </row>
    <row r="538">
      <c r="A538" t="s" s="0">
        <v>77</v>
      </c>
      <c r="B538" t="s" s="0">
        <v>77</v>
      </c>
      <c r="C538" t="s" s="0">
        <v>77</v>
      </c>
      <c r="D538" t="s" s="0">
        <v>77</v>
      </c>
      <c r="E538" t="s" s="0">
        <v>11623</v>
      </c>
      <c r="F538" t="s" s="0">
        <v>11624</v>
      </c>
      <c r="G538" t="s" s="0">
        <v>11625</v>
      </c>
      <c r="H538" t="s" s="0">
        <v>81</v>
      </c>
      <c r="I538" t="s" s="0">
        <v>82</v>
      </c>
      <c r="J538" t="s" s="0">
        <v>11626</v>
      </c>
      <c r="K538" t="s" s="0">
        <v>11627</v>
      </c>
      <c r="L538" t="s" s="0">
        <v>11628</v>
      </c>
      <c r="M538" t="s" s="0">
        <v>11629</v>
      </c>
      <c r="N538" t="s" s="0">
        <v>11630</v>
      </c>
      <c r="O538" t="s" s="0">
        <v>11631</v>
      </c>
      <c r="P538" t="s" s="0">
        <v>11632</v>
      </c>
      <c r="Q538" t="s" s="0">
        <v>87</v>
      </c>
      <c r="R538" t="s" s="0">
        <v>81</v>
      </c>
      <c r="S538" t="s" s="0">
        <v>81</v>
      </c>
      <c r="T538" t="s" s="0">
        <v>81</v>
      </c>
      <c r="U538" t="s" s="0">
        <v>81</v>
      </c>
      <c r="V538" t="s" s="0">
        <v>11633</v>
      </c>
      <c r="W538" t="s" s="0">
        <v>11634</v>
      </c>
      <c r="X538" t="s" s="0">
        <v>81</v>
      </c>
      <c r="Y538" t="s" s="0">
        <v>81</v>
      </c>
      <c r="Z538" t="s" s="0">
        <v>90</v>
      </c>
      <c r="AA538" t="s" s="0">
        <v>91</v>
      </c>
      <c r="AB538" t="s" s="0">
        <v>81</v>
      </c>
      <c r="AC538" t="s" s="0">
        <v>81</v>
      </c>
      <c r="AD538" t="s" s="0">
        <v>81</v>
      </c>
      <c r="AE538" t="s" s="0">
        <v>81</v>
      </c>
      <c r="AF538" t="s" s="0">
        <v>81</v>
      </c>
      <c r="AG538" t="s" s="0">
        <v>11635</v>
      </c>
      <c r="AH538" t="s" s="0">
        <v>11636</v>
      </c>
      <c r="AI538" t="s" s="0">
        <v>81</v>
      </c>
      <c r="AJ538" t="s" s="0">
        <v>81</v>
      </c>
      <c r="AK538" t="s" s="0">
        <v>81</v>
      </c>
      <c r="AL538" t="s" s="0">
        <v>11637</v>
      </c>
      <c r="AM538" t="s" s="0">
        <v>77</v>
      </c>
      <c r="AN538" t="s" s="0">
        <v>77</v>
      </c>
      <c r="AO538" t="s" s="0">
        <v>108</v>
      </c>
      <c r="AP538" t="s" s="0">
        <v>108</v>
      </c>
      <c r="AQ538" t="s" s="0">
        <v>6417</v>
      </c>
      <c r="AR538" t="s" s="0">
        <v>3902</v>
      </c>
      <c r="AS538" t="s" s="0">
        <v>6418</v>
      </c>
      <c r="AT538" t="s" s="0">
        <v>11638</v>
      </c>
      <c r="AU538" t="s" s="0">
        <v>11639</v>
      </c>
      <c r="AV538" t="s" s="0">
        <v>81</v>
      </c>
      <c r="AW538" t="s" s="0">
        <v>11640</v>
      </c>
      <c r="AX538" t="s" s="0">
        <v>11641</v>
      </c>
      <c r="AY538" t="s" s="0">
        <v>1746</v>
      </c>
      <c r="AZ538" t="s" s="0">
        <v>106</v>
      </c>
      <c r="BA538" t="s" s="0">
        <v>138</v>
      </c>
      <c r="BB538" t="s" s="0">
        <v>289</v>
      </c>
      <c r="BC538" t="s" s="0">
        <v>81</v>
      </c>
      <c r="BD538" t="s" s="0">
        <v>81</v>
      </c>
      <c r="BE538" t="s" s="0">
        <v>81</v>
      </c>
      <c r="BF538" t="s" s="0">
        <v>81</v>
      </c>
      <c r="BG538" t="s" s="0">
        <v>81</v>
      </c>
      <c r="BH538" t="s" s="0">
        <v>81</v>
      </c>
      <c r="BI538" t="s" s="0">
        <v>11642</v>
      </c>
      <c r="BJ538" t="s" s="0">
        <v>11643</v>
      </c>
      <c r="BK538" t="s" s="1072">
        <f>HYPERLINK("http://dx.doi.org/10.31083/RCM50419","http://dx.doi.org/10.31083/RCM50419")</f>
        <v>11644</v>
      </c>
      <c r="BL538" t="s" s="0">
        <v>81</v>
      </c>
      <c r="BM538" t="s" s="0">
        <v>81</v>
      </c>
      <c r="BN538" t="s" s="0">
        <v>267</v>
      </c>
      <c r="BO538" t="s" s="0">
        <v>155</v>
      </c>
      <c r="BP538" t="s" s="0">
        <v>156</v>
      </c>
      <c r="BQ538" t="s" s="0">
        <v>11645</v>
      </c>
      <c r="BR538" t="s" s="0">
        <v>11646</v>
      </c>
      <c r="BS538" t="s" s="0">
        <v>11647</v>
      </c>
      <c r="BT538" t="s" s="1073">
        <f>HYPERLINK("https://www.webofscience.com/wos/woscc/full-record/WOS:001836445700001","View Record in Web of Science")</f>
        <v>119</v>
      </c>
      <c r="BU538" t="s" s="0">
        <v>120</v>
      </c>
      <c r="BV538" t="s" s="0">
        <v>81</v>
      </c>
      <c r="BW538" t="s" s="0">
        <v>81</v>
      </c>
      <c r="BX538" t="s" s="0">
        <v>121</v>
      </c>
    </row>
    <row r="539">
      <c r="A539" t="s" s="0">
        <v>77</v>
      </c>
      <c r="B539" t="s" s="0">
        <v>77</v>
      </c>
      <c r="C539" t="s" s="0">
        <v>77</v>
      </c>
      <c r="D539" t="s" s="0">
        <v>77</v>
      </c>
      <c r="E539" t="s" s="0">
        <v>11648</v>
      </c>
      <c r="F539" t="s" s="0">
        <v>11649</v>
      </c>
      <c r="G539" t="s" s="0">
        <v>11650</v>
      </c>
      <c r="H539" t="s" s="0">
        <v>81</v>
      </c>
      <c r="I539" t="s" s="0">
        <v>82</v>
      </c>
      <c r="J539" t="s" s="0">
        <v>11651</v>
      </c>
      <c r="K539" t="s" s="0">
        <v>11652</v>
      </c>
      <c r="L539" t="s" s="0">
        <v>11653</v>
      </c>
      <c r="M539" t="s" s="0">
        <v>11654</v>
      </c>
      <c r="N539" t="s" s="0">
        <v>11655</v>
      </c>
      <c r="O539" t="s" s="0">
        <v>11656</v>
      </c>
      <c r="P539" t="s" s="0">
        <v>11657</v>
      </c>
      <c r="Q539" t="s" s="0">
        <v>87</v>
      </c>
      <c r="R539" t="s" s="0">
        <v>81</v>
      </c>
      <c r="S539" t="s" s="0">
        <v>81</v>
      </c>
      <c r="T539" t="s" s="0">
        <v>81</v>
      </c>
      <c r="U539" t="s" s="0">
        <v>81</v>
      </c>
      <c r="V539" t="s" s="0">
        <v>11658</v>
      </c>
      <c r="W539" t="s" s="0">
        <v>167</v>
      </c>
      <c r="X539" t="s" s="0">
        <v>81</v>
      </c>
      <c r="Y539" t="s" s="0">
        <v>81</v>
      </c>
      <c r="Z539" t="s" s="0">
        <v>90</v>
      </c>
      <c r="AA539" t="s" s="0">
        <v>91</v>
      </c>
      <c r="AB539" t="s" s="0">
        <v>81</v>
      </c>
      <c r="AC539" t="s" s="0">
        <v>81</v>
      </c>
      <c r="AD539" t="s" s="0">
        <v>81</v>
      </c>
      <c r="AE539" t="s" s="0">
        <v>81</v>
      </c>
      <c r="AF539" t="s" s="0">
        <v>81</v>
      </c>
      <c r="AG539" t="s" s="0">
        <v>11659</v>
      </c>
      <c r="AH539" t="s" s="0">
        <v>11660</v>
      </c>
      <c r="AI539" t="s" s="0">
        <v>11661</v>
      </c>
      <c r="AJ539" t="s" s="0">
        <v>11662</v>
      </c>
      <c r="AK539" t="s" s="0">
        <v>81</v>
      </c>
      <c r="AL539" t="s" s="0">
        <v>560</v>
      </c>
      <c r="AM539" t="s" s="0">
        <v>97</v>
      </c>
      <c r="AN539" t="s" s="0">
        <v>97</v>
      </c>
      <c r="AO539" t="s" s="0">
        <v>77</v>
      </c>
      <c r="AP539" t="s" s="0">
        <v>108</v>
      </c>
      <c r="AQ539" t="s" s="0">
        <v>170</v>
      </c>
      <c r="AR539" t="s" s="0">
        <v>171</v>
      </c>
      <c r="AS539" t="s" s="0">
        <v>172</v>
      </c>
      <c r="AT539" t="s" s="0">
        <v>81</v>
      </c>
      <c r="AU539" t="s" s="0">
        <v>173</v>
      </c>
      <c r="AV539" t="s" s="0">
        <v>81</v>
      </c>
      <c r="AW539" t="s" s="0">
        <v>174</v>
      </c>
      <c r="AX539" t="s" s="0">
        <v>175</v>
      </c>
      <c r="AY539" t="s" s="0">
        <v>11663</v>
      </c>
      <c r="AZ539" t="s" s="0">
        <v>205</v>
      </c>
      <c r="BA539" t="s" s="0">
        <v>181</v>
      </c>
      <c r="BB539" t="s" s="0">
        <v>137</v>
      </c>
      <c r="BC539" t="s" s="0">
        <v>81</v>
      </c>
      <c r="BD539" t="s" s="0">
        <v>81</v>
      </c>
      <c r="BE539" t="s" s="0">
        <v>81</v>
      </c>
      <c r="BF539" t="s" s="0">
        <v>81</v>
      </c>
      <c r="BG539" t="s" s="0">
        <v>81</v>
      </c>
      <c r="BH539" t="s" s="0">
        <v>81</v>
      </c>
      <c r="BI539" t="s" s="0">
        <v>11664</v>
      </c>
      <c r="BJ539" t="s" s="0">
        <v>11665</v>
      </c>
      <c r="BK539" t="s" s="1074">
        <f>HYPERLINK("http://dx.doi.org/10.3390/jcm14238497","http://dx.doi.org/10.3390/jcm14238497")</f>
        <v>11666</v>
      </c>
      <c r="BL539" t="s" s="0">
        <v>81</v>
      </c>
      <c r="BM539" t="s" s="0">
        <v>81</v>
      </c>
      <c r="BN539" t="s" s="0">
        <v>293</v>
      </c>
      <c r="BO539" t="s" s="0">
        <v>182</v>
      </c>
      <c r="BP539" t="s" s="0">
        <v>115</v>
      </c>
      <c r="BQ539" t="s" s="0">
        <v>11667</v>
      </c>
      <c r="BR539" t="s" s="0">
        <v>11668</v>
      </c>
      <c r="BS539" t="s" s="0">
        <v>11669</v>
      </c>
      <c r="BT539" t="s" s="1075">
        <f>HYPERLINK("https://www.webofscience.com/wos/woscc/full-record/WOS:001634947100001","View Record in Web of Science")</f>
        <v>119</v>
      </c>
      <c r="BU539" t="s" s="0">
        <v>120</v>
      </c>
      <c r="BV539" t="s" s="0">
        <v>81</v>
      </c>
      <c r="BW539" t="s" s="0">
        <v>81</v>
      </c>
      <c r="BX539" t="s" s="0">
        <v>121</v>
      </c>
    </row>
    <row r="540">
      <c r="A540" t="s" s="0">
        <v>77</v>
      </c>
      <c r="B540" t="s" s="0">
        <v>77</v>
      </c>
      <c r="C540" t="s" s="0">
        <v>77</v>
      </c>
      <c r="D540" t="s" s="0">
        <v>77</v>
      </c>
      <c r="E540" t="s" s="0">
        <v>11670</v>
      </c>
      <c r="F540" t="s" s="0">
        <v>11671</v>
      </c>
      <c r="G540" t="s" s="0">
        <v>11672</v>
      </c>
      <c r="H540" t="s" s="0">
        <v>81</v>
      </c>
      <c r="I540" t="s" s="0">
        <v>276</v>
      </c>
      <c r="J540" t="s" s="0">
        <v>4025</v>
      </c>
      <c r="K540" t="s" s="0">
        <v>11673</v>
      </c>
      <c r="L540" t="s" s="0">
        <v>81</v>
      </c>
      <c r="M540" t="s" s="0">
        <v>81</v>
      </c>
      <c r="N540" t="s" s="0">
        <v>858</v>
      </c>
      <c r="O540" t="s" s="0">
        <v>11674</v>
      </c>
      <c r="P540" t="s" s="0">
        <v>11675</v>
      </c>
      <c r="Q540" t="s" s="0">
        <v>87</v>
      </c>
      <c r="R540" t="s" s="0">
        <v>81</v>
      </c>
      <c r="S540" t="s" s="0">
        <v>81</v>
      </c>
      <c r="T540" t="s" s="0">
        <v>81</v>
      </c>
      <c r="U540" t="s" s="0">
        <v>81</v>
      </c>
      <c r="V540" t="s" s="0">
        <v>11676</v>
      </c>
      <c r="W540" t="s" s="0">
        <v>11677</v>
      </c>
      <c r="X540" t="s" s="0">
        <v>81</v>
      </c>
      <c r="Y540" t="s" s="0">
        <v>81</v>
      </c>
      <c r="Z540" t="s" s="0">
        <v>90</v>
      </c>
      <c r="AA540" t="s" s="0">
        <v>91</v>
      </c>
      <c r="AB540" t="s" s="0">
        <v>81</v>
      </c>
      <c r="AC540" t="s" s="0">
        <v>81</v>
      </c>
      <c r="AD540" t="s" s="0">
        <v>81</v>
      </c>
      <c r="AE540" t="s" s="0">
        <v>81</v>
      </c>
      <c r="AF540" t="s" s="0">
        <v>81</v>
      </c>
      <c r="AG540" t="s" s="0">
        <v>11678</v>
      </c>
      <c r="AH540" t="s" s="0">
        <v>11679</v>
      </c>
      <c r="AI540" t="s" s="0">
        <v>4032</v>
      </c>
      <c r="AJ540" t="s" s="0">
        <v>81</v>
      </c>
      <c r="AK540" t="s" s="0">
        <v>81</v>
      </c>
      <c r="AL540" t="s" s="0">
        <v>225</v>
      </c>
      <c r="AM540" t="s" s="0">
        <v>77</v>
      </c>
      <c r="AN540" t="s" s="0">
        <v>77</v>
      </c>
      <c r="AO540" t="s" s="0">
        <v>108</v>
      </c>
      <c r="AP540" t="s" s="0">
        <v>108</v>
      </c>
      <c r="AQ540" t="s" s="0">
        <v>170</v>
      </c>
      <c r="AR540" t="s" s="0">
        <v>171</v>
      </c>
      <c r="AS540" t="s" s="0">
        <v>172</v>
      </c>
      <c r="AT540" t="s" s="0">
        <v>81</v>
      </c>
      <c r="AU540" t="s" s="0">
        <v>11680</v>
      </c>
      <c r="AV540" t="s" s="0">
        <v>81</v>
      </c>
      <c r="AW540" t="s" s="0">
        <v>11681</v>
      </c>
      <c r="AX540" t="s" s="0">
        <v>11682</v>
      </c>
      <c r="AY540" t="s" s="0">
        <v>9979</v>
      </c>
      <c r="AZ540" t="s" s="0">
        <v>106</v>
      </c>
      <c r="BA540" t="s" s="0">
        <v>288</v>
      </c>
      <c r="BB540" t="s" s="0">
        <v>97</v>
      </c>
      <c r="BC540" t="s" s="0">
        <v>81</v>
      </c>
      <c r="BD540" t="s" s="0">
        <v>81</v>
      </c>
      <c r="BE540" t="s" s="0">
        <v>81</v>
      </c>
      <c r="BF540" t="s" s="0">
        <v>81</v>
      </c>
      <c r="BG540" t="s" s="0">
        <v>81</v>
      </c>
      <c r="BH540" t="s" s="0">
        <v>81</v>
      </c>
      <c r="BI540" t="s" s="0">
        <v>148</v>
      </c>
      <c r="BJ540" t="s" s="0">
        <v>11683</v>
      </c>
      <c r="BK540" t="s" s="1076">
        <f>HYPERLINK("http://dx.doi.org/10.3390/immuno6020038","http://dx.doi.org/10.3390/immuno6020038")</f>
        <v>11684</v>
      </c>
      <c r="BL540" t="s" s="0">
        <v>81</v>
      </c>
      <c r="BM540" t="s" s="0">
        <v>266</v>
      </c>
      <c r="BN540" t="s" s="0">
        <v>138</v>
      </c>
      <c r="BO540" t="s" s="0">
        <v>11619</v>
      </c>
      <c r="BP540" t="s" s="0">
        <v>11619</v>
      </c>
      <c r="BQ540" t="s" s="0">
        <v>11685</v>
      </c>
      <c r="BR540" t="s" s="0">
        <v>81</v>
      </c>
      <c r="BS540" t="s" s="0">
        <v>11686</v>
      </c>
      <c r="BT540" t="s" s="1077">
        <f>HYPERLINK("https://www.webofscience.com/wos/woscc/full-record/WOS:001802460800001","View Record in Web of Science")</f>
        <v>119</v>
      </c>
      <c r="BU540" t="s" s="0">
        <v>272</v>
      </c>
      <c r="BV540" t="s" s="0">
        <v>81</v>
      </c>
      <c r="BW540" t="s" s="0">
        <v>81</v>
      </c>
      <c r="BX540" t="s" s="0">
        <v>121</v>
      </c>
    </row>
    <row r="541">
      <c r="A541" t="s" s="0">
        <v>108</v>
      </c>
      <c r="B541" t="s" s="0">
        <v>77</v>
      </c>
      <c r="C541" t="s" s="0">
        <v>108</v>
      </c>
      <c r="D541" t="s" s="0">
        <v>77</v>
      </c>
      <c r="E541" t="s" s="0">
        <v>11687</v>
      </c>
      <c r="F541" t="s" s="0">
        <v>11688</v>
      </c>
      <c r="G541" t="s" s="0">
        <v>11689</v>
      </c>
      <c r="H541" t="s" s="0">
        <v>81</v>
      </c>
      <c r="I541" t="s" s="0">
        <v>82</v>
      </c>
      <c r="J541" t="s" s="0">
        <v>11690</v>
      </c>
      <c r="K541" t="s" s="0">
        <v>11691</v>
      </c>
      <c r="L541" t="s" s="0">
        <v>81</v>
      </c>
      <c r="M541" t="s" s="0">
        <v>81</v>
      </c>
      <c r="N541" t="s" s="0">
        <v>81</v>
      </c>
      <c r="O541" t="s" s="0">
        <v>11692</v>
      </c>
      <c r="P541" t="s" s="0">
        <v>11693</v>
      </c>
      <c r="Q541" t="s" s="0">
        <v>87</v>
      </c>
      <c r="R541" t="s" s="0">
        <v>81</v>
      </c>
      <c r="S541" t="s" s="0">
        <v>81</v>
      </c>
      <c r="T541" t="s" s="0">
        <v>81</v>
      </c>
      <c r="U541" t="s" s="0">
        <v>81</v>
      </c>
      <c r="V541" t="s" s="0">
        <v>11694</v>
      </c>
      <c r="W541" t="s" s="0">
        <v>4515</v>
      </c>
      <c r="X541" t="s" s="0">
        <v>81</v>
      </c>
      <c r="Y541" t="s" s="0">
        <v>81</v>
      </c>
      <c r="Z541" t="s" s="0">
        <v>90</v>
      </c>
      <c r="AA541" t="s" s="0">
        <v>91</v>
      </c>
      <c r="AB541" t="s" s="0">
        <v>81</v>
      </c>
      <c r="AC541" t="s" s="0">
        <v>81</v>
      </c>
      <c r="AD541" t="s" s="0">
        <v>81</v>
      </c>
      <c r="AE541" t="s" s="0">
        <v>81</v>
      </c>
      <c r="AF541" t="s" s="0">
        <v>81</v>
      </c>
      <c r="AG541" t="s" s="0">
        <v>11695</v>
      </c>
      <c r="AH541" t="s" s="0">
        <v>11696</v>
      </c>
      <c r="AI541" t="s" s="0">
        <v>11697</v>
      </c>
      <c r="AJ541" t="s" s="0">
        <v>11698</v>
      </c>
      <c r="AK541" t="s" s="0">
        <v>81</v>
      </c>
      <c r="AL541" t="s" s="0">
        <v>113</v>
      </c>
      <c r="AM541" t="s" s="0">
        <v>289</v>
      </c>
      <c r="AN541" t="s" s="0">
        <v>360</v>
      </c>
      <c r="AO541" t="s" s="0">
        <v>108</v>
      </c>
      <c r="AP541" t="s" s="0">
        <v>288</v>
      </c>
      <c r="AQ541" t="s" s="0">
        <v>257</v>
      </c>
      <c r="AR541" t="s" s="0">
        <v>140</v>
      </c>
      <c r="AS541" t="s" s="0">
        <v>258</v>
      </c>
      <c r="AT541" t="s" s="0">
        <v>4518</v>
      </c>
      <c r="AU541" t="s" s="0">
        <v>4519</v>
      </c>
      <c r="AV541" t="s" s="0">
        <v>81</v>
      </c>
      <c r="AW541" t="s" s="0">
        <v>4520</v>
      </c>
      <c r="AX541" t="s" s="0">
        <v>4521</v>
      </c>
      <c r="AY541" t="s" s="0">
        <v>11699</v>
      </c>
      <c r="AZ541" t="s" s="0">
        <v>205</v>
      </c>
      <c r="BA541" t="s" s="0">
        <v>3744</v>
      </c>
      <c r="BB541" t="s" s="0">
        <v>108</v>
      </c>
      <c r="BC541" t="s" s="0">
        <v>81</v>
      </c>
      <c r="BD541" t="s" s="0">
        <v>81</v>
      </c>
      <c r="BE541" t="s" s="0">
        <v>81</v>
      </c>
      <c r="BF541" t="s" s="0">
        <v>81</v>
      </c>
      <c r="BG541" t="s" s="0">
        <v>81</v>
      </c>
      <c r="BH541" t="s" s="0">
        <v>81</v>
      </c>
      <c r="BI541" t="s" s="0">
        <v>5867</v>
      </c>
      <c r="BJ541" t="s" s="0">
        <v>11700</v>
      </c>
      <c r="BK541" t="s" s="1078">
        <f>HYPERLINK("http://dx.doi.org/10.1007/s10143-025-03475-4","http://dx.doi.org/10.1007/s10143-025-03475-4")</f>
        <v>11701</v>
      </c>
      <c r="BL541" t="s" s="0">
        <v>81</v>
      </c>
      <c r="BM541" t="s" s="0">
        <v>81</v>
      </c>
      <c r="BN541" t="s" s="0">
        <v>154</v>
      </c>
      <c r="BO541" t="s" s="0">
        <v>545</v>
      </c>
      <c r="BP541" t="s" s="0">
        <v>546</v>
      </c>
      <c r="BQ541" t="s" s="0">
        <v>11702</v>
      </c>
      <c r="BR541" t="s" s="0">
        <v>11703</v>
      </c>
      <c r="BS541" t="s" s="0">
        <v>11704</v>
      </c>
      <c r="BT541" t="s" s="1079">
        <f>HYPERLINK("https://www.webofscience.com/wos/woscc/full-record/WOS:001450832600001","View Record in Web of Science")</f>
        <v>119</v>
      </c>
      <c r="BU541" t="s" s="0">
        <v>81</v>
      </c>
      <c r="BV541" t="s" s="0">
        <v>81</v>
      </c>
      <c r="BW541" t="s" s="0">
        <v>81</v>
      </c>
      <c r="BX541" t="s" s="0">
        <v>121</v>
      </c>
    </row>
    <row r="542">
      <c r="A542" t="s" s="0">
        <v>77</v>
      </c>
      <c r="B542" t="s" s="0">
        <v>77</v>
      </c>
      <c r="C542" t="s" s="0">
        <v>77</v>
      </c>
      <c r="D542" t="s" s="0">
        <v>77</v>
      </c>
      <c r="E542" t="s" s="0">
        <v>11705</v>
      </c>
      <c r="F542" t="s" s="0">
        <v>11706</v>
      </c>
      <c r="G542" t="s" s="0">
        <v>11707</v>
      </c>
      <c r="H542" t="s" s="0">
        <v>81</v>
      </c>
      <c r="I542" t="s" s="0">
        <v>82</v>
      </c>
      <c r="J542" t="s" s="0">
        <v>11708</v>
      </c>
      <c r="K542" t="s" s="0">
        <v>11709</v>
      </c>
      <c r="L542" t="s" s="0">
        <v>81</v>
      </c>
      <c r="M542" t="s" s="0">
        <v>81</v>
      </c>
      <c r="N542" t="s" s="0">
        <v>81</v>
      </c>
      <c r="O542" t="s" s="0">
        <v>11710</v>
      </c>
      <c r="P542" t="s" s="0">
        <v>11711</v>
      </c>
      <c r="Q542" t="s" s="0">
        <v>87</v>
      </c>
      <c r="R542" t="s" s="0">
        <v>81</v>
      </c>
      <c r="S542" t="s" s="0">
        <v>81</v>
      </c>
      <c r="T542" t="s" s="0">
        <v>81</v>
      </c>
      <c r="U542" t="s" s="0">
        <v>81</v>
      </c>
      <c r="V542" t="s" s="0">
        <v>11712</v>
      </c>
      <c r="W542" t="s" s="0">
        <v>11713</v>
      </c>
      <c r="X542" t="s" s="0">
        <v>81</v>
      </c>
      <c r="Y542" t="s" s="0">
        <v>81</v>
      </c>
      <c r="Z542" t="s" s="0">
        <v>90</v>
      </c>
      <c r="AA542" t="s" s="0">
        <v>91</v>
      </c>
      <c r="AB542" t="s" s="0">
        <v>81</v>
      </c>
      <c r="AC542" t="s" s="0">
        <v>81</v>
      </c>
      <c r="AD542" t="s" s="0">
        <v>81</v>
      </c>
      <c r="AE542" t="s" s="0">
        <v>81</v>
      </c>
      <c r="AF542" t="s" s="0">
        <v>81</v>
      </c>
      <c r="AG542" t="s" s="0">
        <v>11714</v>
      </c>
      <c r="AH542" t="s" s="0">
        <v>11715</v>
      </c>
      <c r="AI542" t="s" s="0">
        <v>11716</v>
      </c>
      <c r="AJ542" t="s" s="0">
        <v>11717</v>
      </c>
      <c r="AK542" t="s" s="0">
        <v>81</v>
      </c>
      <c r="AL542" t="s" s="0">
        <v>4691</v>
      </c>
      <c r="AM542" t="s" s="0">
        <v>77</v>
      </c>
      <c r="AN542" t="s" s="0">
        <v>77</v>
      </c>
      <c r="AO542" t="s" s="0">
        <v>97</v>
      </c>
      <c r="AP542" t="s" s="0">
        <v>97</v>
      </c>
      <c r="AQ542" t="s" s="0">
        <v>11718</v>
      </c>
      <c r="AR542" t="s" s="0">
        <v>2330</v>
      </c>
      <c r="AS542" t="s" s="0">
        <v>11719</v>
      </c>
      <c r="AT542" t="s" s="0">
        <v>11720</v>
      </c>
      <c r="AU542" t="s" s="0">
        <v>11721</v>
      </c>
      <c r="AV542" t="s" s="0">
        <v>81</v>
      </c>
      <c r="AW542" t="s" s="0">
        <v>11722</v>
      </c>
      <c r="AX542" t="s" s="0">
        <v>11723</v>
      </c>
      <c r="AY542" t="s" s="0">
        <v>106</v>
      </c>
      <c r="AZ542" t="s" s="0">
        <v>106</v>
      </c>
      <c r="BA542" t="s" s="0">
        <v>267</v>
      </c>
      <c r="BB542" t="s" s="0">
        <v>199</v>
      </c>
      <c r="BC542" t="s" s="0">
        <v>81</v>
      </c>
      <c r="BD542" t="s" s="0">
        <v>81</v>
      </c>
      <c r="BE542" t="s" s="0">
        <v>81</v>
      </c>
      <c r="BF542" t="s" s="0">
        <v>81</v>
      </c>
      <c r="BG542" t="s" s="0">
        <v>81</v>
      </c>
      <c r="BH542" t="s" s="0">
        <v>81</v>
      </c>
      <c r="BI542" t="s" s="0">
        <v>81</v>
      </c>
      <c r="BJ542" t="s" s="0">
        <v>11724</v>
      </c>
      <c r="BK542" t="s" s="1080">
        <f>HYPERLINK("http://dx.doi.org/10.2463/mrms.rev.2025-0209","http://dx.doi.org/10.2463/mrms.rev.2025-0209")</f>
        <v>11725</v>
      </c>
      <c r="BL542" t="s" s="0">
        <v>81</v>
      </c>
      <c r="BM542" t="s" s="0">
        <v>112</v>
      </c>
      <c r="BN542" t="s" s="0">
        <v>493</v>
      </c>
      <c r="BO542" t="s" s="0">
        <v>441</v>
      </c>
      <c r="BP542" t="s" s="0">
        <v>441</v>
      </c>
      <c r="BQ542" t="s" s="0">
        <v>11726</v>
      </c>
      <c r="BR542" t="s" s="0">
        <v>11727</v>
      </c>
      <c r="BS542" t="s" s="0">
        <v>11728</v>
      </c>
      <c r="BT542" t="s" s="1081">
        <f>HYPERLINK("https://www.webofscience.com/wos/woscc/full-record/WOS:001723774800001","View Record in Web of Science")</f>
        <v>119</v>
      </c>
      <c r="BU542" t="s" s="0">
        <v>120</v>
      </c>
      <c r="BV542" t="s" s="0">
        <v>81</v>
      </c>
      <c r="BW542" t="s" s="0">
        <v>81</v>
      </c>
      <c r="BX542" t="s" s="0">
        <v>121</v>
      </c>
    </row>
    <row r="543">
      <c r="A543" t="s" s="0">
        <v>77</v>
      </c>
      <c r="B543" t="s" s="0">
        <v>77</v>
      </c>
      <c r="C543" t="s" s="0">
        <v>77</v>
      </c>
      <c r="D543" t="s" s="0">
        <v>77</v>
      </c>
      <c r="E543" t="s" s="0">
        <v>11729</v>
      </c>
      <c r="F543" t="s" s="0">
        <v>11730</v>
      </c>
      <c r="G543" t="s" s="0">
        <v>11731</v>
      </c>
      <c r="H543" t="s" s="0">
        <v>81</v>
      </c>
      <c r="I543" t="s" s="0">
        <v>82</v>
      </c>
      <c r="J543" t="s" s="0">
        <v>11732</v>
      </c>
      <c r="K543" t="s" s="0">
        <v>11733</v>
      </c>
      <c r="L543" t="s" s="0">
        <v>81</v>
      </c>
      <c r="M543" t="s" s="0">
        <v>81</v>
      </c>
      <c r="N543" t="s" s="0">
        <v>81</v>
      </c>
      <c r="O543" t="s" s="0">
        <v>11734</v>
      </c>
      <c r="P543" t="s" s="0">
        <v>11735</v>
      </c>
      <c r="Q543" t="s" s="0">
        <v>87</v>
      </c>
      <c r="R543" t="s" s="0">
        <v>81</v>
      </c>
      <c r="S543" t="s" s="0">
        <v>81</v>
      </c>
      <c r="T543" t="s" s="0">
        <v>81</v>
      </c>
      <c r="U543" t="s" s="0">
        <v>81</v>
      </c>
      <c r="V543" t="s" s="0">
        <v>11736</v>
      </c>
      <c r="W543" t="s" s="0">
        <v>8203</v>
      </c>
      <c r="X543" t="s" s="0">
        <v>81</v>
      </c>
      <c r="Y543" t="s" s="0">
        <v>81</v>
      </c>
      <c r="Z543" t="s" s="0">
        <v>90</v>
      </c>
      <c r="AA543" t="s" s="0">
        <v>91</v>
      </c>
      <c r="AB543" t="s" s="0">
        <v>81</v>
      </c>
      <c r="AC543" t="s" s="0">
        <v>81</v>
      </c>
      <c r="AD543" t="s" s="0">
        <v>81</v>
      </c>
      <c r="AE543" t="s" s="0">
        <v>81</v>
      </c>
      <c r="AF543" t="s" s="0">
        <v>81</v>
      </c>
      <c r="AG543" t="s" s="0">
        <v>11737</v>
      </c>
      <c r="AH543" t="s" s="0">
        <v>6230</v>
      </c>
      <c r="AI543" t="s" s="0">
        <v>11738</v>
      </c>
      <c r="AJ543" t="s" s="0">
        <v>81</v>
      </c>
      <c r="AK543" t="s" s="0">
        <v>81</v>
      </c>
      <c r="AL543" t="s" s="0">
        <v>638</v>
      </c>
      <c r="AM543" t="s" s="0">
        <v>77</v>
      </c>
      <c r="AN543" t="s" s="0">
        <v>77</v>
      </c>
      <c r="AO543" t="s" s="0">
        <v>77</v>
      </c>
      <c r="AP543" t="s" s="0">
        <v>77</v>
      </c>
      <c r="AQ543" t="s" s="0">
        <v>257</v>
      </c>
      <c r="AR543" t="s" s="0">
        <v>140</v>
      </c>
      <c r="AS543" t="s" s="0">
        <v>258</v>
      </c>
      <c r="AT543" t="s" s="0">
        <v>8205</v>
      </c>
      <c r="AU543" t="s" s="0">
        <v>8206</v>
      </c>
      <c r="AV543" t="s" s="0">
        <v>81</v>
      </c>
      <c r="AW543" t="s" s="0">
        <v>8207</v>
      </c>
      <c r="AX543" t="s" s="0">
        <v>8208</v>
      </c>
      <c r="AY543" t="s" s="0">
        <v>1109</v>
      </c>
      <c r="AZ543" t="s" s="0">
        <v>106</v>
      </c>
      <c r="BA543" t="s" s="0">
        <v>347</v>
      </c>
      <c r="BB543" t="s" s="0">
        <v>289</v>
      </c>
      <c r="BC543" t="s" s="0">
        <v>81</v>
      </c>
      <c r="BD543" t="s" s="0">
        <v>81</v>
      </c>
      <c r="BE543" t="s" s="0">
        <v>81</v>
      </c>
      <c r="BF543" t="s" s="0">
        <v>81</v>
      </c>
      <c r="BG543" t="s" s="0">
        <v>11739</v>
      </c>
      <c r="BH543" t="s" s="0">
        <v>11740</v>
      </c>
      <c r="BI543" t="s" s="0">
        <v>81</v>
      </c>
      <c r="BJ543" t="s" s="0">
        <v>11741</v>
      </c>
      <c r="BK543" t="s" s="1082">
        <f>HYPERLINK("http://dx.doi.org/10.1007/s11695-026-08775-2","http://dx.doi.org/10.1007/s11695-026-08775-2")</f>
        <v>11742</v>
      </c>
      <c r="BL543" t="s" s="0">
        <v>81</v>
      </c>
      <c r="BM543" t="s" s="0">
        <v>266</v>
      </c>
      <c r="BN543" t="s" s="0">
        <v>297</v>
      </c>
      <c r="BO543" t="s" s="0">
        <v>298</v>
      </c>
      <c r="BP543" t="s" s="0">
        <v>298</v>
      </c>
      <c r="BQ543" t="s" s="0">
        <v>11743</v>
      </c>
      <c r="BR543" t="s" s="0">
        <v>11744</v>
      </c>
      <c r="BS543" t="s" s="0">
        <v>11745</v>
      </c>
      <c r="BT543" t="s" s="1083">
        <f>HYPERLINK("https://www.webofscience.com/wos/woscc/full-record/WOS:001788206100001","View Record in Web of Science")</f>
        <v>119</v>
      </c>
      <c r="BU543" t="s" s="0">
        <v>81</v>
      </c>
      <c r="BV543" t="s" s="0">
        <v>81</v>
      </c>
      <c r="BW543" t="s" s="0">
        <v>81</v>
      </c>
      <c r="BX543" t="s" s="0">
        <v>121</v>
      </c>
    </row>
    <row r="544">
      <c r="A544" t="s" s="0">
        <v>77</v>
      </c>
      <c r="B544" t="s" s="0">
        <v>77</v>
      </c>
      <c r="C544" t="s" s="0">
        <v>108</v>
      </c>
      <c r="D544" t="s" s="0">
        <v>77</v>
      </c>
      <c r="E544" t="s" s="0">
        <v>11746</v>
      </c>
      <c r="F544" t="s" s="0">
        <v>11747</v>
      </c>
      <c r="G544" t="s" s="0">
        <v>11748</v>
      </c>
      <c r="H544" t="s" s="0">
        <v>81</v>
      </c>
      <c r="I544" t="s" s="0">
        <v>82</v>
      </c>
      <c r="J544" t="s" s="0">
        <v>11749</v>
      </c>
      <c r="K544" t="s" s="0">
        <v>11750</v>
      </c>
      <c r="L544" t="s" s="0">
        <v>11751</v>
      </c>
      <c r="M544" t="s" s="0">
        <v>11751</v>
      </c>
      <c r="N544" t="s" s="0">
        <v>11752</v>
      </c>
      <c r="O544" t="s" s="0">
        <v>11753</v>
      </c>
      <c r="P544" t="s" s="0">
        <v>11754</v>
      </c>
      <c r="Q544" t="s" s="0">
        <v>87</v>
      </c>
      <c r="R544" t="s" s="0">
        <v>81</v>
      </c>
      <c r="S544" t="s" s="0">
        <v>81</v>
      </c>
      <c r="T544" t="s" s="0">
        <v>81</v>
      </c>
      <c r="U544" t="s" s="0">
        <v>81</v>
      </c>
      <c r="V544" t="s" s="0">
        <v>11755</v>
      </c>
      <c r="W544" t="s" s="0">
        <v>11634</v>
      </c>
      <c r="X544" t="s" s="0">
        <v>81</v>
      </c>
      <c r="Y544" t="s" s="0">
        <v>81</v>
      </c>
      <c r="Z544" t="s" s="0">
        <v>90</v>
      </c>
      <c r="AA544" t="s" s="0">
        <v>91</v>
      </c>
      <c r="AB544" t="s" s="0">
        <v>81</v>
      </c>
      <c r="AC544" t="s" s="0">
        <v>81</v>
      </c>
      <c r="AD544" t="s" s="0">
        <v>81</v>
      </c>
      <c r="AE544" t="s" s="0">
        <v>81</v>
      </c>
      <c r="AF544" t="s" s="0">
        <v>81</v>
      </c>
      <c r="AG544" t="s" s="0">
        <v>11756</v>
      </c>
      <c r="AH544" t="s" s="0">
        <v>81</v>
      </c>
      <c r="AI544" t="s" s="0">
        <v>11757</v>
      </c>
      <c r="AJ544" t="s" s="0">
        <v>11758</v>
      </c>
      <c r="AK544" t="s" s="0">
        <v>81</v>
      </c>
      <c r="AL544" t="s" s="0">
        <v>4305</v>
      </c>
      <c r="AM544" t="s" s="0">
        <v>297</v>
      </c>
      <c r="AN544" t="s" s="0">
        <v>404</v>
      </c>
      <c r="AO544" t="s" s="0">
        <v>97</v>
      </c>
      <c r="AP544" t="s" s="0">
        <v>200</v>
      </c>
      <c r="AQ544" t="s" s="0">
        <v>6417</v>
      </c>
      <c r="AR544" t="s" s="0">
        <v>11759</v>
      </c>
      <c r="AS544" t="s" s="0">
        <v>11760</v>
      </c>
      <c r="AT544" t="s" s="0">
        <v>11638</v>
      </c>
      <c r="AU544" t="s" s="0">
        <v>11639</v>
      </c>
      <c r="AV544" t="s" s="0">
        <v>81</v>
      </c>
      <c r="AW544" t="s" s="0">
        <v>11640</v>
      </c>
      <c r="AX544" t="s" s="0">
        <v>11641</v>
      </c>
      <c r="AY544" t="s" s="0">
        <v>11761</v>
      </c>
      <c r="AZ544" t="s" s="0">
        <v>205</v>
      </c>
      <c r="BA544" t="s" s="0">
        <v>323</v>
      </c>
      <c r="BB544" t="s" s="0">
        <v>354</v>
      </c>
      <c r="BC544" t="s" s="0">
        <v>81</v>
      </c>
      <c r="BD544" t="s" s="0">
        <v>81</v>
      </c>
      <c r="BE544" t="s" s="0">
        <v>81</v>
      </c>
      <c r="BF544" t="s" s="0">
        <v>81</v>
      </c>
      <c r="BG544" t="s" s="0">
        <v>81</v>
      </c>
      <c r="BH544" t="s" s="0">
        <v>81</v>
      </c>
      <c r="BI544" t="s" s="0">
        <v>11762</v>
      </c>
      <c r="BJ544" t="s" s="0">
        <v>11763</v>
      </c>
      <c r="BK544" t="s" s="1084">
        <f>HYPERLINK("http://dx.doi.org/10.31083/RCM41523","http://dx.doi.org/10.31083/RCM41523")</f>
        <v>11764</v>
      </c>
      <c r="BL544" t="s" s="0">
        <v>81</v>
      </c>
      <c r="BM544" t="s" s="0">
        <v>81</v>
      </c>
      <c r="BN544" t="s" s="0">
        <v>181</v>
      </c>
      <c r="BO544" t="s" s="0">
        <v>155</v>
      </c>
      <c r="BP544" t="s" s="0">
        <v>156</v>
      </c>
      <c r="BQ544" t="s" s="0">
        <v>11765</v>
      </c>
      <c r="BR544" t="s" s="0">
        <v>11766</v>
      </c>
      <c r="BS544" t="s" s="0">
        <v>11767</v>
      </c>
      <c r="BT544" t="s" s="1085">
        <f>HYPERLINK("https://www.webofscience.com/wos/woscc/full-record/WOS:001567945700002","View Record in Web of Science")</f>
        <v>119</v>
      </c>
      <c r="BU544" t="s" s="0">
        <v>120</v>
      </c>
      <c r="BV544" t="s" s="0">
        <v>81</v>
      </c>
      <c r="BW544" t="s" s="0">
        <v>81</v>
      </c>
      <c r="BX544" t="s" s="0">
        <v>121</v>
      </c>
    </row>
    <row r="545">
      <c r="A545" t="s" s="0">
        <v>77</v>
      </c>
      <c r="B545" t="s" s="0">
        <v>77</v>
      </c>
      <c r="C545" t="s" s="0">
        <v>77</v>
      </c>
      <c r="D545" t="s" s="0">
        <v>77</v>
      </c>
      <c r="E545" t="s" s="0">
        <v>11768</v>
      </c>
      <c r="F545" t="s" s="0">
        <v>11769</v>
      </c>
      <c r="G545" t="s" s="0">
        <v>11770</v>
      </c>
      <c r="H545" t="s" s="0">
        <v>81</v>
      </c>
      <c r="I545" t="s" s="0">
        <v>82</v>
      </c>
      <c r="J545" t="s" s="0">
        <v>11771</v>
      </c>
      <c r="K545" t="s" s="0">
        <v>11772</v>
      </c>
      <c r="L545" t="s" s="0">
        <v>11773</v>
      </c>
      <c r="M545" t="s" s="0">
        <v>11774</v>
      </c>
      <c r="N545" t="s" s="0">
        <v>11775</v>
      </c>
      <c r="O545" t="s" s="0">
        <v>11776</v>
      </c>
      <c r="P545" t="s" s="0">
        <v>81</v>
      </c>
      <c r="Q545" t="s" s="0">
        <v>87</v>
      </c>
      <c r="R545" t="s" s="0">
        <v>81</v>
      </c>
      <c r="S545" t="s" s="0">
        <v>81</v>
      </c>
      <c r="T545" t="s" s="0">
        <v>81</v>
      </c>
      <c r="U545" t="s" s="0">
        <v>81</v>
      </c>
      <c r="V545" t="s" s="0">
        <v>11777</v>
      </c>
      <c r="W545" t="s" s="0">
        <v>167</v>
      </c>
      <c r="X545" t="s" s="0">
        <v>81</v>
      </c>
      <c r="Y545" t="s" s="0">
        <v>81</v>
      </c>
      <c r="Z545" t="s" s="0">
        <v>90</v>
      </c>
      <c r="AA545" t="s" s="0">
        <v>91</v>
      </c>
      <c r="AB545" t="s" s="0">
        <v>81</v>
      </c>
      <c r="AC545" t="s" s="0">
        <v>81</v>
      </c>
      <c r="AD545" t="s" s="0">
        <v>81</v>
      </c>
      <c r="AE545" t="s" s="0">
        <v>81</v>
      </c>
      <c r="AF545" t="s" s="0">
        <v>81</v>
      </c>
      <c r="AG545" t="s" s="0">
        <v>11778</v>
      </c>
      <c r="AH545" t="s" s="0">
        <v>81</v>
      </c>
      <c r="AI545" t="s" s="0">
        <v>81</v>
      </c>
      <c r="AJ545" t="s" s="0">
        <v>81</v>
      </c>
      <c r="AK545" t="s" s="0">
        <v>81</v>
      </c>
      <c r="AL545" t="s" s="0">
        <v>1830</v>
      </c>
      <c r="AM545" t="s" s="0">
        <v>77</v>
      </c>
      <c r="AN545" t="s" s="0">
        <v>77</v>
      </c>
      <c r="AO545" t="s" s="0">
        <v>77</v>
      </c>
      <c r="AP545" t="s" s="0">
        <v>77</v>
      </c>
      <c r="AQ545" t="s" s="0">
        <v>170</v>
      </c>
      <c r="AR545" t="s" s="0">
        <v>171</v>
      </c>
      <c r="AS545" t="s" s="0">
        <v>172</v>
      </c>
      <c r="AT545" t="s" s="0">
        <v>81</v>
      </c>
      <c r="AU545" t="s" s="0">
        <v>173</v>
      </c>
      <c r="AV545" t="s" s="0">
        <v>81</v>
      </c>
      <c r="AW545" t="s" s="0">
        <v>174</v>
      </c>
      <c r="AX545" t="s" s="0">
        <v>175</v>
      </c>
      <c r="AY545" t="s" s="0">
        <v>1746</v>
      </c>
      <c r="AZ545" t="s" s="0">
        <v>106</v>
      </c>
      <c r="BA545" t="s" s="0">
        <v>177</v>
      </c>
      <c r="BB545" t="s" s="0">
        <v>177</v>
      </c>
      <c r="BC545" t="s" s="0">
        <v>81</v>
      </c>
      <c r="BD545" t="s" s="0">
        <v>81</v>
      </c>
      <c r="BE545" t="s" s="0">
        <v>81</v>
      </c>
      <c r="BF545" t="s" s="0">
        <v>81</v>
      </c>
      <c r="BG545" t="s" s="0">
        <v>81</v>
      </c>
      <c r="BH545" t="s" s="0">
        <v>81</v>
      </c>
      <c r="BI545" t="s" s="0">
        <v>11779</v>
      </c>
      <c r="BJ545" t="s" s="0">
        <v>11780</v>
      </c>
      <c r="BK545" t="s" s="1086">
        <f>HYPERLINK("http://dx.doi.org/10.3390/jcm15155887","http://dx.doi.org/10.3390/jcm15155887")</f>
        <v>11781</v>
      </c>
      <c r="BL545" t="s" s="0">
        <v>81</v>
      </c>
      <c r="BM545" t="s" s="0">
        <v>81</v>
      </c>
      <c r="BN545" t="s" s="0">
        <v>493</v>
      </c>
      <c r="BO545" t="s" s="0">
        <v>182</v>
      </c>
      <c r="BP545" t="s" s="0">
        <v>115</v>
      </c>
      <c r="BQ545" t="s" s="0">
        <v>11782</v>
      </c>
      <c r="BR545" t="s" s="0">
        <v>81</v>
      </c>
      <c r="BS545" t="s" s="0">
        <v>11783</v>
      </c>
      <c r="BT545" t="s" s="1087">
        <f>HYPERLINK("https://www.webofscience.com/wos/woscc/full-record/WOS:001846921100001","View Record in Web of Science")</f>
        <v>119</v>
      </c>
      <c r="BU545" t="s" s="0">
        <v>272</v>
      </c>
      <c r="BV545" t="s" s="0">
        <v>81</v>
      </c>
      <c r="BW545" t="s" s="0">
        <v>81</v>
      </c>
      <c r="BX545" t="s" s="0">
        <v>121</v>
      </c>
    </row>
    <row r="546">
      <c r="A546" t="s" s="0">
        <v>77</v>
      </c>
      <c r="B546" t="s" s="0">
        <v>77</v>
      </c>
      <c r="C546" t="s" s="0">
        <v>77</v>
      </c>
      <c r="D546" t="s" s="0">
        <v>77</v>
      </c>
      <c r="E546" t="s" s="0">
        <v>11784</v>
      </c>
      <c r="F546" t="s" s="0">
        <v>11785</v>
      </c>
      <c r="G546" t="s" s="0">
        <v>11786</v>
      </c>
      <c r="H546" t="s" s="0">
        <v>81</v>
      </c>
      <c r="I546" t="s" s="0">
        <v>82</v>
      </c>
      <c r="J546" t="s" s="0">
        <v>11787</v>
      </c>
      <c r="K546" t="s" s="0">
        <v>11788</v>
      </c>
      <c r="L546" t="s" s="0">
        <v>81</v>
      </c>
      <c r="M546" t="s" s="0">
        <v>81</v>
      </c>
      <c r="N546" t="s" s="0">
        <v>81</v>
      </c>
      <c r="O546" t="s" s="0">
        <v>11789</v>
      </c>
      <c r="P546" t="s" s="0">
        <v>11790</v>
      </c>
      <c r="Q546" t="s" s="0">
        <v>87</v>
      </c>
      <c r="R546" t="s" s="0">
        <v>81</v>
      </c>
      <c r="S546" t="s" s="0">
        <v>81</v>
      </c>
      <c r="T546" t="s" s="0">
        <v>81</v>
      </c>
      <c r="U546" t="s" s="0">
        <v>81</v>
      </c>
      <c r="V546" t="s" s="0">
        <v>11791</v>
      </c>
      <c r="W546" t="s" s="0">
        <v>1038</v>
      </c>
      <c r="X546" t="s" s="0">
        <v>81</v>
      </c>
      <c r="Y546" t="s" s="0">
        <v>81</v>
      </c>
      <c r="Z546" t="s" s="0">
        <v>90</v>
      </c>
      <c r="AA546" t="s" s="0">
        <v>91</v>
      </c>
      <c r="AB546" t="s" s="0">
        <v>81</v>
      </c>
      <c r="AC546" t="s" s="0">
        <v>81</v>
      </c>
      <c r="AD546" t="s" s="0">
        <v>81</v>
      </c>
      <c r="AE546" t="s" s="0">
        <v>81</v>
      </c>
      <c r="AF546" t="s" s="0">
        <v>81</v>
      </c>
      <c r="AG546" t="s" s="0">
        <v>11792</v>
      </c>
      <c r="AH546" t="s" s="0">
        <v>11793</v>
      </c>
      <c r="AI546" t="s" s="0">
        <v>11794</v>
      </c>
      <c r="AJ546" t="s" s="0">
        <v>81</v>
      </c>
      <c r="AK546" t="s" s="0">
        <v>81</v>
      </c>
      <c r="AL546" t="s" s="0">
        <v>672</v>
      </c>
      <c r="AM546" t="s" s="0">
        <v>77</v>
      </c>
      <c r="AN546" t="s" s="0">
        <v>108</v>
      </c>
      <c r="AO546" t="s" s="0">
        <v>97</v>
      </c>
      <c r="AP546" t="s" s="0">
        <v>97</v>
      </c>
      <c r="AQ546" t="s" s="0">
        <v>1041</v>
      </c>
      <c r="AR546" t="s" s="0">
        <v>1042</v>
      </c>
      <c r="AS546" t="s" s="0">
        <v>1043</v>
      </c>
      <c r="AT546" t="s" s="0">
        <v>1044</v>
      </c>
      <c r="AU546" t="s" s="0">
        <v>1045</v>
      </c>
      <c r="AV546" t="s" s="0">
        <v>81</v>
      </c>
      <c r="AW546" t="s" s="0">
        <v>1046</v>
      </c>
      <c r="AX546" t="s" s="0">
        <v>1047</v>
      </c>
      <c r="AY546" t="s" s="0">
        <v>4908</v>
      </c>
      <c r="AZ546" t="s" s="0">
        <v>106</v>
      </c>
      <c r="BA546" t="s" s="0">
        <v>11795</v>
      </c>
      <c r="BB546" t="s" s="0">
        <v>81</v>
      </c>
      <c r="BC546" t="s" s="0">
        <v>81</v>
      </c>
      <c r="BD546" t="s" s="0">
        <v>81</v>
      </c>
      <c r="BE546" t="s" s="0">
        <v>81</v>
      </c>
      <c r="BF546" t="s" s="0">
        <v>81</v>
      </c>
      <c r="BG546" t="s" s="0">
        <v>81</v>
      </c>
      <c r="BH546" t="s" s="0">
        <v>81</v>
      </c>
      <c r="BI546" t="s" s="0">
        <v>11796</v>
      </c>
      <c r="BJ546" t="s" s="0">
        <v>11797</v>
      </c>
      <c r="BK546" t="s" s="1088">
        <f>HYPERLINK("http://dx.doi.org/10.1016/j.ijmedinf.2026.106368","http://dx.doi.org/10.1016/j.ijmedinf.2026.106368")</f>
        <v>11798</v>
      </c>
      <c r="BL546" t="s" s="0">
        <v>81</v>
      </c>
      <c r="BM546" t="s" s="0">
        <v>81</v>
      </c>
      <c r="BN546" t="s" s="0">
        <v>289</v>
      </c>
      <c r="BO546" t="s" s="0">
        <v>1053</v>
      </c>
      <c r="BP546" t="s" s="0">
        <v>1054</v>
      </c>
      <c r="BQ546" t="s" s="0">
        <v>11799</v>
      </c>
      <c r="BR546" t="s" s="0">
        <v>11800</v>
      </c>
      <c r="BS546" t="s" s="0">
        <v>11801</v>
      </c>
      <c r="BT546" t="s" s="1089">
        <f>HYPERLINK("https://www.webofscience.com/wos/woscc/full-record/WOS:001711341600001","View Record in Web of Science")</f>
        <v>119</v>
      </c>
      <c r="BU546" t="s" s="0">
        <v>81</v>
      </c>
      <c r="BV546" t="s" s="0">
        <v>81</v>
      </c>
      <c r="BW546" t="s" s="0">
        <v>81</v>
      </c>
      <c r="BX546" t="s" s="0">
        <v>121</v>
      </c>
    </row>
    <row r="547">
      <c r="A547" t="s" s="0">
        <v>97</v>
      </c>
      <c r="B547" t="s" s="0">
        <v>77</v>
      </c>
      <c r="C547" t="s" s="0">
        <v>323</v>
      </c>
      <c r="D547" t="s" s="0">
        <v>77</v>
      </c>
      <c r="E547" t="s" s="0">
        <v>11802</v>
      </c>
      <c r="F547" t="s" s="0">
        <v>11803</v>
      </c>
      <c r="G547" t="s" s="0">
        <v>11804</v>
      </c>
      <c r="H547" t="s" s="0">
        <v>81</v>
      </c>
      <c r="I547" t="s" s="0">
        <v>82</v>
      </c>
      <c r="J547" t="s" s="0">
        <v>10977</v>
      </c>
      <c r="K547" t="s" s="0">
        <v>10978</v>
      </c>
      <c r="L547" t="s" s="0">
        <v>81</v>
      </c>
      <c r="M547" t="s" s="0">
        <v>81</v>
      </c>
      <c r="N547" t="s" s="0">
        <v>81</v>
      </c>
      <c r="O547" t="s" s="0">
        <v>11805</v>
      </c>
      <c r="P547" t="s" s="0">
        <v>11806</v>
      </c>
      <c r="Q547" t="s" s="0">
        <v>87</v>
      </c>
      <c r="R547" t="s" s="0">
        <v>81</v>
      </c>
      <c r="S547" t="s" s="0">
        <v>81</v>
      </c>
      <c r="T547" t="s" s="0">
        <v>81</v>
      </c>
      <c r="U547" t="s" s="0">
        <v>81</v>
      </c>
      <c r="V547" t="s" s="0">
        <v>11807</v>
      </c>
      <c r="W547" t="s" s="0">
        <v>11808</v>
      </c>
      <c r="X547" t="s" s="0">
        <v>81</v>
      </c>
      <c r="Y547" t="s" s="0">
        <v>81</v>
      </c>
      <c r="Z547" t="s" s="0">
        <v>90</v>
      </c>
      <c r="AA547" t="s" s="0">
        <v>91</v>
      </c>
      <c r="AB547" t="s" s="0">
        <v>81</v>
      </c>
      <c r="AC547" t="s" s="0">
        <v>81</v>
      </c>
      <c r="AD547" t="s" s="0">
        <v>81</v>
      </c>
      <c r="AE547" t="s" s="0">
        <v>81</v>
      </c>
      <c r="AF547" t="s" s="0">
        <v>81</v>
      </c>
      <c r="AG547" t="s" s="0">
        <v>81</v>
      </c>
      <c r="AH547" t="s" s="0">
        <v>11809</v>
      </c>
      <c r="AI547" t="s" s="0">
        <v>11810</v>
      </c>
      <c r="AJ547" t="s" s="0">
        <v>11811</v>
      </c>
      <c r="AK547" t="s" s="0">
        <v>81</v>
      </c>
      <c r="AL547" t="s" s="0">
        <v>3689</v>
      </c>
      <c r="AM547" t="s" s="0">
        <v>4304</v>
      </c>
      <c r="AN547" t="s" s="0">
        <v>542</v>
      </c>
      <c r="AO547" t="s" s="0">
        <v>77</v>
      </c>
      <c r="AP547" t="s" s="0">
        <v>436</v>
      </c>
      <c r="AQ547" t="s" s="0">
        <v>535</v>
      </c>
      <c r="AR547" t="s" s="0">
        <v>99</v>
      </c>
      <c r="AS547" t="s" s="0">
        <v>536</v>
      </c>
      <c r="AT547" t="s" s="0">
        <v>11812</v>
      </c>
      <c r="AU547" t="s" s="0">
        <v>11813</v>
      </c>
      <c r="AV547" t="s" s="0">
        <v>81</v>
      </c>
      <c r="AW547" t="s" s="0">
        <v>11808</v>
      </c>
      <c r="AX547" t="s" s="0">
        <v>11814</v>
      </c>
      <c r="AY547" t="s" s="0">
        <v>6899</v>
      </c>
      <c r="AZ547" t="s" s="0">
        <v>6286</v>
      </c>
      <c r="BA547" t="s" s="0">
        <v>534</v>
      </c>
      <c r="BB547" t="s" s="0">
        <v>108</v>
      </c>
      <c r="BC547" t="s" s="0">
        <v>81</v>
      </c>
      <c r="BD547" t="s" s="0">
        <v>81</v>
      </c>
      <c r="BE547" t="s" s="0">
        <v>81</v>
      </c>
      <c r="BF547" t="s" s="0">
        <v>81</v>
      </c>
      <c r="BG547" t="s" s="0">
        <v>2968</v>
      </c>
      <c r="BH547" t="s" s="0">
        <v>11815</v>
      </c>
      <c r="BI547" t="s" s="0">
        <v>81</v>
      </c>
      <c r="BJ547" t="s" s="0">
        <v>11816</v>
      </c>
      <c r="BK547" t="s" s="1090">
        <f>HYPERLINK("http://dx.doi.org/10.1038/s41433-020-01191-5","http://dx.doi.org/10.1038/s41433-020-01191-5")</f>
        <v>11817</v>
      </c>
      <c r="BL547" t="s" s="0">
        <v>81</v>
      </c>
      <c r="BM547" t="s" s="0">
        <v>11818</v>
      </c>
      <c r="BN547" t="s" s="0">
        <v>181</v>
      </c>
      <c r="BO547" t="s" s="0">
        <v>1779</v>
      </c>
      <c r="BP547" t="s" s="0">
        <v>1779</v>
      </c>
      <c r="BQ547" t="s" s="0">
        <v>11819</v>
      </c>
      <c r="BR547" t="s" s="0">
        <v>11820</v>
      </c>
      <c r="BS547" t="s" s="0">
        <v>11821</v>
      </c>
      <c r="BT547" t="s" s="1091">
        <f>HYPERLINK("https://www.webofscience.com/wos/woscc/full-record/WOS:000577357100001","View Record in Web of Science")</f>
        <v>119</v>
      </c>
      <c r="BU547" t="s" s="0">
        <v>787</v>
      </c>
      <c r="BV547" t="s" s="0">
        <v>81</v>
      </c>
      <c r="BW547" t="s" s="0">
        <v>81</v>
      </c>
      <c r="BX547" t="s" s="0">
        <v>121</v>
      </c>
    </row>
    <row r="548">
      <c r="A548" t="s" s="0">
        <v>77</v>
      </c>
      <c r="B548" t="s" s="0">
        <v>77</v>
      </c>
      <c r="C548" t="s" s="0">
        <v>77</v>
      </c>
      <c r="D548" t="s" s="0">
        <v>77</v>
      </c>
      <c r="E548" t="s" s="0">
        <v>11822</v>
      </c>
      <c r="F548" t="s" s="0">
        <v>11823</v>
      </c>
      <c r="G548" t="s" s="0">
        <v>11824</v>
      </c>
      <c r="H548" t="s" s="0">
        <v>81</v>
      </c>
      <c r="I548" t="s" s="0">
        <v>82</v>
      </c>
      <c r="J548" t="s" s="0">
        <v>11825</v>
      </c>
      <c r="K548" t="s" s="0">
        <v>11826</v>
      </c>
      <c r="L548" t="s" s="0">
        <v>81</v>
      </c>
      <c r="M548" t="s" s="0">
        <v>81</v>
      </c>
      <c r="N548" t="s" s="0">
        <v>81</v>
      </c>
      <c r="O548" t="s" s="0">
        <v>11827</v>
      </c>
      <c r="P548" t="s" s="0">
        <v>11828</v>
      </c>
      <c r="Q548" t="s" s="0">
        <v>87</v>
      </c>
      <c r="R548" t="s" s="0">
        <v>81</v>
      </c>
      <c r="S548" t="s" s="0">
        <v>81</v>
      </c>
      <c r="T548" t="s" s="0">
        <v>81</v>
      </c>
      <c r="U548" t="s" s="0">
        <v>81</v>
      </c>
      <c r="V548" t="s" s="0">
        <v>11829</v>
      </c>
      <c r="W548" t="s" s="0">
        <v>11830</v>
      </c>
      <c r="X548" t="s" s="0">
        <v>81</v>
      </c>
      <c r="Y548" t="s" s="0">
        <v>81</v>
      </c>
      <c r="Z548" t="s" s="0">
        <v>90</v>
      </c>
      <c r="AA548" t="s" s="0">
        <v>91</v>
      </c>
      <c r="AB548" t="s" s="0">
        <v>81</v>
      </c>
      <c r="AC548" t="s" s="0">
        <v>81</v>
      </c>
      <c r="AD548" t="s" s="0">
        <v>81</v>
      </c>
      <c r="AE548" t="s" s="0">
        <v>81</v>
      </c>
      <c r="AF548" t="s" s="0">
        <v>81</v>
      </c>
      <c r="AG548" t="s" s="0">
        <v>11831</v>
      </c>
      <c r="AH548" t="s" s="0">
        <v>81</v>
      </c>
      <c r="AI548" t="s" s="0">
        <v>11832</v>
      </c>
      <c r="AJ548" t="s" s="0">
        <v>11833</v>
      </c>
      <c r="AK548" t="s" s="0">
        <v>81</v>
      </c>
      <c r="AL548" t="s" s="0">
        <v>1562</v>
      </c>
      <c r="AM548" t="s" s="0">
        <v>200</v>
      </c>
      <c r="AN548" t="s" s="0">
        <v>288</v>
      </c>
      <c r="AO548" t="s" s="0">
        <v>288</v>
      </c>
      <c r="AP548" t="s" s="0">
        <v>354</v>
      </c>
      <c r="AQ548" t="s" s="0">
        <v>313</v>
      </c>
      <c r="AR548" t="s" s="0">
        <v>314</v>
      </c>
      <c r="AS548" t="s" s="0">
        <v>315</v>
      </c>
      <c r="AT548" t="s" s="0">
        <v>11834</v>
      </c>
      <c r="AU548" t="s" s="0">
        <v>81</v>
      </c>
      <c r="AV548" t="s" s="0">
        <v>81</v>
      </c>
      <c r="AW548" t="s" s="0">
        <v>11835</v>
      </c>
      <c r="AX548" t="s" s="0">
        <v>11836</v>
      </c>
      <c r="AY548" t="s" s="0">
        <v>9615</v>
      </c>
      <c r="AZ548" t="s" s="0">
        <v>205</v>
      </c>
      <c r="BA548" t="s" s="0">
        <v>493</v>
      </c>
      <c r="BB548" t="s" s="0">
        <v>81</v>
      </c>
      <c r="BC548" t="s" s="0">
        <v>81</v>
      </c>
      <c r="BD548" t="s" s="0">
        <v>81</v>
      </c>
      <c r="BE548" t="s" s="0">
        <v>81</v>
      </c>
      <c r="BF548" t="s" s="0">
        <v>81</v>
      </c>
      <c r="BG548" t="s" s="0">
        <v>81</v>
      </c>
      <c r="BH548" t="s" s="0">
        <v>81</v>
      </c>
      <c r="BI548" t="s" s="0">
        <v>11837</v>
      </c>
      <c r="BJ548" t="s" s="0">
        <v>11838</v>
      </c>
      <c r="BK548" t="s" s="1092">
        <f>HYPERLINK("http://dx.doi.org/10.3389/fimmu.2025.1670671","http://dx.doi.org/10.3389/fimmu.2025.1670671")</f>
        <v>11839</v>
      </c>
      <c r="BL548" t="s" s="0">
        <v>81</v>
      </c>
      <c r="BM548" t="s" s="0">
        <v>81</v>
      </c>
      <c r="BN548" t="s" s="0">
        <v>404</v>
      </c>
      <c r="BO548" t="s" s="0">
        <v>11619</v>
      </c>
      <c r="BP548" t="s" s="0">
        <v>11619</v>
      </c>
      <c r="BQ548" t="s" s="0">
        <v>11840</v>
      </c>
      <c r="BR548" t="s" s="0">
        <v>11841</v>
      </c>
      <c r="BS548" t="s" s="0">
        <v>11842</v>
      </c>
      <c r="BT548" t="s" s="1093">
        <f>HYPERLINK("https://www.webofscience.com/wos/woscc/full-record/WOS:001635251500001","View Record in Web of Science")</f>
        <v>119</v>
      </c>
      <c r="BU548" t="s" s="0">
        <v>120</v>
      </c>
      <c r="BV548" t="s" s="0">
        <v>81</v>
      </c>
      <c r="BW548" t="s" s="0">
        <v>81</v>
      </c>
      <c r="BX548" t="s" s="0">
        <v>121</v>
      </c>
    </row>
    <row r="549">
      <c r="A549" t="s" s="0">
        <v>77</v>
      </c>
      <c r="B549" t="s" s="0">
        <v>77</v>
      </c>
      <c r="C549" t="s" s="0">
        <v>288</v>
      </c>
      <c r="D549" t="s" s="0">
        <v>77</v>
      </c>
      <c r="E549" t="s" s="0">
        <v>11843</v>
      </c>
      <c r="F549" t="s" s="0">
        <v>11844</v>
      </c>
      <c r="G549" t="s" s="0">
        <v>11845</v>
      </c>
      <c r="H549" t="s" s="0">
        <v>81</v>
      </c>
      <c r="I549" t="s" s="0">
        <v>82</v>
      </c>
      <c r="J549" t="s" s="0">
        <v>11846</v>
      </c>
      <c r="K549" t="s" s="0">
        <v>11847</v>
      </c>
      <c r="L549" t="s" s="0">
        <v>11848</v>
      </c>
      <c r="M549" t="s" s="0">
        <v>11849</v>
      </c>
      <c r="N549" t="s" s="0">
        <v>11850</v>
      </c>
      <c r="O549" t="s" s="0">
        <v>11851</v>
      </c>
      <c r="P549" t="s" s="0">
        <v>11852</v>
      </c>
      <c r="Q549" t="s" s="0">
        <v>87</v>
      </c>
      <c r="R549" t="s" s="0">
        <v>81</v>
      </c>
      <c r="S549" t="s" s="0">
        <v>81</v>
      </c>
      <c r="T549" t="s" s="0">
        <v>81</v>
      </c>
      <c r="U549" t="s" s="0">
        <v>81</v>
      </c>
      <c r="V549" t="s" s="0">
        <v>11853</v>
      </c>
      <c r="W549" t="s" s="0">
        <v>1979</v>
      </c>
      <c r="X549" t="s" s="0">
        <v>81</v>
      </c>
      <c r="Y549" t="s" s="0">
        <v>81</v>
      </c>
      <c r="Z549" t="s" s="0">
        <v>90</v>
      </c>
      <c r="AA549" t="s" s="0">
        <v>91</v>
      </c>
      <c r="AB549" t="s" s="0">
        <v>81</v>
      </c>
      <c r="AC549" t="s" s="0">
        <v>81</v>
      </c>
      <c r="AD549" t="s" s="0">
        <v>81</v>
      </c>
      <c r="AE549" t="s" s="0">
        <v>81</v>
      </c>
      <c r="AF549" t="s" s="0">
        <v>81</v>
      </c>
      <c r="AG549" t="s" s="0">
        <v>11854</v>
      </c>
      <c r="AH549" t="s" s="0">
        <v>8576</v>
      </c>
      <c r="AI549" t="s" s="0">
        <v>81</v>
      </c>
      <c r="AJ549" t="s" s="0">
        <v>11855</v>
      </c>
      <c r="AK549" t="s" s="0">
        <v>81</v>
      </c>
      <c r="AL549" t="s" s="0">
        <v>714</v>
      </c>
      <c r="AM549" t="s" s="0">
        <v>113</v>
      </c>
      <c r="AN549" t="s" s="0">
        <v>137</v>
      </c>
      <c r="AO549" t="s" s="0">
        <v>77</v>
      </c>
      <c r="AP549" t="s" s="0">
        <v>267</v>
      </c>
      <c r="AQ549" t="s" s="0">
        <v>139</v>
      </c>
      <c r="AR549" t="s" s="0">
        <v>140</v>
      </c>
      <c r="AS549" t="s" s="0">
        <v>430</v>
      </c>
      <c r="AT549" t="s" s="0">
        <v>1984</v>
      </c>
      <c r="AU549" t="s" s="0">
        <v>1985</v>
      </c>
      <c r="AV549" t="s" s="0">
        <v>81</v>
      </c>
      <c r="AW549" t="s" s="0">
        <v>1986</v>
      </c>
      <c r="AX549" t="s" s="0">
        <v>1987</v>
      </c>
      <c r="AY549" t="s" s="0">
        <v>7133</v>
      </c>
      <c r="AZ549" t="s" s="0">
        <v>147</v>
      </c>
      <c r="BA549" t="s" s="0">
        <v>11856</v>
      </c>
      <c r="BB549" t="s" s="0">
        <v>81</v>
      </c>
      <c r="BC549" t="s" s="0">
        <v>81</v>
      </c>
      <c r="BD549" t="s" s="0">
        <v>81</v>
      </c>
      <c r="BE549" t="s" s="0">
        <v>81</v>
      </c>
      <c r="BF549" t="s" s="0">
        <v>81</v>
      </c>
      <c r="BG549" t="s" s="0">
        <v>81</v>
      </c>
      <c r="BH549" t="s" s="0">
        <v>81</v>
      </c>
      <c r="BI549" t="s" s="0">
        <v>11857</v>
      </c>
      <c r="BJ549" t="s" s="0">
        <v>11858</v>
      </c>
      <c r="BK549" t="s" s="1094">
        <f>HYPERLINK("http://dx.doi.org/10.1016/j.critrevonc.2022.103823","http://dx.doi.org/10.1016/j.critrevonc.2022.103823")</f>
        <v>11859</v>
      </c>
      <c r="BL549" t="s" s="0">
        <v>81</v>
      </c>
      <c r="BM549" t="s" s="0">
        <v>1439</v>
      </c>
      <c r="BN549" t="s" s="0">
        <v>177</v>
      </c>
      <c r="BO549" t="s" s="0">
        <v>1993</v>
      </c>
      <c r="BP549" t="s" s="0">
        <v>1993</v>
      </c>
      <c r="BQ549" t="s" s="0">
        <v>11860</v>
      </c>
      <c r="BR549" t="s" s="0">
        <v>11861</v>
      </c>
      <c r="BS549" t="s" s="0">
        <v>11862</v>
      </c>
      <c r="BT549" t="s" s="1095">
        <f>HYPERLINK("https://www.webofscience.com/wos/woscc/full-record/WOS:000865313900007","View Record in Web of Science")</f>
        <v>119</v>
      </c>
      <c r="BU549" t="s" s="0">
        <v>81</v>
      </c>
      <c r="BV549" t="s" s="0">
        <v>81</v>
      </c>
      <c r="BW549" t="s" s="0">
        <v>81</v>
      </c>
      <c r="BX549" t="s" s="0">
        <v>121</v>
      </c>
    </row>
    <row r="550">
      <c r="A550" t="s" s="0">
        <v>77</v>
      </c>
      <c r="B550" t="s" s="0">
        <v>77</v>
      </c>
      <c r="C550" t="s" s="0">
        <v>77</v>
      </c>
      <c r="D550" t="s" s="0">
        <v>77</v>
      </c>
      <c r="E550" t="s" s="0">
        <v>11863</v>
      </c>
      <c r="F550" t="s" s="0">
        <v>11864</v>
      </c>
      <c r="G550" t="s" s="0">
        <v>11865</v>
      </c>
      <c r="H550" t="s" s="0">
        <v>81</v>
      </c>
      <c r="I550" t="s" s="0">
        <v>82</v>
      </c>
      <c r="J550" t="s" s="0">
        <v>11866</v>
      </c>
      <c r="K550" t="s" s="0">
        <v>11867</v>
      </c>
      <c r="L550" t="s" s="0">
        <v>11868</v>
      </c>
      <c r="M550" t="s" s="0">
        <v>11869</v>
      </c>
      <c r="N550" t="s" s="0">
        <v>11870</v>
      </c>
      <c r="O550" t="s" s="0">
        <v>11871</v>
      </c>
      <c r="P550" t="s" s="0">
        <v>11872</v>
      </c>
      <c r="Q550" t="s" s="0">
        <v>87</v>
      </c>
      <c r="R550" t="s" s="0">
        <v>81</v>
      </c>
      <c r="S550" t="s" s="0">
        <v>81</v>
      </c>
      <c r="T550" t="s" s="0">
        <v>81</v>
      </c>
      <c r="U550" t="s" s="0">
        <v>81</v>
      </c>
      <c r="V550" t="s" s="0">
        <v>11873</v>
      </c>
      <c r="W550" t="s" s="0">
        <v>11874</v>
      </c>
      <c r="X550" t="s" s="0">
        <v>81</v>
      </c>
      <c r="Y550" t="s" s="0">
        <v>81</v>
      </c>
      <c r="Z550" t="s" s="0">
        <v>90</v>
      </c>
      <c r="AA550" t="s" s="0">
        <v>91</v>
      </c>
      <c r="AB550" t="s" s="0">
        <v>81</v>
      </c>
      <c r="AC550" t="s" s="0">
        <v>81</v>
      </c>
      <c r="AD550" t="s" s="0">
        <v>81</v>
      </c>
      <c r="AE550" t="s" s="0">
        <v>81</v>
      </c>
      <c r="AF550" t="s" s="0">
        <v>81</v>
      </c>
      <c r="AG550" t="s" s="0">
        <v>81</v>
      </c>
      <c r="AH550" t="s" s="0">
        <v>6736</v>
      </c>
      <c r="AI550" t="s" s="0">
        <v>11875</v>
      </c>
      <c r="AJ550" t="s" s="0">
        <v>11876</v>
      </c>
      <c r="AK550" t="s" s="0">
        <v>81</v>
      </c>
      <c r="AL550" t="s" s="0">
        <v>513</v>
      </c>
      <c r="AM550" t="s" s="0">
        <v>360</v>
      </c>
      <c r="AN550" t="s" s="0">
        <v>297</v>
      </c>
      <c r="AO550" t="s" s="0">
        <v>200</v>
      </c>
      <c r="AP550" t="s" s="0">
        <v>297</v>
      </c>
      <c r="AQ550" t="s" s="0">
        <v>11877</v>
      </c>
      <c r="AR550" t="s" s="0">
        <v>11878</v>
      </c>
      <c r="AS550" t="s" s="0">
        <v>11879</v>
      </c>
      <c r="AT550" t="s" s="0">
        <v>11880</v>
      </c>
      <c r="AU550" t="s" s="0">
        <v>11881</v>
      </c>
      <c r="AV550" t="s" s="0">
        <v>81</v>
      </c>
      <c r="AW550" t="s" s="0">
        <v>11882</v>
      </c>
      <c r="AX550" t="s" s="0">
        <v>11883</v>
      </c>
      <c r="AY550" t="s" s="0">
        <v>1992</v>
      </c>
      <c r="AZ550" t="s" s="0">
        <v>106</v>
      </c>
      <c r="BA550" t="s" s="0">
        <v>4373</v>
      </c>
      <c r="BB550" t="s" s="0">
        <v>108</v>
      </c>
      <c r="BC550" t="s" s="0">
        <v>81</v>
      </c>
      <c r="BD550" t="s" s="0">
        <v>81</v>
      </c>
      <c r="BE550" t="s" s="0">
        <v>81</v>
      </c>
      <c r="BF550" t="s" s="0">
        <v>81</v>
      </c>
      <c r="BG550" t="s" s="0">
        <v>1774</v>
      </c>
      <c r="BH550" t="s" s="0">
        <v>663</v>
      </c>
      <c r="BI550" t="s" s="0">
        <v>81</v>
      </c>
      <c r="BJ550" t="s" s="0">
        <v>11884</v>
      </c>
      <c r="BK550" t="s" s="1096">
        <f>HYPERLINK("http://dx.doi.org/10.1001/jamaoto.2025.3911","http://dx.doi.org/10.1001/jamaoto.2025.3911")</f>
        <v>11885</v>
      </c>
      <c r="BL550" t="s" s="0">
        <v>81</v>
      </c>
      <c r="BM550" t="s" s="0">
        <v>435</v>
      </c>
      <c r="BN550" t="s" s="0">
        <v>297</v>
      </c>
      <c r="BO550" t="s" s="0">
        <v>11886</v>
      </c>
      <c r="BP550" t="s" s="0">
        <v>11886</v>
      </c>
      <c r="BQ550" t="s" s="0">
        <v>11887</v>
      </c>
      <c r="BR550" t="s" s="0">
        <v>11888</v>
      </c>
      <c r="BS550" t="s" s="0">
        <v>11889</v>
      </c>
      <c r="BT550" t="s" s="1097">
        <f>HYPERLINK("https://www.webofscience.com/wos/woscc/full-record/WOS:001617294800001","View Record in Web of Science")</f>
        <v>119</v>
      </c>
      <c r="BU550" t="s" s="0">
        <v>787</v>
      </c>
      <c r="BV550" t="s" s="0">
        <v>81</v>
      </c>
      <c r="BW550" t="s" s="0">
        <v>81</v>
      </c>
      <c r="BX550" t="s" s="0">
        <v>121</v>
      </c>
    </row>
    <row r="551">
      <c r="A551" t="s" s="0">
        <v>108</v>
      </c>
      <c r="B551" t="s" s="0">
        <v>77</v>
      </c>
      <c r="C551" t="s" s="0">
        <v>199</v>
      </c>
      <c r="D551" t="s" s="0">
        <v>77</v>
      </c>
      <c r="E551" t="s" s="0">
        <v>11890</v>
      </c>
      <c r="F551" t="s" s="0">
        <v>11891</v>
      </c>
      <c r="G551" t="s" s="0">
        <v>11892</v>
      </c>
      <c r="H551" t="s" s="0">
        <v>81</v>
      </c>
      <c r="I551" t="s" s="0">
        <v>82</v>
      </c>
      <c r="J551" t="s" s="0">
        <v>11893</v>
      </c>
      <c r="K551" t="s" s="0">
        <v>11894</v>
      </c>
      <c r="L551" t="s" s="0">
        <v>81</v>
      </c>
      <c r="M551" t="s" s="0">
        <v>81</v>
      </c>
      <c r="N551" t="s" s="0">
        <v>81</v>
      </c>
      <c r="O551" t="s" s="0">
        <v>11895</v>
      </c>
      <c r="P551" t="s" s="0">
        <v>11896</v>
      </c>
      <c r="Q551" t="s" s="0">
        <v>87</v>
      </c>
      <c r="R551" t="s" s="0">
        <v>81</v>
      </c>
      <c r="S551" t="s" s="0">
        <v>81</v>
      </c>
      <c r="T551" t="s" s="0">
        <v>81</v>
      </c>
      <c r="U551" t="s" s="0">
        <v>81</v>
      </c>
      <c r="V551" t="s" s="0">
        <v>11897</v>
      </c>
      <c r="W551" t="s" s="0">
        <v>11898</v>
      </c>
      <c r="X551" t="s" s="0">
        <v>81</v>
      </c>
      <c r="Y551" t="s" s="0">
        <v>81</v>
      </c>
      <c r="Z551" t="s" s="0">
        <v>90</v>
      </c>
      <c r="AA551" t="s" s="0">
        <v>91</v>
      </c>
      <c r="AB551" t="s" s="0">
        <v>81</v>
      </c>
      <c r="AC551" t="s" s="0">
        <v>81</v>
      </c>
      <c r="AD551" t="s" s="0">
        <v>81</v>
      </c>
      <c r="AE551" t="s" s="0">
        <v>81</v>
      </c>
      <c r="AF551" t="s" s="0">
        <v>81</v>
      </c>
      <c r="AG551" t="s" s="0">
        <v>11899</v>
      </c>
      <c r="AH551" t="s" s="0">
        <v>11900</v>
      </c>
      <c r="AI551" t="s" s="0">
        <v>81</v>
      </c>
      <c r="AJ551" t="s" s="0">
        <v>11901</v>
      </c>
      <c r="AK551" t="s" s="0">
        <v>81</v>
      </c>
      <c r="AL551" t="s" s="0">
        <v>820</v>
      </c>
      <c r="AM551" t="s" s="0">
        <v>181</v>
      </c>
      <c r="AN551" t="s" s="0">
        <v>493</v>
      </c>
      <c r="AO551" t="s" s="0">
        <v>108</v>
      </c>
      <c r="AP551" t="s" s="0">
        <v>493</v>
      </c>
      <c r="AQ551" t="s" s="0">
        <v>1512</v>
      </c>
      <c r="AR551" t="s" s="0">
        <v>140</v>
      </c>
      <c r="AS551" t="s" s="0">
        <v>1513</v>
      </c>
      <c r="AT551" t="s" s="0">
        <v>11902</v>
      </c>
      <c r="AU551" t="s" s="0">
        <v>11903</v>
      </c>
      <c r="AV551" t="s" s="0">
        <v>81</v>
      </c>
      <c r="AW551" t="s" s="0">
        <v>11904</v>
      </c>
      <c r="AX551" t="s" s="0">
        <v>11905</v>
      </c>
      <c r="AY551" t="s" s="0">
        <v>8231</v>
      </c>
      <c r="AZ551" t="s" s="0">
        <v>382</v>
      </c>
      <c r="BA551" t="s" s="0">
        <v>11906</v>
      </c>
      <c r="BB551" t="s" s="0">
        <v>122</v>
      </c>
      <c r="BC551" t="s" s="0">
        <v>81</v>
      </c>
      <c r="BD551" t="s" s="0">
        <v>81</v>
      </c>
      <c r="BE551" t="s" s="0">
        <v>81</v>
      </c>
      <c r="BF551" t="s" s="0">
        <v>81</v>
      </c>
      <c r="BG551" t="s" s="0">
        <v>11128</v>
      </c>
      <c r="BH551" t="s" s="0">
        <v>11907</v>
      </c>
      <c r="BI551" t="s" s="0">
        <v>81</v>
      </c>
      <c r="BJ551" t="s" s="0">
        <v>11908</v>
      </c>
      <c r="BK551" t="s" s="1098">
        <f>HYPERLINK("http://dx.doi.org/10.1016/j.ajog.2023.04.027","http://dx.doi.org/10.1016/j.ajog.2023.04.027")</f>
        <v>11909</v>
      </c>
      <c r="BL551" t="s" s="0">
        <v>81</v>
      </c>
      <c r="BM551" t="s" s="0">
        <v>11910</v>
      </c>
      <c r="BN551" t="s" s="0">
        <v>677</v>
      </c>
      <c r="BO551" t="s" s="0">
        <v>1665</v>
      </c>
      <c r="BP551" t="s" s="0">
        <v>1665</v>
      </c>
      <c r="BQ551" t="s" s="0">
        <v>11911</v>
      </c>
      <c r="BR551" t="s" s="0">
        <v>11912</v>
      </c>
      <c r="BS551" t="s" s="0">
        <v>11913</v>
      </c>
      <c r="BT551" t="s" s="1099">
        <f>HYPERLINK("https://www.webofscience.com/wos/woscc/full-record/WOS:001105729700001","View Record in Web of Science")</f>
        <v>119</v>
      </c>
      <c r="BU551" t="s" s="0">
        <v>852</v>
      </c>
      <c r="BV551" t="s" s="0">
        <v>81</v>
      </c>
      <c r="BW551" t="s" s="0">
        <v>81</v>
      </c>
      <c r="BX551" t="s" s="0">
        <v>121</v>
      </c>
    </row>
    <row r="552">
      <c r="A552" t="s" s="0">
        <v>77</v>
      </c>
      <c r="B552" t="s" s="0">
        <v>77</v>
      </c>
      <c r="C552" t="s" s="0">
        <v>77</v>
      </c>
      <c r="D552" t="s" s="0">
        <v>77</v>
      </c>
      <c r="E552" t="s" s="0">
        <v>11914</v>
      </c>
      <c r="F552" t="s" s="0">
        <v>11915</v>
      </c>
      <c r="G552" t="s" s="0">
        <v>11916</v>
      </c>
      <c r="H552" t="s" s="0">
        <v>81</v>
      </c>
      <c r="I552" t="s" s="0">
        <v>82</v>
      </c>
      <c r="J552" t="s" s="0">
        <v>11917</v>
      </c>
      <c r="K552" t="s" s="0">
        <v>11918</v>
      </c>
      <c r="L552" t="s" s="0">
        <v>11919</v>
      </c>
      <c r="M552" t="s" s="0">
        <v>11919</v>
      </c>
      <c r="N552" t="s" s="0">
        <v>11920</v>
      </c>
      <c r="O552" t="s" s="0">
        <v>11921</v>
      </c>
      <c r="P552" t="s" s="0">
        <v>11922</v>
      </c>
      <c r="Q552" t="s" s="0">
        <v>87</v>
      </c>
      <c r="R552" t="s" s="0">
        <v>81</v>
      </c>
      <c r="S552" t="s" s="0">
        <v>81</v>
      </c>
      <c r="T552" t="s" s="0">
        <v>81</v>
      </c>
      <c r="U552" t="s" s="0">
        <v>81</v>
      </c>
      <c r="V552" t="s" s="0">
        <v>11923</v>
      </c>
      <c r="W552" t="s" s="0">
        <v>486</v>
      </c>
      <c r="X552" t="s" s="0">
        <v>81</v>
      </c>
      <c r="Y552" t="s" s="0">
        <v>81</v>
      </c>
      <c r="Z552" t="s" s="0">
        <v>90</v>
      </c>
      <c r="AA552" t="s" s="0">
        <v>91</v>
      </c>
      <c r="AB552" t="s" s="0">
        <v>81</v>
      </c>
      <c r="AC552" t="s" s="0">
        <v>81</v>
      </c>
      <c r="AD552" t="s" s="0">
        <v>81</v>
      </c>
      <c r="AE552" t="s" s="0">
        <v>81</v>
      </c>
      <c r="AF552" t="s" s="0">
        <v>81</v>
      </c>
      <c r="AG552" t="s" s="0">
        <v>11924</v>
      </c>
      <c r="AH552" t="s" s="0">
        <v>11925</v>
      </c>
      <c r="AI552" t="s" s="0">
        <v>11926</v>
      </c>
      <c r="AJ552" t="s" s="0">
        <v>11927</v>
      </c>
      <c r="AK552" t="s" s="0">
        <v>81</v>
      </c>
      <c r="AL552" t="s" s="0">
        <v>663</v>
      </c>
      <c r="AM552" t="s" s="0">
        <v>97</v>
      </c>
      <c r="AN552" t="s" s="0">
        <v>97</v>
      </c>
      <c r="AO552" t="s" s="0">
        <v>108</v>
      </c>
      <c r="AP552" t="s" s="0">
        <v>199</v>
      </c>
      <c r="AQ552" t="s" s="0">
        <v>170</v>
      </c>
      <c r="AR552" t="s" s="0">
        <v>171</v>
      </c>
      <c r="AS552" t="s" s="0">
        <v>172</v>
      </c>
      <c r="AT552" t="s" s="0">
        <v>81</v>
      </c>
      <c r="AU552" t="s" s="0">
        <v>490</v>
      </c>
      <c r="AV552" t="s" s="0">
        <v>81</v>
      </c>
      <c r="AW552" t="s" s="0">
        <v>486</v>
      </c>
      <c r="AX552" t="s" s="0">
        <v>491</v>
      </c>
      <c r="AY552" t="s" s="0">
        <v>3971</v>
      </c>
      <c r="AZ552" t="s" s="0">
        <v>205</v>
      </c>
      <c r="BA552" t="s" s="0">
        <v>177</v>
      </c>
      <c r="BB552" t="s" s="0">
        <v>136</v>
      </c>
      <c r="BC552" t="s" s="0">
        <v>81</v>
      </c>
      <c r="BD552" t="s" s="0">
        <v>81</v>
      </c>
      <c r="BE552" t="s" s="0">
        <v>81</v>
      </c>
      <c r="BF552" t="s" s="0">
        <v>81</v>
      </c>
      <c r="BG552" t="s" s="0">
        <v>81</v>
      </c>
      <c r="BH552" t="s" s="0">
        <v>81</v>
      </c>
      <c r="BI552" t="s" s="0">
        <v>11928</v>
      </c>
      <c r="BJ552" t="s" s="0">
        <v>11929</v>
      </c>
      <c r="BK552" t="s" s="1100">
        <f>HYPERLINK("http://dx.doi.org/10.3390/diagnostics15172197","http://dx.doi.org/10.3390/diagnostics15172197")</f>
        <v>11930</v>
      </c>
      <c r="BL552" t="s" s="0">
        <v>81</v>
      </c>
      <c r="BM552" t="s" s="0">
        <v>81</v>
      </c>
      <c r="BN552" t="s" s="0">
        <v>436</v>
      </c>
      <c r="BO552" t="s" s="0">
        <v>182</v>
      </c>
      <c r="BP552" t="s" s="0">
        <v>115</v>
      </c>
      <c r="BQ552" t="s" s="0">
        <v>11931</v>
      </c>
      <c r="BR552" t="s" s="0">
        <v>11932</v>
      </c>
      <c r="BS552" t="s" s="0">
        <v>11933</v>
      </c>
      <c r="BT552" t="s" s="1101">
        <f>HYPERLINK("https://www.webofscience.com/wos/woscc/full-record/WOS:001570114400001","View Record in Web of Science")</f>
        <v>119</v>
      </c>
      <c r="BU552" t="s" s="0">
        <v>120</v>
      </c>
      <c r="BV552" t="s" s="0">
        <v>81</v>
      </c>
      <c r="BW552" t="s" s="0">
        <v>81</v>
      </c>
      <c r="BX552" t="s" s="0">
        <v>121</v>
      </c>
    </row>
    <row r="553">
      <c r="A553" t="s" s="0">
        <v>77</v>
      </c>
      <c r="B553" t="s" s="0">
        <v>77</v>
      </c>
      <c r="C553" t="s" s="0">
        <v>77</v>
      </c>
      <c r="D553" t="s" s="0">
        <v>77</v>
      </c>
      <c r="E553" t="s" s="0">
        <v>11934</v>
      </c>
      <c r="F553" t="s" s="0">
        <v>11935</v>
      </c>
      <c r="G553" t="s" s="0">
        <v>11936</v>
      </c>
      <c r="H553" t="s" s="0">
        <v>81</v>
      </c>
      <c r="I553" t="s" s="0">
        <v>82</v>
      </c>
      <c r="J553" t="s" s="0">
        <v>11937</v>
      </c>
      <c r="K553" t="s" s="0">
        <v>11938</v>
      </c>
      <c r="L553" t="s" s="0">
        <v>81</v>
      </c>
      <c r="M553" t="s" s="0">
        <v>81</v>
      </c>
      <c r="N553" t="s" s="0">
        <v>81</v>
      </c>
      <c r="O553" t="s" s="0">
        <v>11939</v>
      </c>
      <c r="P553" t="s" s="0">
        <v>11940</v>
      </c>
      <c r="Q553" t="s" s="0">
        <v>87</v>
      </c>
      <c r="R553" t="s" s="0">
        <v>81</v>
      </c>
      <c r="S553" t="s" s="0">
        <v>81</v>
      </c>
      <c r="T553" t="s" s="0">
        <v>81</v>
      </c>
      <c r="U553" t="s" s="0">
        <v>81</v>
      </c>
      <c r="V553" t="s" s="0">
        <v>11941</v>
      </c>
      <c r="W553" t="s" s="0">
        <v>580</v>
      </c>
      <c r="X553" t="s" s="0">
        <v>81</v>
      </c>
      <c r="Y553" t="s" s="0">
        <v>81</v>
      </c>
      <c r="Z553" t="s" s="0">
        <v>90</v>
      </c>
      <c r="AA553" t="s" s="0">
        <v>91</v>
      </c>
      <c r="AB553" t="s" s="0">
        <v>81</v>
      </c>
      <c r="AC553" t="s" s="0">
        <v>81</v>
      </c>
      <c r="AD553" t="s" s="0">
        <v>81</v>
      </c>
      <c r="AE553" t="s" s="0">
        <v>81</v>
      </c>
      <c r="AF553" t="s" s="0">
        <v>81</v>
      </c>
      <c r="AG553" t="s" s="0">
        <v>11942</v>
      </c>
      <c r="AH553" t="s" s="0">
        <v>11943</v>
      </c>
      <c r="AI553" t="s" s="0">
        <v>81</v>
      </c>
      <c r="AJ553" t="s" s="0">
        <v>81</v>
      </c>
      <c r="AK553" t="s" s="0">
        <v>81</v>
      </c>
      <c r="AL553" t="s" s="0">
        <v>3275</v>
      </c>
      <c r="AM553" t="s" s="0">
        <v>97</v>
      </c>
      <c r="AN553" t="s" s="0">
        <v>199</v>
      </c>
      <c r="AO553" t="s" s="0">
        <v>289</v>
      </c>
      <c r="AP553" t="s" s="0">
        <v>289</v>
      </c>
      <c r="AQ553" t="s" s="0">
        <v>170</v>
      </c>
      <c r="AR553" t="s" s="0">
        <v>171</v>
      </c>
      <c r="AS553" t="s" s="0">
        <v>172</v>
      </c>
      <c r="AT553" t="s" s="0">
        <v>585</v>
      </c>
      <c r="AU553" t="s" s="0">
        <v>586</v>
      </c>
      <c r="AV553" t="s" s="0">
        <v>81</v>
      </c>
      <c r="AW553" t="s" s="0">
        <v>587</v>
      </c>
      <c r="AX553" t="s" s="0">
        <v>588</v>
      </c>
      <c r="AY553" t="s" s="0">
        <v>105</v>
      </c>
      <c r="AZ553" t="s" s="0">
        <v>106</v>
      </c>
      <c r="BA553" t="s" s="0">
        <v>294</v>
      </c>
      <c r="BB553" t="s" s="0">
        <v>199</v>
      </c>
      <c r="BC553" t="s" s="0">
        <v>81</v>
      </c>
      <c r="BD553" t="s" s="0">
        <v>81</v>
      </c>
      <c r="BE553" t="s" s="0">
        <v>81</v>
      </c>
      <c r="BF553" t="s" s="0">
        <v>81</v>
      </c>
      <c r="BG553" t="s" s="0">
        <v>81</v>
      </c>
      <c r="BH553" t="s" s="0">
        <v>81</v>
      </c>
      <c r="BI553" t="s" s="0">
        <v>6237</v>
      </c>
      <c r="BJ553" t="s" s="0">
        <v>11944</v>
      </c>
      <c r="BK553" t="s" s="1102">
        <f>HYPERLINK("http://dx.doi.org/10.3390/curroncol33030166","http://dx.doi.org/10.3390/curroncol33030166")</f>
        <v>11945</v>
      </c>
      <c r="BL553" t="s" s="0">
        <v>81</v>
      </c>
      <c r="BM553" t="s" s="0">
        <v>81</v>
      </c>
      <c r="BN553" t="s" s="0">
        <v>1359</v>
      </c>
      <c r="BO553" t="s" s="0">
        <v>568</v>
      </c>
      <c r="BP553" t="s" s="0">
        <v>568</v>
      </c>
      <c r="BQ553" t="s" s="0">
        <v>11946</v>
      </c>
      <c r="BR553" t="s" s="0">
        <v>11947</v>
      </c>
      <c r="BS553" t="s" s="0">
        <v>11948</v>
      </c>
      <c r="BT553" t="s" s="1103">
        <f>HYPERLINK("https://www.webofscience.com/wos/woscc/full-record/WOS:001725153300001","View Record in Web of Science")</f>
        <v>119</v>
      </c>
      <c r="BU553" t="s" s="0">
        <v>120</v>
      </c>
      <c r="BV553" t="s" s="0">
        <v>81</v>
      </c>
      <c r="BW553" t="s" s="0">
        <v>81</v>
      </c>
      <c r="BX553" t="s" s="0">
        <v>121</v>
      </c>
    </row>
    <row r="554">
      <c r="A554" t="s" s="0">
        <v>77</v>
      </c>
      <c r="B554" t="s" s="0">
        <v>77</v>
      </c>
      <c r="C554" t="s" s="0">
        <v>77</v>
      </c>
      <c r="D554" t="s" s="0">
        <v>77</v>
      </c>
      <c r="E554" t="s" s="0">
        <v>11949</v>
      </c>
      <c r="F554" t="s" s="0">
        <v>11950</v>
      </c>
      <c r="G554" t="s" s="0">
        <v>11951</v>
      </c>
      <c r="H554" t="s" s="0">
        <v>81</v>
      </c>
      <c r="I554" t="s" s="0">
        <v>82</v>
      </c>
      <c r="J554" t="s" s="0">
        <v>11952</v>
      </c>
      <c r="K554" t="s" s="0">
        <v>11953</v>
      </c>
      <c r="L554" t="s" s="0">
        <v>81</v>
      </c>
      <c r="M554" t="s" s="0">
        <v>81</v>
      </c>
      <c r="N554" t="s" s="0">
        <v>81</v>
      </c>
      <c r="O554" t="s" s="0">
        <v>11954</v>
      </c>
      <c r="P554" t="s" s="0">
        <v>81</v>
      </c>
      <c r="Q554" t="s" s="0">
        <v>87</v>
      </c>
      <c r="R554" t="s" s="0">
        <v>81</v>
      </c>
      <c r="S554" t="s" s="0">
        <v>81</v>
      </c>
      <c r="T554" t="s" s="0">
        <v>81</v>
      </c>
      <c r="U554" t="s" s="0">
        <v>81</v>
      </c>
      <c r="V554" t="s" s="0">
        <v>11955</v>
      </c>
      <c r="W554" t="s" s="0">
        <v>486</v>
      </c>
      <c r="X554" t="s" s="0">
        <v>81</v>
      </c>
      <c r="Y554" t="s" s="0">
        <v>81</v>
      </c>
      <c r="Z554" t="s" s="0">
        <v>90</v>
      </c>
      <c r="AA554" t="s" s="0">
        <v>91</v>
      </c>
      <c r="AB554" t="s" s="0">
        <v>81</v>
      </c>
      <c r="AC554" t="s" s="0">
        <v>81</v>
      </c>
      <c r="AD554" t="s" s="0">
        <v>81</v>
      </c>
      <c r="AE554" t="s" s="0">
        <v>81</v>
      </c>
      <c r="AF554" t="s" s="0">
        <v>81</v>
      </c>
      <c r="AG554" t="s" s="0">
        <v>11956</v>
      </c>
      <c r="AH554" t="s" s="0">
        <v>11957</v>
      </c>
      <c r="AI554" t="s" s="0">
        <v>81</v>
      </c>
      <c r="AJ554" t="s" s="0">
        <v>81</v>
      </c>
      <c r="AK554" t="s" s="0">
        <v>81</v>
      </c>
      <c r="AL554" t="s" s="0">
        <v>375</v>
      </c>
      <c r="AM554" t="s" s="0">
        <v>77</v>
      </c>
      <c r="AN554" t="s" s="0">
        <v>77</v>
      </c>
      <c r="AO554" t="s" s="0">
        <v>77</v>
      </c>
      <c r="AP554" t="s" s="0">
        <v>77</v>
      </c>
      <c r="AQ554" t="s" s="0">
        <v>170</v>
      </c>
      <c r="AR554" t="s" s="0">
        <v>171</v>
      </c>
      <c r="AS554" t="s" s="0">
        <v>172</v>
      </c>
      <c r="AT554" t="s" s="0">
        <v>81</v>
      </c>
      <c r="AU554" t="s" s="0">
        <v>490</v>
      </c>
      <c r="AV554" t="s" s="0">
        <v>81</v>
      </c>
      <c r="AW554" t="s" s="0">
        <v>486</v>
      </c>
      <c r="AX554" t="s" s="0">
        <v>491</v>
      </c>
      <c r="AY554" t="s" s="0">
        <v>11958</v>
      </c>
      <c r="AZ554" t="s" s="0">
        <v>106</v>
      </c>
      <c r="BA554" t="s" s="0">
        <v>493</v>
      </c>
      <c r="BB554" t="s" s="0">
        <v>177</v>
      </c>
      <c r="BC554" t="s" s="0">
        <v>81</v>
      </c>
      <c r="BD554" t="s" s="0">
        <v>81</v>
      </c>
      <c r="BE554" t="s" s="0">
        <v>81</v>
      </c>
      <c r="BF554" t="s" s="0">
        <v>81</v>
      </c>
      <c r="BG554" t="s" s="0">
        <v>81</v>
      </c>
      <c r="BH554" t="s" s="0">
        <v>81</v>
      </c>
      <c r="BI554" t="s" s="0">
        <v>11959</v>
      </c>
      <c r="BJ554" t="s" s="0">
        <v>11960</v>
      </c>
      <c r="BK554" t="s" s="1104">
        <f>HYPERLINK("http://dx.doi.org/10.3390/diagnostics16152479","http://dx.doi.org/10.3390/diagnostics16152479")</f>
        <v>11961</v>
      </c>
      <c r="BL554" t="s" s="0">
        <v>81</v>
      </c>
      <c r="BM554" t="s" s="0">
        <v>81</v>
      </c>
      <c r="BN554" t="s" s="0">
        <v>466</v>
      </c>
      <c r="BO554" t="s" s="0">
        <v>182</v>
      </c>
      <c r="BP554" t="s" s="0">
        <v>115</v>
      </c>
      <c r="BQ554" t="s" s="0">
        <v>11962</v>
      </c>
      <c r="BR554" t="s" s="0">
        <v>81</v>
      </c>
      <c r="BS554" t="s" s="0">
        <v>11963</v>
      </c>
      <c r="BT554" t="s" s="1105">
        <f>HYPERLINK("https://www.webofscience.com/wos/woscc/full-record/WOS:001847320300001","View Record in Web of Science")</f>
        <v>119</v>
      </c>
      <c r="BU554" t="s" s="0">
        <v>272</v>
      </c>
      <c r="BV554" t="s" s="0">
        <v>81</v>
      </c>
      <c r="BW554" t="s" s="0">
        <v>81</v>
      </c>
      <c r="BX554" t="s" s="0">
        <v>121</v>
      </c>
    </row>
    <row r="555">
      <c r="A555" t="s" s="0">
        <v>77</v>
      </c>
      <c r="B555" t="s" s="0">
        <v>77</v>
      </c>
      <c r="C555" t="s" s="0">
        <v>108</v>
      </c>
      <c r="D555" t="s" s="0">
        <v>77</v>
      </c>
      <c r="E555" t="s" s="0">
        <v>11964</v>
      </c>
      <c r="F555" t="s" s="0">
        <v>11965</v>
      </c>
      <c r="G555" t="s" s="0">
        <v>11966</v>
      </c>
      <c r="H555" t="s" s="0">
        <v>81</v>
      </c>
      <c r="I555" t="s" s="0">
        <v>82</v>
      </c>
      <c r="J555" t="s" s="0">
        <v>10826</v>
      </c>
      <c r="K555" t="s" s="0">
        <v>11967</v>
      </c>
      <c r="L555" t="s" s="0">
        <v>11968</v>
      </c>
      <c r="M555" t="s" s="0">
        <v>11969</v>
      </c>
      <c r="N555" t="s" s="0">
        <v>11970</v>
      </c>
      <c r="O555" t="s" s="0">
        <v>11971</v>
      </c>
      <c r="P555" t="s" s="0">
        <v>11972</v>
      </c>
      <c r="Q555" t="s" s="0">
        <v>87</v>
      </c>
      <c r="R555" t="s" s="0">
        <v>81</v>
      </c>
      <c r="S555" t="s" s="0">
        <v>81</v>
      </c>
      <c r="T555" t="s" s="0">
        <v>81</v>
      </c>
      <c r="U555" t="s" s="0">
        <v>81</v>
      </c>
      <c r="V555" t="s" s="0">
        <v>11973</v>
      </c>
      <c r="W555" t="s" s="0">
        <v>11830</v>
      </c>
      <c r="X555" t="s" s="0">
        <v>81</v>
      </c>
      <c r="Y555" t="s" s="0">
        <v>81</v>
      </c>
      <c r="Z555" t="s" s="0">
        <v>90</v>
      </c>
      <c r="AA555" t="s" s="0">
        <v>91</v>
      </c>
      <c r="AB555" t="s" s="0">
        <v>81</v>
      </c>
      <c r="AC555" t="s" s="0">
        <v>81</v>
      </c>
      <c r="AD555" t="s" s="0">
        <v>81</v>
      </c>
      <c r="AE555" t="s" s="0">
        <v>81</v>
      </c>
      <c r="AF555" t="s" s="0">
        <v>81</v>
      </c>
      <c r="AG555" t="s" s="0">
        <v>11974</v>
      </c>
      <c r="AH555" t="s" s="0">
        <v>11975</v>
      </c>
      <c r="AI555" t="s" s="0">
        <v>9063</v>
      </c>
      <c r="AJ555" t="s" s="0">
        <v>11976</v>
      </c>
      <c r="AK555" t="s" s="0">
        <v>81</v>
      </c>
      <c r="AL555" t="s" s="0">
        <v>1385</v>
      </c>
      <c r="AM555" t="s" s="0">
        <v>288</v>
      </c>
      <c r="AN555" t="s" s="0">
        <v>288</v>
      </c>
      <c r="AO555" t="s" s="0">
        <v>297</v>
      </c>
      <c r="AP555" t="s" s="0">
        <v>297</v>
      </c>
      <c r="AQ555" t="s" s="0">
        <v>313</v>
      </c>
      <c r="AR555" t="s" s="0">
        <v>314</v>
      </c>
      <c r="AS555" t="s" s="0">
        <v>315</v>
      </c>
      <c r="AT555" t="s" s="0">
        <v>11834</v>
      </c>
      <c r="AU555" t="s" s="0">
        <v>81</v>
      </c>
      <c r="AV555" t="s" s="0">
        <v>81</v>
      </c>
      <c r="AW555" t="s" s="0">
        <v>11835</v>
      </c>
      <c r="AX555" t="s" s="0">
        <v>11836</v>
      </c>
      <c r="AY555" t="s" s="0">
        <v>11977</v>
      </c>
      <c r="AZ555" t="s" s="0">
        <v>106</v>
      </c>
      <c r="BA555" t="s" s="0">
        <v>136</v>
      </c>
      <c r="BB555" t="s" s="0">
        <v>81</v>
      </c>
      <c r="BC555" t="s" s="0">
        <v>81</v>
      </c>
      <c r="BD555" t="s" s="0">
        <v>81</v>
      </c>
      <c r="BE555" t="s" s="0">
        <v>81</v>
      </c>
      <c r="BF555" t="s" s="0">
        <v>81</v>
      </c>
      <c r="BG555" t="s" s="0">
        <v>81</v>
      </c>
      <c r="BH555" t="s" s="0">
        <v>81</v>
      </c>
      <c r="BI555" t="s" s="0">
        <v>11978</v>
      </c>
      <c r="BJ555" t="s" s="0">
        <v>11979</v>
      </c>
      <c r="BK555" t="s" s="1106">
        <f>HYPERLINK("http://dx.doi.org/10.3389/fimmu.2026.1732079","http://dx.doi.org/10.3389/fimmu.2026.1732079")</f>
        <v>11980</v>
      </c>
      <c r="BL555" t="s" s="0">
        <v>81</v>
      </c>
      <c r="BM555" t="s" s="0">
        <v>81</v>
      </c>
      <c r="BN555" t="s" s="0">
        <v>136</v>
      </c>
      <c r="BO555" t="s" s="0">
        <v>11619</v>
      </c>
      <c r="BP555" t="s" s="0">
        <v>11619</v>
      </c>
      <c r="BQ555" t="s" s="0">
        <v>11981</v>
      </c>
      <c r="BR555" t="s" s="0">
        <v>11982</v>
      </c>
      <c r="BS555" t="s" s="0">
        <v>11983</v>
      </c>
      <c r="BT555" t="s" s="1107">
        <f>HYPERLINK("https://www.webofscience.com/wos/woscc/full-record/WOS:001708765500001","View Record in Web of Science")</f>
        <v>119</v>
      </c>
      <c r="BU555" t="s" s="0">
        <v>120</v>
      </c>
      <c r="BV555" t="s" s="0">
        <v>81</v>
      </c>
      <c r="BW555" t="s" s="0">
        <v>81</v>
      </c>
      <c r="BX555" t="s" s="0">
        <v>121</v>
      </c>
    </row>
    <row r="556">
      <c r="A556" t="s" s="0">
        <v>77</v>
      </c>
      <c r="B556" t="s" s="0">
        <v>77</v>
      </c>
      <c r="C556" t="s" s="0">
        <v>77</v>
      </c>
      <c r="D556" t="s" s="0">
        <v>77</v>
      </c>
      <c r="E556" t="s" s="0">
        <v>11984</v>
      </c>
      <c r="F556" t="s" s="0">
        <v>11985</v>
      </c>
      <c r="G556" t="s" s="0">
        <v>11986</v>
      </c>
      <c r="H556" t="s" s="0">
        <v>81</v>
      </c>
      <c r="I556" t="s" s="0">
        <v>82</v>
      </c>
      <c r="J556" t="s" s="0">
        <v>11987</v>
      </c>
      <c r="K556" t="s" s="0">
        <v>11988</v>
      </c>
      <c r="L556" t="s" s="0">
        <v>81</v>
      </c>
      <c r="M556" t="s" s="0">
        <v>81</v>
      </c>
      <c r="N556" t="s" s="0">
        <v>81</v>
      </c>
      <c r="O556" t="s" s="0">
        <v>11989</v>
      </c>
      <c r="P556" t="s" s="0">
        <v>11990</v>
      </c>
      <c r="Q556" t="s" s="0">
        <v>87</v>
      </c>
      <c r="R556" t="s" s="0">
        <v>81</v>
      </c>
      <c r="S556" t="s" s="0">
        <v>81</v>
      </c>
      <c r="T556" t="s" s="0">
        <v>81</v>
      </c>
      <c r="U556" t="s" s="0">
        <v>81</v>
      </c>
      <c r="V556" t="s" s="0">
        <v>11991</v>
      </c>
      <c r="W556" t="s" s="0">
        <v>11992</v>
      </c>
      <c r="X556" t="s" s="0">
        <v>81</v>
      </c>
      <c r="Y556" t="s" s="0">
        <v>81</v>
      </c>
      <c r="Z556" t="s" s="0">
        <v>90</v>
      </c>
      <c r="AA556" t="s" s="0">
        <v>91</v>
      </c>
      <c r="AB556" t="s" s="0">
        <v>81</v>
      </c>
      <c r="AC556" t="s" s="0">
        <v>81</v>
      </c>
      <c r="AD556" t="s" s="0">
        <v>81</v>
      </c>
      <c r="AE556" t="s" s="0">
        <v>81</v>
      </c>
      <c r="AF556" t="s" s="0">
        <v>81</v>
      </c>
      <c r="AG556" t="s" s="0">
        <v>11993</v>
      </c>
      <c r="AH556" t="s" s="0">
        <v>11994</v>
      </c>
      <c r="AI556" t="s" s="0">
        <v>11995</v>
      </c>
      <c r="AJ556" t="s" s="0">
        <v>11996</v>
      </c>
      <c r="AK556" t="s" s="0">
        <v>81</v>
      </c>
      <c r="AL556" t="s" s="0">
        <v>957</v>
      </c>
      <c r="AM556" t="s" s="0">
        <v>77</v>
      </c>
      <c r="AN556" t="s" s="0">
        <v>77</v>
      </c>
      <c r="AO556" t="s" s="0">
        <v>108</v>
      </c>
      <c r="AP556" t="s" s="0">
        <v>108</v>
      </c>
      <c r="AQ556" t="s" s="0">
        <v>170</v>
      </c>
      <c r="AR556" t="s" s="0">
        <v>171</v>
      </c>
      <c r="AS556" t="s" s="0">
        <v>172</v>
      </c>
      <c r="AT556" t="s" s="0">
        <v>81</v>
      </c>
      <c r="AU556" t="s" s="0">
        <v>11997</v>
      </c>
      <c r="AV556" t="s" s="0">
        <v>81</v>
      </c>
      <c r="AW556" t="s" s="0">
        <v>11998</v>
      </c>
      <c r="AX556" t="s" s="0">
        <v>11999</v>
      </c>
      <c r="AY556" t="s" s="0">
        <v>5107</v>
      </c>
      <c r="AZ556" t="s" s="0">
        <v>106</v>
      </c>
      <c r="BA556" t="s" s="0">
        <v>677</v>
      </c>
      <c r="BB556" t="s" s="0">
        <v>97</v>
      </c>
      <c r="BC556" t="s" s="0">
        <v>81</v>
      </c>
      <c r="BD556" t="s" s="0">
        <v>81</v>
      </c>
      <c r="BE556" t="s" s="0">
        <v>81</v>
      </c>
      <c r="BF556" t="s" s="0">
        <v>81</v>
      </c>
      <c r="BG556" t="s" s="0">
        <v>81</v>
      </c>
      <c r="BH556" t="s" s="0">
        <v>81</v>
      </c>
      <c r="BI556" t="s" s="0">
        <v>2569</v>
      </c>
      <c r="BJ556" t="s" s="0">
        <v>12000</v>
      </c>
      <c r="BK556" t="s" s="1108">
        <f>HYPERLINK("http://dx.doi.org/10.3390/jof12020138","http://dx.doi.org/10.3390/jof12020138")</f>
        <v>12001</v>
      </c>
      <c r="BL556" t="s" s="0">
        <v>81</v>
      </c>
      <c r="BM556" t="s" s="0">
        <v>81</v>
      </c>
      <c r="BN556" t="s" s="0">
        <v>136</v>
      </c>
      <c r="BO556" t="s" s="0">
        <v>12002</v>
      </c>
      <c r="BP556" t="s" s="0">
        <v>12002</v>
      </c>
      <c r="BQ556" t="s" s="0">
        <v>12003</v>
      </c>
      <c r="BR556" t="s" s="0">
        <v>12004</v>
      </c>
      <c r="BS556" t="s" s="0">
        <v>12005</v>
      </c>
      <c r="BT556" t="s" s="1109">
        <f>HYPERLINK("https://www.webofscience.com/wos/woscc/full-record/WOS:001700459700001","View Record in Web of Science")</f>
        <v>119</v>
      </c>
      <c r="BU556" t="s" s="0">
        <v>120</v>
      </c>
      <c r="BV556" t="s" s="0">
        <v>81</v>
      </c>
      <c r="BW556" t="s" s="0">
        <v>81</v>
      </c>
      <c r="BX556" t="s" s="0">
        <v>121</v>
      </c>
    </row>
    <row r="557">
      <c r="A557" t="s" s="0">
        <v>108</v>
      </c>
      <c r="B557" t="s" s="0">
        <v>77</v>
      </c>
      <c r="C557" t="s" s="0">
        <v>97</v>
      </c>
      <c r="D557" t="s" s="0">
        <v>77</v>
      </c>
      <c r="E557" t="s" s="0">
        <v>12006</v>
      </c>
      <c r="F557" t="s" s="0">
        <v>12007</v>
      </c>
      <c r="G557" t="s" s="0">
        <v>12008</v>
      </c>
      <c r="H557" t="s" s="0">
        <v>81</v>
      </c>
      <c r="I557" t="s" s="0">
        <v>82</v>
      </c>
      <c r="J557" t="s" s="0">
        <v>12009</v>
      </c>
      <c r="K557" t="s" s="0">
        <v>12010</v>
      </c>
      <c r="L557" t="s" s="0">
        <v>12011</v>
      </c>
      <c r="M557" t="s" s="0">
        <v>12012</v>
      </c>
      <c r="N557" t="s" s="0">
        <v>12013</v>
      </c>
      <c r="O557" t="s" s="0">
        <v>12014</v>
      </c>
      <c r="P557" t="s" s="0">
        <v>12015</v>
      </c>
      <c r="Q557" t="s" s="0">
        <v>87</v>
      </c>
      <c r="R557" t="s" s="0">
        <v>81</v>
      </c>
      <c r="S557" t="s" s="0">
        <v>81</v>
      </c>
      <c r="T557" t="s" s="0">
        <v>81</v>
      </c>
      <c r="U557" t="s" s="0">
        <v>81</v>
      </c>
      <c r="V557" t="s" s="0">
        <v>12016</v>
      </c>
      <c r="W557" t="s" s="0">
        <v>12017</v>
      </c>
      <c r="X557" t="s" s="0">
        <v>81</v>
      </c>
      <c r="Y557" t="s" s="0">
        <v>81</v>
      </c>
      <c r="Z557" t="s" s="0">
        <v>90</v>
      </c>
      <c r="AA557" t="s" s="0">
        <v>91</v>
      </c>
      <c r="AB557" t="s" s="0">
        <v>81</v>
      </c>
      <c r="AC557" t="s" s="0">
        <v>81</v>
      </c>
      <c r="AD557" t="s" s="0">
        <v>81</v>
      </c>
      <c r="AE557" t="s" s="0">
        <v>81</v>
      </c>
      <c r="AF557" t="s" s="0">
        <v>81</v>
      </c>
      <c r="AG557" t="s" s="0">
        <v>12018</v>
      </c>
      <c r="AH557" t="s" s="0">
        <v>12019</v>
      </c>
      <c r="AI557" t="s" s="0">
        <v>12020</v>
      </c>
      <c r="AJ557" t="s" s="0">
        <v>12021</v>
      </c>
      <c r="AK557" t="s" s="0">
        <v>81</v>
      </c>
      <c r="AL557" t="s" s="0">
        <v>1635</v>
      </c>
      <c r="AM557" t="s" s="0">
        <v>404</v>
      </c>
      <c r="AN557" t="s" s="0">
        <v>177</v>
      </c>
      <c r="AO557" t="s" s="0">
        <v>77</v>
      </c>
      <c r="AP557" t="s" s="0">
        <v>154</v>
      </c>
      <c r="AQ557" t="s" s="0">
        <v>611</v>
      </c>
      <c r="AR557" t="s" s="0">
        <v>612</v>
      </c>
      <c r="AS557" t="s" s="0">
        <v>613</v>
      </c>
      <c r="AT557" t="s" s="0">
        <v>81</v>
      </c>
      <c r="AU557" t="s" s="0">
        <v>12022</v>
      </c>
      <c r="AV557" t="s" s="0">
        <v>81</v>
      </c>
      <c r="AW557" t="s" s="0">
        <v>12017</v>
      </c>
      <c r="AX557" t="s" s="0">
        <v>12023</v>
      </c>
      <c r="AY557" t="s" s="0">
        <v>979</v>
      </c>
      <c r="AZ557" t="s" s="0">
        <v>2060</v>
      </c>
      <c r="BA557" t="s" s="0">
        <v>560</v>
      </c>
      <c r="BB557" t="s" s="0">
        <v>81</v>
      </c>
      <c r="BC557" t="s" s="0">
        <v>81</v>
      </c>
      <c r="BD557" t="s" s="0">
        <v>81</v>
      </c>
      <c r="BE557" t="s" s="0">
        <v>81</v>
      </c>
      <c r="BF557" t="s" s="0">
        <v>81</v>
      </c>
      <c r="BG557" t="s" s="0">
        <v>81</v>
      </c>
      <c r="BH557" t="s" s="0">
        <v>81</v>
      </c>
      <c r="BI557" t="s" s="0">
        <v>12024</v>
      </c>
      <c r="BJ557" t="s" s="0">
        <v>12025</v>
      </c>
      <c r="BK557" t="s" s="1110">
        <f>HYPERLINK("http://dx.doi.org/10.1016/j.eclinm.2024.102897","http://dx.doi.org/10.1016/j.eclinm.2024.102897")</f>
        <v>12026</v>
      </c>
      <c r="BL557" t="s" s="0">
        <v>81</v>
      </c>
      <c r="BM557" t="s" s="0">
        <v>81</v>
      </c>
      <c r="BN557" t="s" s="0">
        <v>293</v>
      </c>
      <c r="BO557" t="s" s="0">
        <v>182</v>
      </c>
      <c r="BP557" t="s" s="0">
        <v>115</v>
      </c>
      <c r="BQ557" t="s" s="0">
        <v>12027</v>
      </c>
      <c r="BR557" t="s" s="0">
        <v>12028</v>
      </c>
      <c r="BS557" t="s" s="0">
        <v>12029</v>
      </c>
      <c r="BT557" t="s" s="1111">
        <f>HYPERLINK("https://www.webofscience.com/wos/woscc/full-record/WOS:001344736600001","View Record in Web of Science")</f>
        <v>119</v>
      </c>
      <c r="BU557" t="s" s="0">
        <v>120</v>
      </c>
      <c r="BV557" t="s" s="0">
        <v>81</v>
      </c>
      <c r="BW557" t="s" s="0">
        <v>81</v>
      </c>
      <c r="BX557" t="s" s="0">
        <v>121</v>
      </c>
    </row>
    <row r="558">
      <c r="A558" t="s" s="0">
        <v>77</v>
      </c>
      <c r="B558" t="s" s="0">
        <v>77</v>
      </c>
      <c r="C558" t="s" s="0">
        <v>97</v>
      </c>
      <c r="D558" t="s" s="0">
        <v>77</v>
      </c>
      <c r="E558" t="s" s="0">
        <v>12030</v>
      </c>
      <c r="F558" t="s" s="0">
        <v>12031</v>
      </c>
      <c r="G558" t="s" s="0">
        <v>12032</v>
      </c>
      <c r="H558" t="s" s="0">
        <v>81</v>
      </c>
      <c r="I558" t="s" s="0">
        <v>82</v>
      </c>
      <c r="J558" t="s" s="0">
        <v>12033</v>
      </c>
      <c r="K558" t="s" s="0">
        <v>12034</v>
      </c>
      <c r="L558" t="s" s="0">
        <v>81</v>
      </c>
      <c r="M558" t="s" s="0">
        <v>81</v>
      </c>
      <c r="N558" t="s" s="0">
        <v>81</v>
      </c>
      <c r="O558" t="s" s="0">
        <v>12035</v>
      </c>
      <c r="P558" t="s" s="0">
        <v>12036</v>
      </c>
      <c r="Q558" t="s" s="0">
        <v>87</v>
      </c>
      <c r="R558" t="s" s="0">
        <v>81</v>
      </c>
      <c r="S558" t="s" s="0">
        <v>81</v>
      </c>
      <c r="T558" t="s" s="0">
        <v>81</v>
      </c>
      <c r="U558" t="s" s="0">
        <v>81</v>
      </c>
      <c r="V558" t="s" s="0">
        <v>12037</v>
      </c>
      <c r="W558" t="s" s="0">
        <v>1979</v>
      </c>
      <c r="X558" t="s" s="0">
        <v>81</v>
      </c>
      <c r="Y558" t="s" s="0">
        <v>81</v>
      </c>
      <c r="Z558" t="s" s="0">
        <v>90</v>
      </c>
      <c r="AA558" t="s" s="0">
        <v>91</v>
      </c>
      <c r="AB558" t="s" s="0">
        <v>81</v>
      </c>
      <c r="AC558" t="s" s="0">
        <v>81</v>
      </c>
      <c r="AD558" t="s" s="0">
        <v>81</v>
      </c>
      <c r="AE558" t="s" s="0">
        <v>81</v>
      </c>
      <c r="AF558" t="s" s="0">
        <v>81</v>
      </c>
      <c r="AG558" t="s" s="0">
        <v>12038</v>
      </c>
      <c r="AH558" t="s" s="0">
        <v>12039</v>
      </c>
      <c r="AI558" t="s" s="0">
        <v>81</v>
      </c>
      <c r="AJ558" t="s" s="0">
        <v>81</v>
      </c>
      <c r="AK558" t="s" s="0">
        <v>81</v>
      </c>
      <c r="AL558" t="s" s="0">
        <v>949</v>
      </c>
      <c r="AM558" t="s" s="0">
        <v>200</v>
      </c>
      <c r="AN558" t="s" s="0">
        <v>122</v>
      </c>
      <c r="AO558" t="s" s="0">
        <v>122</v>
      </c>
      <c r="AP558" t="s" s="0">
        <v>122</v>
      </c>
      <c r="AQ558" t="s" s="0">
        <v>139</v>
      </c>
      <c r="AR558" t="s" s="0">
        <v>140</v>
      </c>
      <c r="AS558" t="s" s="0">
        <v>430</v>
      </c>
      <c r="AT558" t="s" s="0">
        <v>1984</v>
      </c>
      <c r="AU558" t="s" s="0">
        <v>1985</v>
      </c>
      <c r="AV558" t="s" s="0">
        <v>81</v>
      </c>
      <c r="AW558" t="s" s="0">
        <v>1986</v>
      </c>
      <c r="AX558" t="s" s="0">
        <v>1987</v>
      </c>
      <c r="AY558" t="s" s="0">
        <v>346</v>
      </c>
      <c r="AZ558" t="s" s="0">
        <v>106</v>
      </c>
      <c r="BA558" t="s" s="0">
        <v>3690</v>
      </c>
      <c r="BB558" t="s" s="0">
        <v>81</v>
      </c>
      <c r="BC558" t="s" s="0">
        <v>81</v>
      </c>
      <c r="BD558" t="s" s="0">
        <v>81</v>
      </c>
      <c r="BE558" t="s" s="0">
        <v>81</v>
      </c>
      <c r="BF558" t="s" s="0">
        <v>81</v>
      </c>
      <c r="BG558" t="s" s="0">
        <v>81</v>
      </c>
      <c r="BH558" t="s" s="0">
        <v>81</v>
      </c>
      <c r="BI558" t="s" s="0">
        <v>12040</v>
      </c>
      <c r="BJ558" t="s" s="0">
        <v>12041</v>
      </c>
      <c r="BK558" t="s" s="1112">
        <f>HYPERLINK("http://dx.doi.org/10.1016/j.critrevonc.2026.105160","http://dx.doi.org/10.1016/j.critrevonc.2026.105160")</f>
        <v>12042</v>
      </c>
      <c r="BL558" t="s" s="0">
        <v>81</v>
      </c>
      <c r="BM558" t="s" s="0">
        <v>1992</v>
      </c>
      <c r="BN558" t="s" s="0">
        <v>181</v>
      </c>
      <c r="BO558" t="s" s="0">
        <v>1993</v>
      </c>
      <c r="BP558" t="s" s="0">
        <v>1993</v>
      </c>
      <c r="BQ558" t="s" s="0">
        <v>12043</v>
      </c>
      <c r="BR558" t="s" s="0">
        <v>12044</v>
      </c>
      <c r="BS558" t="s" s="0">
        <v>12045</v>
      </c>
      <c r="BT558" t="s" s="1113">
        <f>HYPERLINK("https://www.webofscience.com/wos/woscc/full-record/WOS:001681349100001","View Record in Web of Science")</f>
        <v>119</v>
      </c>
      <c r="BU558" t="s" s="0">
        <v>81</v>
      </c>
      <c r="BV558" t="s" s="0">
        <v>81</v>
      </c>
      <c r="BW558" t="s" s="0">
        <v>81</v>
      </c>
      <c r="BX558" t="s" s="0">
        <v>121</v>
      </c>
    </row>
    <row r="559">
      <c r="A559" t="s" s="0">
        <v>77</v>
      </c>
      <c r="B559" t="s" s="0">
        <v>77</v>
      </c>
      <c r="C559" t="s" s="0">
        <v>77</v>
      </c>
      <c r="D559" t="s" s="0">
        <v>77</v>
      </c>
      <c r="E559" t="s" s="0">
        <v>12046</v>
      </c>
      <c r="F559" t="s" s="0">
        <v>12047</v>
      </c>
      <c r="G559" t="s" s="0">
        <v>12048</v>
      </c>
      <c r="H559" t="s" s="0">
        <v>81</v>
      </c>
      <c r="I559" t="s" s="0">
        <v>276</v>
      </c>
      <c r="J559" t="s" s="0">
        <v>12049</v>
      </c>
      <c r="K559" t="s" s="0">
        <v>12050</v>
      </c>
      <c r="L559" t="s" s="0">
        <v>81</v>
      </c>
      <c r="M559" t="s" s="0">
        <v>81</v>
      </c>
      <c r="N559" t="s" s="0">
        <v>81</v>
      </c>
      <c r="O559" t="s" s="0">
        <v>12051</v>
      </c>
      <c r="P559" t="s" s="0">
        <v>12052</v>
      </c>
      <c r="Q559" t="s" s="0">
        <v>87</v>
      </c>
      <c r="R559" t="s" s="0">
        <v>81</v>
      </c>
      <c r="S559" t="s" s="0">
        <v>81</v>
      </c>
      <c r="T559" t="s" s="0">
        <v>81</v>
      </c>
      <c r="U559" t="s" s="0">
        <v>81</v>
      </c>
      <c r="V559" t="s" s="0">
        <v>12053</v>
      </c>
      <c r="W559" t="s" s="0">
        <v>12054</v>
      </c>
      <c r="X559" t="s" s="0">
        <v>81</v>
      </c>
      <c r="Y559" t="s" s="0">
        <v>81</v>
      </c>
      <c r="Z559" t="s" s="0">
        <v>90</v>
      </c>
      <c r="AA559" t="s" s="0">
        <v>91</v>
      </c>
      <c r="AB559" t="s" s="0">
        <v>81</v>
      </c>
      <c r="AC559" t="s" s="0">
        <v>81</v>
      </c>
      <c r="AD559" t="s" s="0">
        <v>81</v>
      </c>
      <c r="AE559" t="s" s="0">
        <v>81</v>
      </c>
      <c r="AF559" t="s" s="0">
        <v>81</v>
      </c>
      <c r="AG559" t="s" s="0">
        <v>12055</v>
      </c>
      <c r="AH559" t="s" s="0">
        <v>12056</v>
      </c>
      <c r="AI559" t="s" s="0">
        <v>12057</v>
      </c>
      <c r="AJ559" t="s" s="0">
        <v>12058</v>
      </c>
      <c r="AK559" t="s" s="0">
        <v>81</v>
      </c>
      <c r="AL559" t="s" s="0">
        <v>1379</v>
      </c>
      <c r="AM559" t="s" s="0">
        <v>108</v>
      </c>
      <c r="AN559" t="s" s="0">
        <v>108</v>
      </c>
      <c r="AO559" t="s" s="0">
        <v>77</v>
      </c>
      <c r="AP559" t="s" s="0">
        <v>77</v>
      </c>
      <c r="AQ559" t="s" s="0">
        <v>12059</v>
      </c>
      <c r="AR559" t="s" s="0">
        <v>12060</v>
      </c>
      <c r="AS559" t="s" s="0">
        <v>12061</v>
      </c>
      <c r="AT559" t="s" s="0">
        <v>12062</v>
      </c>
      <c r="AU559" t="s" s="0">
        <v>81</v>
      </c>
      <c r="AV559" t="s" s="0">
        <v>81</v>
      </c>
      <c r="AW559" t="s" s="0">
        <v>12063</v>
      </c>
      <c r="AX559" t="s" s="0">
        <v>12064</v>
      </c>
      <c r="AY559" t="s" s="0">
        <v>621</v>
      </c>
      <c r="AZ559" t="s" s="0">
        <v>205</v>
      </c>
      <c r="BA559" t="s" s="0">
        <v>206</v>
      </c>
      <c r="BB559" t="s" s="0">
        <v>108</v>
      </c>
      <c r="BC559" t="s" s="0">
        <v>81</v>
      </c>
      <c r="BD559" t="s" s="0">
        <v>81</v>
      </c>
      <c r="BE559" t="s" s="0">
        <v>81</v>
      </c>
      <c r="BF559" t="s" s="0">
        <v>81</v>
      </c>
      <c r="BG559" t="s" s="0">
        <v>541</v>
      </c>
      <c r="BH559" t="s" s="0">
        <v>3318</v>
      </c>
      <c r="BI559" t="s" s="0">
        <v>81</v>
      </c>
      <c r="BJ559" t="s" s="0">
        <v>12065</v>
      </c>
      <c r="BK559" t="s" s="1114">
        <f>HYPERLINK("http://dx.doi.org/10.18502/cjn.v24i1.20302","http://dx.doi.org/10.18502/cjn.v24i1.20302")</f>
        <v>12066</v>
      </c>
      <c r="BL559" t="s" s="0">
        <v>81</v>
      </c>
      <c r="BM559" t="s" s="0">
        <v>81</v>
      </c>
      <c r="BN559" t="s" s="0">
        <v>1359</v>
      </c>
      <c r="BO559" t="s" s="0">
        <v>7291</v>
      </c>
      <c r="BP559" t="s" s="0">
        <v>3932</v>
      </c>
      <c r="BQ559" t="s" s="0">
        <v>12067</v>
      </c>
      <c r="BR559" t="s" s="0">
        <v>12068</v>
      </c>
      <c r="BS559" t="s" s="0">
        <v>12069</v>
      </c>
      <c r="BT559" t="s" s="1115">
        <f>HYPERLINK("https://www.webofscience.com/wos/woscc/full-record/WOS:001634476600001","View Record in Web of Science")</f>
        <v>119</v>
      </c>
      <c r="BU559" t="s" s="0">
        <v>120</v>
      </c>
      <c r="BV559" t="s" s="0">
        <v>81</v>
      </c>
      <c r="BW559" t="s" s="0">
        <v>81</v>
      </c>
      <c r="BX559" t="s" s="0">
        <v>121</v>
      </c>
    </row>
    <row r="560">
      <c r="A560" t="s" s="0">
        <v>77</v>
      </c>
      <c r="B560" t="s" s="0">
        <v>77</v>
      </c>
      <c r="C560" t="s" s="0">
        <v>77</v>
      </c>
      <c r="D560" t="s" s="0">
        <v>77</v>
      </c>
      <c r="E560" t="s" s="0">
        <v>12070</v>
      </c>
      <c r="F560" t="s" s="0">
        <v>12071</v>
      </c>
      <c r="G560" t="s" s="0">
        <v>12072</v>
      </c>
      <c r="H560" t="s" s="0">
        <v>81</v>
      </c>
      <c r="I560" t="s" s="0">
        <v>82</v>
      </c>
      <c r="J560" t="s" s="0">
        <v>12073</v>
      </c>
      <c r="K560" t="s" s="0">
        <v>12074</v>
      </c>
      <c r="L560" t="s" s="0">
        <v>81</v>
      </c>
      <c r="M560" t="s" s="0">
        <v>81</v>
      </c>
      <c r="N560" t="s" s="0">
        <v>81</v>
      </c>
      <c r="O560" t="s" s="0">
        <v>12075</v>
      </c>
      <c r="P560" t="s" s="0">
        <v>12076</v>
      </c>
      <c r="Q560" t="s" s="0">
        <v>87</v>
      </c>
      <c r="R560" t="s" s="0">
        <v>81</v>
      </c>
      <c r="S560" t="s" s="0">
        <v>81</v>
      </c>
      <c r="T560" t="s" s="0">
        <v>81</v>
      </c>
      <c r="U560" t="s" s="0">
        <v>81</v>
      </c>
      <c r="V560" t="s" s="0">
        <v>12077</v>
      </c>
      <c r="W560" t="s" s="0">
        <v>8294</v>
      </c>
      <c r="X560" t="s" s="0">
        <v>81</v>
      </c>
      <c r="Y560" t="s" s="0">
        <v>81</v>
      </c>
      <c r="Z560" t="s" s="0">
        <v>90</v>
      </c>
      <c r="AA560" t="s" s="0">
        <v>91</v>
      </c>
      <c r="AB560" t="s" s="0">
        <v>81</v>
      </c>
      <c r="AC560" t="s" s="0">
        <v>81</v>
      </c>
      <c r="AD560" t="s" s="0">
        <v>81</v>
      </c>
      <c r="AE560" t="s" s="0">
        <v>81</v>
      </c>
      <c r="AF560" t="s" s="0">
        <v>81</v>
      </c>
      <c r="AG560" t="s" s="0">
        <v>12078</v>
      </c>
      <c r="AH560" t="s" s="0">
        <v>81</v>
      </c>
      <c r="AI560" t="s" s="0">
        <v>12079</v>
      </c>
      <c r="AJ560" t="s" s="0">
        <v>81</v>
      </c>
      <c r="AK560" t="s" s="0">
        <v>81</v>
      </c>
      <c r="AL560" t="s" s="0">
        <v>376</v>
      </c>
      <c r="AM560" t="s" s="0">
        <v>77</v>
      </c>
      <c r="AN560" t="s" s="0">
        <v>77</v>
      </c>
      <c r="AO560" t="s" s="0">
        <v>77</v>
      </c>
      <c r="AP560" t="s" s="0">
        <v>77</v>
      </c>
      <c r="AQ560" t="s" s="0">
        <v>257</v>
      </c>
      <c r="AR560" t="s" s="0">
        <v>140</v>
      </c>
      <c r="AS560" t="s" s="0">
        <v>258</v>
      </c>
      <c r="AT560" t="s" s="0">
        <v>8297</v>
      </c>
      <c r="AU560" t="s" s="0">
        <v>8298</v>
      </c>
      <c r="AV560" t="s" s="0">
        <v>81</v>
      </c>
      <c r="AW560" t="s" s="0">
        <v>8299</v>
      </c>
      <c r="AX560" t="s" s="0">
        <v>8300</v>
      </c>
      <c r="AY560" t="s" s="0">
        <v>12080</v>
      </c>
      <c r="AZ560" t="s" s="0">
        <v>106</v>
      </c>
      <c r="BA560" t="s" s="0">
        <v>957</v>
      </c>
      <c r="BB560" t="s" s="0">
        <v>108</v>
      </c>
      <c r="BC560" t="s" s="0">
        <v>81</v>
      </c>
      <c r="BD560" t="s" s="0">
        <v>81</v>
      </c>
      <c r="BE560" t="s" s="0">
        <v>81</v>
      </c>
      <c r="BF560" t="s" s="0">
        <v>81</v>
      </c>
      <c r="BG560" t="s" s="0">
        <v>81</v>
      </c>
      <c r="BH560" t="s" s="0">
        <v>81</v>
      </c>
      <c r="BI560" t="s" s="0">
        <v>1379</v>
      </c>
      <c r="BJ560" t="s" s="0">
        <v>12081</v>
      </c>
      <c r="BK560" t="s" s="1116">
        <f>HYPERLINK("http://dx.doi.org/10.1007/s11912-026-01810-6","http://dx.doi.org/10.1007/s11912-026-01810-6")</f>
        <v>12082</v>
      </c>
      <c r="BL560" t="s" s="0">
        <v>81</v>
      </c>
      <c r="BM560" t="s" s="0">
        <v>1109</v>
      </c>
      <c r="BN560" t="s" s="0">
        <v>360</v>
      </c>
      <c r="BO560" t="s" s="0">
        <v>568</v>
      </c>
      <c r="BP560" t="s" s="0">
        <v>568</v>
      </c>
      <c r="BQ560" t="s" s="0">
        <v>12083</v>
      </c>
      <c r="BR560" t="s" s="0">
        <v>12084</v>
      </c>
      <c r="BS560" t="s" s="0">
        <v>12085</v>
      </c>
      <c r="BT560" t="s" s="1117">
        <f>HYPERLINK("https://www.webofscience.com/wos/woscc/full-record/WOS:001821292600001","View Record in Web of Science")</f>
        <v>119</v>
      </c>
      <c r="BU560" t="s" s="0">
        <v>81</v>
      </c>
      <c r="BV560" t="s" s="0">
        <v>81</v>
      </c>
      <c r="BW560" t="s" s="0">
        <v>81</v>
      </c>
      <c r="BX560" t="s" s="0">
        <v>121</v>
      </c>
    </row>
    <row r="561">
      <c r="A561" t="s" s="0">
        <v>108</v>
      </c>
      <c r="B561" t="s" s="0">
        <v>77</v>
      </c>
      <c r="C561" t="s" s="0">
        <v>293</v>
      </c>
      <c r="D561" t="s" s="0">
        <v>77</v>
      </c>
      <c r="E561" t="s" s="0">
        <v>12086</v>
      </c>
      <c r="F561" t="s" s="0">
        <v>12087</v>
      </c>
      <c r="G561" t="s" s="0">
        <v>12088</v>
      </c>
      <c r="H561" t="s" s="0">
        <v>81</v>
      </c>
      <c r="I561" t="s" s="0">
        <v>82</v>
      </c>
      <c r="J561" t="s" s="0">
        <v>12089</v>
      </c>
      <c r="K561" t="s" s="0">
        <v>12090</v>
      </c>
      <c r="L561" t="s" s="0">
        <v>81</v>
      </c>
      <c r="M561" t="s" s="0">
        <v>81</v>
      </c>
      <c r="N561" t="s" s="0">
        <v>81</v>
      </c>
      <c r="O561" t="s" s="0">
        <v>12091</v>
      </c>
      <c r="P561" t="s" s="0">
        <v>12092</v>
      </c>
      <c r="Q561" t="s" s="0">
        <v>87</v>
      </c>
      <c r="R561" t="s" s="0">
        <v>81</v>
      </c>
      <c r="S561" t="s" s="0">
        <v>81</v>
      </c>
      <c r="T561" t="s" s="0">
        <v>81</v>
      </c>
      <c r="U561" t="s" s="0">
        <v>81</v>
      </c>
      <c r="V561" t="s" s="0">
        <v>12093</v>
      </c>
      <c r="W561" t="s" s="0">
        <v>7965</v>
      </c>
      <c r="X561" t="s" s="0">
        <v>81</v>
      </c>
      <c r="Y561" t="s" s="0">
        <v>81</v>
      </c>
      <c r="Z561" t="s" s="0">
        <v>90</v>
      </c>
      <c r="AA561" t="s" s="0">
        <v>91</v>
      </c>
      <c r="AB561" t="s" s="0">
        <v>81</v>
      </c>
      <c r="AC561" t="s" s="0">
        <v>81</v>
      </c>
      <c r="AD561" t="s" s="0">
        <v>81</v>
      </c>
      <c r="AE561" t="s" s="0">
        <v>81</v>
      </c>
      <c r="AF561" t="s" s="0">
        <v>81</v>
      </c>
      <c r="AG561" t="s" s="0">
        <v>12094</v>
      </c>
      <c r="AH561" t="s" s="0">
        <v>12095</v>
      </c>
      <c r="AI561" t="s" s="0">
        <v>12096</v>
      </c>
      <c r="AJ561" t="s" s="0">
        <v>12097</v>
      </c>
      <c r="AK561" t="s" s="0">
        <v>81</v>
      </c>
      <c r="AL561" t="s" s="0">
        <v>1331</v>
      </c>
      <c r="AM561" t="s" s="0">
        <v>1562</v>
      </c>
      <c r="AN561" t="s" s="0">
        <v>513</v>
      </c>
      <c r="AO561" t="s" s="0">
        <v>97</v>
      </c>
      <c r="AP561" t="s" s="0">
        <v>138</v>
      </c>
      <c r="AQ561" t="s" s="0">
        <v>883</v>
      </c>
      <c r="AR561" t="s" s="0">
        <v>665</v>
      </c>
      <c r="AS561" t="s" s="0">
        <v>884</v>
      </c>
      <c r="AT561" t="s" s="0">
        <v>7971</v>
      </c>
      <c r="AU561" t="s" s="0">
        <v>7972</v>
      </c>
      <c r="AV561" t="s" s="0">
        <v>81</v>
      </c>
      <c r="AW561" t="s" s="0">
        <v>7965</v>
      </c>
      <c r="AX561" t="s" s="0">
        <v>7973</v>
      </c>
      <c r="AY561" t="s" s="0">
        <v>12098</v>
      </c>
      <c r="AZ561" t="s" s="0">
        <v>6286</v>
      </c>
      <c r="BA561" t="s" s="0">
        <v>10004</v>
      </c>
      <c r="BB561" t="s" s="0">
        <v>108</v>
      </c>
      <c r="BC561" t="s" s="0">
        <v>81</v>
      </c>
      <c r="BD561" t="s" s="0">
        <v>81</v>
      </c>
      <c r="BE561" t="s" s="0">
        <v>81</v>
      </c>
      <c r="BF561" t="s" s="0">
        <v>81</v>
      </c>
      <c r="BG561" t="s" s="0">
        <v>638</v>
      </c>
      <c r="BH561" t="s" s="0">
        <v>4305</v>
      </c>
      <c r="BI561" t="s" s="0">
        <v>81</v>
      </c>
      <c r="BJ561" t="s" s="0">
        <v>12099</v>
      </c>
      <c r="BK561" t="s" s="1118">
        <f>HYPERLINK("http://dx.doi.org/10.1093/neuros/nyab103","http://dx.doi.org/10.1093/neuros/nyab103")</f>
        <v>12100</v>
      </c>
      <c r="BL561" t="s" s="0">
        <v>81</v>
      </c>
      <c r="BM561" t="s" s="0">
        <v>6290</v>
      </c>
      <c r="BN561" t="s" s="0">
        <v>181</v>
      </c>
      <c r="BO561" t="s" s="0">
        <v>545</v>
      </c>
      <c r="BP561" t="s" s="0">
        <v>546</v>
      </c>
      <c r="BQ561" t="s" s="0">
        <v>12101</v>
      </c>
      <c r="BR561" t="s" s="0">
        <v>12102</v>
      </c>
      <c r="BS561" t="s" s="0">
        <v>12103</v>
      </c>
      <c r="BT561" t="s" s="1119">
        <f>HYPERLINK("https://www.webofscience.com/wos/woscc/full-record/WOS:000671548600013","View Record in Web of Science")</f>
        <v>119</v>
      </c>
      <c r="BU561" t="s" s="0">
        <v>81</v>
      </c>
      <c r="BV561" t="s" s="0">
        <v>81</v>
      </c>
      <c r="BW561" t="s" s="0">
        <v>81</v>
      </c>
      <c r="BX561" t="s" s="0">
        <v>121</v>
      </c>
    </row>
    <row r="562">
      <c r="A562" t="s" s="0">
        <v>108</v>
      </c>
      <c r="B562" t="s" s="0">
        <v>77</v>
      </c>
      <c r="C562" t="s" s="0">
        <v>199</v>
      </c>
      <c r="D562" t="s" s="0">
        <v>77</v>
      </c>
      <c r="E562" t="s" s="0">
        <v>12104</v>
      </c>
      <c r="F562" t="s" s="0">
        <v>12105</v>
      </c>
      <c r="G562" t="s" s="0">
        <v>12106</v>
      </c>
      <c r="H562" t="s" s="0">
        <v>81</v>
      </c>
      <c r="I562" t="s" s="0">
        <v>82</v>
      </c>
      <c r="J562" t="s" s="0">
        <v>12107</v>
      </c>
      <c r="K562" t="s" s="0">
        <v>12108</v>
      </c>
      <c r="L562" t="s" s="0">
        <v>12109</v>
      </c>
      <c r="M562" t="s" s="0">
        <v>12110</v>
      </c>
      <c r="N562" t="s" s="0">
        <v>81</v>
      </c>
      <c r="O562" t="s" s="0">
        <v>12111</v>
      </c>
      <c r="P562" t="s" s="0">
        <v>12112</v>
      </c>
      <c r="Q562" t="s" s="0">
        <v>87</v>
      </c>
      <c r="R562" t="s" s="0">
        <v>81</v>
      </c>
      <c r="S562" t="s" s="0">
        <v>81</v>
      </c>
      <c r="T562" t="s" s="0">
        <v>81</v>
      </c>
      <c r="U562" t="s" s="0">
        <v>81</v>
      </c>
      <c r="V562" t="s" s="0">
        <v>12113</v>
      </c>
      <c r="W562" t="s" s="0">
        <v>12114</v>
      </c>
      <c r="X562" t="s" s="0">
        <v>81</v>
      </c>
      <c r="Y562" t="s" s="0">
        <v>81</v>
      </c>
      <c r="Z562" t="s" s="0">
        <v>90</v>
      </c>
      <c r="AA562" t="s" s="0">
        <v>91</v>
      </c>
      <c r="AB562" t="s" s="0">
        <v>81</v>
      </c>
      <c r="AC562" t="s" s="0">
        <v>81</v>
      </c>
      <c r="AD562" t="s" s="0">
        <v>81</v>
      </c>
      <c r="AE562" t="s" s="0">
        <v>81</v>
      </c>
      <c r="AF562" t="s" s="0">
        <v>81</v>
      </c>
      <c r="AG562" t="s" s="0">
        <v>12115</v>
      </c>
      <c r="AH562" t="s" s="0">
        <v>12116</v>
      </c>
      <c r="AI562" t="s" s="0">
        <v>12117</v>
      </c>
      <c r="AJ562" t="s" s="0">
        <v>12118</v>
      </c>
      <c r="AK562" t="s" s="0">
        <v>81</v>
      </c>
      <c r="AL562" t="s" s="0">
        <v>148</v>
      </c>
      <c r="AM562" t="s" s="0">
        <v>404</v>
      </c>
      <c r="AN562" t="s" s="0">
        <v>181</v>
      </c>
      <c r="AO562" t="s" s="0">
        <v>199</v>
      </c>
      <c r="AP562" t="s" s="0">
        <v>1359</v>
      </c>
      <c r="AQ562" t="s" s="0">
        <v>535</v>
      </c>
      <c r="AR562" t="s" s="0">
        <v>99</v>
      </c>
      <c r="AS562" t="s" s="0">
        <v>536</v>
      </c>
      <c r="AT562" t="s" s="0">
        <v>12119</v>
      </c>
      <c r="AU562" t="s" s="0">
        <v>12120</v>
      </c>
      <c r="AV562" t="s" s="0">
        <v>81</v>
      </c>
      <c r="AW562" t="s" s="0">
        <v>12121</v>
      </c>
      <c r="AX562" t="s" s="0">
        <v>12122</v>
      </c>
      <c r="AY562" t="s" s="0">
        <v>4217</v>
      </c>
      <c r="AZ562" t="s" s="0">
        <v>2060</v>
      </c>
      <c r="BA562" t="s" s="0">
        <v>5734</v>
      </c>
      <c r="BB562" t="s" s="0">
        <v>199</v>
      </c>
      <c r="BC562" t="s" s="0">
        <v>81</v>
      </c>
      <c r="BD562" t="s" s="0">
        <v>81</v>
      </c>
      <c r="BE562" t="s" s="0">
        <v>81</v>
      </c>
      <c r="BF562" t="s" s="0">
        <v>81</v>
      </c>
      <c r="BG562" t="s" s="0">
        <v>12123</v>
      </c>
      <c r="BH562" t="s" s="0">
        <v>12124</v>
      </c>
      <c r="BI562" t="s" s="0">
        <v>81</v>
      </c>
      <c r="BJ562" t="s" s="0">
        <v>12125</v>
      </c>
      <c r="BK562" t="s" s="1120">
        <f>HYPERLINK("http://dx.doi.org/10.1038/s41440-023-01547-w","http://dx.doi.org/10.1038/s41440-023-01547-w")</f>
        <v>12126</v>
      </c>
      <c r="BL562" t="s" s="0">
        <v>81</v>
      </c>
      <c r="BM562" t="s" s="0">
        <v>7803</v>
      </c>
      <c r="BN562" t="s" s="0">
        <v>199</v>
      </c>
      <c r="BO562" t="s" s="0">
        <v>7850</v>
      </c>
      <c r="BP562" t="s" s="0">
        <v>156</v>
      </c>
      <c r="BQ562" t="s" s="0">
        <v>12127</v>
      </c>
      <c r="BR562" t="s" s="0">
        <v>12128</v>
      </c>
      <c r="BS562" t="s" s="0">
        <v>12129</v>
      </c>
      <c r="BT562" t="s" s="1121">
        <f>HYPERLINK("https://www.webofscience.com/wos/woscc/full-record/WOS:001142198600003","View Record in Web of Science")</f>
        <v>119</v>
      </c>
      <c r="BU562" t="s" s="0">
        <v>81</v>
      </c>
      <c r="BV562" t="s" s="0">
        <v>81</v>
      </c>
      <c r="BW562" t="s" s="0">
        <v>81</v>
      </c>
      <c r="BX562" t="s" s="0">
        <v>121</v>
      </c>
    </row>
    <row r="563">
      <c r="A563" t="s" s="0">
        <v>77</v>
      </c>
      <c r="B563" t="s" s="0">
        <v>77</v>
      </c>
      <c r="C563" t="s" s="0">
        <v>77</v>
      </c>
      <c r="D563" t="s" s="0">
        <v>77</v>
      </c>
      <c r="E563" t="s" s="0">
        <v>12130</v>
      </c>
      <c r="F563" t="s" s="0">
        <v>12131</v>
      </c>
      <c r="G563" t="s" s="0">
        <v>12132</v>
      </c>
      <c r="H563" t="s" s="0">
        <v>81</v>
      </c>
      <c r="I563" t="s" s="0">
        <v>82</v>
      </c>
      <c r="J563" t="s" s="0">
        <v>12133</v>
      </c>
      <c r="K563" t="s" s="0">
        <v>12134</v>
      </c>
      <c r="L563" t="s" s="0">
        <v>81</v>
      </c>
      <c r="M563" t="s" s="0">
        <v>81</v>
      </c>
      <c r="N563" t="s" s="0">
        <v>81</v>
      </c>
      <c r="O563" t="s" s="0">
        <v>12135</v>
      </c>
      <c r="P563" t="s" s="0">
        <v>12136</v>
      </c>
      <c r="Q563" t="s" s="0">
        <v>87</v>
      </c>
      <c r="R563" t="s" s="0">
        <v>81</v>
      </c>
      <c r="S563" t="s" s="0">
        <v>81</v>
      </c>
      <c r="T563" t="s" s="0">
        <v>81</v>
      </c>
      <c r="U563" t="s" s="0">
        <v>81</v>
      </c>
      <c r="V563" t="s" s="0">
        <v>12137</v>
      </c>
      <c r="W563" t="s" s="0">
        <v>2075</v>
      </c>
      <c r="X563" t="s" s="0">
        <v>81</v>
      </c>
      <c r="Y563" t="s" s="0">
        <v>81</v>
      </c>
      <c r="Z563" t="s" s="0">
        <v>90</v>
      </c>
      <c r="AA563" t="s" s="0">
        <v>91</v>
      </c>
      <c r="AB563" t="s" s="0">
        <v>81</v>
      </c>
      <c r="AC563" t="s" s="0">
        <v>81</v>
      </c>
      <c r="AD563" t="s" s="0">
        <v>81</v>
      </c>
      <c r="AE563" t="s" s="0">
        <v>81</v>
      </c>
      <c r="AF563" t="s" s="0">
        <v>81</v>
      </c>
      <c r="AG563" t="s" s="0">
        <v>12138</v>
      </c>
      <c r="AH563" t="s" s="0">
        <v>12139</v>
      </c>
      <c r="AI563" t="s" s="0">
        <v>12140</v>
      </c>
      <c r="AJ563" t="s" s="0">
        <v>12141</v>
      </c>
      <c r="AK563" t="s" s="0">
        <v>81</v>
      </c>
      <c r="AL563" t="s" s="0">
        <v>1741</v>
      </c>
      <c r="AM563" t="s" s="0">
        <v>289</v>
      </c>
      <c r="AN563" t="s" s="0">
        <v>297</v>
      </c>
      <c r="AO563" t="s" s="0">
        <v>200</v>
      </c>
      <c r="AP563" t="s" s="0">
        <v>122</v>
      </c>
      <c r="AQ563" t="s" s="0">
        <v>2079</v>
      </c>
      <c r="AR563" t="s" s="0">
        <v>2080</v>
      </c>
      <c r="AS563" t="s" s="0">
        <v>2081</v>
      </c>
      <c r="AT563" t="s" s="0">
        <v>2082</v>
      </c>
      <c r="AU563" t="s" s="0">
        <v>2083</v>
      </c>
      <c r="AV563" t="s" s="0">
        <v>81</v>
      </c>
      <c r="AW563" t="s" s="0">
        <v>2084</v>
      </c>
      <c r="AX563" t="s" s="0">
        <v>2085</v>
      </c>
      <c r="AY563" t="s" s="0">
        <v>8171</v>
      </c>
      <c r="AZ563" t="s" s="0">
        <v>205</v>
      </c>
      <c r="BA563" t="s" s="0">
        <v>138</v>
      </c>
      <c r="BB563" t="s" s="0">
        <v>81</v>
      </c>
      <c r="BC563" t="s" s="0">
        <v>81</v>
      </c>
      <c r="BD563" t="s" s="0">
        <v>81</v>
      </c>
      <c r="BE563" t="s" s="0">
        <v>81</v>
      </c>
      <c r="BF563" t="s" s="0">
        <v>81</v>
      </c>
      <c r="BG563" t="s" s="0">
        <v>81</v>
      </c>
      <c r="BH563" t="s" s="0">
        <v>81</v>
      </c>
      <c r="BI563" t="s" s="0">
        <v>12142</v>
      </c>
      <c r="BJ563" t="s" s="0">
        <v>12143</v>
      </c>
      <c r="BK563" t="s" s="1122">
        <f>HYPERLINK("http://dx.doi.org/10.2196/63175","http://dx.doi.org/10.2196/63175")</f>
        <v>12144</v>
      </c>
      <c r="BL563" t="s" s="0">
        <v>81</v>
      </c>
      <c r="BM563" t="s" s="0">
        <v>81</v>
      </c>
      <c r="BN563" t="s" s="0">
        <v>1830</v>
      </c>
      <c r="BO563" t="s" s="0">
        <v>1133</v>
      </c>
      <c r="BP563" t="s" s="0">
        <v>1133</v>
      </c>
      <c r="BQ563" t="s" s="0">
        <v>8175</v>
      </c>
      <c r="BR563" t="s" s="0">
        <v>12145</v>
      </c>
      <c r="BS563" t="s" s="0">
        <v>12146</v>
      </c>
      <c r="BT563" t="s" s="1123">
        <f>HYPERLINK("https://www.webofscience.com/wos/woscc/full-record/WOS:001590319800002","View Record in Web of Science")</f>
        <v>119</v>
      </c>
      <c r="BU563" t="s" s="0">
        <v>120</v>
      </c>
      <c r="BV563" t="s" s="0">
        <v>81</v>
      </c>
      <c r="BW563" t="s" s="0">
        <v>81</v>
      </c>
      <c r="BX563" t="s" s="0">
        <v>121</v>
      </c>
    </row>
    <row r="564">
      <c r="A564" t="s" s="0">
        <v>77</v>
      </c>
      <c r="B564" t="s" s="0">
        <v>77</v>
      </c>
      <c r="C564" t="s" s="0">
        <v>108</v>
      </c>
      <c r="D564" t="s" s="0">
        <v>77</v>
      </c>
      <c r="E564" t="s" s="0">
        <v>12147</v>
      </c>
      <c r="F564" t="s" s="0">
        <v>12148</v>
      </c>
      <c r="G564" t="s" s="0">
        <v>12149</v>
      </c>
      <c r="H564" t="s" s="0">
        <v>81</v>
      </c>
      <c r="I564" t="s" s="0">
        <v>82</v>
      </c>
      <c r="J564" t="s" s="0">
        <v>12150</v>
      </c>
      <c r="K564" t="s" s="0">
        <v>12151</v>
      </c>
      <c r="L564" t="s" s="0">
        <v>12152</v>
      </c>
      <c r="M564" t="s" s="0">
        <v>12153</v>
      </c>
      <c r="N564" t="s" s="0">
        <v>12154</v>
      </c>
      <c r="O564" t="s" s="0">
        <v>12155</v>
      </c>
      <c r="P564" t="s" s="0">
        <v>12156</v>
      </c>
      <c r="Q564" t="s" s="0">
        <v>87</v>
      </c>
      <c r="R564" t="s" s="0">
        <v>81</v>
      </c>
      <c r="S564" t="s" s="0">
        <v>81</v>
      </c>
      <c r="T564" t="s" s="0">
        <v>81</v>
      </c>
      <c r="U564" t="s" s="0">
        <v>81</v>
      </c>
      <c r="V564" t="s" s="0">
        <v>12157</v>
      </c>
      <c r="W564" t="s" s="0">
        <v>3947</v>
      </c>
      <c r="X564" t="s" s="0">
        <v>81</v>
      </c>
      <c r="Y564" t="s" s="0">
        <v>81</v>
      </c>
      <c r="Z564" t="s" s="0">
        <v>90</v>
      </c>
      <c r="AA564" t="s" s="0">
        <v>91</v>
      </c>
      <c r="AB564" t="s" s="0">
        <v>81</v>
      </c>
      <c r="AC564" t="s" s="0">
        <v>81</v>
      </c>
      <c r="AD564" t="s" s="0">
        <v>81</v>
      </c>
      <c r="AE564" t="s" s="0">
        <v>81</v>
      </c>
      <c r="AF564" t="s" s="0">
        <v>81</v>
      </c>
      <c r="AG564" t="s" s="0">
        <v>12158</v>
      </c>
      <c r="AH564" t="s" s="0">
        <v>12159</v>
      </c>
      <c r="AI564" t="s" s="0">
        <v>12160</v>
      </c>
      <c r="AJ564" t="s" s="0">
        <v>12161</v>
      </c>
      <c r="AK564" t="s" s="0">
        <v>81</v>
      </c>
      <c r="AL564" t="s" s="0">
        <v>1774</v>
      </c>
      <c r="AM564" t="s" s="0">
        <v>122</v>
      </c>
      <c r="AN564" t="s" s="0">
        <v>288</v>
      </c>
      <c r="AO564" t="s" s="0">
        <v>97</v>
      </c>
      <c r="AP564" t="s" s="0">
        <v>199</v>
      </c>
      <c r="AQ564" t="s" s="0">
        <v>611</v>
      </c>
      <c r="AR564" t="s" s="0">
        <v>612</v>
      </c>
      <c r="AS564" t="s" s="0">
        <v>613</v>
      </c>
      <c r="AT564" t="s" s="0">
        <v>3949</v>
      </c>
      <c r="AU564" t="s" s="0">
        <v>3950</v>
      </c>
      <c r="AV564" t="s" s="0">
        <v>81</v>
      </c>
      <c r="AW564" t="s" s="0">
        <v>3951</v>
      </c>
      <c r="AX564" t="s" s="0">
        <v>3952</v>
      </c>
      <c r="AY564" t="s" s="0">
        <v>777</v>
      </c>
      <c r="AZ564" t="s" s="0">
        <v>205</v>
      </c>
      <c r="BA564" t="s" s="0">
        <v>996</v>
      </c>
      <c r="BB564" t="s" s="0">
        <v>81</v>
      </c>
      <c r="BC564" t="s" s="0">
        <v>81</v>
      </c>
      <c r="BD564" t="s" s="0">
        <v>81</v>
      </c>
      <c r="BE564" t="s" s="0">
        <v>81</v>
      </c>
      <c r="BF564" t="s" s="0">
        <v>81</v>
      </c>
      <c r="BG564" t="s" s="0">
        <v>81</v>
      </c>
      <c r="BH564" t="s" s="0">
        <v>81</v>
      </c>
      <c r="BI564" t="s" s="0">
        <v>12162</v>
      </c>
      <c r="BJ564" t="s" s="0">
        <v>12163</v>
      </c>
      <c r="BK564" t="s" s="1124">
        <f>HYPERLINK("http://dx.doi.org/10.1016/j.pdpdt.2025.104788","http://dx.doi.org/10.1016/j.pdpdt.2025.104788")</f>
        <v>12164</v>
      </c>
      <c r="BL564" t="s" s="0">
        <v>81</v>
      </c>
      <c r="BM564" t="s" s="0">
        <v>353</v>
      </c>
      <c r="BN564" t="s" s="0">
        <v>177</v>
      </c>
      <c r="BO564" t="s" s="0">
        <v>568</v>
      </c>
      <c r="BP564" t="s" s="0">
        <v>568</v>
      </c>
      <c r="BQ564" t="s" s="0">
        <v>12165</v>
      </c>
      <c r="BR564" t="s" s="0">
        <v>12166</v>
      </c>
      <c r="BS564" t="s" s="0">
        <v>12167</v>
      </c>
      <c r="BT564" t="s" s="1125">
        <f>HYPERLINK("https://www.webofscience.com/wos/woscc/full-record/WOS:001583555100007","View Record in Web of Science")</f>
        <v>119</v>
      </c>
      <c r="BU564" t="s" s="0">
        <v>120</v>
      </c>
      <c r="BV564" t="s" s="0">
        <v>81</v>
      </c>
      <c r="BW564" t="s" s="0">
        <v>81</v>
      </c>
      <c r="BX564" t="s" s="0">
        <v>121</v>
      </c>
    </row>
    <row r="565">
      <c r="A565" t="s" s="0">
        <v>77</v>
      </c>
      <c r="B565" t="s" s="0">
        <v>77</v>
      </c>
      <c r="C565" t="s" s="0">
        <v>77</v>
      </c>
      <c r="D565" t="s" s="0">
        <v>77</v>
      </c>
      <c r="E565" t="s" s="0">
        <v>12168</v>
      </c>
      <c r="F565" t="s" s="0">
        <v>12169</v>
      </c>
      <c r="G565" t="s" s="0">
        <v>12170</v>
      </c>
      <c r="H565" t="s" s="0">
        <v>81</v>
      </c>
      <c r="I565" t="s" s="0">
        <v>82</v>
      </c>
      <c r="J565" t="s" s="0">
        <v>12171</v>
      </c>
      <c r="K565" t="s" s="0">
        <v>12172</v>
      </c>
      <c r="L565" t="s" s="0">
        <v>81</v>
      </c>
      <c r="M565" t="s" s="0">
        <v>81</v>
      </c>
      <c r="N565" t="s" s="0">
        <v>858</v>
      </c>
      <c r="O565" t="s" s="0">
        <v>12173</v>
      </c>
      <c r="P565" t="s" s="0">
        <v>12174</v>
      </c>
      <c r="Q565" t="s" s="0">
        <v>87</v>
      </c>
      <c r="R565" t="s" s="0">
        <v>81</v>
      </c>
      <c r="S565" t="s" s="0">
        <v>81</v>
      </c>
      <c r="T565" t="s" s="0">
        <v>81</v>
      </c>
      <c r="U565" t="s" s="0">
        <v>81</v>
      </c>
      <c r="V565" t="s" s="0">
        <v>12175</v>
      </c>
      <c r="W565" t="s" s="0">
        <v>167</v>
      </c>
      <c r="X565" t="s" s="0">
        <v>81</v>
      </c>
      <c r="Y565" t="s" s="0">
        <v>81</v>
      </c>
      <c r="Z565" t="s" s="0">
        <v>90</v>
      </c>
      <c r="AA565" t="s" s="0">
        <v>91</v>
      </c>
      <c r="AB565" t="s" s="0">
        <v>81</v>
      </c>
      <c r="AC565" t="s" s="0">
        <v>81</v>
      </c>
      <c r="AD565" t="s" s="0">
        <v>81</v>
      </c>
      <c r="AE565" t="s" s="0">
        <v>81</v>
      </c>
      <c r="AF565" t="s" s="0">
        <v>81</v>
      </c>
      <c r="AG565" t="s" s="0">
        <v>12176</v>
      </c>
      <c r="AH565" t="s" s="0">
        <v>12177</v>
      </c>
      <c r="AI565" t="s" s="0">
        <v>12178</v>
      </c>
      <c r="AJ565" t="s" s="0">
        <v>81</v>
      </c>
      <c r="AK565" t="s" s="0">
        <v>81</v>
      </c>
      <c r="AL565" t="s" s="0">
        <v>513</v>
      </c>
      <c r="AM565" t="s" s="0">
        <v>77</v>
      </c>
      <c r="AN565" t="s" s="0">
        <v>77</v>
      </c>
      <c r="AO565" t="s" s="0">
        <v>108</v>
      </c>
      <c r="AP565" t="s" s="0">
        <v>108</v>
      </c>
      <c r="AQ565" t="s" s="0">
        <v>170</v>
      </c>
      <c r="AR565" t="s" s="0">
        <v>171</v>
      </c>
      <c r="AS565" t="s" s="0">
        <v>172</v>
      </c>
      <c r="AT565" t="s" s="0">
        <v>81</v>
      </c>
      <c r="AU565" t="s" s="0">
        <v>173</v>
      </c>
      <c r="AV565" t="s" s="0">
        <v>81</v>
      </c>
      <c r="AW565" t="s" s="0">
        <v>174</v>
      </c>
      <c r="AX565" t="s" s="0">
        <v>175</v>
      </c>
      <c r="AY565" t="s" s="0">
        <v>12179</v>
      </c>
      <c r="AZ565" t="s" s="0">
        <v>106</v>
      </c>
      <c r="BA565" t="s" s="0">
        <v>177</v>
      </c>
      <c r="BB565" t="s" s="0">
        <v>181</v>
      </c>
      <c r="BC565" t="s" s="0">
        <v>81</v>
      </c>
      <c r="BD565" t="s" s="0">
        <v>81</v>
      </c>
      <c r="BE565" t="s" s="0">
        <v>81</v>
      </c>
      <c r="BF565" t="s" s="0">
        <v>81</v>
      </c>
      <c r="BG565" t="s" s="0">
        <v>81</v>
      </c>
      <c r="BH565" t="s" s="0">
        <v>81</v>
      </c>
      <c r="BI565" t="s" s="0">
        <v>12180</v>
      </c>
      <c r="BJ565" t="s" s="0">
        <v>12181</v>
      </c>
      <c r="BK565" t="s" s="1126">
        <f>HYPERLINK("http://dx.doi.org/10.3390/jcm15145325","http://dx.doi.org/10.3390/jcm15145325")</f>
        <v>12182</v>
      </c>
      <c r="BL565" t="s" s="0">
        <v>81</v>
      </c>
      <c r="BM565" t="s" s="0">
        <v>81</v>
      </c>
      <c r="BN565" t="s" s="0">
        <v>957</v>
      </c>
      <c r="BO565" t="s" s="0">
        <v>182</v>
      </c>
      <c r="BP565" t="s" s="0">
        <v>115</v>
      </c>
      <c r="BQ565" t="s" s="0">
        <v>12183</v>
      </c>
      <c r="BR565" t="s" s="0">
        <v>12184</v>
      </c>
      <c r="BS565" t="s" s="0">
        <v>12185</v>
      </c>
      <c r="BT565" t="s" s="1127">
        <f>HYPERLINK("https://www.webofscience.com/wos/woscc/full-record/WOS:001832189000001","View Record in Web of Science")</f>
        <v>119</v>
      </c>
      <c r="BU565" t="s" s="0">
        <v>120</v>
      </c>
      <c r="BV565" t="s" s="0">
        <v>81</v>
      </c>
      <c r="BW565" t="s" s="0">
        <v>81</v>
      </c>
      <c r="BX565" t="s" s="0">
        <v>121</v>
      </c>
    </row>
    <row r="566">
      <c r="A566" t="s" s="0">
        <v>77</v>
      </c>
      <c r="B566" t="s" s="0">
        <v>77</v>
      </c>
      <c r="C566" t="s" s="0">
        <v>288</v>
      </c>
      <c r="D566" t="s" s="0">
        <v>77</v>
      </c>
      <c r="E566" t="s" s="0">
        <v>12186</v>
      </c>
      <c r="F566" t="s" s="0">
        <v>12187</v>
      </c>
      <c r="G566" t="s" s="0">
        <v>12188</v>
      </c>
      <c r="H566" t="s" s="0">
        <v>81</v>
      </c>
      <c r="I566" t="s" s="0">
        <v>82</v>
      </c>
      <c r="J566" t="s" s="0">
        <v>12189</v>
      </c>
      <c r="K566" t="s" s="0">
        <v>12190</v>
      </c>
      <c r="L566" t="s" s="0">
        <v>12191</v>
      </c>
      <c r="M566" t="s" s="0">
        <v>12192</v>
      </c>
      <c r="N566" t="s" s="0">
        <v>12193</v>
      </c>
      <c r="O566" t="s" s="0">
        <v>12194</v>
      </c>
      <c r="P566" t="s" s="0">
        <v>12195</v>
      </c>
      <c r="Q566" t="s" s="0">
        <v>87</v>
      </c>
      <c r="R566" t="s" s="0">
        <v>81</v>
      </c>
      <c r="S566" t="s" s="0">
        <v>81</v>
      </c>
      <c r="T566" t="s" s="0">
        <v>81</v>
      </c>
      <c r="U566" t="s" s="0">
        <v>81</v>
      </c>
      <c r="V566" t="s" s="0">
        <v>12196</v>
      </c>
      <c r="W566" t="s" s="0">
        <v>12197</v>
      </c>
      <c r="X566" t="s" s="0">
        <v>81</v>
      </c>
      <c r="Y566" t="s" s="0">
        <v>81</v>
      </c>
      <c r="Z566" t="s" s="0">
        <v>90</v>
      </c>
      <c r="AA566" t="s" s="0">
        <v>91</v>
      </c>
      <c r="AB566" t="s" s="0">
        <v>81</v>
      </c>
      <c r="AC566" t="s" s="0">
        <v>81</v>
      </c>
      <c r="AD566" t="s" s="0">
        <v>81</v>
      </c>
      <c r="AE566" t="s" s="0">
        <v>81</v>
      </c>
      <c r="AF566" t="s" s="0">
        <v>81</v>
      </c>
      <c r="AG566" t="s" s="0">
        <v>81</v>
      </c>
      <c r="AH566" t="s" s="0">
        <v>12198</v>
      </c>
      <c r="AI566" t="s" s="0">
        <v>12199</v>
      </c>
      <c r="AJ566" t="s" s="0">
        <v>12200</v>
      </c>
      <c r="AK566" t="s" s="0">
        <v>81</v>
      </c>
      <c r="AL566" t="s" s="0">
        <v>513</v>
      </c>
      <c r="AM566" t="s" s="0">
        <v>957</v>
      </c>
      <c r="AN566" t="s" s="0">
        <v>169</v>
      </c>
      <c r="AO566" t="s" s="0">
        <v>97</v>
      </c>
      <c r="AP566" t="s" s="0">
        <v>1830</v>
      </c>
      <c r="AQ566" t="s" s="0">
        <v>12201</v>
      </c>
      <c r="AR566" t="s" s="0">
        <v>12202</v>
      </c>
      <c r="AS566" t="s" s="0">
        <v>12203</v>
      </c>
      <c r="AT566" t="s" s="0">
        <v>81</v>
      </c>
      <c r="AU566" t="s" s="0">
        <v>12204</v>
      </c>
      <c r="AV566" t="s" s="0">
        <v>81</v>
      </c>
      <c r="AW566" t="s" s="0">
        <v>12197</v>
      </c>
      <c r="AX566" t="s" s="0">
        <v>12205</v>
      </c>
      <c r="AY566" t="s" s="0">
        <v>6286</v>
      </c>
      <c r="AZ566" t="s" s="0">
        <v>6286</v>
      </c>
      <c r="BA566" t="s" s="0">
        <v>493</v>
      </c>
      <c r="BB566" t="s" s="0">
        <v>354</v>
      </c>
      <c r="BC566" t="s" s="0">
        <v>81</v>
      </c>
      <c r="BD566" t="s" s="0">
        <v>81</v>
      </c>
      <c r="BE566" t="s" s="0">
        <v>81</v>
      </c>
      <c r="BF566" t="s" s="0">
        <v>81</v>
      </c>
      <c r="BG566" t="s" s="0">
        <v>81</v>
      </c>
      <c r="BH566" t="s" s="0">
        <v>81</v>
      </c>
      <c r="BI566" t="s" s="0">
        <v>12206</v>
      </c>
      <c r="BJ566" t="s" s="0">
        <v>12207</v>
      </c>
      <c r="BK566" t="s" s="1128">
        <f>HYPERLINK("http://dx.doi.org/10.1371/journal.pone.0252612","http://dx.doi.org/10.1371/journal.pone.0252612")</f>
        <v>12208</v>
      </c>
      <c r="BL566" t="s" s="0">
        <v>81</v>
      </c>
      <c r="BM566" t="s" s="0">
        <v>81</v>
      </c>
      <c r="BN566" t="s" s="0">
        <v>137</v>
      </c>
      <c r="BO566" t="s" s="0">
        <v>1084</v>
      </c>
      <c r="BP566" t="s" s="0">
        <v>1085</v>
      </c>
      <c r="BQ566" t="s" s="0">
        <v>12209</v>
      </c>
      <c r="BR566" t="s" s="0">
        <v>12210</v>
      </c>
      <c r="BS566" t="s" s="0">
        <v>12211</v>
      </c>
      <c r="BT566" t="s" s="1129">
        <f>HYPERLINK("https://www.webofscience.com/wos/woscc/full-record/WOS:000687944100020","View Record in Web of Science")</f>
        <v>119</v>
      </c>
      <c r="BU566" t="s" s="0">
        <v>12212</v>
      </c>
      <c r="BV566" t="s" s="0">
        <v>81</v>
      </c>
      <c r="BW566" t="s" s="0">
        <v>81</v>
      </c>
      <c r="BX566" t="s" s="0">
        <v>121</v>
      </c>
    </row>
    <row r="567">
      <c r="A567" t="s" s="0">
        <v>77</v>
      </c>
      <c r="B567" t="s" s="0">
        <v>77</v>
      </c>
      <c r="C567" t="s" s="0">
        <v>77</v>
      </c>
      <c r="D567" t="s" s="0">
        <v>77</v>
      </c>
      <c r="E567" t="s" s="0">
        <v>12213</v>
      </c>
      <c r="F567" t="s" s="0">
        <v>12214</v>
      </c>
      <c r="G567" t="s" s="0">
        <v>12215</v>
      </c>
      <c r="H567" t="s" s="0">
        <v>81</v>
      </c>
      <c r="I567" t="s" s="0">
        <v>82</v>
      </c>
      <c r="J567" t="s" s="0">
        <v>12216</v>
      </c>
      <c r="K567" t="s" s="0">
        <v>12217</v>
      </c>
      <c r="L567" t="s" s="0">
        <v>81</v>
      </c>
      <c r="M567" t="s" s="0">
        <v>81</v>
      </c>
      <c r="N567" t="s" s="0">
        <v>81</v>
      </c>
      <c r="O567" t="s" s="0">
        <v>12218</v>
      </c>
      <c r="P567" t="s" s="0">
        <v>12219</v>
      </c>
      <c r="Q567" t="s" s="0">
        <v>87</v>
      </c>
      <c r="R567" t="s" s="0">
        <v>81</v>
      </c>
      <c r="S567" t="s" s="0">
        <v>81</v>
      </c>
      <c r="T567" t="s" s="0">
        <v>81</v>
      </c>
      <c r="U567" t="s" s="0">
        <v>81</v>
      </c>
      <c r="V567" t="s" s="0">
        <v>12220</v>
      </c>
      <c r="W567" t="s" s="0">
        <v>12221</v>
      </c>
      <c r="X567" t="s" s="0">
        <v>81</v>
      </c>
      <c r="Y567" t="s" s="0">
        <v>81</v>
      </c>
      <c r="Z567" t="s" s="0">
        <v>90</v>
      </c>
      <c r="AA567" t="s" s="0">
        <v>91</v>
      </c>
      <c r="AB567" t="s" s="0">
        <v>81</v>
      </c>
      <c r="AC567" t="s" s="0">
        <v>81</v>
      </c>
      <c r="AD567" t="s" s="0">
        <v>81</v>
      </c>
      <c r="AE567" t="s" s="0">
        <v>81</v>
      </c>
      <c r="AF567" t="s" s="0">
        <v>81</v>
      </c>
      <c r="AG567" t="s" s="0">
        <v>12222</v>
      </c>
      <c r="AH567" t="s" s="0">
        <v>8576</v>
      </c>
      <c r="AI567" t="s" s="0">
        <v>12223</v>
      </c>
      <c r="AJ567" t="s" s="0">
        <v>81</v>
      </c>
      <c r="AK567" t="s" s="0">
        <v>81</v>
      </c>
      <c r="AL567" t="s" s="0">
        <v>293</v>
      </c>
      <c r="AM567" t="s" s="0">
        <v>77</v>
      </c>
      <c r="AN567" t="s" s="0">
        <v>77</v>
      </c>
      <c r="AO567" t="s" s="0">
        <v>108</v>
      </c>
      <c r="AP567" t="s" s="0">
        <v>108</v>
      </c>
      <c r="AQ567" t="s" s="0">
        <v>535</v>
      </c>
      <c r="AR567" t="s" s="0">
        <v>99</v>
      </c>
      <c r="AS567" t="s" s="0">
        <v>536</v>
      </c>
      <c r="AT567" t="s" s="0">
        <v>12224</v>
      </c>
      <c r="AU567" t="s" s="0">
        <v>12225</v>
      </c>
      <c r="AV567" t="s" s="0">
        <v>81</v>
      </c>
      <c r="AW567" t="s" s="0">
        <v>12226</v>
      </c>
      <c r="AX567" t="s" s="0">
        <v>12227</v>
      </c>
      <c r="AY567" t="s" s="0">
        <v>12228</v>
      </c>
      <c r="AZ567" t="s" s="0">
        <v>106</v>
      </c>
      <c r="BA567" t="s" s="0">
        <v>385</v>
      </c>
      <c r="BB567" t="s" s="0">
        <v>108</v>
      </c>
      <c r="BC567" t="s" s="0">
        <v>81</v>
      </c>
      <c r="BD567" t="s" s="0">
        <v>81</v>
      </c>
      <c r="BE567" t="s" s="0">
        <v>81</v>
      </c>
      <c r="BF567" t="s" s="0">
        <v>81</v>
      </c>
      <c r="BG567" t="s" s="0">
        <v>81</v>
      </c>
      <c r="BH567" t="s" s="0">
        <v>81</v>
      </c>
      <c r="BI567" t="s" s="0">
        <v>1311</v>
      </c>
      <c r="BJ567" t="s" s="0">
        <v>12229</v>
      </c>
      <c r="BK567" t="s" s="1130">
        <f>HYPERLINK("http://dx.doi.org/10.1007/s11701-026-03202-1","http://dx.doi.org/10.1007/s11701-026-03202-1")</f>
        <v>12230</v>
      </c>
      <c r="BL567" t="s" s="0">
        <v>81</v>
      </c>
      <c r="BM567" t="s" s="0">
        <v>81</v>
      </c>
      <c r="BN567" t="s" s="0">
        <v>354</v>
      </c>
      <c r="BO567" t="s" s="0">
        <v>298</v>
      </c>
      <c r="BP567" t="s" s="0">
        <v>298</v>
      </c>
      <c r="BQ567" t="s" s="0">
        <v>12231</v>
      </c>
      <c r="BR567" t="s" s="0">
        <v>12232</v>
      </c>
      <c r="BS567" t="s" s="0">
        <v>12233</v>
      </c>
      <c r="BT567" t="s" s="1131">
        <f>HYPERLINK("https://www.webofscience.com/wos/woscc/full-record/WOS:001688458300001","View Record in Web of Science")</f>
        <v>119</v>
      </c>
      <c r="BU567" t="s" s="0">
        <v>81</v>
      </c>
      <c r="BV567" t="s" s="0">
        <v>81</v>
      </c>
      <c r="BW567" t="s" s="0">
        <v>81</v>
      </c>
      <c r="BX567" t="s" s="0">
        <v>121</v>
      </c>
    </row>
    <row r="568">
      <c r="A568" t="s" s="0">
        <v>77</v>
      </c>
      <c r="B568" t="s" s="0">
        <v>77</v>
      </c>
      <c r="C568" t="s" s="0">
        <v>77</v>
      </c>
      <c r="D568" t="s" s="0">
        <v>77</v>
      </c>
      <c r="E568" t="s" s="0">
        <v>12234</v>
      </c>
      <c r="F568" t="s" s="0">
        <v>12235</v>
      </c>
      <c r="G568" t="s" s="0">
        <v>12236</v>
      </c>
      <c r="H568" t="s" s="0">
        <v>81</v>
      </c>
      <c r="I568" t="s" s="0">
        <v>82</v>
      </c>
      <c r="J568" t="s" s="0">
        <v>12237</v>
      </c>
      <c r="K568" t="s" s="0">
        <v>12238</v>
      </c>
      <c r="L568" t="s" s="0">
        <v>12239</v>
      </c>
      <c r="M568" t="s" s="0">
        <v>12240</v>
      </c>
      <c r="N568" t="s" s="0">
        <v>12241</v>
      </c>
      <c r="O568" t="s" s="0">
        <v>12242</v>
      </c>
      <c r="P568" t="s" s="0">
        <v>12243</v>
      </c>
      <c r="Q568" t="s" s="0">
        <v>87</v>
      </c>
      <c r="R568" t="s" s="0">
        <v>81</v>
      </c>
      <c r="S568" t="s" s="0">
        <v>81</v>
      </c>
      <c r="T568" t="s" s="0">
        <v>81</v>
      </c>
      <c r="U568" t="s" s="0">
        <v>81</v>
      </c>
      <c r="V568" t="s" s="0">
        <v>12244</v>
      </c>
      <c r="W568" t="s" s="0">
        <v>557</v>
      </c>
      <c r="X568" t="s" s="0">
        <v>81</v>
      </c>
      <c r="Y568" t="s" s="0">
        <v>81</v>
      </c>
      <c r="Z568" t="s" s="0">
        <v>90</v>
      </c>
      <c r="AA568" t="s" s="0">
        <v>91</v>
      </c>
      <c r="AB568" t="s" s="0">
        <v>81</v>
      </c>
      <c r="AC568" t="s" s="0">
        <v>81</v>
      </c>
      <c r="AD568" t="s" s="0">
        <v>81</v>
      </c>
      <c r="AE568" t="s" s="0">
        <v>81</v>
      </c>
      <c r="AF568" t="s" s="0">
        <v>81</v>
      </c>
      <c r="AG568" t="s" s="0">
        <v>12245</v>
      </c>
      <c r="AH568" t="s" s="0">
        <v>12246</v>
      </c>
      <c r="AI568" t="s" s="0">
        <v>12247</v>
      </c>
      <c r="AJ568" t="s" s="0">
        <v>81</v>
      </c>
      <c r="AK568" t="s" s="0">
        <v>81</v>
      </c>
      <c r="AL568" t="s" s="0">
        <v>2920</v>
      </c>
      <c r="AM568" t="s" s="0">
        <v>108</v>
      </c>
      <c r="AN568" t="s" s="0">
        <v>108</v>
      </c>
      <c r="AO568" t="s" s="0">
        <v>97</v>
      </c>
      <c r="AP568" t="s" s="0">
        <v>97</v>
      </c>
      <c r="AQ568" t="s" s="0">
        <v>313</v>
      </c>
      <c r="AR568" t="s" s="0">
        <v>314</v>
      </c>
      <c r="AS568" t="s" s="0">
        <v>315</v>
      </c>
      <c r="AT568" t="s" s="0">
        <v>561</v>
      </c>
      <c r="AU568" t="s" s="0">
        <v>81</v>
      </c>
      <c r="AV568" t="s" s="0">
        <v>81</v>
      </c>
      <c r="AW568" t="s" s="0">
        <v>562</v>
      </c>
      <c r="AX568" t="s" s="0">
        <v>563</v>
      </c>
      <c r="AY568" t="s" s="0">
        <v>9575</v>
      </c>
      <c r="AZ568" t="s" s="0">
        <v>106</v>
      </c>
      <c r="BA568" t="s" s="0">
        <v>493</v>
      </c>
      <c r="BB568" t="s" s="0">
        <v>81</v>
      </c>
      <c r="BC568" t="s" s="0">
        <v>81</v>
      </c>
      <c r="BD568" t="s" s="0">
        <v>81</v>
      </c>
      <c r="BE568" t="s" s="0">
        <v>81</v>
      </c>
      <c r="BF568" t="s" s="0">
        <v>81</v>
      </c>
      <c r="BG568" t="s" s="0">
        <v>81</v>
      </c>
      <c r="BH568" t="s" s="0">
        <v>81</v>
      </c>
      <c r="BI568" t="s" s="0">
        <v>12248</v>
      </c>
      <c r="BJ568" t="s" s="0">
        <v>12249</v>
      </c>
      <c r="BK568" t="s" s="1132">
        <f>HYPERLINK("http://dx.doi.org/10.3389/fonc.2026.1810793","http://dx.doi.org/10.3389/fonc.2026.1810793")</f>
        <v>12250</v>
      </c>
      <c r="BL568" t="s" s="0">
        <v>81</v>
      </c>
      <c r="BM568" t="s" s="0">
        <v>346</v>
      </c>
      <c r="BN568" t="s" s="0">
        <v>177</v>
      </c>
      <c r="BO568" t="s" s="0">
        <v>568</v>
      </c>
      <c r="BP568" t="s" s="0">
        <v>568</v>
      </c>
      <c r="BQ568" t="s" s="0">
        <v>12251</v>
      </c>
      <c r="BR568" t="s" s="0">
        <v>12252</v>
      </c>
      <c r="BS568" t="s" s="0">
        <v>12253</v>
      </c>
      <c r="BT568" t="s" s="1133">
        <f>HYPERLINK("https://www.webofscience.com/wos/woscc/full-record/WOS:001758387300001","View Record in Web of Science")</f>
        <v>119</v>
      </c>
      <c r="BU568" t="s" s="0">
        <v>120</v>
      </c>
      <c r="BV568" t="s" s="0">
        <v>81</v>
      </c>
      <c r="BW568" t="s" s="0">
        <v>81</v>
      </c>
      <c r="BX568" t="s" s="0">
        <v>121</v>
      </c>
    </row>
    <row r="569">
      <c r="A569" t="s" s="0">
        <v>77</v>
      </c>
      <c r="B569" t="s" s="0">
        <v>77</v>
      </c>
      <c r="C569" t="s" s="0">
        <v>77</v>
      </c>
      <c r="D569" t="s" s="0">
        <v>77</v>
      </c>
      <c r="E569" t="s" s="0">
        <v>12254</v>
      </c>
      <c r="F569" t="s" s="0">
        <v>12255</v>
      </c>
      <c r="G569" t="s" s="0">
        <v>12256</v>
      </c>
      <c r="H569" t="s" s="0">
        <v>81</v>
      </c>
      <c r="I569" t="s" s="0">
        <v>82</v>
      </c>
      <c r="J569" t="s" s="0">
        <v>12257</v>
      </c>
      <c r="K569" t="s" s="0">
        <v>12258</v>
      </c>
      <c r="L569" t="s" s="0">
        <v>81</v>
      </c>
      <c r="M569" t="s" s="0">
        <v>81</v>
      </c>
      <c r="N569" t="s" s="0">
        <v>81</v>
      </c>
      <c r="O569" t="s" s="0">
        <v>12259</v>
      </c>
      <c r="P569" t="s" s="0">
        <v>12260</v>
      </c>
      <c r="Q569" t="s" s="0">
        <v>87</v>
      </c>
      <c r="R569" t="s" s="0">
        <v>81</v>
      </c>
      <c r="S569" t="s" s="0">
        <v>81</v>
      </c>
      <c r="T569" t="s" s="0">
        <v>81</v>
      </c>
      <c r="U569" t="s" s="0">
        <v>81</v>
      </c>
      <c r="V569" t="s" s="0">
        <v>12261</v>
      </c>
      <c r="W569" t="s" s="0">
        <v>2634</v>
      </c>
      <c r="X569" t="s" s="0">
        <v>81</v>
      </c>
      <c r="Y569" t="s" s="0">
        <v>81</v>
      </c>
      <c r="Z569" t="s" s="0">
        <v>90</v>
      </c>
      <c r="AA569" t="s" s="0">
        <v>91</v>
      </c>
      <c r="AB569" t="s" s="0">
        <v>81</v>
      </c>
      <c r="AC569" t="s" s="0">
        <v>81</v>
      </c>
      <c r="AD569" t="s" s="0">
        <v>81</v>
      </c>
      <c r="AE569" t="s" s="0">
        <v>81</v>
      </c>
      <c r="AF569" t="s" s="0">
        <v>81</v>
      </c>
      <c r="AG569" t="s" s="0">
        <v>12262</v>
      </c>
      <c r="AH569" t="s" s="0">
        <v>81</v>
      </c>
      <c r="AI569" t="s" s="0">
        <v>12263</v>
      </c>
      <c r="AJ569" t="s" s="0">
        <v>81</v>
      </c>
      <c r="AK569" t="s" s="0">
        <v>81</v>
      </c>
      <c r="AL569" t="s" s="0">
        <v>3995</v>
      </c>
      <c r="AM569" t="s" s="0">
        <v>77</v>
      </c>
      <c r="AN569" t="s" s="0">
        <v>77</v>
      </c>
      <c r="AO569" t="s" s="0">
        <v>199</v>
      </c>
      <c r="AP569" t="s" s="0">
        <v>199</v>
      </c>
      <c r="AQ569" t="s" s="0">
        <v>226</v>
      </c>
      <c r="AR569" t="s" s="0">
        <v>227</v>
      </c>
      <c r="AS569" t="s" s="0">
        <v>228</v>
      </c>
      <c r="AT569" t="s" s="0">
        <v>2636</v>
      </c>
      <c r="AU569" t="s" s="0">
        <v>2637</v>
      </c>
      <c r="AV569" t="s" s="0">
        <v>81</v>
      </c>
      <c r="AW569" t="s" s="0">
        <v>2638</v>
      </c>
      <c r="AX569" t="s" s="0">
        <v>2639</v>
      </c>
      <c r="AY569" t="s" s="0">
        <v>2640</v>
      </c>
      <c r="AZ569" t="s" s="0">
        <v>106</v>
      </c>
      <c r="BA569" t="s" s="0">
        <v>466</v>
      </c>
      <c r="BB569" t="s" s="0">
        <v>122</v>
      </c>
      <c r="BC569" t="s" s="0">
        <v>81</v>
      </c>
      <c r="BD569" t="s" s="0">
        <v>81</v>
      </c>
      <c r="BE569" t="s" s="0">
        <v>81</v>
      </c>
      <c r="BF569" t="s" s="0">
        <v>81</v>
      </c>
      <c r="BG569" t="s" s="0">
        <v>81</v>
      </c>
      <c r="BH569" t="s" s="0">
        <v>81</v>
      </c>
      <c r="BI569" t="s" s="0">
        <v>81</v>
      </c>
      <c r="BJ569" t="s" s="0">
        <v>12264</v>
      </c>
      <c r="BK569" t="s" s="1134">
        <f>HYPERLINK("http://dx.doi.org/10.21037/jtd-2026-0592","http://dx.doi.org/10.21037/jtd-2026-0592")</f>
        <v>12265</v>
      </c>
      <c r="BL569" t="s" s="0">
        <v>81</v>
      </c>
      <c r="BM569" t="s" s="0">
        <v>912</v>
      </c>
      <c r="BN569" t="s" s="0">
        <v>293</v>
      </c>
      <c r="BO569" t="s" s="0">
        <v>2644</v>
      </c>
      <c r="BP569" t="s" s="0">
        <v>2644</v>
      </c>
      <c r="BQ569" t="s" s="0">
        <v>2645</v>
      </c>
      <c r="BR569" t="s" s="0">
        <v>12266</v>
      </c>
      <c r="BS569" t="s" s="0">
        <v>12267</v>
      </c>
      <c r="BT569" t="s" s="1135">
        <f>HYPERLINK("https://www.webofscience.com/wos/woscc/full-record/WOS:001779310000001","View Record in Web of Science")</f>
        <v>119</v>
      </c>
      <c r="BU569" t="s" s="0">
        <v>120</v>
      </c>
      <c r="BV569" t="s" s="0">
        <v>81</v>
      </c>
      <c r="BW569" t="s" s="0">
        <v>81</v>
      </c>
      <c r="BX569" t="s" s="0">
        <v>121</v>
      </c>
    </row>
    <row r="570">
      <c r="A570" t="s" s="0">
        <v>77</v>
      </c>
      <c r="B570" t="s" s="0">
        <v>77</v>
      </c>
      <c r="C570" t="s" s="0">
        <v>77</v>
      </c>
      <c r="D570" t="s" s="0">
        <v>77</v>
      </c>
      <c r="E570" t="s" s="0">
        <v>12268</v>
      </c>
      <c r="F570" t="s" s="0">
        <v>12269</v>
      </c>
      <c r="G570" t="s" s="0">
        <v>12270</v>
      </c>
      <c r="H570" t="s" s="0">
        <v>81</v>
      </c>
      <c r="I570" t="s" s="0">
        <v>82</v>
      </c>
      <c r="J570" t="s" s="0">
        <v>12271</v>
      </c>
      <c r="K570" t="s" s="0">
        <v>12272</v>
      </c>
      <c r="L570" t="s" s="0">
        <v>12273</v>
      </c>
      <c r="M570" t="s" s="0">
        <v>12273</v>
      </c>
      <c r="N570" t="s" s="0">
        <v>12274</v>
      </c>
      <c r="O570" t="s" s="0">
        <v>12275</v>
      </c>
      <c r="P570" t="s" s="0">
        <v>12276</v>
      </c>
      <c r="Q570" t="s" s="0">
        <v>87</v>
      </c>
      <c r="R570" t="s" s="0">
        <v>81</v>
      </c>
      <c r="S570" t="s" s="0">
        <v>81</v>
      </c>
      <c r="T570" t="s" s="0">
        <v>81</v>
      </c>
      <c r="U570" t="s" s="0">
        <v>81</v>
      </c>
      <c r="V570" t="s" s="0">
        <v>12277</v>
      </c>
      <c r="W570" t="s" s="0">
        <v>3083</v>
      </c>
      <c r="X570" t="s" s="0">
        <v>81</v>
      </c>
      <c r="Y570" t="s" s="0">
        <v>81</v>
      </c>
      <c r="Z570" t="s" s="0">
        <v>90</v>
      </c>
      <c r="AA570" t="s" s="0">
        <v>91</v>
      </c>
      <c r="AB570" t="s" s="0">
        <v>81</v>
      </c>
      <c r="AC570" t="s" s="0">
        <v>81</v>
      </c>
      <c r="AD570" t="s" s="0">
        <v>81</v>
      </c>
      <c r="AE570" t="s" s="0">
        <v>81</v>
      </c>
      <c r="AF570" t="s" s="0">
        <v>81</v>
      </c>
      <c r="AG570" t="s" s="0">
        <v>12278</v>
      </c>
      <c r="AH570" t="s" s="0">
        <v>12279</v>
      </c>
      <c r="AI570" t="s" s="0">
        <v>12280</v>
      </c>
      <c r="AJ570" t="s" s="0">
        <v>81</v>
      </c>
      <c r="AK570" t="s" s="0">
        <v>81</v>
      </c>
      <c r="AL570" t="s" s="0">
        <v>2597</v>
      </c>
      <c r="AM570" t="s" s="0">
        <v>97</v>
      </c>
      <c r="AN570" t="s" s="0">
        <v>97</v>
      </c>
      <c r="AO570" t="s" s="0">
        <v>199</v>
      </c>
      <c r="AP570" t="s" s="0">
        <v>122</v>
      </c>
      <c r="AQ570" t="s" s="0">
        <v>98</v>
      </c>
      <c r="AR570" t="s" s="0">
        <v>99</v>
      </c>
      <c r="AS570" t="s" s="0">
        <v>100</v>
      </c>
      <c r="AT570" t="s" s="0">
        <v>81</v>
      </c>
      <c r="AU570" t="s" s="0">
        <v>3087</v>
      </c>
      <c r="AV570" t="s" s="0">
        <v>81</v>
      </c>
      <c r="AW570" t="s" s="0">
        <v>3088</v>
      </c>
      <c r="AX570" t="s" s="0">
        <v>3089</v>
      </c>
      <c r="AY570" t="s" s="0">
        <v>12281</v>
      </c>
      <c r="AZ570" t="s" s="0">
        <v>205</v>
      </c>
      <c r="BA570" t="s" s="0">
        <v>267</v>
      </c>
      <c r="BB570" t="s" s="0">
        <v>108</v>
      </c>
      <c r="BC570" t="s" s="0">
        <v>81</v>
      </c>
      <c r="BD570" t="s" s="0">
        <v>81</v>
      </c>
      <c r="BE570" t="s" s="0">
        <v>81</v>
      </c>
      <c r="BF570" t="s" s="0">
        <v>81</v>
      </c>
      <c r="BG570" t="s" s="0">
        <v>81</v>
      </c>
      <c r="BH570" t="s" s="0">
        <v>81</v>
      </c>
      <c r="BI570" t="s" s="0">
        <v>5627</v>
      </c>
      <c r="BJ570" t="s" s="0">
        <v>12282</v>
      </c>
      <c r="BK570" t="s" s="1136">
        <f>HYPERLINK("http://dx.doi.org/10.1186/s12911-025-03243-w","http://dx.doi.org/10.1186/s12911-025-03243-w")</f>
        <v>12283</v>
      </c>
      <c r="BL570" t="s" s="0">
        <v>81</v>
      </c>
      <c r="BM570" t="s" s="0">
        <v>81</v>
      </c>
      <c r="BN570" t="s" s="0">
        <v>206</v>
      </c>
      <c r="BO570" t="s" s="0">
        <v>3094</v>
      </c>
      <c r="BP570" t="s" s="0">
        <v>3094</v>
      </c>
      <c r="BQ570" t="s" s="0">
        <v>12284</v>
      </c>
      <c r="BR570" t="s" s="0">
        <v>12285</v>
      </c>
      <c r="BS570" t="s" s="0">
        <v>12286</v>
      </c>
      <c r="BT570" t="s" s="1137">
        <f>HYPERLINK("https://www.webofscience.com/wos/woscc/full-record/WOS:001608545900001","View Record in Web of Science")</f>
        <v>119</v>
      </c>
      <c r="BU570" t="s" s="0">
        <v>120</v>
      </c>
      <c r="BV570" t="s" s="0">
        <v>81</v>
      </c>
      <c r="BW570" t="s" s="0">
        <v>81</v>
      </c>
      <c r="BX570" t="s" s="0">
        <v>121</v>
      </c>
    </row>
    <row r="571">
      <c r="A571" t="s" s="0">
        <v>77</v>
      </c>
      <c r="B571" t="s" s="0">
        <v>77</v>
      </c>
      <c r="C571" t="s" s="0">
        <v>77</v>
      </c>
      <c r="D571" t="s" s="0">
        <v>77</v>
      </c>
      <c r="E571" t="s" s="0">
        <v>12287</v>
      </c>
      <c r="F571" t="s" s="0">
        <v>12288</v>
      </c>
      <c r="G571" t="s" s="0">
        <v>12289</v>
      </c>
      <c r="H571" t="s" s="0">
        <v>81</v>
      </c>
      <c r="I571" t="s" s="0">
        <v>82</v>
      </c>
      <c r="J571" t="s" s="0">
        <v>12290</v>
      </c>
      <c r="K571" t="s" s="0">
        <v>12291</v>
      </c>
      <c r="L571" t="s" s="0">
        <v>81</v>
      </c>
      <c r="M571" t="s" s="0">
        <v>81</v>
      </c>
      <c r="N571" t="s" s="0">
        <v>81</v>
      </c>
      <c r="O571" t="s" s="0">
        <v>12292</v>
      </c>
      <c r="P571" t="s" s="0">
        <v>81</v>
      </c>
      <c r="Q571" t="s" s="0">
        <v>87</v>
      </c>
      <c r="R571" t="s" s="0">
        <v>81</v>
      </c>
      <c r="S571" t="s" s="0">
        <v>81</v>
      </c>
      <c r="T571" t="s" s="0">
        <v>81</v>
      </c>
      <c r="U571" t="s" s="0">
        <v>81</v>
      </c>
      <c r="V571" t="s" s="0">
        <v>12293</v>
      </c>
      <c r="W571" t="s" s="0">
        <v>12294</v>
      </c>
      <c r="X571" t="s" s="0">
        <v>81</v>
      </c>
      <c r="Y571" t="s" s="0">
        <v>81</v>
      </c>
      <c r="Z571" t="s" s="0">
        <v>90</v>
      </c>
      <c r="AA571" t="s" s="0">
        <v>91</v>
      </c>
      <c r="AB571" t="s" s="0">
        <v>81</v>
      </c>
      <c r="AC571" t="s" s="0">
        <v>81</v>
      </c>
      <c r="AD571" t="s" s="0">
        <v>81</v>
      </c>
      <c r="AE571" t="s" s="0">
        <v>81</v>
      </c>
      <c r="AF571" t="s" s="0">
        <v>81</v>
      </c>
      <c r="AG571" t="s" s="0">
        <v>12295</v>
      </c>
      <c r="AH571" t="s" s="0">
        <v>81</v>
      </c>
      <c r="AI571" t="s" s="0">
        <v>12296</v>
      </c>
      <c r="AJ571" t="s" s="0">
        <v>81</v>
      </c>
      <c r="AK571" t="s" s="0">
        <v>81</v>
      </c>
      <c r="AL571" t="s" s="0">
        <v>1830</v>
      </c>
      <c r="AM571" t="s" s="0">
        <v>77</v>
      </c>
      <c r="AN571" t="s" s="0">
        <v>77</v>
      </c>
      <c r="AO571" t="s" s="0">
        <v>77</v>
      </c>
      <c r="AP571" t="s" s="0">
        <v>77</v>
      </c>
      <c r="AQ571" t="s" s="0">
        <v>1231</v>
      </c>
      <c r="AR571" t="s" s="0">
        <v>1232</v>
      </c>
      <c r="AS571" t="s" s="0">
        <v>1233</v>
      </c>
      <c r="AT571" t="s" s="0">
        <v>12297</v>
      </c>
      <c r="AU571" t="s" s="0">
        <v>12298</v>
      </c>
      <c r="AV571" t="s" s="0">
        <v>81</v>
      </c>
      <c r="AW571" t="s" s="0">
        <v>12299</v>
      </c>
      <c r="AX571" t="s" s="0">
        <v>12300</v>
      </c>
      <c r="AY571" t="s" s="0">
        <v>1104</v>
      </c>
      <c r="AZ571" t="s" s="0">
        <v>106</v>
      </c>
      <c r="BA571" t="s" s="0">
        <v>376</v>
      </c>
      <c r="BB571" t="s" s="0">
        <v>289</v>
      </c>
      <c r="BC571" t="s" s="0">
        <v>81</v>
      </c>
      <c r="BD571" t="s" s="0">
        <v>81</v>
      </c>
      <c r="BE571" t="s" s="0">
        <v>81</v>
      </c>
      <c r="BF571" t="s" s="0">
        <v>81</v>
      </c>
      <c r="BG571" t="s" s="0">
        <v>81</v>
      </c>
      <c r="BH571" t="s" s="0">
        <v>81</v>
      </c>
      <c r="BI571" t="s" s="0">
        <v>12301</v>
      </c>
      <c r="BJ571" t="s" s="0">
        <v>12302</v>
      </c>
      <c r="BK571" t="s" s="1138">
        <f>HYPERLINK("http://dx.doi.org/10.1111/echo.70541","http://dx.doi.org/10.1111/echo.70541")</f>
        <v>12303</v>
      </c>
      <c r="BL571" t="s" s="0">
        <v>81</v>
      </c>
      <c r="BM571" t="s" s="0">
        <v>81</v>
      </c>
      <c r="BN571" t="s" s="0">
        <v>297</v>
      </c>
      <c r="BO571" t="s" s="0">
        <v>155</v>
      </c>
      <c r="BP571" t="s" s="0">
        <v>156</v>
      </c>
      <c r="BQ571" t="s" s="0">
        <v>12304</v>
      </c>
      <c r="BR571" t="s" s="0">
        <v>12305</v>
      </c>
      <c r="BS571" t="s" s="0">
        <v>12306</v>
      </c>
      <c r="BT571" t="s" s="1139">
        <f>HYPERLINK("https://www.webofscience.com/wos/woscc/full-record/WOS:001810313200001","View Record in Web of Science")</f>
        <v>119</v>
      </c>
      <c r="BU571" t="s" s="0">
        <v>81</v>
      </c>
      <c r="BV571" t="s" s="0">
        <v>81</v>
      </c>
      <c r="BW571" t="s" s="0">
        <v>81</v>
      </c>
      <c r="BX571" t="s" s="0">
        <v>121</v>
      </c>
    </row>
    <row r="572">
      <c r="A572" t="s" s="0">
        <v>77</v>
      </c>
      <c r="B572" t="s" s="0">
        <v>77</v>
      </c>
      <c r="C572" t="s" s="0">
        <v>108</v>
      </c>
      <c r="D572" t="s" s="0">
        <v>77</v>
      </c>
      <c r="E572" t="s" s="0">
        <v>12307</v>
      </c>
      <c r="F572" t="s" s="0">
        <v>12308</v>
      </c>
      <c r="G572" t="s" s="0">
        <v>12309</v>
      </c>
      <c r="H572" t="s" s="0">
        <v>81</v>
      </c>
      <c r="I572" t="s" s="0">
        <v>82</v>
      </c>
      <c r="J572" t="s" s="0">
        <v>12310</v>
      </c>
      <c r="K572" t="s" s="0">
        <v>12311</v>
      </c>
      <c r="L572" t="s" s="0">
        <v>81</v>
      </c>
      <c r="M572" t="s" s="0">
        <v>81</v>
      </c>
      <c r="N572" t="s" s="0">
        <v>81</v>
      </c>
      <c r="O572" t="s" s="0">
        <v>12312</v>
      </c>
      <c r="P572" t="s" s="0">
        <v>12313</v>
      </c>
      <c r="Q572" t="s" s="0">
        <v>87</v>
      </c>
      <c r="R572" t="s" s="0">
        <v>81</v>
      </c>
      <c r="S572" t="s" s="0">
        <v>81</v>
      </c>
      <c r="T572" t="s" s="0">
        <v>81</v>
      </c>
      <c r="U572" t="s" s="0">
        <v>81</v>
      </c>
      <c r="V572" t="s" s="0">
        <v>12314</v>
      </c>
      <c r="W572" t="s" s="0">
        <v>2634</v>
      </c>
      <c r="X572" t="s" s="0">
        <v>81</v>
      </c>
      <c r="Y572" t="s" s="0">
        <v>81</v>
      </c>
      <c r="Z572" t="s" s="0">
        <v>90</v>
      </c>
      <c r="AA572" t="s" s="0">
        <v>91</v>
      </c>
      <c r="AB572" t="s" s="0">
        <v>81</v>
      </c>
      <c r="AC572" t="s" s="0">
        <v>81</v>
      </c>
      <c r="AD572" t="s" s="0">
        <v>81</v>
      </c>
      <c r="AE572" t="s" s="0">
        <v>81</v>
      </c>
      <c r="AF572" t="s" s="0">
        <v>81</v>
      </c>
      <c r="AG572" t="s" s="0">
        <v>12315</v>
      </c>
      <c r="AH572" t="s" s="0">
        <v>12316</v>
      </c>
      <c r="AI572" t="s" s="0">
        <v>12317</v>
      </c>
      <c r="AJ572" t="s" s="0">
        <v>12318</v>
      </c>
      <c r="AK572" t="s" s="0">
        <v>81</v>
      </c>
      <c r="AL572" t="s" s="0">
        <v>1379</v>
      </c>
      <c r="AM572" t="s" s="0">
        <v>200</v>
      </c>
      <c r="AN572" t="s" s="0">
        <v>200</v>
      </c>
      <c r="AO572" t="s" s="0">
        <v>199</v>
      </c>
      <c r="AP572" t="s" s="0">
        <v>677</v>
      </c>
      <c r="AQ572" t="s" s="0">
        <v>226</v>
      </c>
      <c r="AR572" t="s" s="0">
        <v>227</v>
      </c>
      <c r="AS572" t="s" s="0">
        <v>228</v>
      </c>
      <c r="AT572" t="s" s="0">
        <v>2636</v>
      </c>
      <c r="AU572" t="s" s="0">
        <v>2637</v>
      </c>
      <c r="AV572" t="s" s="0">
        <v>81</v>
      </c>
      <c r="AW572" t="s" s="0">
        <v>2638</v>
      </c>
      <c r="AX572" t="s" s="0">
        <v>2639</v>
      </c>
      <c r="AY572" t="s" s="0">
        <v>6780</v>
      </c>
      <c r="AZ572" t="s" s="0">
        <v>205</v>
      </c>
      <c r="BA572" t="s" s="0">
        <v>136</v>
      </c>
      <c r="BB572" t="s" s="0">
        <v>354</v>
      </c>
      <c r="BC572" t="s" s="0">
        <v>81</v>
      </c>
      <c r="BD572" t="s" s="0">
        <v>81</v>
      </c>
      <c r="BE572" t="s" s="0">
        <v>81</v>
      </c>
      <c r="BF572" t="s" s="0">
        <v>81</v>
      </c>
      <c r="BG572" t="s" s="0">
        <v>12319</v>
      </c>
      <c r="BH572" t="s" s="0">
        <v>12320</v>
      </c>
      <c r="BI572" t="s" s="0">
        <v>81</v>
      </c>
      <c r="BJ572" t="s" s="0">
        <v>12321</v>
      </c>
      <c r="BK572" t="s" s="1140">
        <f>HYPERLINK("http://dx.doi.org/10.21037/jtd-2025-1512","http://dx.doi.org/10.21037/jtd-2025-1512")</f>
        <v>12322</v>
      </c>
      <c r="BL572" t="s" s="0">
        <v>81</v>
      </c>
      <c r="BM572" t="s" s="0">
        <v>81</v>
      </c>
      <c r="BN572" t="s" s="0">
        <v>154</v>
      </c>
      <c r="BO572" t="s" s="0">
        <v>2644</v>
      </c>
      <c r="BP572" t="s" s="0">
        <v>2644</v>
      </c>
      <c r="BQ572" t="s" s="0">
        <v>12323</v>
      </c>
      <c r="BR572" t="s" s="0">
        <v>12324</v>
      </c>
      <c r="BS572" t="s" s="0">
        <v>12325</v>
      </c>
      <c r="BT572" t="s" s="1141">
        <f>HYPERLINK("https://www.webofscience.com/wos/woscc/full-record/WOS:001571017100023","View Record in Web of Science")</f>
        <v>119</v>
      </c>
      <c r="BU572" t="s" s="0">
        <v>120</v>
      </c>
      <c r="BV572" t="s" s="0">
        <v>81</v>
      </c>
      <c r="BW572" t="s" s="0">
        <v>81</v>
      </c>
      <c r="BX572" t="s" s="0">
        <v>121</v>
      </c>
    </row>
    <row r="573">
      <c r="A573" t="s" s="0">
        <v>77</v>
      </c>
      <c r="B573" t="s" s="0">
        <v>77</v>
      </c>
      <c r="C573" t="s" s="0">
        <v>77</v>
      </c>
      <c r="D573" t="s" s="0">
        <v>77</v>
      </c>
      <c r="E573" t="s" s="0">
        <v>12326</v>
      </c>
      <c r="F573" t="s" s="0">
        <v>12327</v>
      </c>
      <c r="G573" t="s" s="0">
        <v>12328</v>
      </c>
      <c r="H573" t="s" s="0">
        <v>81</v>
      </c>
      <c r="I573" t="s" s="0">
        <v>276</v>
      </c>
      <c r="J573" t="s" s="0">
        <v>12329</v>
      </c>
      <c r="K573" t="s" s="0">
        <v>12330</v>
      </c>
      <c r="L573" t="s" s="0">
        <v>12331</v>
      </c>
      <c r="M573" t="s" s="0">
        <v>12332</v>
      </c>
      <c r="N573" t="s" s="0">
        <v>12333</v>
      </c>
      <c r="O573" t="s" s="0">
        <v>12334</v>
      </c>
      <c r="P573" t="s" s="0">
        <v>12335</v>
      </c>
      <c r="Q573" t="s" s="0">
        <v>87</v>
      </c>
      <c r="R573" t="s" s="0">
        <v>81</v>
      </c>
      <c r="S573" t="s" s="0">
        <v>81</v>
      </c>
      <c r="T573" t="s" s="0">
        <v>81</v>
      </c>
      <c r="U573" t="s" s="0">
        <v>81</v>
      </c>
      <c r="V573" t="s" s="0">
        <v>12336</v>
      </c>
      <c r="W573" t="s" s="0">
        <v>12337</v>
      </c>
      <c r="X573" t="s" s="0">
        <v>81</v>
      </c>
      <c r="Y573" t="s" s="0">
        <v>81</v>
      </c>
      <c r="Z573" t="s" s="0">
        <v>90</v>
      </c>
      <c r="AA573" t="s" s="0">
        <v>91</v>
      </c>
      <c r="AB573" t="s" s="0">
        <v>81</v>
      </c>
      <c r="AC573" t="s" s="0">
        <v>81</v>
      </c>
      <c r="AD573" t="s" s="0">
        <v>81</v>
      </c>
      <c r="AE573" t="s" s="0">
        <v>81</v>
      </c>
      <c r="AF573" t="s" s="0">
        <v>81</v>
      </c>
      <c r="AG573" t="s" s="0">
        <v>12338</v>
      </c>
      <c r="AH573" t="s" s="0">
        <v>2053</v>
      </c>
      <c r="AI573" t="s" s="0">
        <v>81</v>
      </c>
      <c r="AJ573" t="s" s="0">
        <v>81</v>
      </c>
      <c r="AK573" t="s" s="0">
        <v>81</v>
      </c>
      <c r="AL573" t="s" s="0">
        <v>169</v>
      </c>
      <c r="AM573" t="s" s="0">
        <v>77</v>
      </c>
      <c r="AN573" t="s" s="0">
        <v>77</v>
      </c>
      <c r="AO573" t="s" s="0">
        <v>77</v>
      </c>
      <c r="AP573" t="s" s="0">
        <v>77</v>
      </c>
      <c r="AQ573" t="s" s="0">
        <v>611</v>
      </c>
      <c r="AR573" t="s" s="0">
        <v>612</v>
      </c>
      <c r="AS573" t="s" s="0">
        <v>613</v>
      </c>
      <c r="AT573" t="s" s="0">
        <v>81</v>
      </c>
      <c r="AU573" t="s" s="0">
        <v>12339</v>
      </c>
      <c r="AV573" t="s" s="0">
        <v>81</v>
      </c>
      <c r="AW573" t="s" s="0">
        <v>12340</v>
      </c>
      <c r="AX573" t="s" s="0">
        <v>12341</v>
      </c>
      <c r="AY573" t="s" s="0">
        <v>106</v>
      </c>
      <c r="AZ573" t="s" s="0">
        <v>106</v>
      </c>
      <c r="BA573" t="s" s="0">
        <v>200</v>
      </c>
      <c r="BB573" t="s" s="0">
        <v>81</v>
      </c>
      <c r="BC573" t="s" s="0">
        <v>81</v>
      </c>
      <c r="BD573" t="s" s="0">
        <v>81</v>
      </c>
      <c r="BE573" t="s" s="0">
        <v>81</v>
      </c>
      <c r="BF573" t="s" s="0">
        <v>81</v>
      </c>
      <c r="BG573" t="s" s="0">
        <v>81</v>
      </c>
      <c r="BH573" t="s" s="0">
        <v>81</v>
      </c>
      <c r="BI573" t="s" s="0">
        <v>12342</v>
      </c>
      <c r="BJ573" t="s" s="0">
        <v>12343</v>
      </c>
      <c r="BK573" t="s" s="1142">
        <f>HYPERLINK("http://dx.doi.org/10.1016/j.jvsvi.2026.100469","http://dx.doi.org/10.1016/j.jvsvi.2026.100469")</f>
        <v>12344</v>
      </c>
      <c r="BL573" t="s" s="0">
        <v>81</v>
      </c>
      <c r="BM573" t="s" s="0">
        <v>81</v>
      </c>
      <c r="BN573" t="s" s="0">
        <v>154</v>
      </c>
      <c r="BO573" t="s" s="0">
        <v>9669</v>
      </c>
      <c r="BP573" t="s" s="0">
        <v>9670</v>
      </c>
      <c r="BQ573" t="s" s="0">
        <v>12345</v>
      </c>
      <c r="BR573" t="s" s="0">
        <v>81</v>
      </c>
      <c r="BS573" t="s" s="0">
        <v>12346</v>
      </c>
      <c r="BT573" t="s" s="1143">
        <f>HYPERLINK("https://www.webofscience.com/wos/woscc/full-record/WOS:001833434100001","View Record in Web of Science")</f>
        <v>119</v>
      </c>
      <c r="BU573" t="s" s="0">
        <v>272</v>
      </c>
      <c r="BV573" t="s" s="0">
        <v>81</v>
      </c>
      <c r="BW573" t="s" s="0">
        <v>81</v>
      </c>
      <c r="BX573" t="s" s="0">
        <v>121</v>
      </c>
    </row>
    <row r="574">
      <c r="A574" t="s" s="0">
        <v>77</v>
      </c>
      <c r="B574" t="s" s="0">
        <v>77</v>
      </c>
      <c r="C574" t="s" s="0">
        <v>77</v>
      </c>
      <c r="D574" t="s" s="0">
        <v>77</v>
      </c>
      <c r="E574" t="s" s="0">
        <v>12347</v>
      </c>
      <c r="F574" t="s" s="0">
        <v>12348</v>
      </c>
      <c r="G574" t="s" s="0">
        <v>12349</v>
      </c>
      <c r="H574" t="s" s="0">
        <v>81</v>
      </c>
      <c r="I574" t="s" s="0">
        <v>82</v>
      </c>
      <c r="J574" t="s" s="0">
        <v>12350</v>
      </c>
      <c r="K574" t="s" s="0">
        <v>12351</v>
      </c>
      <c r="L574" t="s" s="0">
        <v>81</v>
      </c>
      <c r="M574" t="s" s="0">
        <v>81</v>
      </c>
      <c r="N574" t="s" s="0">
        <v>81</v>
      </c>
      <c r="O574" t="s" s="0">
        <v>12352</v>
      </c>
      <c r="P574" t="s" s="0">
        <v>12353</v>
      </c>
      <c r="Q574" t="s" s="0">
        <v>87</v>
      </c>
      <c r="R574" t="s" s="0">
        <v>81</v>
      </c>
      <c r="S574" t="s" s="0">
        <v>81</v>
      </c>
      <c r="T574" t="s" s="0">
        <v>81</v>
      </c>
      <c r="U574" t="s" s="0">
        <v>81</v>
      </c>
      <c r="V574" t="s" s="0">
        <v>12354</v>
      </c>
      <c r="W574" t="s" s="0">
        <v>486</v>
      </c>
      <c r="X574" t="s" s="0">
        <v>81</v>
      </c>
      <c r="Y574" t="s" s="0">
        <v>81</v>
      </c>
      <c r="Z574" t="s" s="0">
        <v>90</v>
      </c>
      <c r="AA574" t="s" s="0">
        <v>91</v>
      </c>
      <c r="AB574" t="s" s="0">
        <v>81</v>
      </c>
      <c r="AC574" t="s" s="0">
        <v>81</v>
      </c>
      <c r="AD574" t="s" s="0">
        <v>81</v>
      </c>
      <c r="AE574" t="s" s="0">
        <v>81</v>
      </c>
      <c r="AF574" t="s" s="0">
        <v>81</v>
      </c>
      <c r="AG574" t="s" s="0">
        <v>12355</v>
      </c>
      <c r="AH574" t="s" s="0">
        <v>12356</v>
      </c>
      <c r="AI574" t="s" s="0">
        <v>12357</v>
      </c>
      <c r="AJ574" t="s" s="0">
        <v>81</v>
      </c>
      <c r="AK574" t="s" s="0">
        <v>81</v>
      </c>
      <c r="AL574" t="s" s="0">
        <v>12358</v>
      </c>
      <c r="AM574" t="s" s="0">
        <v>77</v>
      </c>
      <c r="AN574" t="s" s="0">
        <v>77</v>
      </c>
      <c r="AO574" t="s" s="0">
        <v>200</v>
      </c>
      <c r="AP574" t="s" s="0">
        <v>200</v>
      </c>
      <c r="AQ574" t="s" s="0">
        <v>170</v>
      </c>
      <c r="AR574" t="s" s="0">
        <v>171</v>
      </c>
      <c r="AS574" t="s" s="0">
        <v>172</v>
      </c>
      <c r="AT574" t="s" s="0">
        <v>81</v>
      </c>
      <c r="AU574" t="s" s="0">
        <v>490</v>
      </c>
      <c r="AV574" t="s" s="0">
        <v>81</v>
      </c>
      <c r="AW574" t="s" s="0">
        <v>486</v>
      </c>
      <c r="AX574" t="s" s="0">
        <v>491</v>
      </c>
      <c r="AY574" t="s" s="0">
        <v>1129</v>
      </c>
      <c r="AZ574" t="s" s="0">
        <v>106</v>
      </c>
      <c r="BA574" t="s" s="0">
        <v>493</v>
      </c>
      <c r="BB574" t="s" s="0">
        <v>354</v>
      </c>
      <c r="BC574" t="s" s="0">
        <v>81</v>
      </c>
      <c r="BD574" t="s" s="0">
        <v>81</v>
      </c>
      <c r="BE574" t="s" s="0">
        <v>81</v>
      </c>
      <c r="BF574" t="s" s="0">
        <v>81</v>
      </c>
      <c r="BG574" t="s" s="0">
        <v>81</v>
      </c>
      <c r="BH574" t="s" s="0">
        <v>81</v>
      </c>
      <c r="BI574" t="s" s="0">
        <v>6940</v>
      </c>
      <c r="BJ574" t="s" s="0">
        <v>12359</v>
      </c>
      <c r="BK574" t="s" s="1144">
        <f>HYPERLINK("http://dx.doi.org/10.3390/diagnostics16081158","http://dx.doi.org/10.3390/diagnostics16081158")</f>
        <v>12360</v>
      </c>
      <c r="BL574" t="s" s="0">
        <v>81</v>
      </c>
      <c r="BM574" t="s" s="0">
        <v>346</v>
      </c>
      <c r="BN574" t="s" s="0">
        <v>347</v>
      </c>
      <c r="BO574" t="s" s="0">
        <v>182</v>
      </c>
      <c r="BP574" t="s" s="0">
        <v>115</v>
      </c>
      <c r="BQ574" t="s" s="0">
        <v>12361</v>
      </c>
      <c r="BR574" t="s" s="0">
        <v>12362</v>
      </c>
      <c r="BS574" t="s" s="0">
        <v>12363</v>
      </c>
      <c r="BT574" t="s" s="1145">
        <f>HYPERLINK("https://www.webofscience.com/wos/woscc/full-record/WOS:001750579200001","View Record in Web of Science")</f>
        <v>119</v>
      </c>
      <c r="BU574" t="s" s="0">
        <v>120</v>
      </c>
      <c r="BV574" t="s" s="0">
        <v>81</v>
      </c>
      <c r="BW574" t="s" s="0">
        <v>81</v>
      </c>
      <c r="BX574" t="s" s="0">
        <v>121</v>
      </c>
    </row>
    <row r="575">
      <c r="A575" t="s" s="0">
        <v>77</v>
      </c>
      <c r="B575" t="s" s="0">
        <v>77</v>
      </c>
      <c r="C575" t="s" s="0">
        <v>77</v>
      </c>
      <c r="D575" t="s" s="0">
        <v>77</v>
      </c>
      <c r="E575" t="s" s="0">
        <v>12364</v>
      </c>
      <c r="F575" t="s" s="0">
        <v>12365</v>
      </c>
      <c r="G575" t="s" s="0">
        <v>12366</v>
      </c>
      <c r="H575" t="s" s="0">
        <v>81</v>
      </c>
      <c r="I575" t="s" s="0">
        <v>82</v>
      </c>
      <c r="J575" t="s" s="0">
        <v>12367</v>
      </c>
      <c r="K575" t="s" s="0">
        <v>12368</v>
      </c>
      <c r="L575" t="s" s="0">
        <v>12369</v>
      </c>
      <c r="M575" t="s" s="0">
        <v>12370</v>
      </c>
      <c r="N575" t="s" s="0">
        <v>12371</v>
      </c>
      <c r="O575" t="s" s="0">
        <v>12372</v>
      </c>
      <c r="P575" t="s" s="0">
        <v>12373</v>
      </c>
      <c r="Q575" t="s" s="0">
        <v>87</v>
      </c>
      <c r="R575" t="s" s="0">
        <v>81</v>
      </c>
      <c r="S575" t="s" s="0">
        <v>81</v>
      </c>
      <c r="T575" t="s" s="0">
        <v>81</v>
      </c>
      <c r="U575" t="s" s="0">
        <v>81</v>
      </c>
      <c r="V575" t="s" s="0">
        <v>12374</v>
      </c>
      <c r="W575" t="s" s="0">
        <v>12375</v>
      </c>
      <c r="X575" t="s" s="0">
        <v>81</v>
      </c>
      <c r="Y575" t="s" s="0">
        <v>81</v>
      </c>
      <c r="Z575" t="s" s="0">
        <v>90</v>
      </c>
      <c r="AA575" t="s" s="0">
        <v>91</v>
      </c>
      <c r="AB575" t="s" s="0">
        <v>81</v>
      </c>
      <c r="AC575" t="s" s="0">
        <v>81</v>
      </c>
      <c r="AD575" t="s" s="0">
        <v>81</v>
      </c>
      <c r="AE575" t="s" s="0">
        <v>81</v>
      </c>
      <c r="AF575" t="s" s="0">
        <v>81</v>
      </c>
      <c r="AG575" t="s" s="0">
        <v>12376</v>
      </c>
      <c r="AH575" t="s" s="0">
        <v>12377</v>
      </c>
      <c r="AI575" t="s" s="0">
        <v>81</v>
      </c>
      <c r="AJ575" t="s" s="0">
        <v>81</v>
      </c>
      <c r="AK575" t="s" s="0">
        <v>81</v>
      </c>
      <c r="AL575" t="s" s="0">
        <v>714</v>
      </c>
      <c r="AM575" t="s" s="0">
        <v>77</v>
      </c>
      <c r="AN575" t="s" s="0">
        <v>77</v>
      </c>
      <c r="AO575" t="s" s="0">
        <v>108</v>
      </c>
      <c r="AP575" t="s" s="0">
        <v>108</v>
      </c>
      <c r="AQ575" t="s" s="0">
        <v>313</v>
      </c>
      <c r="AR575" t="s" s="0">
        <v>314</v>
      </c>
      <c r="AS575" t="s" s="0">
        <v>315</v>
      </c>
      <c r="AT575" t="s" s="0">
        <v>12378</v>
      </c>
      <c r="AU575" t="s" s="0">
        <v>81</v>
      </c>
      <c r="AV575" t="s" s="0">
        <v>81</v>
      </c>
      <c r="AW575" t="s" s="0">
        <v>12379</v>
      </c>
      <c r="AX575" t="s" s="0">
        <v>12380</v>
      </c>
      <c r="AY575" t="s" s="0">
        <v>12080</v>
      </c>
      <c r="AZ575" t="s" s="0">
        <v>106</v>
      </c>
      <c r="BA575" t="s" s="0">
        <v>181</v>
      </c>
      <c r="BB575" t="s" s="0">
        <v>81</v>
      </c>
      <c r="BC575" t="s" s="0">
        <v>81</v>
      </c>
      <c r="BD575" t="s" s="0">
        <v>81</v>
      </c>
      <c r="BE575" t="s" s="0">
        <v>81</v>
      </c>
      <c r="BF575" t="s" s="0">
        <v>81</v>
      </c>
      <c r="BG575" t="s" s="0">
        <v>81</v>
      </c>
      <c r="BH575" t="s" s="0">
        <v>81</v>
      </c>
      <c r="BI575" t="s" s="0">
        <v>12381</v>
      </c>
      <c r="BJ575" t="s" s="0">
        <v>12382</v>
      </c>
      <c r="BK575" t="s" s="1146">
        <f>HYPERLINK("http://dx.doi.org/10.3389/fbioe.2026.1899487","http://dx.doi.org/10.3389/fbioe.2026.1899487")</f>
        <v>12383</v>
      </c>
      <c r="BL575" t="s" s="0">
        <v>81</v>
      </c>
      <c r="BM575" t="s" s="0">
        <v>81</v>
      </c>
      <c r="BN575" t="s" s="0">
        <v>360</v>
      </c>
      <c r="BO575" t="s" s="0">
        <v>4888</v>
      </c>
      <c r="BP575" t="s" s="0">
        <v>4889</v>
      </c>
      <c r="BQ575" t="s" s="0">
        <v>12384</v>
      </c>
      <c r="BR575" t="s" s="0">
        <v>12385</v>
      </c>
      <c r="BS575" t="s" s="0">
        <v>12386</v>
      </c>
      <c r="BT575" t="s" s="1147">
        <f>HYPERLINK("https://www.webofscience.com/wos/woscc/full-record/WOS:001834318100001","View Record in Web of Science")</f>
        <v>119</v>
      </c>
      <c r="BU575" t="s" s="0">
        <v>120</v>
      </c>
      <c r="BV575" t="s" s="0">
        <v>81</v>
      </c>
      <c r="BW575" t="s" s="0">
        <v>81</v>
      </c>
      <c r="BX575" t="s" s="0">
        <v>121</v>
      </c>
    </row>
    <row r="576">
      <c r="A576" t="s" s="0">
        <v>77</v>
      </c>
      <c r="B576" t="s" s="0">
        <v>77</v>
      </c>
      <c r="C576" t="s" s="0">
        <v>108</v>
      </c>
      <c r="D576" t="s" s="0">
        <v>77</v>
      </c>
      <c r="E576" t="s" s="0">
        <v>12387</v>
      </c>
      <c r="F576" t="s" s="0">
        <v>12388</v>
      </c>
      <c r="G576" t="s" s="0">
        <v>12389</v>
      </c>
      <c r="H576" t="s" s="0">
        <v>81</v>
      </c>
      <c r="I576" t="s" s="0">
        <v>82</v>
      </c>
      <c r="J576" t="s" s="0">
        <v>12390</v>
      </c>
      <c r="K576" t="s" s="0">
        <v>12391</v>
      </c>
      <c r="L576" t="s" s="0">
        <v>81</v>
      </c>
      <c r="M576" t="s" s="0">
        <v>81</v>
      </c>
      <c r="N576" t="s" s="0">
        <v>81</v>
      </c>
      <c r="O576" t="s" s="0">
        <v>12392</v>
      </c>
      <c r="P576" t="s" s="0">
        <v>12393</v>
      </c>
      <c r="Q576" t="s" s="0">
        <v>87</v>
      </c>
      <c r="R576" t="s" s="0">
        <v>81</v>
      </c>
      <c r="S576" t="s" s="0">
        <v>81</v>
      </c>
      <c r="T576" t="s" s="0">
        <v>81</v>
      </c>
      <c r="U576" t="s" s="0">
        <v>81</v>
      </c>
      <c r="V576" t="s" s="0">
        <v>12394</v>
      </c>
      <c r="W576" t="s" s="0">
        <v>2352</v>
      </c>
      <c r="X576" t="s" s="0">
        <v>81</v>
      </c>
      <c r="Y576" t="s" s="0">
        <v>81</v>
      </c>
      <c r="Z576" t="s" s="0">
        <v>90</v>
      </c>
      <c r="AA576" t="s" s="0">
        <v>91</v>
      </c>
      <c r="AB576" t="s" s="0">
        <v>81</v>
      </c>
      <c r="AC576" t="s" s="0">
        <v>81</v>
      </c>
      <c r="AD576" t="s" s="0">
        <v>81</v>
      </c>
      <c r="AE576" t="s" s="0">
        <v>81</v>
      </c>
      <c r="AF576" t="s" s="0">
        <v>81</v>
      </c>
      <c r="AG576" t="s" s="0">
        <v>12395</v>
      </c>
      <c r="AH576" t="s" s="0">
        <v>12396</v>
      </c>
      <c r="AI576" t="s" s="0">
        <v>12397</v>
      </c>
      <c r="AJ576" t="s" s="0">
        <v>81</v>
      </c>
      <c r="AK576" t="s" s="0">
        <v>81</v>
      </c>
      <c r="AL576" t="s" s="0">
        <v>7949</v>
      </c>
      <c r="AM576" t="s" s="0">
        <v>200</v>
      </c>
      <c r="AN576" t="s" s="0">
        <v>200</v>
      </c>
      <c r="AO576" t="s" s="0">
        <v>360</v>
      </c>
      <c r="AP576" t="s" s="0">
        <v>154</v>
      </c>
      <c r="AQ576" t="s" s="0">
        <v>170</v>
      </c>
      <c r="AR576" t="s" s="0">
        <v>171</v>
      </c>
      <c r="AS576" t="s" s="0">
        <v>172</v>
      </c>
      <c r="AT576" t="s" s="0">
        <v>81</v>
      </c>
      <c r="AU576" t="s" s="0">
        <v>2357</v>
      </c>
      <c r="AV576" t="s" s="0">
        <v>81</v>
      </c>
      <c r="AW576" t="s" s="0">
        <v>2352</v>
      </c>
      <c r="AX576" t="s" s="0">
        <v>2358</v>
      </c>
      <c r="AY576" t="s" s="0">
        <v>204</v>
      </c>
      <c r="AZ576" t="s" s="0">
        <v>205</v>
      </c>
      <c r="BA576" t="s" s="0">
        <v>154</v>
      </c>
      <c r="BB576" t="s" s="0">
        <v>677</v>
      </c>
      <c r="BC576" t="s" s="0">
        <v>81</v>
      </c>
      <c r="BD576" t="s" s="0">
        <v>81</v>
      </c>
      <c r="BE576" t="s" s="0">
        <v>81</v>
      </c>
      <c r="BF576" t="s" s="0">
        <v>81</v>
      </c>
      <c r="BG576" t="s" s="0">
        <v>81</v>
      </c>
      <c r="BH576" t="s" s="0">
        <v>81</v>
      </c>
      <c r="BI576" t="s" s="0">
        <v>12398</v>
      </c>
      <c r="BJ576" t="s" s="0">
        <v>12399</v>
      </c>
      <c r="BK576" t="s" s="1148">
        <f>HYPERLINK("http://dx.doi.org/10.3390/biomedicines13122877","http://dx.doi.org/10.3390/biomedicines13122877")</f>
        <v>12400</v>
      </c>
      <c r="BL576" t="s" s="0">
        <v>81</v>
      </c>
      <c r="BM576" t="s" s="0">
        <v>81</v>
      </c>
      <c r="BN576" t="s" s="0">
        <v>638</v>
      </c>
      <c r="BO576" t="s" s="0">
        <v>2362</v>
      </c>
      <c r="BP576" t="s" s="0">
        <v>2363</v>
      </c>
      <c r="BQ576" t="s" s="0">
        <v>12401</v>
      </c>
      <c r="BR576" t="s" s="0">
        <v>12402</v>
      </c>
      <c r="BS576" t="s" s="0">
        <v>12403</v>
      </c>
      <c r="BT576" t="s" s="1149">
        <f>HYPERLINK("https://www.webofscience.com/wos/woscc/full-record/WOS:001646935100001","View Record in Web of Science")</f>
        <v>119</v>
      </c>
      <c r="BU576" t="s" s="0">
        <v>120</v>
      </c>
      <c r="BV576" t="s" s="0">
        <v>81</v>
      </c>
      <c r="BW576" t="s" s="0">
        <v>81</v>
      </c>
      <c r="BX576" t="s" s="0">
        <v>121</v>
      </c>
    </row>
    <row r="577">
      <c r="A577" t="s" s="0">
        <v>77</v>
      </c>
      <c r="B577" t="s" s="0">
        <v>77</v>
      </c>
      <c r="C577" t="s" s="0">
        <v>77</v>
      </c>
      <c r="D577" t="s" s="0">
        <v>77</v>
      </c>
      <c r="E577" t="s" s="0">
        <v>12404</v>
      </c>
      <c r="F577" t="s" s="0">
        <v>12405</v>
      </c>
      <c r="G577" t="s" s="0">
        <v>12406</v>
      </c>
      <c r="H577" t="s" s="0">
        <v>81</v>
      </c>
      <c r="I577" t="s" s="0">
        <v>276</v>
      </c>
      <c r="J577" t="s" s="0">
        <v>12407</v>
      </c>
      <c r="K577" t="s" s="0">
        <v>12408</v>
      </c>
      <c r="L577" t="s" s="0">
        <v>81</v>
      </c>
      <c r="M577" t="s" s="0">
        <v>81</v>
      </c>
      <c r="N577" t="s" s="0">
        <v>81</v>
      </c>
      <c r="O577" t="s" s="0">
        <v>12409</v>
      </c>
      <c r="P577" t="s" s="0">
        <v>12410</v>
      </c>
      <c r="Q577" t="s" s="0">
        <v>87</v>
      </c>
      <c r="R577" t="s" s="0">
        <v>81</v>
      </c>
      <c r="S577" t="s" s="0">
        <v>81</v>
      </c>
      <c r="T577" t="s" s="0">
        <v>81</v>
      </c>
      <c r="U577" t="s" s="0">
        <v>81</v>
      </c>
      <c r="V577" t="s" s="0">
        <v>12411</v>
      </c>
      <c r="W577" t="s" s="0">
        <v>12412</v>
      </c>
      <c r="X577" t="s" s="0">
        <v>81</v>
      </c>
      <c r="Y577" t="s" s="0">
        <v>81</v>
      </c>
      <c r="Z577" t="s" s="0">
        <v>90</v>
      </c>
      <c r="AA577" t="s" s="0">
        <v>91</v>
      </c>
      <c r="AB577" t="s" s="0">
        <v>81</v>
      </c>
      <c r="AC577" t="s" s="0">
        <v>81</v>
      </c>
      <c r="AD577" t="s" s="0">
        <v>81</v>
      </c>
      <c r="AE577" t="s" s="0">
        <v>81</v>
      </c>
      <c r="AF577" t="s" s="0">
        <v>81</v>
      </c>
      <c r="AG577" t="s" s="0">
        <v>12413</v>
      </c>
      <c r="AH577" t="s" s="0">
        <v>12414</v>
      </c>
      <c r="AI577" t="s" s="0">
        <v>81</v>
      </c>
      <c r="AJ577" t="s" s="0">
        <v>81</v>
      </c>
      <c r="AK577" t="s" s="0">
        <v>81</v>
      </c>
      <c r="AL577" t="s" s="0">
        <v>225</v>
      </c>
      <c r="AM577" t="s" s="0">
        <v>77</v>
      </c>
      <c r="AN577" t="s" s="0">
        <v>77</v>
      </c>
      <c r="AO577" t="s" s="0">
        <v>77</v>
      </c>
      <c r="AP577" t="s" s="0">
        <v>77</v>
      </c>
      <c r="AQ577" t="s" s="0">
        <v>3005</v>
      </c>
      <c r="AR577" t="s" s="0">
        <v>665</v>
      </c>
      <c r="AS577" t="s" s="0">
        <v>3006</v>
      </c>
      <c r="AT577" t="s" s="0">
        <v>12415</v>
      </c>
      <c r="AU577" t="s" s="0">
        <v>12416</v>
      </c>
      <c r="AV577" t="s" s="0">
        <v>81</v>
      </c>
      <c r="AW577" t="s" s="0">
        <v>12417</v>
      </c>
      <c r="AX577" t="s" s="0">
        <v>12418</v>
      </c>
      <c r="AY577" t="s" s="0">
        <v>1310</v>
      </c>
      <c r="AZ577" t="s" s="0">
        <v>106</v>
      </c>
      <c r="BA577" t="s" s="0">
        <v>206</v>
      </c>
      <c r="BB577" t="s" s="0">
        <v>122</v>
      </c>
      <c r="BC577" t="s" s="0">
        <v>81</v>
      </c>
      <c r="BD577" t="s" s="0">
        <v>81</v>
      </c>
      <c r="BE577" t="s" s="0">
        <v>81</v>
      </c>
      <c r="BF577" t="s" s="0">
        <v>81</v>
      </c>
      <c r="BG577" t="s" s="0">
        <v>7056</v>
      </c>
      <c r="BH577" t="s" s="0">
        <v>12419</v>
      </c>
      <c r="BI577" t="s" s="0">
        <v>81</v>
      </c>
      <c r="BJ577" t="s" s="0">
        <v>12420</v>
      </c>
      <c r="BK577" t="s" s="1150">
        <f>HYPERLINK("http://dx.doi.org/10.1080/14779072.2026.2674710","http://dx.doi.org/10.1080/14779072.2026.2674710")</f>
        <v>12421</v>
      </c>
      <c r="BL577" t="s" s="0">
        <v>81</v>
      </c>
      <c r="BM577" t="s" s="0">
        <v>912</v>
      </c>
      <c r="BN577" t="s" s="0">
        <v>154</v>
      </c>
      <c r="BO577" t="s" s="0">
        <v>155</v>
      </c>
      <c r="BP577" t="s" s="0">
        <v>156</v>
      </c>
      <c r="BQ577" t="s" s="0">
        <v>12422</v>
      </c>
      <c r="BR577" t="s" s="0">
        <v>12423</v>
      </c>
      <c r="BS577" t="s" s="0">
        <v>12424</v>
      </c>
      <c r="BT577" t="s" s="1151">
        <f>HYPERLINK("https://www.webofscience.com/wos/woscc/full-record/WOS:001773749600001","View Record in Web of Science")</f>
        <v>119</v>
      </c>
      <c r="BU577" t="s" s="0">
        <v>81</v>
      </c>
      <c r="BV577" t="s" s="0">
        <v>81</v>
      </c>
      <c r="BW577" t="s" s="0">
        <v>81</v>
      </c>
      <c r="BX577" t="s" s="0">
        <v>121</v>
      </c>
    </row>
    <row r="578">
      <c r="A578" t="s" s="0">
        <v>97</v>
      </c>
      <c r="B578" t="s" s="0">
        <v>77</v>
      </c>
      <c r="C578" t="s" s="0">
        <v>404</v>
      </c>
      <c r="D578" t="s" s="0">
        <v>77</v>
      </c>
      <c r="E578" t="s" s="0">
        <v>12425</v>
      </c>
      <c r="F578" t="s" s="0">
        <v>12426</v>
      </c>
      <c r="G578" t="s" s="0">
        <v>12427</v>
      </c>
      <c r="H578" t="s" s="0">
        <v>81</v>
      </c>
      <c r="I578" t="s" s="0">
        <v>82</v>
      </c>
      <c r="J578" t="s" s="0">
        <v>12428</v>
      </c>
      <c r="K578" t="s" s="0">
        <v>12429</v>
      </c>
      <c r="L578" t="s" s="0">
        <v>12430</v>
      </c>
      <c r="M578" t="s" s="0">
        <v>12431</v>
      </c>
      <c r="N578" t="s" s="0">
        <v>81</v>
      </c>
      <c r="O578" t="s" s="0">
        <v>12432</v>
      </c>
      <c r="P578" t="s" s="0">
        <v>12433</v>
      </c>
      <c r="Q578" t="s" s="0">
        <v>87</v>
      </c>
      <c r="R578" t="s" s="0">
        <v>81</v>
      </c>
      <c r="S578" t="s" s="0">
        <v>81</v>
      </c>
      <c r="T578" t="s" s="0">
        <v>81</v>
      </c>
      <c r="U578" t="s" s="0">
        <v>81</v>
      </c>
      <c r="V578" t="s" s="0">
        <v>12434</v>
      </c>
      <c r="W578" t="s" s="0">
        <v>12435</v>
      </c>
      <c r="X578" t="s" s="0">
        <v>81</v>
      </c>
      <c r="Y578" t="s" s="0">
        <v>81</v>
      </c>
      <c r="Z578" t="s" s="0">
        <v>90</v>
      </c>
      <c r="AA578" t="s" s="0">
        <v>91</v>
      </c>
      <c r="AB578" t="s" s="0">
        <v>81</v>
      </c>
      <c r="AC578" t="s" s="0">
        <v>81</v>
      </c>
      <c r="AD578" t="s" s="0">
        <v>81</v>
      </c>
      <c r="AE578" t="s" s="0">
        <v>81</v>
      </c>
      <c r="AF578" t="s" s="0">
        <v>81</v>
      </c>
      <c r="AG578" t="s" s="0">
        <v>12436</v>
      </c>
      <c r="AH578" t="s" s="0">
        <v>12437</v>
      </c>
      <c r="AI578" t="s" s="0">
        <v>12438</v>
      </c>
      <c r="AJ578" t="s" s="0">
        <v>12439</v>
      </c>
      <c r="AK578" t="s" s="0">
        <v>81</v>
      </c>
      <c r="AL578" t="s" s="0">
        <v>1871</v>
      </c>
      <c r="AM578" t="s" s="0">
        <v>882</v>
      </c>
      <c r="AN578" t="s" s="0">
        <v>1331</v>
      </c>
      <c r="AO578" t="s" s="0">
        <v>199</v>
      </c>
      <c r="AP578" t="s" s="0">
        <v>9726</v>
      </c>
      <c r="AQ578" t="s" s="0">
        <v>2079</v>
      </c>
      <c r="AR578" t="s" s="0">
        <v>2080</v>
      </c>
      <c r="AS578" t="s" s="0">
        <v>2081</v>
      </c>
      <c r="AT578" t="s" s="0">
        <v>12440</v>
      </c>
      <c r="AU578" t="s" s="0">
        <v>81</v>
      </c>
      <c r="AV578" t="s" s="0">
        <v>81</v>
      </c>
      <c r="AW578" t="s" s="0">
        <v>12441</v>
      </c>
      <c r="AX578" t="s" s="0">
        <v>12442</v>
      </c>
      <c r="AY578" t="s" s="0">
        <v>382</v>
      </c>
      <c r="AZ578" t="s" s="0">
        <v>382</v>
      </c>
      <c r="BA578" t="s" s="0">
        <v>297</v>
      </c>
      <c r="BB578" t="s" s="0">
        <v>81</v>
      </c>
      <c r="BC578" t="s" s="0">
        <v>81</v>
      </c>
      <c r="BD578" t="s" s="0">
        <v>81</v>
      </c>
      <c r="BE578" t="s" s="0">
        <v>81</v>
      </c>
      <c r="BF578" t="s" s="0">
        <v>81</v>
      </c>
      <c r="BG578" t="s" s="0">
        <v>81</v>
      </c>
      <c r="BH578" t="s" s="0">
        <v>81</v>
      </c>
      <c r="BI578" t="s" s="0">
        <v>12443</v>
      </c>
      <c r="BJ578" t="s" s="0">
        <v>12444</v>
      </c>
      <c r="BK578" t="s" s="1152">
        <f>HYPERLINK("http://dx.doi.org/10.2196/42045","http://dx.doi.org/10.2196/42045")</f>
        <v>12445</v>
      </c>
      <c r="BL578" t="s" s="0">
        <v>81</v>
      </c>
      <c r="BM578" t="s" s="0">
        <v>81</v>
      </c>
      <c r="BN578" t="s" s="0">
        <v>293</v>
      </c>
      <c r="BO578" t="s" s="0">
        <v>4114</v>
      </c>
      <c r="BP578" t="s" s="0">
        <v>4114</v>
      </c>
      <c r="BQ578" t="s" s="0">
        <v>12446</v>
      </c>
      <c r="BR578" t="s" s="0">
        <v>12447</v>
      </c>
      <c r="BS578" t="s" s="0">
        <v>12448</v>
      </c>
      <c r="BT578" t="s" s="1153">
        <f>HYPERLINK("https://www.webofscience.com/wos/woscc/full-record/WOS:000948629400015","View Record in Web of Science")</f>
        <v>119</v>
      </c>
      <c r="BU578" t="s" s="0">
        <v>753</v>
      </c>
      <c r="BV578" t="s" s="0">
        <v>81</v>
      </c>
      <c r="BW578" t="s" s="0">
        <v>81</v>
      </c>
      <c r="BX578" t="s" s="0">
        <v>121</v>
      </c>
    </row>
    <row r="579">
      <c r="A579" t="s" s="0">
        <v>77</v>
      </c>
      <c r="B579" t="s" s="0">
        <v>77</v>
      </c>
      <c r="C579" t="s" s="0">
        <v>108</v>
      </c>
      <c r="D579" t="s" s="0">
        <v>77</v>
      </c>
      <c r="E579" t="s" s="0">
        <v>12449</v>
      </c>
      <c r="F579" t="s" s="0">
        <v>12450</v>
      </c>
      <c r="G579" t="s" s="0">
        <v>12451</v>
      </c>
      <c r="H579" t="s" s="0">
        <v>81</v>
      </c>
      <c r="I579" t="s" s="0">
        <v>82</v>
      </c>
      <c r="J579" t="s" s="0">
        <v>12452</v>
      </c>
      <c r="K579" t="s" s="0">
        <v>12453</v>
      </c>
      <c r="L579" t="s" s="0">
        <v>12454</v>
      </c>
      <c r="M579" t="s" s="0">
        <v>12455</v>
      </c>
      <c r="N579" t="s" s="0">
        <v>12456</v>
      </c>
      <c r="O579" t="s" s="0">
        <v>12457</v>
      </c>
      <c r="P579" t="s" s="0">
        <v>12458</v>
      </c>
      <c r="Q579" t="s" s="0">
        <v>87</v>
      </c>
      <c r="R579" t="s" s="0">
        <v>81</v>
      </c>
      <c r="S579" t="s" s="0">
        <v>81</v>
      </c>
      <c r="T579" t="s" s="0">
        <v>81</v>
      </c>
      <c r="U579" t="s" s="0">
        <v>81</v>
      </c>
      <c r="V579" t="s" s="0">
        <v>12459</v>
      </c>
      <c r="W579" t="s" s="0">
        <v>12460</v>
      </c>
      <c r="X579" t="s" s="0">
        <v>81</v>
      </c>
      <c r="Y579" t="s" s="0">
        <v>81</v>
      </c>
      <c r="Z579" t="s" s="0">
        <v>90</v>
      </c>
      <c r="AA579" t="s" s="0">
        <v>91</v>
      </c>
      <c r="AB579" t="s" s="0">
        <v>81</v>
      </c>
      <c r="AC579" t="s" s="0">
        <v>81</v>
      </c>
      <c r="AD579" t="s" s="0">
        <v>81</v>
      </c>
      <c r="AE579" t="s" s="0">
        <v>81</v>
      </c>
      <c r="AF579" t="s" s="0">
        <v>81</v>
      </c>
      <c r="AG579" t="s" s="0">
        <v>12461</v>
      </c>
      <c r="AH579" t="s" s="0">
        <v>12462</v>
      </c>
      <c r="AI579" t="s" s="0">
        <v>81</v>
      </c>
      <c r="AJ579" t="s" s="0">
        <v>81</v>
      </c>
      <c r="AK579" t="s" s="0">
        <v>81</v>
      </c>
      <c r="AL579" t="s" s="0">
        <v>1441</v>
      </c>
      <c r="AM579" t="s" s="0">
        <v>108</v>
      </c>
      <c r="AN579" t="s" s="0">
        <v>108</v>
      </c>
      <c r="AO579" t="s" s="0">
        <v>200</v>
      </c>
      <c r="AP579" t="s" s="0">
        <v>200</v>
      </c>
      <c r="AQ579" t="s" s="0">
        <v>226</v>
      </c>
      <c r="AR579" t="s" s="0">
        <v>227</v>
      </c>
      <c r="AS579" t="s" s="0">
        <v>228</v>
      </c>
      <c r="AT579" t="s" s="0">
        <v>12463</v>
      </c>
      <c r="AU579" t="s" s="0">
        <v>12464</v>
      </c>
      <c r="AV579" t="s" s="0">
        <v>81</v>
      </c>
      <c r="AW579" t="s" s="0">
        <v>12465</v>
      </c>
      <c r="AX579" t="s" s="0">
        <v>12466</v>
      </c>
      <c r="AY579" t="s" s="0">
        <v>346</v>
      </c>
      <c r="AZ579" t="s" s="0">
        <v>106</v>
      </c>
      <c r="BA579" t="s" s="0">
        <v>493</v>
      </c>
      <c r="BB579" t="s" s="0">
        <v>200</v>
      </c>
      <c r="BC579" t="s" s="0">
        <v>81</v>
      </c>
      <c r="BD579" t="s" s="0">
        <v>81</v>
      </c>
      <c r="BE579" t="s" s="0">
        <v>81</v>
      </c>
      <c r="BF579" t="s" s="0">
        <v>81</v>
      </c>
      <c r="BG579" t="s" s="0">
        <v>81</v>
      </c>
      <c r="BH579" t="s" s="0">
        <v>81</v>
      </c>
      <c r="BI579" t="s" s="0">
        <v>12467</v>
      </c>
      <c r="BJ579" t="s" s="0">
        <v>12468</v>
      </c>
      <c r="BK579" t="s" s="1154">
        <f>HYPERLINK("http://dx.doi.org/10.21037/qims-2025-aw-2168","http://dx.doi.org/10.21037/qims-2025-aw-2168")</f>
        <v>12469</v>
      </c>
      <c r="BL579" t="s" s="0">
        <v>81</v>
      </c>
      <c r="BM579" t="s" s="0">
        <v>81</v>
      </c>
      <c r="BN579" t="s" s="0">
        <v>638</v>
      </c>
      <c r="BO579" t="s" s="0">
        <v>441</v>
      </c>
      <c r="BP579" t="s" s="0">
        <v>441</v>
      </c>
      <c r="BQ579" t="s" s="0">
        <v>12470</v>
      </c>
      <c r="BR579" t="s" s="0">
        <v>12471</v>
      </c>
      <c r="BS579" t="s" s="0">
        <v>12472</v>
      </c>
      <c r="BT579" t="s" s="1155">
        <f>HYPERLINK("https://www.webofscience.com/wos/woscc/full-record/WOS:001742234300016","View Record in Web of Science")</f>
        <v>119</v>
      </c>
      <c r="BU579" t="s" s="0">
        <v>120</v>
      </c>
      <c r="BV579" t="s" s="0">
        <v>81</v>
      </c>
      <c r="BW579" t="s" s="0">
        <v>81</v>
      </c>
      <c r="BX579" t="s" s="0">
        <v>121</v>
      </c>
    </row>
    <row r="580">
      <c r="A580" t="s" s="0">
        <v>108</v>
      </c>
      <c r="B580" t="s" s="0">
        <v>77</v>
      </c>
      <c r="C580" t="s" s="0">
        <v>288</v>
      </c>
      <c r="D580" t="s" s="0">
        <v>77</v>
      </c>
      <c r="E580" t="s" s="0">
        <v>12473</v>
      </c>
      <c r="F580" t="s" s="0">
        <v>12474</v>
      </c>
      <c r="G580" t="s" s="0">
        <v>12475</v>
      </c>
      <c r="H580" t="s" s="0">
        <v>81</v>
      </c>
      <c r="I580" t="s" s="0">
        <v>82</v>
      </c>
      <c r="J580" t="s" s="0">
        <v>12476</v>
      </c>
      <c r="K580" t="s" s="0">
        <v>12477</v>
      </c>
      <c r="L580" t="s" s="0">
        <v>81</v>
      </c>
      <c r="M580" t="s" s="0">
        <v>81</v>
      </c>
      <c r="N580" t="s" s="0">
        <v>81</v>
      </c>
      <c r="O580" t="s" s="0">
        <v>12478</v>
      </c>
      <c r="P580" t="s" s="0">
        <v>12479</v>
      </c>
      <c r="Q580" t="s" s="0">
        <v>87</v>
      </c>
      <c r="R580" t="s" s="0">
        <v>81</v>
      </c>
      <c r="S580" t="s" s="0">
        <v>81</v>
      </c>
      <c r="T580" t="s" s="0">
        <v>81</v>
      </c>
      <c r="U580" t="s" s="0">
        <v>81</v>
      </c>
      <c r="V580" t="s" s="0">
        <v>12480</v>
      </c>
      <c r="W580" t="s" s="0">
        <v>12481</v>
      </c>
      <c r="X580" t="s" s="0">
        <v>81</v>
      </c>
      <c r="Y580" t="s" s="0">
        <v>81</v>
      </c>
      <c r="Z580" t="s" s="0">
        <v>90</v>
      </c>
      <c r="AA580" t="s" s="0">
        <v>91</v>
      </c>
      <c r="AB580" t="s" s="0">
        <v>81</v>
      </c>
      <c r="AC580" t="s" s="0">
        <v>81</v>
      </c>
      <c r="AD580" t="s" s="0">
        <v>81</v>
      </c>
      <c r="AE580" t="s" s="0">
        <v>81</v>
      </c>
      <c r="AF580" t="s" s="0">
        <v>81</v>
      </c>
      <c r="AG580" t="s" s="0">
        <v>12482</v>
      </c>
      <c r="AH580" t="s" s="0">
        <v>12483</v>
      </c>
      <c r="AI580" t="s" s="0">
        <v>12484</v>
      </c>
      <c r="AJ580" t="s" s="0">
        <v>12485</v>
      </c>
      <c r="AK580" t="s" s="0">
        <v>81</v>
      </c>
      <c r="AL580" t="s" s="0">
        <v>347</v>
      </c>
      <c r="AM580" t="s" s="0">
        <v>225</v>
      </c>
      <c r="AN580" t="s" s="0">
        <v>882</v>
      </c>
      <c r="AO580" t="s" s="0">
        <v>108</v>
      </c>
      <c r="AP580" t="s" s="0">
        <v>169</v>
      </c>
      <c r="AQ580" t="s" s="0">
        <v>1231</v>
      </c>
      <c r="AR580" t="s" s="0">
        <v>1232</v>
      </c>
      <c r="AS580" t="s" s="0">
        <v>1233</v>
      </c>
      <c r="AT580" t="s" s="0">
        <v>12486</v>
      </c>
      <c r="AU580" t="s" s="0">
        <v>12487</v>
      </c>
      <c r="AV580" t="s" s="0">
        <v>81</v>
      </c>
      <c r="AW580" t="s" s="0">
        <v>12488</v>
      </c>
      <c r="AX580" t="s" s="0">
        <v>12489</v>
      </c>
      <c r="AY580" t="s" s="0">
        <v>146</v>
      </c>
      <c r="AZ580" t="s" s="0">
        <v>147</v>
      </c>
      <c r="BA580" t="s" s="0">
        <v>287</v>
      </c>
      <c r="BB580" t="s" s="0">
        <v>97</v>
      </c>
      <c r="BC580" t="s" s="0">
        <v>81</v>
      </c>
      <c r="BD580" t="s" s="0">
        <v>81</v>
      </c>
      <c r="BE580" t="s" s="0">
        <v>81</v>
      </c>
      <c r="BF580" t="s" s="0">
        <v>81</v>
      </c>
      <c r="BG580" t="s" s="0">
        <v>10287</v>
      </c>
      <c r="BH580" t="s" s="0">
        <v>5962</v>
      </c>
      <c r="BI580" t="s" s="0">
        <v>81</v>
      </c>
      <c r="BJ580" t="s" s="0">
        <v>12490</v>
      </c>
      <c r="BK580" t="s" s="1156">
        <f>HYPERLINK("http://dx.doi.org/10.1111/imj.14962","http://dx.doi.org/10.1111/imj.14962")</f>
        <v>12491</v>
      </c>
      <c r="BL580" t="s" s="0">
        <v>81</v>
      </c>
      <c r="BM580" t="s" s="0">
        <v>7476</v>
      </c>
      <c r="BN580" t="s" s="0">
        <v>297</v>
      </c>
      <c r="BO580" t="s" s="0">
        <v>182</v>
      </c>
      <c r="BP580" t="s" s="0">
        <v>115</v>
      </c>
      <c r="BQ580" t="s" s="0">
        <v>12492</v>
      </c>
      <c r="BR580" t="s" s="0">
        <v>12493</v>
      </c>
      <c r="BS580" t="s" s="0">
        <v>12494</v>
      </c>
      <c r="BT580" t="s" s="1157">
        <f>HYPERLINK("https://www.webofscience.com/wos/woscc/full-record/WOS:000711734500001","View Record in Web of Science")</f>
        <v>119</v>
      </c>
      <c r="BU580" t="s" s="0">
        <v>81</v>
      </c>
      <c r="BV580" t="s" s="0">
        <v>81</v>
      </c>
      <c r="BW580" t="s" s="0">
        <v>81</v>
      </c>
      <c r="BX580" t="s" s="0">
        <v>121</v>
      </c>
    </row>
    <row r="581">
      <c r="A581" t="s" s="0">
        <v>77</v>
      </c>
      <c r="B581" t="s" s="0">
        <v>77</v>
      </c>
      <c r="C581" t="s" s="0">
        <v>97</v>
      </c>
      <c r="D581" t="s" s="0">
        <v>77</v>
      </c>
      <c r="E581" t="s" s="0">
        <v>12495</v>
      </c>
      <c r="F581" t="s" s="0">
        <v>12496</v>
      </c>
      <c r="G581" t="s" s="0">
        <v>12497</v>
      </c>
      <c r="H581" t="s" s="0">
        <v>81</v>
      </c>
      <c r="I581" t="s" s="0">
        <v>276</v>
      </c>
      <c r="J581" t="s" s="0">
        <v>12498</v>
      </c>
      <c r="K581" t="s" s="0">
        <v>12499</v>
      </c>
      <c r="L581" t="s" s="0">
        <v>12500</v>
      </c>
      <c r="M581" t="s" s="0">
        <v>12500</v>
      </c>
      <c r="N581" t="s" s="0">
        <v>12501</v>
      </c>
      <c r="O581" t="s" s="0">
        <v>12502</v>
      </c>
      <c r="P581" t="s" s="0">
        <v>6979</v>
      </c>
      <c r="Q581" t="s" s="0">
        <v>87</v>
      </c>
      <c r="R581" t="s" s="0">
        <v>81</v>
      </c>
      <c r="S581" t="s" s="0">
        <v>81</v>
      </c>
      <c r="T581" t="s" s="0">
        <v>81</v>
      </c>
      <c r="U581" t="s" s="0">
        <v>81</v>
      </c>
      <c r="V581" t="s" s="0">
        <v>12503</v>
      </c>
      <c r="W581" t="s" s="0">
        <v>1930</v>
      </c>
      <c r="X581" t="s" s="0">
        <v>81</v>
      </c>
      <c r="Y581" t="s" s="0">
        <v>81</v>
      </c>
      <c r="Z581" t="s" s="0">
        <v>90</v>
      </c>
      <c r="AA581" t="s" s="0">
        <v>91</v>
      </c>
      <c r="AB581" t="s" s="0">
        <v>81</v>
      </c>
      <c r="AC581" t="s" s="0">
        <v>81</v>
      </c>
      <c r="AD581" t="s" s="0">
        <v>81</v>
      </c>
      <c r="AE581" t="s" s="0">
        <v>81</v>
      </c>
      <c r="AF581" t="s" s="0">
        <v>81</v>
      </c>
      <c r="AG581" t="s" s="0">
        <v>12504</v>
      </c>
      <c r="AH581" t="s" s="0">
        <v>12505</v>
      </c>
      <c r="AI581" t="s" s="0">
        <v>12506</v>
      </c>
      <c r="AJ581" t="s" s="0">
        <v>12507</v>
      </c>
      <c r="AK581" t="s" s="0">
        <v>81</v>
      </c>
      <c r="AL581" t="s" s="0">
        <v>1182</v>
      </c>
      <c r="AM581" t="s" s="0">
        <v>289</v>
      </c>
      <c r="AN581" t="s" s="0">
        <v>154</v>
      </c>
      <c r="AO581" t="s" s="0">
        <v>122</v>
      </c>
      <c r="AP581" t="s" s="0">
        <v>466</v>
      </c>
      <c r="AQ581" t="s" s="0">
        <v>170</v>
      </c>
      <c r="AR581" t="s" s="0">
        <v>171</v>
      </c>
      <c r="AS581" t="s" s="0">
        <v>172</v>
      </c>
      <c r="AT581" t="s" s="0">
        <v>81</v>
      </c>
      <c r="AU581" t="s" s="0">
        <v>1934</v>
      </c>
      <c r="AV581" t="s" s="0">
        <v>81</v>
      </c>
      <c r="AW581" t="s" s="0">
        <v>1930</v>
      </c>
      <c r="AX581" t="s" s="0">
        <v>1935</v>
      </c>
      <c r="AY581" t="s" s="0">
        <v>12508</v>
      </c>
      <c r="AZ581" t="s" s="0">
        <v>205</v>
      </c>
      <c r="BA581" t="s" s="0">
        <v>493</v>
      </c>
      <c r="BB581" t="s" s="0">
        <v>288</v>
      </c>
      <c r="BC581" t="s" s="0">
        <v>81</v>
      </c>
      <c r="BD581" t="s" s="0">
        <v>81</v>
      </c>
      <c r="BE581" t="s" s="0">
        <v>81</v>
      </c>
      <c r="BF581" t="s" s="0">
        <v>81</v>
      </c>
      <c r="BG581" t="s" s="0">
        <v>81</v>
      </c>
      <c r="BH581" t="s" s="0">
        <v>81</v>
      </c>
      <c r="BI581" t="s" s="0">
        <v>12509</v>
      </c>
      <c r="BJ581" t="s" s="0">
        <v>12510</v>
      </c>
      <c r="BK581" t="s" s="1158">
        <f>HYPERLINK("http://dx.doi.org/10.3390/info16060451","http://dx.doi.org/10.3390/info16060451")</f>
        <v>12511</v>
      </c>
      <c r="BL581" t="s" s="0">
        <v>81</v>
      </c>
      <c r="BM581" t="s" s="0">
        <v>81</v>
      </c>
      <c r="BN581" t="s" s="0">
        <v>638</v>
      </c>
      <c r="BO581" t="s" s="0">
        <v>1940</v>
      </c>
      <c r="BP581" t="s" s="0">
        <v>959</v>
      </c>
      <c r="BQ581" t="s" s="0">
        <v>12512</v>
      </c>
      <c r="BR581" t="s" s="0">
        <v>81</v>
      </c>
      <c r="BS581" t="s" s="0">
        <v>12513</v>
      </c>
      <c r="BT581" t="s" s="1159">
        <f>HYPERLINK("https://www.webofscience.com/wos/woscc/full-record/WOS:001515891600001","View Record in Web of Science")</f>
        <v>119</v>
      </c>
      <c r="BU581" t="s" s="0">
        <v>120</v>
      </c>
      <c r="BV581" t="s" s="0">
        <v>81</v>
      </c>
      <c r="BW581" t="s" s="0">
        <v>81</v>
      </c>
      <c r="BX581" t="s" s="0">
        <v>121</v>
      </c>
    </row>
    <row r="582">
      <c r="A582" t="s" s="0">
        <v>77</v>
      </c>
      <c r="B582" t="s" s="0">
        <v>77</v>
      </c>
      <c r="C582" t="s" s="0">
        <v>77</v>
      </c>
      <c r="D582" t="s" s="0">
        <v>77</v>
      </c>
      <c r="E582" t="s" s="0">
        <v>12514</v>
      </c>
      <c r="F582" t="s" s="0">
        <v>12515</v>
      </c>
      <c r="G582" t="s" s="0">
        <v>12516</v>
      </c>
      <c r="H582" t="s" s="0">
        <v>81</v>
      </c>
      <c r="I582" t="s" s="0">
        <v>276</v>
      </c>
      <c r="J582" t="s" s="0">
        <v>12517</v>
      </c>
      <c r="K582" t="s" s="0">
        <v>12518</v>
      </c>
      <c r="L582" t="s" s="0">
        <v>81</v>
      </c>
      <c r="M582" t="s" s="0">
        <v>81</v>
      </c>
      <c r="N582" t="s" s="0">
        <v>81</v>
      </c>
      <c r="O582" t="s" s="0">
        <v>12519</v>
      </c>
      <c r="P582" t="s" s="0">
        <v>12520</v>
      </c>
      <c r="Q582" t="s" s="0">
        <v>87</v>
      </c>
      <c r="R582" t="s" s="0">
        <v>81</v>
      </c>
      <c r="S582" t="s" s="0">
        <v>81</v>
      </c>
      <c r="T582" t="s" s="0">
        <v>81</v>
      </c>
      <c r="U582" t="s" s="0">
        <v>81</v>
      </c>
      <c r="V582" t="s" s="0">
        <v>12521</v>
      </c>
      <c r="W582" t="s" s="0">
        <v>7752</v>
      </c>
      <c r="X582" t="s" s="0">
        <v>81</v>
      </c>
      <c r="Y582" t="s" s="0">
        <v>81</v>
      </c>
      <c r="Z582" t="s" s="0">
        <v>90</v>
      </c>
      <c r="AA582" t="s" s="0">
        <v>509</v>
      </c>
      <c r="AB582" t="s" s="0">
        <v>81</v>
      </c>
      <c r="AC582" t="s" s="0">
        <v>81</v>
      </c>
      <c r="AD582" t="s" s="0">
        <v>81</v>
      </c>
      <c r="AE582" t="s" s="0">
        <v>81</v>
      </c>
      <c r="AF582" t="s" s="0">
        <v>81</v>
      </c>
      <c r="AG582" t="s" s="0">
        <v>12522</v>
      </c>
      <c r="AH582" t="s" s="0">
        <v>12523</v>
      </c>
      <c r="AI582" t="s" s="0">
        <v>12524</v>
      </c>
      <c r="AJ582" t="s" s="0">
        <v>12525</v>
      </c>
      <c r="AK582" t="s" s="0">
        <v>81</v>
      </c>
      <c r="AL582" t="s" s="0">
        <v>107</v>
      </c>
      <c r="AM582" t="s" s="0">
        <v>77</v>
      </c>
      <c r="AN582" t="s" s="0">
        <v>77</v>
      </c>
      <c r="AO582" t="s" s="0">
        <v>97</v>
      </c>
      <c r="AP582" t="s" s="0">
        <v>97</v>
      </c>
      <c r="AQ582" t="s" s="0">
        <v>1231</v>
      </c>
      <c r="AR582" t="s" s="0">
        <v>1232</v>
      </c>
      <c r="AS582" t="s" s="0">
        <v>1233</v>
      </c>
      <c r="AT582" t="s" s="0">
        <v>7754</v>
      </c>
      <c r="AU582" t="s" s="0">
        <v>81</v>
      </c>
      <c r="AV582" t="s" s="0">
        <v>81</v>
      </c>
      <c r="AW582" t="s" s="0">
        <v>7755</v>
      </c>
      <c r="AX582" t="s" s="0">
        <v>7756</v>
      </c>
      <c r="AY582" t="s" s="0">
        <v>81</v>
      </c>
      <c r="AZ582" t="s" s="0">
        <v>106</v>
      </c>
      <c r="BA582" t="s" s="0">
        <v>81</v>
      </c>
      <c r="BB582" t="s" s="0">
        <v>81</v>
      </c>
      <c r="BC582" t="s" s="0">
        <v>81</v>
      </c>
      <c r="BD582" t="s" s="0">
        <v>81</v>
      </c>
      <c r="BE582" t="s" s="0">
        <v>81</v>
      </c>
      <c r="BF582" t="s" s="0">
        <v>81</v>
      </c>
      <c r="BG582" t="s" s="0">
        <v>81</v>
      </c>
      <c r="BH582" t="s" s="0">
        <v>81</v>
      </c>
      <c r="BI582" t="s" s="0">
        <v>81</v>
      </c>
      <c r="BJ582" t="s" s="0">
        <v>12526</v>
      </c>
      <c r="BK582" t="s" s="1160">
        <f>HYPERLINK("http://dx.doi.org/10.1002/jvc2.70297","http://dx.doi.org/10.1002/jvc2.70297")</f>
        <v>12527</v>
      </c>
      <c r="BL582" t="s" s="0">
        <v>81</v>
      </c>
      <c r="BM582" t="s" s="0">
        <v>112</v>
      </c>
      <c r="BN582" t="s" s="0">
        <v>354</v>
      </c>
      <c r="BO582" t="s" s="0">
        <v>6217</v>
      </c>
      <c r="BP582" t="s" s="0">
        <v>6217</v>
      </c>
      <c r="BQ582" t="s" s="0">
        <v>12528</v>
      </c>
      <c r="BR582" t="s" s="0">
        <v>81</v>
      </c>
      <c r="BS582" t="s" s="0">
        <v>12529</v>
      </c>
      <c r="BT582" t="s" s="1161">
        <f>HYPERLINK("https://www.webofscience.com/wos/woscc/full-record/WOS:001705112700001","View Record in Web of Science")</f>
        <v>119</v>
      </c>
      <c r="BU582" t="s" s="0">
        <v>272</v>
      </c>
      <c r="BV582" t="s" s="0">
        <v>81</v>
      </c>
      <c r="BW582" t="s" s="0">
        <v>81</v>
      </c>
      <c r="BX582" t="s" s="0">
        <v>121</v>
      </c>
    </row>
    <row r="583">
      <c r="A583" t="s" s="0">
        <v>77</v>
      </c>
      <c r="B583" t="s" s="0">
        <v>77</v>
      </c>
      <c r="C583" t="s" s="0">
        <v>297</v>
      </c>
      <c r="D583" t="s" s="0">
        <v>77</v>
      </c>
      <c r="E583" t="s" s="0">
        <v>12530</v>
      </c>
      <c r="F583" t="s" s="0">
        <v>12531</v>
      </c>
      <c r="G583" t="s" s="0">
        <v>12532</v>
      </c>
      <c r="H583" t="s" s="0">
        <v>81</v>
      </c>
      <c r="I583" t="s" s="0">
        <v>82</v>
      </c>
      <c r="J583" t="s" s="0">
        <v>12533</v>
      </c>
      <c r="K583" t="s" s="0">
        <v>12534</v>
      </c>
      <c r="L583" t="s" s="0">
        <v>81</v>
      </c>
      <c r="M583" t="s" s="0">
        <v>81</v>
      </c>
      <c r="N583" t="s" s="0">
        <v>81</v>
      </c>
      <c r="O583" t="s" s="0">
        <v>12535</v>
      </c>
      <c r="P583" t="s" s="0">
        <v>12536</v>
      </c>
      <c r="Q583" t="s" s="0">
        <v>87</v>
      </c>
      <c r="R583" t="s" s="0">
        <v>81</v>
      </c>
      <c r="S583" t="s" s="0">
        <v>81</v>
      </c>
      <c r="T583" t="s" s="0">
        <v>81</v>
      </c>
      <c r="U583" t="s" s="0">
        <v>81</v>
      </c>
      <c r="V583" t="s" s="0">
        <v>12537</v>
      </c>
      <c r="W583" t="s" s="0">
        <v>12538</v>
      </c>
      <c r="X583" t="s" s="0">
        <v>81</v>
      </c>
      <c r="Y583" t="s" s="0">
        <v>81</v>
      </c>
      <c r="Z583" t="s" s="0">
        <v>90</v>
      </c>
      <c r="AA583" t="s" s="0">
        <v>91</v>
      </c>
      <c r="AB583" t="s" s="0">
        <v>81</v>
      </c>
      <c r="AC583" t="s" s="0">
        <v>81</v>
      </c>
      <c r="AD583" t="s" s="0">
        <v>81</v>
      </c>
      <c r="AE583" t="s" s="0">
        <v>81</v>
      </c>
      <c r="AF583" t="s" s="0">
        <v>81</v>
      </c>
      <c r="AG583" t="s" s="0">
        <v>12539</v>
      </c>
      <c r="AH583" t="s" s="0">
        <v>12540</v>
      </c>
      <c r="AI583" t="s" s="0">
        <v>12541</v>
      </c>
      <c r="AJ583" t="s" s="0">
        <v>12542</v>
      </c>
      <c r="AK583" t="s" s="0">
        <v>81</v>
      </c>
      <c r="AL583" t="s" s="0">
        <v>5734</v>
      </c>
      <c r="AM583" t="s" s="0">
        <v>376</v>
      </c>
      <c r="AN583" t="s" s="0">
        <v>3744</v>
      </c>
      <c r="AO583" t="s" s="0">
        <v>108</v>
      </c>
      <c r="AP583" t="s" s="0">
        <v>267</v>
      </c>
      <c r="AQ583" t="s" s="0">
        <v>997</v>
      </c>
      <c r="AR583" t="s" s="0">
        <v>99</v>
      </c>
      <c r="AS583" t="s" s="0">
        <v>998</v>
      </c>
      <c r="AT583" t="s" s="0">
        <v>81</v>
      </c>
      <c r="AU583" t="s" s="0">
        <v>12543</v>
      </c>
      <c r="AV583" t="s" s="0">
        <v>81</v>
      </c>
      <c r="AW583" t="s" s="0">
        <v>12544</v>
      </c>
      <c r="AX583" t="s" s="0">
        <v>12545</v>
      </c>
      <c r="AY583" t="s" s="0">
        <v>10061</v>
      </c>
      <c r="AZ583" t="s" s="0">
        <v>6286</v>
      </c>
      <c r="BA583" t="s" s="0">
        <v>181</v>
      </c>
      <c r="BB583" t="s" s="0">
        <v>81</v>
      </c>
      <c r="BC583" t="s" s="0">
        <v>81</v>
      </c>
      <c r="BD583" t="s" s="0">
        <v>81</v>
      </c>
      <c r="BE583" t="s" s="0">
        <v>81</v>
      </c>
      <c r="BF583" t="s" s="0">
        <v>81</v>
      </c>
      <c r="BG583" t="s" s="0">
        <v>81</v>
      </c>
      <c r="BH583" t="s" s="0">
        <v>81</v>
      </c>
      <c r="BI583" t="s" s="0">
        <v>12546</v>
      </c>
      <c r="BJ583" t="s" s="0">
        <v>12547</v>
      </c>
      <c r="BK583" t="s" s="1162">
        <f>HYPERLINK("http://dx.doi.org/10.1177/17562848211017730","http://dx.doi.org/10.1177/17562848211017730")</f>
        <v>12548</v>
      </c>
      <c r="BL583" t="s" s="0">
        <v>81</v>
      </c>
      <c r="BM583" t="s" s="0">
        <v>81</v>
      </c>
      <c r="BN583" t="s" s="0">
        <v>677</v>
      </c>
      <c r="BO583" t="s" s="0">
        <v>1496</v>
      </c>
      <c r="BP583" t="s" s="0">
        <v>1496</v>
      </c>
      <c r="BQ583" t="s" s="0">
        <v>12549</v>
      </c>
      <c r="BR583" t="s" s="0">
        <v>12550</v>
      </c>
      <c r="BS583" t="s" s="0">
        <v>12551</v>
      </c>
      <c r="BT583" t="s" s="1163">
        <f>HYPERLINK("https://www.webofscience.com/wos/woscc/full-record/WOS:000694026400001","View Record in Web of Science")</f>
        <v>119</v>
      </c>
      <c r="BU583" t="s" s="0">
        <v>120</v>
      </c>
      <c r="BV583" t="s" s="0">
        <v>81</v>
      </c>
      <c r="BW583" t="s" s="0">
        <v>81</v>
      </c>
      <c r="BX583" t="s" s="0">
        <v>121</v>
      </c>
    </row>
    <row r="584">
      <c r="A584" t="s" s="0">
        <v>200</v>
      </c>
      <c r="B584" t="s" s="0">
        <v>77</v>
      </c>
      <c r="C584" t="s" s="0">
        <v>288</v>
      </c>
      <c r="D584" t="s" s="0">
        <v>77</v>
      </c>
      <c r="E584" t="s" s="0">
        <v>12552</v>
      </c>
      <c r="F584" t="s" s="0">
        <v>12553</v>
      </c>
      <c r="G584" t="s" s="0">
        <v>12554</v>
      </c>
      <c r="H584" t="s" s="0">
        <v>81</v>
      </c>
      <c r="I584" t="s" s="0">
        <v>82</v>
      </c>
      <c r="J584" t="s" s="0">
        <v>12555</v>
      </c>
      <c r="K584" t="s" s="0">
        <v>12556</v>
      </c>
      <c r="L584" t="s" s="0">
        <v>12557</v>
      </c>
      <c r="M584" t="s" s="0">
        <v>12558</v>
      </c>
      <c r="N584" t="s" s="0">
        <v>12559</v>
      </c>
      <c r="O584" t="s" s="0">
        <v>12560</v>
      </c>
      <c r="P584" t="s" s="0">
        <v>12561</v>
      </c>
      <c r="Q584" t="s" s="0">
        <v>87</v>
      </c>
      <c r="R584" t="s" s="0">
        <v>81</v>
      </c>
      <c r="S584" t="s" s="0">
        <v>81</v>
      </c>
      <c r="T584" t="s" s="0">
        <v>81</v>
      </c>
      <c r="U584" t="s" s="0">
        <v>81</v>
      </c>
      <c r="V584" t="s" s="0">
        <v>12562</v>
      </c>
      <c r="W584" t="s" s="0">
        <v>12563</v>
      </c>
      <c r="X584" t="s" s="0">
        <v>81</v>
      </c>
      <c r="Y584" t="s" s="0">
        <v>81</v>
      </c>
      <c r="Z584" t="s" s="0">
        <v>90</v>
      </c>
      <c r="AA584" t="s" s="0">
        <v>91</v>
      </c>
      <c r="AB584" t="s" s="0">
        <v>81</v>
      </c>
      <c r="AC584" t="s" s="0">
        <v>81</v>
      </c>
      <c r="AD584" t="s" s="0">
        <v>81</v>
      </c>
      <c r="AE584" t="s" s="0">
        <v>81</v>
      </c>
      <c r="AF584" t="s" s="0">
        <v>81</v>
      </c>
      <c r="AG584" t="s" s="0">
        <v>12564</v>
      </c>
      <c r="AH584" t="s" s="0">
        <v>12565</v>
      </c>
      <c r="AI584" t="s" s="0">
        <v>12566</v>
      </c>
      <c r="AJ584" t="s" s="0">
        <v>12567</v>
      </c>
      <c r="AK584" t="s" s="0">
        <v>81</v>
      </c>
      <c r="AL584" t="s" s="0">
        <v>1432</v>
      </c>
      <c r="AM584" t="s" s="0">
        <v>113</v>
      </c>
      <c r="AN584" t="s" s="0">
        <v>107</v>
      </c>
      <c r="AO584" t="s" s="0">
        <v>97</v>
      </c>
      <c r="AP584" t="s" s="0">
        <v>1830</v>
      </c>
      <c r="AQ584" t="s" s="0">
        <v>12568</v>
      </c>
      <c r="AR584" t="s" s="0">
        <v>12569</v>
      </c>
      <c r="AS584" t="s" s="0">
        <v>12570</v>
      </c>
      <c r="AT584" t="s" s="0">
        <v>12571</v>
      </c>
      <c r="AU584" t="s" s="0">
        <v>12572</v>
      </c>
      <c r="AV584" t="s" s="0">
        <v>81</v>
      </c>
      <c r="AW584" t="s" s="0">
        <v>12573</v>
      </c>
      <c r="AX584" t="s" s="0">
        <v>12574</v>
      </c>
      <c r="AY584" t="s" s="0">
        <v>3186</v>
      </c>
      <c r="AZ584" t="s" s="0">
        <v>2060</v>
      </c>
      <c r="BA584" t="s" s="0">
        <v>7949</v>
      </c>
      <c r="BB584" t="s" s="0">
        <v>200</v>
      </c>
      <c r="BC584" t="s" s="0">
        <v>81</v>
      </c>
      <c r="BD584" t="s" s="0">
        <v>81</v>
      </c>
      <c r="BE584" t="s" s="0">
        <v>81</v>
      </c>
      <c r="BF584" t="s" s="0">
        <v>81</v>
      </c>
      <c r="BG584" t="s" s="0">
        <v>12575</v>
      </c>
      <c r="BH584" t="s" s="0">
        <v>12576</v>
      </c>
      <c r="BI584" t="s" s="0">
        <v>81</v>
      </c>
      <c r="BJ584" t="s" s="0">
        <v>12577</v>
      </c>
      <c r="BK584" t="s" s="1164">
        <f>HYPERLINK("http://dx.doi.org/10.1007/s11547-024-01796-w","http://dx.doi.org/10.1007/s11547-024-01796-w")</f>
        <v>12578</v>
      </c>
      <c r="BL584" t="s" s="0">
        <v>81</v>
      </c>
      <c r="BM584" t="s" s="0">
        <v>4217</v>
      </c>
      <c r="BN584" t="s" s="0">
        <v>136</v>
      </c>
      <c r="BO584" t="s" s="0">
        <v>441</v>
      </c>
      <c r="BP584" t="s" s="0">
        <v>441</v>
      </c>
      <c r="BQ584" t="s" s="0">
        <v>12579</v>
      </c>
      <c r="BR584" t="s" s="0">
        <v>12580</v>
      </c>
      <c r="BS584" t="s" s="0">
        <v>12581</v>
      </c>
      <c r="BT584" t="s" s="1165">
        <f>HYPERLINK("https://www.webofscience.com/wos/woscc/full-record/WOS:001190244400008","View Record in Web of Science")</f>
        <v>119</v>
      </c>
      <c r="BU584" t="s" s="0">
        <v>81</v>
      </c>
      <c r="BV584" t="s" s="0">
        <v>81</v>
      </c>
      <c r="BW584" t="s" s="0">
        <v>81</v>
      </c>
      <c r="BX584" t="s" s="0">
        <v>121</v>
      </c>
    </row>
    <row r="585">
      <c r="A585" t="s" s="0">
        <v>77</v>
      </c>
      <c r="B585" t="s" s="0">
        <v>77</v>
      </c>
      <c r="C585" t="s" s="0">
        <v>77</v>
      </c>
      <c r="D585" t="s" s="0">
        <v>77</v>
      </c>
      <c r="E585" t="s" s="0">
        <v>12582</v>
      </c>
      <c r="F585" t="s" s="0">
        <v>12583</v>
      </c>
      <c r="G585" t="s" s="0">
        <v>12584</v>
      </c>
      <c r="H585" t="s" s="0">
        <v>81</v>
      </c>
      <c r="I585" t="s" s="0">
        <v>82</v>
      </c>
      <c r="J585" t="s" s="0">
        <v>12585</v>
      </c>
      <c r="K585" t="s" s="0">
        <v>12586</v>
      </c>
      <c r="L585" t="s" s="0">
        <v>12587</v>
      </c>
      <c r="M585" t="s" s="0">
        <v>12588</v>
      </c>
      <c r="N585" t="s" s="0">
        <v>12589</v>
      </c>
      <c r="O585" t="s" s="0">
        <v>12590</v>
      </c>
      <c r="P585" t="s" s="0">
        <v>12591</v>
      </c>
      <c r="Q585" t="s" s="0">
        <v>87</v>
      </c>
      <c r="R585" t="s" s="0">
        <v>81</v>
      </c>
      <c r="S585" t="s" s="0">
        <v>81</v>
      </c>
      <c r="T585" t="s" s="0">
        <v>81</v>
      </c>
      <c r="U585" t="s" s="0">
        <v>81</v>
      </c>
      <c r="V585" t="s" s="0">
        <v>12592</v>
      </c>
      <c r="W585" t="s" s="0">
        <v>12593</v>
      </c>
      <c r="X585" t="s" s="0">
        <v>81</v>
      </c>
      <c r="Y585" t="s" s="0">
        <v>81</v>
      </c>
      <c r="Z585" t="s" s="0">
        <v>90</v>
      </c>
      <c r="AA585" t="s" s="0">
        <v>91</v>
      </c>
      <c r="AB585" t="s" s="0">
        <v>81</v>
      </c>
      <c r="AC585" t="s" s="0">
        <v>81</v>
      </c>
      <c r="AD585" t="s" s="0">
        <v>81</v>
      </c>
      <c r="AE585" t="s" s="0">
        <v>81</v>
      </c>
      <c r="AF585" t="s" s="0">
        <v>81</v>
      </c>
      <c r="AG585" t="s" s="0">
        <v>12594</v>
      </c>
      <c r="AH585" t="s" s="0">
        <v>12595</v>
      </c>
      <c r="AI585" t="s" s="0">
        <v>81</v>
      </c>
      <c r="AJ585" t="s" s="0">
        <v>81</v>
      </c>
      <c r="AK585" t="s" s="0">
        <v>81</v>
      </c>
      <c r="AL585" t="s" s="0">
        <v>7507</v>
      </c>
      <c r="AM585" t="s" s="0">
        <v>108</v>
      </c>
      <c r="AN585" t="s" s="0">
        <v>108</v>
      </c>
      <c r="AO585" t="s" s="0">
        <v>354</v>
      </c>
      <c r="AP585" t="s" s="0">
        <v>354</v>
      </c>
      <c r="AQ585" t="s" s="0">
        <v>257</v>
      </c>
      <c r="AR585" t="s" s="0">
        <v>140</v>
      </c>
      <c r="AS585" t="s" s="0">
        <v>258</v>
      </c>
      <c r="AT585" t="s" s="0">
        <v>12596</v>
      </c>
      <c r="AU585" t="s" s="0">
        <v>12597</v>
      </c>
      <c r="AV585" t="s" s="0">
        <v>81</v>
      </c>
      <c r="AW585" t="s" s="0">
        <v>12598</v>
      </c>
      <c r="AX585" t="s" s="0">
        <v>12599</v>
      </c>
      <c r="AY585" t="s" s="0">
        <v>1129</v>
      </c>
      <c r="AZ585" t="s" s="0">
        <v>106</v>
      </c>
      <c r="BA585" t="s" s="0">
        <v>6398</v>
      </c>
      <c r="BB585" t="s" s="0">
        <v>122</v>
      </c>
      <c r="BC585" t="s" s="0">
        <v>81</v>
      </c>
      <c r="BD585" t="s" s="0">
        <v>81</v>
      </c>
      <c r="BE585" t="s" s="0">
        <v>81</v>
      </c>
      <c r="BF585" t="s" s="0">
        <v>81</v>
      </c>
      <c r="BG585" t="s" s="0">
        <v>81</v>
      </c>
      <c r="BH585" t="s" s="0">
        <v>81</v>
      </c>
      <c r="BI585" t="s" s="0">
        <v>12600</v>
      </c>
      <c r="BJ585" t="s" s="0">
        <v>12601</v>
      </c>
      <c r="BK585" t="s" s="1166">
        <f>HYPERLINK("http://dx.doi.org/10.1007/s00277-026-06996-0","http://dx.doi.org/10.1007/s00277-026-06996-0")</f>
        <v>12602</v>
      </c>
      <c r="BL585" t="s" s="0">
        <v>81</v>
      </c>
      <c r="BM585" t="s" s="0">
        <v>346</v>
      </c>
      <c r="BN585" t="s" s="0">
        <v>385</v>
      </c>
      <c r="BO585" t="s" s="0">
        <v>10778</v>
      </c>
      <c r="BP585" t="s" s="0">
        <v>10778</v>
      </c>
      <c r="BQ585" t="s" s="0">
        <v>12603</v>
      </c>
      <c r="BR585" t="s" s="0">
        <v>12604</v>
      </c>
      <c r="BS585" t="s" s="0">
        <v>12605</v>
      </c>
      <c r="BT585" t="s" s="1167">
        <f>HYPERLINK("https://www.webofscience.com/wos/woscc/full-record/WOS:001739731800001","View Record in Web of Science")</f>
        <v>119</v>
      </c>
      <c r="BU585" t="s" s="0">
        <v>120</v>
      </c>
      <c r="BV585" t="s" s="0">
        <v>81</v>
      </c>
      <c r="BW585" t="s" s="0">
        <v>81</v>
      </c>
      <c r="BX585" t="s" s="0">
        <v>121</v>
      </c>
    </row>
    <row r="586">
      <c r="A586" t="s" s="0">
        <v>77</v>
      </c>
      <c r="B586" t="s" s="0">
        <v>77</v>
      </c>
      <c r="C586" t="s" s="0">
        <v>77</v>
      </c>
      <c r="D586" t="s" s="0">
        <v>77</v>
      </c>
      <c r="E586" t="s" s="0">
        <v>12606</v>
      </c>
      <c r="F586" t="s" s="0">
        <v>12607</v>
      </c>
      <c r="G586" t="s" s="0">
        <v>12608</v>
      </c>
      <c r="H586" t="s" s="0">
        <v>81</v>
      </c>
      <c r="I586" t="s" s="0">
        <v>82</v>
      </c>
      <c r="J586" t="s" s="0">
        <v>12609</v>
      </c>
      <c r="K586" t="s" s="0">
        <v>12610</v>
      </c>
      <c r="L586" t="s" s="0">
        <v>81</v>
      </c>
      <c r="M586" t="s" s="0">
        <v>81</v>
      </c>
      <c r="N586" t="s" s="0">
        <v>81</v>
      </c>
      <c r="O586" t="s" s="0">
        <v>12611</v>
      </c>
      <c r="P586" t="s" s="0">
        <v>12612</v>
      </c>
      <c r="Q586" t="s" s="0">
        <v>87</v>
      </c>
      <c r="R586" t="s" s="0">
        <v>81</v>
      </c>
      <c r="S586" t="s" s="0">
        <v>81</v>
      </c>
      <c r="T586" t="s" s="0">
        <v>81</v>
      </c>
      <c r="U586" t="s" s="0">
        <v>81</v>
      </c>
      <c r="V586" t="s" s="0">
        <v>12613</v>
      </c>
      <c r="W586" t="s" s="0">
        <v>2352</v>
      </c>
      <c r="X586" t="s" s="0">
        <v>81</v>
      </c>
      <c r="Y586" t="s" s="0">
        <v>81</v>
      </c>
      <c r="Z586" t="s" s="0">
        <v>90</v>
      </c>
      <c r="AA586" t="s" s="0">
        <v>91</v>
      </c>
      <c r="AB586" t="s" s="0">
        <v>81</v>
      </c>
      <c r="AC586" t="s" s="0">
        <v>81</v>
      </c>
      <c r="AD586" t="s" s="0">
        <v>81</v>
      </c>
      <c r="AE586" t="s" s="0">
        <v>81</v>
      </c>
      <c r="AF586" t="s" s="0">
        <v>81</v>
      </c>
      <c r="AG586" t="s" s="0">
        <v>12614</v>
      </c>
      <c r="AH586" t="s" s="0">
        <v>12615</v>
      </c>
      <c r="AI586" t="s" s="0">
        <v>81</v>
      </c>
      <c r="AJ586" t="s" s="0">
        <v>12616</v>
      </c>
      <c r="AK586" t="s" s="0">
        <v>81</v>
      </c>
      <c r="AL586" t="s" s="0">
        <v>1585</v>
      </c>
      <c r="AM586" t="s" s="0">
        <v>77</v>
      </c>
      <c r="AN586" t="s" s="0">
        <v>77</v>
      </c>
      <c r="AO586" t="s" s="0">
        <v>199</v>
      </c>
      <c r="AP586" t="s" s="0">
        <v>199</v>
      </c>
      <c r="AQ586" t="s" s="0">
        <v>170</v>
      </c>
      <c r="AR586" t="s" s="0">
        <v>171</v>
      </c>
      <c r="AS586" t="s" s="0">
        <v>172</v>
      </c>
      <c r="AT586" t="s" s="0">
        <v>81</v>
      </c>
      <c r="AU586" t="s" s="0">
        <v>2357</v>
      </c>
      <c r="AV586" t="s" s="0">
        <v>81</v>
      </c>
      <c r="AW586" t="s" s="0">
        <v>2352</v>
      </c>
      <c r="AX586" t="s" s="0">
        <v>2358</v>
      </c>
      <c r="AY586" t="s" s="0">
        <v>3881</v>
      </c>
      <c r="AZ586" t="s" s="0">
        <v>106</v>
      </c>
      <c r="BA586" t="s" s="0">
        <v>181</v>
      </c>
      <c r="BB586" t="s" s="0">
        <v>199</v>
      </c>
      <c r="BC586" t="s" s="0">
        <v>81</v>
      </c>
      <c r="BD586" t="s" s="0">
        <v>81</v>
      </c>
      <c r="BE586" t="s" s="0">
        <v>81</v>
      </c>
      <c r="BF586" t="s" s="0">
        <v>81</v>
      </c>
      <c r="BG586" t="s" s="0">
        <v>81</v>
      </c>
      <c r="BH586" t="s" s="0">
        <v>81</v>
      </c>
      <c r="BI586" t="s" s="0">
        <v>12617</v>
      </c>
      <c r="BJ586" t="s" s="0">
        <v>12618</v>
      </c>
      <c r="BK586" t="s" s="1168">
        <f>HYPERLINK("http://dx.doi.org/10.3390/biomedicines14030505","http://dx.doi.org/10.3390/biomedicines14030505")</f>
        <v>12619</v>
      </c>
      <c r="BL586" t="s" s="0">
        <v>81</v>
      </c>
      <c r="BM586" t="s" s="0">
        <v>81</v>
      </c>
      <c r="BN586" t="s" s="0">
        <v>1830</v>
      </c>
      <c r="BO586" t="s" s="0">
        <v>2362</v>
      </c>
      <c r="BP586" t="s" s="0">
        <v>2363</v>
      </c>
      <c r="BQ586" t="s" s="0">
        <v>12620</v>
      </c>
      <c r="BR586" t="s" s="0">
        <v>12621</v>
      </c>
      <c r="BS586" t="s" s="0">
        <v>12622</v>
      </c>
      <c r="BT586" t="s" s="1169">
        <f>HYPERLINK("https://www.webofscience.com/wos/woscc/full-record/WOS:001725833600001","View Record in Web of Science")</f>
        <v>119</v>
      </c>
      <c r="BU586" t="s" s="0">
        <v>120</v>
      </c>
      <c r="BV586" t="s" s="0">
        <v>81</v>
      </c>
      <c r="BW586" t="s" s="0">
        <v>81</v>
      </c>
      <c r="BX586" t="s" s="0">
        <v>121</v>
      </c>
    </row>
    <row r="587">
      <c r="A587" t="s" s="0">
        <v>77</v>
      </c>
      <c r="B587" t="s" s="0">
        <v>77</v>
      </c>
      <c r="C587" t="s" s="0">
        <v>181</v>
      </c>
      <c r="D587" t="s" s="0">
        <v>77</v>
      </c>
      <c r="E587" t="s" s="0">
        <v>12623</v>
      </c>
      <c r="F587" t="s" s="0">
        <v>12624</v>
      </c>
      <c r="G587" t="s" s="0">
        <v>12625</v>
      </c>
      <c r="H587" t="s" s="0">
        <v>81</v>
      </c>
      <c r="I587" t="s" s="0">
        <v>82</v>
      </c>
      <c r="J587" t="s" s="0">
        <v>12626</v>
      </c>
      <c r="K587" t="s" s="0">
        <v>12627</v>
      </c>
      <c r="L587" t="s" s="0">
        <v>81</v>
      </c>
      <c r="M587" t="s" s="0">
        <v>81</v>
      </c>
      <c r="N587" t="s" s="0">
        <v>81</v>
      </c>
      <c r="O587" t="s" s="0">
        <v>12628</v>
      </c>
      <c r="P587" t="s" s="0">
        <v>12629</v>
      </c>
      <c r="Q587" t="s" s="0">
        <v>87</v>
      </c>
      <c r="R587" t="s" s="0">
        <v>81</v>
      </c>
      <c r="S587" t="s" s="0">
        <v>81</v>
      </c>
      <c r="T587" t="s" s="0">
        <v>81</v>
      </c>
      <c r="U587" t="s" s="0">
        <v>81</v>
      </c>
      <c r="V587" t="s" s="0">
        <v>12630</v>
      </c>
      <c r="W587" t="s" s="0">
        <v>12631</v>
      </c>
      <c r="X587" t="s" s="0">
        <v>81</v>
      </c>
      <c r="Y587" t="s" s="0">
        <v>81</v>
      </c>
      <c r="Z587" t="s" s="0">
        <v>90</v>
      </c>
      <c r="AA587" t="s" s="0">
        <v>91</v>
      </c>
      <c r="AB587" t="s" s="0">
        <v>81</v>
      </c>
      <c r="AC587" t="s" s="0">
        <v>81</v>
      </c>
      <c r="AD587" t="s" s="0">
        <v>81</v>
      </c>
      <c r="AE587" t="s" s="0">
        <v>81</v>
      </c>
      <c r="AF587" t="s" s="0">
        <v>81</v>
      </c>
      <c r="AG587" t="s" s="0">
        <v>12632</v>
      </c>
      <c r="AH587" t="s" s="0">
        <v>81</v>
      </c>
      <c r="AI587" t="s" s="0">
        <v>12633</v>
      </c>
      <c r="AJ587" t="s" s="0">
        <v>12634</v>
      </c>
      <c r="AK587" t="s" s="0">
        <v>81</v>
      </c>
      <c r="AL587" t="s" s="0">
        <v>148</v>
      </c>
      <c r="AM587" t="s" s="0">
        <v>4305</v>
      </c>
      <c r="AN587" t="s" s="0">
        <v>198</v>
      </c>
      <c r="AO587" t="s" s="0">
        <v>77</v>
      </c>
      <c r="AP587" t="s" s="0">
        <v>493</v>
      </c>
      <c r="AQ587" t="s" s="0">
        <v>838</v>
      </c>
      <c r="AR587" t="s" s="0">
        <v>839</v>
      </c>
      <c r="AS587" t="s" s="0">
        <v>840</v>
      </c>
      <c r="AT587" t="s" s="0">
        <v>12635</v>
      </c>
      <c r="AU587" t="s" s="0">
        <v>12636</v>
      </c>
      <c r="AV587" t="s" s="0">
        <v>81</v>
      </c>
      <c r="AW587" t="s" s="0">
        <v>12637</v>
      </c>
      <c r="AX587" t="s" s="0">
        <v>12638</v>
      </c>
      <c r="AY587" t="s" s="0">
        <v>10042</v>
      </c>
      <c r="AZ587" t="s" s="0">
        <v>147</v>
      </c>
      <c r="BA587" t="s" s="0">
        <v>9726</v>
      </c>
      <c r="BB587" t="s" s="0">
        <v>81</v>
      </c>
      <c r="BC587" t="s" s="0">
        <v>81</v>
      </c>
      <c r="BD587" t="s" s="0">
        <v>81</v>
      </c>
      <c r="BE587" t="s" s="0">
        <v>81</v>
      </c>
      <c r="BF587" t="s" s="0">
        <v>81</v>
      </c>
      <c r="BG587" t="s" s="0">
        <v>81</v>
      </c>
      <c r="BH587" t="s" s="0">
        <v>81</v>
      </c>
      <c r="BI587" t="s" s="0">
        <v>12639</v>
      </c>
      <c r="BJ587" t="s" s="0">
        <v>12640</v>
      </c>
      <c r="BK587" t="s" s="1170">
        <f>HYPERLINK("http://dx.doi.org/10.1016/j.ctrv.2022.102410","http://dx.doi.org/10.1016/j.ctrv.2022.102410")</f>
        <v>12641</v>
      </c>
      <c r="BL587" t="s" s="0">
        <v>81</v>
      </c>
      <c r="BM587" t="s" s="0">
        <v>12642</v>
      </c>
      <c r="BN587" t="s" s="0">
        <v>354</v>
      </c>
      <c r="BO587" t="s" s="0">
        <v>568</v>
      </c>
      <c r="BP587" t="s" s="0">
        <v>568</v>
      </c>
      <c r="BQ587" t="s" s="0">
        <v>12643</v>
      </c>
      <c r="BR587" t="s" s="0">
        <v>12644</v>
      </c>
      <c r="BS587" t="s" s="0">
        <v>12645</v>
      </c>
      <c r="BT587" t="s" s="1171">
        <f>HYPERLINK("https://www.webofscience.com/wos/woscc/full-record/WOS:000805029600002","View Record in Web of Science")</f>
        <v>119</v>
      </c>
      <c r="BU587" t="s" s="0">
        <v>81</v>
      </c>
      <c r="BV587" t="s" s="0">
        <v>81</v>
      </c>
      <c r="BW587" t="s" s="0">
        <v>81</v>
      </c>
      <c r="BX587" t="s" s="0">
        <v>121</v>
      </c>
    </row>
    <row r="588">
      <c r="A588" t="s" s="0">
        <v>77</v>
      </c>
      <c r="B588" t="s" s="0">
        <v>77</v>
      </c>
      <c r="C588" t="s" s="0">
        <v>77</v>
      </c>
      <c r="D588" t="s" s="0">
        <v>77</v>
      </c>
      <c r="E588" t="s" s="0">
        <v>12646</v>
      </c>
      <c r="F588" t="s" s="0">
        <v>12647</v>
      </c>
      <c r="G588" t="s" s="0">
        <v>12648</v>
      </c>
      <c r="H588" t="s" s="0">
        <v>81</v>
      </c>
      <c r="I588" t="s" s="0">
        <v>82</v>
      </c>
      <c r="J588" t="s" s="0">
        <v>12649</v>
      </c>
      <c r="K588" t="s" s="0">
        <v>12650</v>
      </c>
      <c r="L588" t="s" s="0">
        <v>81</v>
      </c>
      <c r="M588" t="s" s="0">
        <v>81</v>
      </c>
      <c r="N588" t="s" s="0">
        <v>81</v>
      </c>
      <c r="O588" t="s" s="0">
        <v>12651</v>
      </c>
      <c r="P588" t="s" s="0">
        <v>12652</v>
      </c>
      <c r="Q588" t="s" s="0">
        <v>87</v>
      </c>
      <c r="R588" t="s" s="0">
        <v>81</v>
      </c>
      <c r="S588" t="s" s="0">
        <v>81</v>
      </c>
      <c r="T588" t="s" s="0">
        <v>81</v>
      </c>
      <c r="U588" t="s" s="0">
        <v>81</v>
      </c>
      <c r="V588" t="s" s="0">
        <v>12653</v>
      </c>
      <c r="W588" t="s" s="0">
        <v>4515</v>
      </c>
      <c r="X588" t="s" s="0">
        <v>81</v>
      </c>
      <c r="Y588" t="s" s="0">
        <v>81</v>
      </c>
      <c r="Z588" t="s" s="0">
        <v>90</v>
      </c>
      <c r="AA588" t="s" s="0">
        <v>91</v>
      </c>
      <c r="AB588" t="s" s="0">
        <v>81</v>
      </c>
      <c r="AC588" t="s" s="0">
        <v>81</v>
      </c>
      <c r="AD588" t="s" s="0">
        <v>81</v>
      </c>
      <c r="AE588" t="s" s="0">
        <v>81</v>
      </c>
      <c r="AF588" t="s" s="0">
        <v>81</v>
      </c>
      <c r="AG588" t="s" s="0">
        <v>12654</v>
      </c>
      <c r="AH588" t="s" s="0">
        <v>12655</v>
      </c>
      <c r="AI588" t="s" s="0">
        <v>12656</v>
      </c>
      <c r="AJ588" t="s" s="0">
        <v>12657</v>
      </c>
      <c r="AK588" t="s" s="0">
        <v>81</v>
      </c>
      <c r="AL588" t="s" s="0">
        <v>3744</v>
      </c>
      <c r="AM588" t="s" s="0">
        <v>77</v>
      </c>
      <c r="AN588" t="s" s="0">
        <v>77</v>
      </c>
      <c r="AO588" t="s" s="0">
        <v>199</v>
      </c>
      <c r="AP588" t="s" s="0">
        <v>199</v>
      </c>
      <c r="AQ588" t="s" s="0">
        <v>257</v>
      </c>
      <c r="AR588" t="s" s="0">
        <v>140</v>
      </c>
      <c r="AS588" t="s" s="0">
        <v>258</v>
      </c>
      <c r="AT588" t="s" s="0">
        <v>4518</v>
      </c>
      <c r="AU588" t="s" s="0">
        <v>4519</v>
      </c>
      <c r="AV588" t="s" s="0">
        <v>81</v>
      </c>
      <c r="AW588" t="s" s="0">
        <v>4520</v>
      </c>
      <c r="AX588" t="s" s="0">
        <v>4521</v>
      </c>
      <c r="AY588" t="s" s="0">
        <v>12658</v>
      </c>
      <c r="AZ588" t="s" s="0">
        <v>106</v>
      </c>
      <c r="BA588" t="s" s="0">
        <v>198</v>
      </c>
      <c r="BB588" t="s" s="0">
        <v>108</v>
      </c>
      <c r="BC588" t="s" s="0">
        <v>81</v>
      </c>
      <c r="BD588" t="s" s="0">
        <v>81</v>
      </c>
      <c r="BE588" t="s" s="0">
        <v>81</v>
      </c>
      <c r="BF588" t="s" s="0">
        <v>81</v>
      </c>
      <c r="BG588" t="s" s="0">
        <v>81</v>
      </c>
      <c r="BH588" t="s" s="0">
        <v>81</v>
      </c>
      <c r="BI588" t="s" s="0">
        <v>1049</v>
      </c>
      <c r="BJ588" t="s" s="0">
        <v>12659</v>
      </c>
      <c r="BK588" t="s" s="1172">
        <f>HYPERLINK("http://dx.doi.org/10.1007/s10143-026-04158-4","http://dx.doi.org/10.1007/s10143-026-04158-4")</f>
        <v>12660</v>
      </c>
      <c r="BL588" t="s" s="0">
        <v>81</v>
      </c>
      <c r="BM588" t="s" s="0">
        <v>81</v>
      </c>
      <c r="BN588" t="s" s="0">
        <v>154</v>
      </c>
      <c r="BO588" t="s" s="0">
        <v>545</v>
      </c>
      <c r="BP588" t="s" s="0">
        <v>546</v>
      </c>
      <c r="BQ588" t="s" s="0">
        <v>12661</v>
      </c>
      <c r="BR588" t="s" s="0">
        <v>12662</v>
      </c>
      <c r="BS588" t="s" s="0">
        <v>12663</v>
      </c>
      <c r="BT588" t="s" s="1173">
        <f>HYPERLINK("https://www.webofscience.com/wos/woscc/full-record/WOS:001686885900002","View Record in Web of Science")</f>
        <v>119</v>
      </c>
      <c r="BU588" t="s" s="0">
        <v>81</v>
      </c>
      <c r="BV588" t="s" s="0">
        <v>81</v>
      </c>
      <c r="BW588" t="s" s="0">
        <v>81</v>
      </c>
      <c r="BX588" t="s" s="0">
        <v>121</v>
      </c>
    </row>
    <row r="589">
      <c r="A589" t="s" s="0">
        <v>77</v>
      </c>
      <c r="B589" t="s" s="0">
        <v>77</v>
      </c>
      <c r="C589" t="s" s="0">
        <v>77</v>
      </c>
      <c r="D589" t="s" s="0">
        <v>77</v>
      </c>
      <c r="E589" t="s" s="0">
        <v>12664</v>
      </c>
      <c r="F589" t="s" s="0">
        <v>12665</v>
      </c>
      <c r="G589" t="s" s="0">
        <v>12666</v>
      </c>
      <c r="H589" t="s" s="0">
        <v>81</v>
      </c>
      <c r="I589" t="s" s="0">
        <v>82</v>
      </c>
      <c r="J589" t="s" s="0">
        <v>12667</v>
      </c>
      <c r="K589" t="s" s="0">
        <v>12668</v>
      </c>
      <c r="L589" t="s" s="0">
        <v>12669</v>
      </c>
      <c r="M589" t="s" s="0">
        <v>12669</v>
      </c>
      <c r="N589" t="s" s="0">
        <v>12670</v>
      </c>
      <c r="O589" t="s" s="0">
        <v>12671</v>
      </c>
      <c r="P589" t="s" s="0">
        <v>12672</v>
      </c>
      <c r="Q589" t="s" s="0">
        <v>87</v>
      </c>
      <c r="R589" t="s" s="0">
        <v>81</v>
      </c>
      <c r="S589" t="s" s="0">
        <v>81</v>
      </c>
      <c r="T589" t="s" s="0">
        <v>81</v>
      </c>
      <c r="U589" t="s" s="0">
        <v>81</v>
      </c>
      <c r="V589" t="s" s="0">
        <v>12673</v>
      </c>
      <c r="W589" t="s" s="0">
        <v>5144</v>
      </c>
      <c r="X589" t="s" s="0">
        <v>81</v>
      </c>
      <c r="Y589" t="s" s="0">
        <v>81</v>
      </c>
      <c r="Z589" t="s" s="0">
        <v>90</v>
      </c>
      <c r="AA589" t="s" s="0">
        <v>91</v>
      </c>
      <c r="AB589" t="s" s="0">
        <v>81</v>
      </c>
      <c r="AC589" t="s" s="0">
        <v>81</v>
      </c>
      <c r="AD589" t="s" s="0">
        <v>81</v>
      </c>
      <c r="AE589" t="s" s="0">
        <v>81</v>
      </c>
      <c r="AF589" t="s" s="0">
        <v>81</v>
      </c>
      <c r="AG589" t="s" s="0">
        <v>12674</v>
      </c>
      <c r="AH589" t="s" s="0">
        <v>12675</v>
      </c>
      <c r="AI589" t="s" s="0">
        <v>12676</v>
      </c>
      <c r="AJ589" t="s" s="0">
        <v>81</v>
      </c>
      <c r="AK589" t="s" s="0">
        <v>81</v>
      </c>
      <c r="AL589" t="s" s="0">
        <v>770</v>
      </c>
      <c r="AM589" t="s" s="0">
        <v>108</v>
      </c>
      <c r="AN589" t="s" s="0">
        <v>108</v>
      </c>
      <c r="AO589" t="s" s="0">
        <v>200</v>
      </c>
      <c r="AP589" t="s" s="0">
        <v>200</v>
      </c>
      <c r="AQ589" t="s" s="0">
        <v>313</v>
      </c>
      <c r="AR589" t="s" s="0">
        <v>314</v>
      </c>
      <c r="AS589" t="s" s="0">
        <v>315</v>
      </c>
      <c r="AT589" t="s" s="0">
        <v>5147</v>
      </c>
      <c r="AU589" t="s" s="0">
        <v>81</v>
      </c>
      <c r="AV589" t="s" s="0">
        <v>81</v>
      </c>
      <c r="AW589" t="s" s="0">
        <v>5148</v>
      </c>
      <c r="AX589" t="s" s="0">
        <v>5149</v>
      </c>
      <c r="AY589" t="s" s="0">
        <v>2705</v>
      </c>
      <c r="AZ589" t="s" s="0">
        <v>205</v>
      </c>
      <c r="BA589" t="s" s="0">
        <v>677</v>
      </c>
      <c r="BB589" t="s" s="0">
        <v>81</v>
      </c>
      <c r="BC589" t="s" s="0">
        <v>81</v>
      </c>
      <c r="BD589" t="s" s="0">
        <v>81</v>
      </c>
      <c r="BE589" t="s" s="0">
        <v>81</v>
      </c>
      <c r="BF589" t="s" s="0">
        <v>81</v>
      </c>
      <c r="BG589" t="s" s="0">
        <v>81</v>
      </c>
      <c r="BH589" t="s" s="0">
        <v>81</v>
      </c>
      <c r="BI589" t="s" s="0">
        <v>12677</v>
      </c>
      <c r="BJ589" t="s" s="0">
        <v>12678</v>
      </c>
      <c r="BK589" t="s" s="1174">
        <f>HYPERLINK("http://dx.doi.org/10.3389/fcvm.2025.1664183","http://dx.doi.org/10.3389/fcvm.2025.1664183")</f>
        <v>12679</v>
      </c>
      <c r="BL589" t="s" s="0">
        <v>81</v>
      </c>
      <c r="BM589" t="s" s="0">
        <v>81</v>
      </c>
      <c r="BN589" t="s" s="0">
        <v>136</v>
      </c>
      <c r="BO589" t="s" s="0">
        <v>155</v>
      </c>
      <c r="BP589" t="s" s="0">
        <v>156</v>
      </c>
      <c r="BQ589" t="s" s="0">
        <v>12680</v>
      </c>
      <c r="BR589" t="s" s="0">
        <v>12681</v>
      </c>
      <c r="BS589" t="s" s="0">
        <v>12682</v>
      </c>
      <c r="BT589" t="s" s="1175">
        <f>HYPERLINK("https://www.webofscience.com/wos/woscc/full-record/WOS:001649450000001","View Record in Web of Science")</f>
        <v>119</v>
      </c>
      <c r="BU589" t="s" s="0">
        <v>120</v>
      </c>
      <c r="BV589" t="s" s="0">
        <v>81</v>
      </c>
      <c r="BW589" t="s" s="0">
        <v>81</v>
      </c>
      <c r="BX589" t="s" s="0">
        <v>121</v>
      </c>
    </row>
    <row r="590">
      <c r="A590" t="s" s="0">
        <v>77</v>
      </c>
      <c r="B590" t="s" s="0">
        <v>77</v>
      </c>
      <c r="C590" t="s" s="0">
        <v>77</v>
      </c>
      <c r="D590" t="s" s="0">
        <v>77</v>
      </c>
      <c r="E590" t="s" s="0">
        <v>12683</v>
      </c>
      <c r="F590" t="s" s="0">
        <v>12684</v>
      </c>
      <c r="G590" t="s" s="0">
        <v>12685</v>
      </c>
      <c r="H590" t="s" s="0">
        <v>81</v>
      </c>
      <c r="I590" t="s" s="0">
        <v>82</v>
      </c>
      <c r="J590" t="s" s="0">
        <v>12686</v>
      </c>
      <c r="K590" t="s" s="0">
        <v>12687</v>
      </c>
      <c r="L590" t="s" s="0">
        <v>12688</v>
      </c>
      <c r="M590" t="s" s="0">
        <v>12689</v>
      </c>
      <c r="N590" t="s" s="0">
        <v>12690</v>
      </c>
      <c r="O590" t="s" s="0">
        <v>12691</v>
      </c>
      <c r="P590" t="s" s="0">
        <v>12692</v>
      </c>
      <c r="Q590" t="s" s="0">
        <v>87</v>
      </c>
      <c r="R590" t="s" s="0">
        <v>81</v>
      </c>
      <c r="S590" t="s" s="0">
        <v>81</v>
      </c>
      <c r="T590" t="s" s="0">
        <v>81</v>
      </c>
      <c r="U590" t="s" s="0">
        <v>81</v>
      </c>
      <c r="V590" t="s" s="0">
        <v>12693</v>
      </c>
      <c r="W590" t="s" s="0">
        <v>7733</v>
      </c>
      <c r="X590" t="s" s="0">
        <v>81</v>
      </c>
      <c r="Y590" t="s" s="0">
        <v>81</v>
      </c>
      <c r="Z590" t="s" s="0">
        <v>90</v>
      </c>
      <c r="AA590" t="s" s="0">
        <v>91</v>
      </c>
      <c r="AB590" t="s" s="0">
        <v>81</v>
      </c>
      <c r="AC590" t="s" s="0">
        <v>81</v>
      </c>
      <c r="AD590" t="s" s="0">
        <v>81</v>
      </c>
      <c r="AE590" t="s" s="0">
        <v>81</v>
      </c>
      <c r="AF590" t="s" s="0">
        <v>81</v>
      </c>
      <c r="AG590" t="s" s="0">
        <v>12694</v>
      </c>
      <c r="AH590" t="s" s="0">
        <v>4822</v>
      </c>
      <c r="AI590" t="s" s="0">
        <v>12695</v>
      </c>
      <c r="AJ590" t="s" s="0">
        <v>12696</v>
      </c>
      <c r="AK590" t="s" s="0">
        <v>81</v>
      </c>
      <c r="AL590" t="s" s="0">
        <v>225</v>
      </c>
      <c r="AM590" t="s" s="0">
        <v>97</v>
      </c>
      <c r="AN590" t="s" s="0">
        <v>97</v>
      </c>
      <c r="AO590" t="s" s="0">
        <v>108</v>
      </c>
      <c r="AP590" t="s" s="0">
        <v>97</v>
      </c>
      <c r="AQ590" t="s" s="0">
        <v>2079</v>
      </c>
      <c r="AR590" t="s" s="0">
        <v>2080</v>
      </c>
      <c r="AS590" t="s" s="0">
        <v>2081</v>
      </c>
      <c r="AT590" t="s" s="0">
        <v>81</v>
      </c>
      <c r="AU590" t="s" s="0">
        <v>7736</v>
      </c>
      <c r="AV590" t="s" s="0">
        <v>81</v>
      </c>
      <c r="AW590" t="s" s="0">
        <v>7737</v>
      </c>
      <c r="AX590" t="s" s="0">
        <v>7738</v>
      </c>
      <c r="AY590" t="s" s="0">
        <v>205</v>
      </c>
      <c r="AZ590" t="s" s="0">
        <v>205</v>
      </c>
      <c r="BA590" t="s" s="0">
        <v>154</v>
      </c>
      <c r="BB590" t="s" s="0">
        <v>81</v>
      </c>
      <c r="BC590" t="s" s="0">
        <v>81</v>
      </c>
      <c r="BD590" t="s" s="0">
        <v>81</v>
      </c>
      <c r="BE590" t="s" s="0">
        <v>81</v>
      </c>
      <c r="BF590" t="s" s="0">
        <v>81</v>
      </c>
      <c r="BG590" t="s" s="0">
        <v>81</v>
      </c>
      <c r="BH590" t="s" s="0">
        <v>81</v>
      </c>
      <c r="BI590" t="s" s="0">
        <v>12697</v>
      </c>
      <c r="BJ590" t="s" s="0">
        <v>12698</v>
      </c>
      <c r="BK590" t="s" s="1176">
        <f>HYPERLINK("http://dx.doi.org/10.2196/78644","http://dx.doi.org/10.2196/78644")</f>
        <v>12699</v>
      </c>
      <c r="BL590" t="s" s="0">
        <v>81</v>
      </c>
      <c r="BM590" t="s" s="0">
        <v>81</v>
      </c>
      <c r="BN590" t="s" s="0">
        <v>466</v>
      </c>
      <c r="BO590" t="s" s="0">
        <v>3094</v>
      </c>
      <c r="BP590" t="s" s="0">
        <v>3094</v>
      </c>
      <c r="BQ590" t="s" s="0">
        <v>12700</v>
      </c>
      <c r="BR590" t="s" s="0">
        <v>12701</v>
      </c>
      <c r="BS590" t="s" s="0">
        <v>12702</v>
      </c>
      <c r="BT590" t="s" s="1177">
        <f>HYPERLINK("https://www.webofscience.com/wos/woscc/full-record/WOS:001634518000002","View Record in Web of Science")</f>
        <v>119</v>
      </c>
      <c r="BU590" t="s" s="0">
        <v>120</v>
      </c>
      <c r="BV590" t="s" s="0">
        <v>81</v>
      </c>
      <c r="BW590" t="s" s="0">
        <v>81</v>
      </c>
      <c r="BX590" t="s" s="0">
        <v>121</v>
      </c>
    </row>
    <row r="591">
      <c r="A591" t="s" s="0">
        <v>77</v>
      </c>
      <c r="B591" t="s" s="0">
        <v>77</v>
      </c>
      <c r="C591" t="s" s="0">
        <v>77</v>
      </c>
      <c r="D591" t="s" s="0">
        <v>77</v>
      </c>
      <c r="E591" t="s" s="0">
        <v>12703</v>
      </c>
      <c r="F591" t="s" s="0">
        <v>12704</v>
      </c>
      <c r="G591" t="s" s="0">
        <v>12705</v>
      </c>
      <c r="H591" t="s" s="0">
        <v>81</v>
      </c>
      <c r="I591" t="s" s="0">
        <v>82</v>
      </c>
      <c r="J591" t="s" s="0">
        <v>12706</v>
      </c>
      <c r="K591" t="s" s="0">
        <v>12707</v>
      </c>
      <c r="L591" t="s" s="0">
        <v>12708</v>
      </c>
      <c r="M591" t="s" s="0">
        <v>12708</v>
      </c>
      <c r="N591" t="s" s="0">
        <v>12709</v>
      </c>
      <c r="O591" t="s" s="0">
        <v>12710</v>
      </c>
      <c r="P591" t="s" s="0">
        <v>12711</v>
      </c>
      <c r="Q591" t="s" s="0">
        <v>87</v>
      </c>
      <c r="R591" t="s" s="0">
        <v>81</v>
      </c>
      <c r="S591" t="s" s="0">
        <v>81</v>
      </c>
      <c r="T591" t="s" s="0">
        <v>81</v>
      </c>
      <c r="U591" t="s" s="0">
        <v>81</v>
      </c>
      <c r="V591" t="s" s="0">
        <v>12712</v>
      </c>
      <c r="W591" t="s" s="0">
        <v>557</v>
      </c>
      <c r="X591" t="s" s="0">
        <v>81</v>
      </c>
      <c r="Y591" t="s" s="0">
        <v>81</v>
      </c>
      <c r="Z591" t="s" s="0">
        <v>90</v>
      </c>
      <c r="AA591" t="s" s="0">
        <v>91</v>
      </c>
      <c r="AB591" t="s" s="0">
        <v>81</v>
      </c>
      <c r="AC591" t="s" s="0">
        <v>81</v>
      </c>
      <c r="AD591" t="s" s="0">
        <v>81</v>
      </c>
      <c r="AE591" t="s" s="0">
        <v>81</v>
      </c>
      <c r="AF591" t="s" s="0">
        <v>81</v>
      </c>
      <c r="AG591" t="s" s="0">
        <v>12713</v>
      </c>
      <c r="AH591" t="s" s="0">
        <v>81</v>
      </c>
      <c r="AI591" t="s" s="0">
        <v>12714</v>
      </c>
      <c r="AJ591" t="s" s="0">
        <v>81</v>
      </c>
      <c r="AK591" t="s" s="0">
        <v>81</v>
      </c>
      <c r="AL591" t="s" s="0">
        <v>638</v>
      </c>
      <c r="AM591" t="s" s="0">
        <v>77</v>
      </c>
      <c r="AN591" t="s" s="0">
        <v>77</v>
      </c>
      <c r="AO591" t="s" s="0">
        <v>97</v>
      </c>
      <c r="AP591" t="s" s="0">
        <v>97</v>
      </c>
      <c r="AQ591" t="s" s="0">
        <v>313</v>
      </c>
      <c r="AR591" t="s" s="0">
        <v>314</v>
      </c>
      <c r="AS591" t="s" s="0">
        <v>315</v>
      </c>
      <c r="AT591" t="s" s="0">
        <v>561</v>
      </c>
      <c r="AU591" t="s" s="0">
        <v>81</v>
      </c>
      <c r="AV591" t="s" s="0">
        <v>81</v>
      </c>
      <c r="AW591" t="s" s="0">
        <v>562</v>
      </c>
      <c r="AX591" t="s" s="0">
        <v>563</v>
      </c>
      <c r="AY591" t="s" s="0">
        <v>12715</v>
      </c>
      <c r="AZ591" t="s" s="0">
        <v>205</v>
      </c>
      <c r="BA591" t="s" s="0">
        <v>177</v>
      </c>
      <c r="BB591" t="s" s="0">
        <v>81</v>
      </c>
      <c r="BC591" t="s" s="0">
        <v>81</v>
      </c>
      <c r="BD591" t="s" s="0">
        <v>81</v>
      </c>
      <c r="BE591" t="s" s="0">
        <v>81</v>
      </c>
      <c r="BF591" t="s" s="0">
        <v>81</v>
      </c>
      <c r="BG591" t="s" s="0">
        <v>81</v>
      </c>
      <c r="BH591" t="s" s="0">
        <v>81</v>
      </c>
      <c r="BI591" t="s" s="0">
        <v>12716</v>
      </c>
      <c r="BJ591" t="s" s="0">
        <v>12717</v>
      </c>
      <c r="BK591" t="s" s="1178">
        <f>HYPERLINK("http://dx.doi.org/10.3389/fonc.2025.1727806","http://dx.doi.org/10.3389/fonc.2025.1727806")</f>
        <v>12718</v>
      </c>
      <c r="BL591" t="s" s="0">
        <v>81</v>
      </c>
      <c r="BM591" t="s" s="0">
        <v>81</v>
      </c>
      <c r="BN591" t="s" s="0">
        <v>360</v>
      </c>
      <c r="BO591" t="s" s="0">
        <v>568</v>
      </c>
      <c r="BP591" t="s" s="0">
        <v>568</v>
      </c>
      <c r="BQ591" t="s" s="0">
        <v>12719</v>
      </c>
      <c r="BR591" t="s" s="0">
        <v>12720</v>
      </c>
      <c r="BS591" t="s" s="0">
        <v>12721</v>
      </c>
      <c r="BT591" t="s" s="1179">
        <f>HYPERLINK("https://www.webofscience.com/wos/woscc/full-record/WOS:001651144700001","View Record in Web of Science")</f>
        <v>119</v>
      </c>
      <c r="BU591" t="s" s="0">
        <v>120</v>
      </c>
      <c r="BV591" t="s" s="0">
        <v>81</v>
      </c>
      <c r="BW591" t="s" s="0">
        <v>81</v>
      </c>
      <c r="BX591" t="s" s="0">
        <v>121</v>
      </c>
    </row>
    <row r="592">
      <c r="A592" t="s" s="0">
        <v>77</v>
      </c>
      <c r="B592" t="s" s="0">
        <v>77</v>
      </c>
      <c r="C592" t="s" s="0">
        <v>77</v>
      </c>
      <c r="D592" t="s" s="0">
        <v>77</v>
      </c>
      <c r="E592" t="s" s="0">
        <v>12722</v>
      </c>
      <c r="F592" t="s" s="0">
        <v>12723</v>
      </c>
      <c r="G592" t="s" s="0">
        <v>12724</v>
      </c>
      <c r="H592" t="s" s="0">
        <v>81</v>
      </c>
      <c r="I592" t="s" s="0">
        <v>82</v>
      </c>
      <c r="J592" t="s" s="0">
        <v>12725</v>
      </c>
      <c r="K592" t="s" s="0">
        <v>12726</v>
      </c>
      <c r="L592" t="s" s="0">
        <v>12727</v>
      </c>
      <c r="M592" t="s" s="0">
        <v>12728</v>
      </c>
      <c r="N592" t="s" s="0">
        <v>12729</v>
      </c>
      <c r="O592" t="s" s="0">
        <v>12730</v>
      </c>
      <c r="P592" t="s" s="0">
        <v>12731</v>
      </c>
      <c r="Q592" t="s" s="0">
        <v>87</v>
      </c>
      <c r="R592" t="s" s="0">
        <v>81</v>
      </c>
      <c r="S592" t="s" s="0">
        <v>81</v>
      </c>
      <c r="T592" t="s" s="0">
        <v>81</v>
      </c>
      <c r="U592" t="s" s="0">
        <v>81</v>
      </c>
      <c r="V592" t="s" s="0">
        <v>12732</v>
      </c>
      <c r="W592" t="s" s="0">
        <v>193</v>
      </c>
      <c r="X592" t="s" s="0">
        <v>81</v>
      </c>
      <c r="Y592" t="s" s="0">
        <v>81</v>
      </c>
      <c r="Z592" t="s" s="0">
        <v>90</v>
      </c>
      <c r="AA592" t="s" s="0">
        <v>91</v>
      </c>
      <c r="AB592" t="s" s="0">
        <v>81</v>
      </c>
      <c r="AC592" t="s" s="0">
        <v>81</v>
      </c>
      <c r="AD592" t="s" s="0">
        <v>81</v>
      </c>
      <c r="AE592" t="s" s="0">
        <v>81</v>
      </c>
      <c r="AF592" t="s" s="0">
        <v>81</v>
      </c>
      <c r="AG592" t="s" s="0">
        <v>12733</v>
      </c>
      <c r="AH592" t="s" s="0">
        <v>12734</v>
      </c>
      <c r="AI592" t="s" s="0">
        <v>81</v>
      </c>
      <c r="AJ592" t="s" s="0">
        <v>81</v>
      </c>
      <c r="AK592" t="s" s="0">
        <v>81</v>
      </c>
      <c r="AL592" t="s" s="0">
        <v>1073</v>
      </c>
      <c r="AM592" t="s" s="0">
        <v>200</v>
      </c>
      <c r="AN592" t="s" s="0">
        <v>200</v>
      </c>
      <c r="AO592" t="s" s="0">
        <v>199</v>
      </c>
      <c r="AP592" t="s" s="0">
        <v>199</v>
      </c>
      <c r="AQ592" t="s" s="0">
        <v>98</v>
      </c>
      <c r="AR592" t="s" s="0">
        <v>99</v>
      </c>
      <c r="AS592" t="s" s="0">
        <v>100</v>
      </c>
      <c r="AT592" t="s" s="0">
        <v>81</v>
      </c>
      <c r="AU592" t="s" s="0">
        <v>201</v>
      </c>
      <c r="AV592" t="s" s="0">
        <v>81</v>
      </c>
      <c r="AW592" t="s" s="0">
        <v>202</v>
      </c>
      <c r="AX592" t="s" s="0">
        <v>203</v>
      </c>
      <c r="AY592" t="s" s="0">
        <v>12735</v>
      </c>
      <c r="AZ592" t="s" s="0">
        <v>106</v>
      </c>
      <c r="BA592" t="s" s="0">
        <v>267</v>
      </c>
      <c r="BB592" t="s" s="0">
        <v>108</v>
      </c>
      <c r="BC592" t="s" s="0">
        <v>81</v>
      </c>
      <c r="BD592" t="s" s="0">
        <v>81</v>
      </c>
      <c r="BE592" t="s" s="0">
        <v>81</v>
      </c>
      <c r="BF592" t="s" s="0">
        <v>81</v>
      </c>
      <c r="BG592" t="s" s="0">
        <v>81</v>
      </c>
      <c r="BH592" t="s" s="0">
        <v>81</v>
      </c>
      <c r="BI592" t="s" s="0">
        <v>293</v>
      </c>
      <c r="BJ592" t="s" s="0">
        <v>12736</v>
      </c>
      <c r="BK592" t="s" s="1180">
        <f>HYPERLINK("http://dx.doi.org/10.1186/s12938-025-01502-5","http://dx.doi.org/10.1186/s12938-025-01502-5")</f>
        <v>12737</v>
      </c>
      <c r="BL592" t="s" s="0">
        <v>81</v>
      </c>
      <c r="BM592" t="s" s="0">
        <v>81</v>
      </c>
      <c r="BN592" t="s" s="0">
        <v>3744</v>
      </c>
      <c r="BO592" t="s" s="0">
        <v>210</v>
      </c>
      <c r="BP592" t="s" s="0">
        <v>211</v>
      </c>
      <c r="BQ592" t="s" s="0">
        <v>12738</v>
      </c>
      <c r="BR592" t="s" s="0">
        <v>12739</v>
      </c>
      <c r="BS592" t="s" s="0">
        <v>12740</v>
      </c>
      <c r="BT592" t="s" s="1181">
        <f>HYPERLINK("https://www.webofscience.com/wos/woscc/full-record/WOS:001678606500001","View Record in Web of Science")</f>
        <v>119</v>
      </c>
      <c r="BU592" t="s" s="0">
        <v>120</v>
      </c>
      <c r="BV592" t="s" s="0">
        <v>81</v>
      </c>
      <c r="BW592" t="s" s="0">
        <v>81</v>
      </c>
      <c r="BX592" t="s" s="0">
        <v>121</v>
      </c>
    </row>
    <row r="593">
      <c r="A593" t="s" s="0">
        <v>77</v>
      </c>
      <c r="B593" t="s" s="0">
        <v>77</v>
      </c>
      <c r="C593" t="s" s="0">
        <v>77</v>
      </c>
      <c r="D593" t="s" s="0">
        <v>77</v>
      </c>
      <c r="E593" t="s" s="0">
        <v>12741</v>
      </c>
      <c r="F593" t="s" s="0">
        <v>12742</v>
      </c>
      <c r="G593" t="s" s="0">
        <v>12743</v>
      </c>
      <c r="H593" t="s" s="0">
        <v>81</v>
      </c>
      <c r="I593" t="s" s="0">
        <v>82</v>
      </c>
      <c r="J593" t="s" s="0">
        <v>12744</v>
      </c>
      <c r="K593" t="s" s="0">
        <v>12745</v>
      </c>
      <c r="L593" t="s" s="0">
        <v>81</v>
      </c>
      <c r="M593" t="s" s="0">
        <v>81</v>
      </c>
      <c r="N593" t="s" s="0">
        <v>81</v>
      </c>
      <c r="O593" t="s" s="0">
        <v>12746</v>
      </c>
      <c r="P593" t="s" s="0">
        <v>12747</v>
      </c>
      <c r="Q593" t="s" s="0">
        <v>87</v>
      </c>
      <c r="R593" t="s" s="0">
        <v>81</v>
      </c>
      <c r="S593" t="s" s="0">
        <v>81</v>
      </c>
      <c r="T593" t="s" s="0">
        <v>81</v>
      </c>
      <c r="U593" t="s" s="0">
        <v>81</v>
      </c>
      <c r="V593" t="s" s="0">
        <v>12748</v>
      </c>
      <c r="W593" t="s" s="0">
        <v>12749</v>
      </c>
      <c r="X593" t="s" s="0">
        <v>81</v>
      </c>
      <c r="Y593" t="s" s="0">
        <v>81</v>
      </c>
      <c r="Z593" t="s" s="0">
        <v>90</v>
      </c>
      <c r="AA593" t="s" s="0">
        <v>91</v>
      </c>
      <c r="AB593" t="s" s="0">
        <v>81</v>
      </c>
      <c r="AC593" t="s" s="0">
        <v>81</v>
      </c>
      <c r="AD593" t="s" s="0">
        <v>81</v>
      </c>
      <c r="AE593" t="s" s="0">
        <v>81</v>
      </c>
      <c r="AF593" t="s" s="0">
        <v>81</v>
      </c>
      <c r="AG593" t="s" s="0">
        <v>12750</v>
      </c>
      <c r="AH593" t="s" s="0">
        <v>12751</v>
      </c>
      <c r="AI593" t="s" s="0">
        <v>81</v>
      </c>
      <c r="AJ593" t="s" s="0">
        <v>12752</v>
      </c>
      <c r="AK593" t="s" s="0">
        <v>81</v>
      </c>
      <c r="AL593" t="s" s="0">
        <v>2780</v>
      </c>
      <c r="AM593" t="s" s="0">
        <v>77</v>
      </c>
      <c r="AN593" t="s" s="0">
        <v>77</v>
      </c>
      <c r="AO593" t="s" s="0">
        <v>199</v>
      </c>
      <c r="AP593" t="s" s="0">
        <v>199</v>
      </c>
      <c r="AQ593" t="s" s="0">
        <v>1231</v>
      </c>
      <c r="AR593" t="s" s="0">
        <v>1232</v>
      </c>
      <c r="AS593" t="s" s="0">
        <v>1233</v>
      </c>
      <c r="AT593" t="s" s="0">
        <v>12753</v>
      </c>
      <c r="AU593" t="s" s="0">
        <v>81</v>
      </c>
      <c r="AV593" t="s" s="0">
        <v>81</v>
      </c>
      <c r="AW593" t="s" s="0">
        <v>12749</v>
      </c>
      <c r="AX593" t="s" s="0">
        <v>12754</v>
      </c>
      <c r="AY593" t="s" s="0">
        <v>12755</v>
      </c>
      <c r="AZ593" t="s" s="0">
        <v>106</v>
      </c>
      <c r="BA593" t="s" s="0">
        <v>177</v>
      </c>
      <c r="BB593" t="s" s="0">
        <v>97</v>
      </c>
      <c r="BC593" t="s" s="0">
        <v>81</v>
      </c>
      <c r="BD593" t="s" s="0">
        <v>81</v>
      </c>
      <c r="BE593" t="s" s="0">
        <v>81</v>
      </c>
      <c r="BF593" t="s" s="0">
        <v>81</v>
      </c>
      <c r="BG593" t="s" s="0">
        <v>81</v>
      </c>
      <c r="BH593" t="s" s="0">
        <v>81</v>
      </c>
      <c r="BI593" t="s" s="0">
        <v>12756</v>
      </c>
      <c r="BJ593" t="s" s="0">
        <v>12757</v>
      </c>
      <c r="BK593" t="s" s="1182">
        <f>HYPERLINK("http://dx.doi.org/10.1002/mbo3.70257","http://dx.doi.org/10.1002/mbo3.70257")</f>
        <v>12758</v>
      </c>
      <c r="BL593" t="s" s="0">
        <v>81</v>
      </c>
      <c r="BM593" t="s" s="0">
        <v>81</v>
      </c>
      <c r="BN593" t="s" s="0">
        <v>493</v>
      </c>
      <c r="BO593" t="s" s="0">
        <v>12759</v>
      </c>
      <c r="BP593" t="s" s="0">
        <v>12759</v>
      </c>
      <c r="BQ593" t="s" s="0">
        <v>12760</v>
      </c>
      <c r="BR593" t="s" s="0">
        <v>12761</v>
      </c>
      <c r="BS593" t="s" s="0">
        <v>12762</v>
      </c>
      <c r="BT593" t="s" s="1183">
        <f>HYPERLINK("https://www.webofscience.com/wos/woscc/full-record/WOS:001704536000001","View Record in Web of Science")</f>
        <v>119</v>
      </c>
      <c r="BU593" t="s" s="0">
        <v>120</v>
      </c>
      <c r="BV593" t="s" s="0">
        <v>81</v>
      </c>
      <c r="BW593" t="s" s="0">
        <v>81</v>
      </c>
      <c r="BX593" t="s" s="0">
        <v>121</v>
      </c>
    </row>
    <row r="594">
      <c r="A594" t="s" s="0">
        <v>77</v>
      </c>
      <c r="B594" t="s" s="0">
        <v>77</v>
      </c>
      <c r="C594" t="s" s="0">
        <v>77</v>
      </c>
      <c r="D594" t="s" s="0">
        <v>77</v>
      </c>
      <c r="E594" t="s" s="0">
        <v>12763</v>
      </c>
      <c r="F594" t="s" s="0">
        <v>12764</v>
      </c>
      <c r="G594" t="s" s="0">
        <v>12765</v>
      </c>
      <c r="H594" t="s" s="0">
        <v>81</v>
      </c>
      <c r="I594" t="s" s="0">
        <v>276</v>
      </c>
      <c r="J594" t="s" s="0">
        <v>12766</v>
      </c>
      <c r="K594" t="s" s="0">
        <v>12767</v>
      </c>
      <c r="L594" t="s" s="0">
        <v>81</v>
      </c>
      <c r="M594" t="s" s="0">
        <v>81</v>
      </c>
      <c r="N594" t="s" s="0">
        <v>81</v>
      </c>
      <c r="O594" t="s" s="0">
        <v>12768</v>
      </c>
      <c r="P594" t="s" s="0">
        <v>81</v>
      </c>
      <c r="Q594" t="s" s="0">
        <v>87</v>
      </c>
      <c r="R594" t="s" s="0">
        <v>81</v>
      </c>
      <c r="S594" t="s" s="0">
        <v>81</v>
      </c>
      <c r="T594" t="s" s="0">
        <v>81</v>
      </c>
      <c r="U594" t="s" s="0">
        <v>81</v>
      </c>
      <c r="V594" t="s" s="0">
        <v>12769</v>
      </c>
      <c r="W594" t="s" s="0">
        <v>12770</v>
      </c>
      <c r="X594" t="s" s="0">
        <v>81</v>
      </c>
      <c r="Y594" t="s" s="0">
        <v>81</v>
      </c>
      <c r="Z594" t="s" s="0">
        <v>90</v>
      </c>
      <c r="AA594" t="s" s="0">
        <v>91</v>
      </c>
      <c r="AB594" t="s" s="0">
        <v>81</v>
      </c>
      <c r="AC594" t="s" s="0">
        <v>81</v>
      </c>
      <c r="AD594" t="s" s="0">
        <v>81</v>
      </c>
      <c r="AE594" t="s" s="0">
        <v>81</v>
      </c>
      <c r="AF594" t="s" s="0">
        <v>81</v>
      </c>
      <c r="AG594" t="s" s="0">
        <v>12771</v>
      </c>
      <c r="AH594" t="s" s="0">
        <v>81</v>
      </c>
      <c r="AI594" t="s" s="0">
        <v>81</v>
      </c>
      <c r="AJ594" t="s" s="0">
        <v>81</v>
      </c>
      <c r="AK594" t="s" s="0">
        <v>81</v>
      </c>
      <c r="AL594" t="s" s="0">
        <v>957</v>
      </c>
      <c r="AM594" t="s" s="0">
        <v>77</v>
      </c>
      <c r="AN594" t="s" s="0">
        <v>77</v>
      </c>
      <c r="AO594" t="s" s="0">
        <v>108</v>
      </c>
      <c r="AP594" t="s" s="0">
        <v>108</v>
      </c>
      <c r="AQ594" t="s" s="0">
        <v>1823</v>
      </c>
      <c r="AR594" t="s" s="0">
        <v>1824</v>
      </c>
      <c r="AS594" t="s" s="0">
        <v>1825</v>
      </c>
      <c r="AT594" t="s" s="0">
        <v>12772</v>
      </c>
      <c r="AU594" t="s" s="0">
        <v>12773</v>
      </c>
      <c r="AV594" t="s" s="0">
        <v>81</v>
      </c>
      <c r="AW594" t="s" s="0">
        <v>12774</v>
      </c>
      <c r="AX594" t="s" s="0">
        <v>12775</v>
      </c>
      <c r="AY594" t="s" s="0">
        <v>106</v>
      </c>
      <c r="AZ594" t="s" s="0">
        <v>106</v>
      </c>
      <c r="BA594" t="s" s="0">
        <v>385</v>
      </c>
      <c r="BB594" t="s" s="0">
        <v>81</v>
      </c>
      <c r="BC594" t="s" s="0">
        <v>81</v>
      </c>
      <c r="BD594" t="s" s="0">
        <v>81</v>
      </c>
      <c r="BE594" t="s" s="0">
        <v>81</v>
      </c>
      <c r="BF594" t="s" s="0">
        <v>81</v>
      </c>
      <c r="BG594" t="s" s="0">
        <v>81</v>
      </c>
      <c r="BH594" t="s" s="0">
        <v>81</v>
      </c>
      <c r="BI594" t="s" s="0">
        <v>12776</v>
      </c>
      <c r="BJ594" t="s" s="0">
        <v>12777</v>
      </c>
      <c r="BK594" t="s" s="1184">
        <f>HYPERLINK("http://dx.doi.org/10.5603/pmp.105709","http://dx.doi.org/10.5603/pmp.105709")</f>
        <v>12778</v>
      </c>
      <c r="BL594" t="s" s="0">
        <v>81</v>
      </c>
      <c r="BM594" t="s" s="0">
        <v>81</v>
      </c>
      <c r="BN594" t="s" s="0">
        <v>181</v>
      </c>
      <c r="BO594" t="s" s="0">
        <v>3886</v>
      </c>
      <c r="BP594" t="s" s="0">
        <v>3886</v>
      </c>
      <c r="BQ594" t="s" s="0">
        <v>12779</v>
      </c>
      <c r="BR594" t="s" s="0">
        <v>81</v>
      </c>
      <c r="BS594" t="s" s="0">
        <v>12780</v>
      </c>
      <c r="BT594" t="s" s="1185">
        <f>HYPERLINK("https://www.webofscience.com/wos/woscc/full-record/WOS:001727424200001","View Record in Web of Science")</f>
        <v>119</v>
      </c>
      <c r="BU594" t="s" s="0">
        <v>120</v>
      </c>
      <c r="BV594" t="s" s="0">
        <v>81</v>
      </c>
      <c r="BW594" t="s" s="0">
        <v>81</v>
      </c>
      <c r="BX594" t="s" s="0">
        <v>121</v>
      </c>
    </row>
    <row r="595">
      <c r="A595" t="s" s="0">
        <v>77</v>
      </c>
      <c r="B595" t="s" s="0">
        <v>77</v>
      </c>
      <c r="C595" t="s" s="0">
        <v>108</v>
      </c>
      <c r="D595" t="s" s="0">
        <v>77</v>
      </c>
      <c r="E595" t="s" s="0">
        <v>12781</v>
      </c>
      <c r="F595" t="s" s="0">
        <v>12782</v>
      </c>
      <c r="G595" t="s" s="0">
        <v>12783</v>
      </c>
      <c r="H595" t="s" s="0">
        <v>81</v>
      </c>
      <c r="I595" t="s" s="0">
        <v>82</v>
      </c>
      <c r="J595" t="s" s="0">
        <v>12784</v>
      </c>
      <c r="K595" t="s" s="0">
        <v>12785</v>
      </c>
      <c r="L595" t="s" s="0">
        <v>81</v>
      </c>
      <c r="M595" t="s" s="0">
        <v>81</v>
      </c>
      <c r="N595" t="s" s="0">
        <v>81</v>
      </c>
      <c r="O595" t="s" s="0">
        <v>12786</v>
      </c>
      <c r="P595" t="s" s="0">
        <v>12787</v>
      </c>
      <c r="Q595" t="s" s="0">
        <v>87</v>
      </c>
      <c r="R595" t="s" s="0">
        <v>81</v>
      </c>
      <c r="S595" t="s" s="0">
        <v>81</v>
      </c>
      <c r="T595" t="s" s="0">
        <v>81</v>
      </c>
      <c r="U595" t="s" s="0">
        <v>81</v>
      </c>
      <c r="V595" t="s" s="0">
        <v>12788</v>
      </c>
      <c r="W595" t="s" s="0">
        <v>12789</v>
      </c>
      <c r="X595" t="s" s="0">
        <v>81</v>
      </c>
      <c r="Y595" t="s" s="0">
        <v>81</v>
      </c>
      <c r="Z595" t="s" s="0">
        <v>90</v>
      </c>
      <c r="AA595" t="s" s="0">
        <v>91</v>
      </c>
      <c r="AB595" t="s" s="0">
        <v>81</v>
      </c>
      <c r="AC595" t="s" s="0">
        <v>81</v>
      </c>
      <c r="AD595" t="s" s="0">
        <v>81</v>
      </c>
      <c r="AE595" t="s" s="0">
        <v>81</v>
      </c>
      <c r="AF595" t="s" s="0">
        <v>81</v>
      </c>
      <c r="AG595" t="s" s="0">
        <v>12790</v>
      </c>
      <c r="AH595" t="s" s="0">
        <v>12791</v>
      </c>
      <c r="AI595" t="s" s="0">
        <v>12792</v>
      </c>
      <c r="AJ595" t="s" s="0">
        <v>12793</v>
      </c>
      <c r="AK595" t="s" s="0">
        <v>81</v>
      </c>
      <c r="AL595" t="s" s="0">
        <v>287</v>
      </c>
      <c r="AM595" t="s" s="0">
        <v>154</v>
      </c>
      <c r="AN595" t="s" s="0">
        <v>181</v>
      </c>
      <c r="AO595" t="s" s="0">
        <v>77</v>
      </c>
      <c r="AP595" t="s" s="0">
        <v>200</v>
      </c>
      <c r="AQ595" t="s" s="0">
        <v>257</v>
      </c>
      <c r="AR595" t="s" s="0">
        <v>140</v>
      </c>
      <c r="AS595" t="s" s="0">
        <v>258</v>
      </c>
      <c r="AT595" t="s" s="0">
        <v>12794</v>
      </c>
      <c r="AU595" t="s" s="0">
        <v>12795</v>
      </c>
      <c r="AV595" t="s" s="0">
        <v>81</v>
      </c>
      <c r="AW595" t="s" s="0">
        <v>12796</v>
      </c>
      <c r="AX595" t="s" s="0">
        <v>12797</v>
      </c>
      <c r="AY595" t="s" s="0">
        <v>5454</v>
      </c>
      <c r="AZ595" t="s" s="0">
        <v>205</v>
      </c>
      <c r="BA595" t="s" s="0">
        <v>534</v>
      </c>
      <c r="BB595" t="s" s="0">
        <v>288</v>
      </c>
      <c r="BC595" t="s" s="0">
        <v>81</v>
      </c>
      <c r="BD595" t="s" s="0">
        <v>81</v>
      </c>
      <c r="BE595" t="s" s="0">
        <v>81</v>
      </c>
      <c r="BF595" t="s" s="0">
        <v>81</v>
      </c>
      <c r="BG595" t="s" s="0">
        <v>12798</v>
      </c>
      <c r="BH595" t="s" s="0">
        <v>12799</v>
      </c>
      <c r="BI595" t="s" s="0">
        <v>81</v>
      </c>
      <c r="BJ595" t="s" s="0">
        <v>12800</v>
      </c>
      <c r="BK595" t="s" s="1186">
        <f>HYPERLINK("http://dx.doi.org/10.1007/s00330-024-11261-x","http://dx.doi.org/10.1007/s00330-024-11261-x")</f>
        <v>12801</v>
      </c>
      <c r="BL595" t="s" s="0">
        <v>81</v>
      </c>
      <c r="BM595" t="s" s="0">
        <v>3994</v>
      </c>
      <c r="BN595" t="s" s="0">
        <v>677</v>
      </c>
      <c r="BO595" t="s" s="0">
        <v>441</v>
      </c>
      <c r="BP595" t="s" s="0">
        <v>441</v>
      </c>
      <c r="BQ595" t="s" s="0">
        <v>12802</v>
      </c>
      <c r="BR595" t="s" s="0">
        <v>12803</v>
      </c>
      <c r="BS595" t="s" s="0">
        <v>12804</v>
      </c>
      <c r="BT595" t="s" s="1187">
        <f>HYPERLINK("https://www.webofscience.com/wos/woscc/full-record/WOS:001374590000001","View Record in Web of Science")</f>
        <v>119</v>
      </c>
      <c r="BU595" t="s" s="0">
        <v>359</v>
      </c>
      <c r="BV595" t="s" s="0">
        <v>81</v>
      </c>
      <c r="BW595" t="s" s="0">
        <v>81</v>
      </c>
      <c r="BX595" t="s" s="0">
        <v>121</v>
      </c>
    </row>
    <row r="596">
      <c r="A596" t="s" s="0">
        <v>77</v>
      </c>
      <c r="B596" t="s" s="0">
        <v>77</v>
      </c>
      <c r="C596" t="s" s="0">
        <v>77</v>
      </c>
      <c r="D596" t="s" s="0">
        <v>77</v>
      </c>
      <c r="E596" t="s" s="0">
        <v>12805</v>
      </c>
      <c r="F596" t="s" s="0">
        <v>12806</v>
      </c>
      <c r="G596" t="s" s="0">
        <v>12807</v>
      </c>
      <c r="H596" t="s" s="0">
        <v>81</v>
      </c>
      <c r="I596" t="s" s="0">
        <v>1195</v>
      </c>
      <c r="J596" t="s" s="0">
        <v>12808</v>
      </c>
      <c r="K596" t="s" s="0">
        <v>12809</v>
      </c>
      <c r="L596" t="s" s="0">
        <v>81</v>
      </c>
      <c r="M596" t="s" s="0">
        <v>81</v>
      </c>
      <c r="N596" t="s" s="0">
        <v>81</v>
      </c>
      <c r="O596" t="s" s="0">
        <v>12810</v>
      </c>
      <c r="P596" t="s" s="0">
        <v>12811</v>
      </c>
      <c r="Q596" t="s" s="0">
        <v>87</v>
      </c>
      <c r="R596" t="s" s="0">
        <v>81</v>
      </c>
      <c r="S596" t="s" s="0">
        <v>81</v>
      </c>
      <c r="T596" t="s" s="0">
        <v>81</v>
      </c>
      <c r="U596" t="s" s="0">
        <v>81</v>
      </c>
      <c r="V596" t="s" s="0">
        <v>12812</v>
      </c>
      <c r="W596" t="s" s="0">
        <v>3874</v>
      </c>
      <c r="X596" t="s" s="0">
        <v>81</v>
      </c>
      <c r="Y596" t="s" s="0">
        <v>81</v>
      </c>
      <c r="Z596" t="s" s="0">
        <v>90</v>
      </c>
      <c r="AA596" t="s" s="0">
        <v>91</v>
      </c>
      <c r="AB596" t="s" s="0">
        <v>81</v>
      </c>
      <c r="AC596" t="s" s="0">
        <v>81</v>
      </c>
      <c r="AD596" t="s" s="0">
        <v>81</v>
      </c>
      <c r="AE596" t="s" s="0">
        <v>81</v>
      </c>
      <c r="AF596" t="s" s="0">
        <v>81</v>
      </c>
      <c r="AG596" t="s" s="0">
        <v>12813</v>
      </c>
      <c r="AH596" t="s" s="0">
        <v>12814</v>
      </c>
      <c r="AI596" t="s" s="0">
        <v>81</v>
      </c>
      <c r="AJ596" t="s" s="0">
        <v>81</v>
      </c>
      <c r="AK596" t="s" s="0">
        <v>81</v>
      </c>
      <c r="AL596" t="s" s="0">
        <v>693</v>
      </c>
      <c r="AM596" t="s" s="0">
        <v>77</v>
      </c>
      <c r="AN596" t="s" s="0">
        <v>77</v>
      </c>
      <c r="AO596" t="s" s="0">
        <v>122</v>
      </c>
      <c r="AP596" t="s" s="0">
        <v>122</v>
      </c>
      <c r="AQ596" t="s" s="0">
        <v>170</v>
      </c>
      <c r="AR596" t="s" s="0">
        <v>171</v>
      </c>
      <c r="AS596" t="s" s="0">
        <v>172</v>
      </c>
      <c r="AT596" t="s" s="0">
        <v>81</v>
      </c>
      <c r="AU596" t="s" s="0">
        <v>3878</v>
      </c>
      <c r="AV596" t="s" s="0">
        <v>81</v>
      </c>
      <c r="AW596" t="s" s="0">
        <v>3879</v>
      </c>
      <c r="AX596" t="s" s="0">
        <v>3880</v>
      </c>
      <c r="AY596" t="s" s="0">
        <v>12815</v>
      </c>
      <c r="AZ596" t="s" s="0">
        <v>106</v>
      </c>
      <c r="BA596" t="s" s="0">
        <v>181</v>
      </c>
      <c r="BB596" t="s" s="0">
        <v>288</v>
      </c>
      <c r="BC596" t="s" s="0">
        <v>81</v>
      </c>
      <c r="BD596" t="s" s="0">
        <v>81</v>
      </c>
      <c r="BE596" t="s" s="0">
        <v>81</v>
      </c>
      <c r="BF596" t="s" s="0">
        <v>81</v>
      </c>
      <c r="BG596" t="s" s="0">
        <v>81</v>
      </c>
      <c r="BH596" t="s" s="0">
        <v>81</v>
      </c>
      <c r="BI596" t="s" s="0">
        <v>12816</v>
      </c>
      <c r="BJ596" t="s" s="0">
        <v>12817</v>
      </c>
      <c r="BK596" t="s" s="1188">
        <f>HYPERLINK("http://dx.doi.org/10.3390/healthcare14060806","http://dx.doi.org/10.3390/healthcare14060806")</f>
        <v>12818</v>
      </c>
      <c r="BL596" t="s" s="0">
        <v>81</v>
      </c>
      <c r="BM596" t="s" s="0">
        <v>81</v>
      </c>
      <c r="BN596" t="s" s="0">
        <v>1359</v>
      </c>
      <c r="BO596" t="s" s="0">
        <v>3885</v>
      </c>
      <c r="BP596" t="s" s="0">
        <v>3886</v>
      </c>
      <c r="BQ596" t="s" s="0">
        <v>12819</v>
      </c>
      <c r="BR596" t="s" s="0">
        <v>12820</v>
      </c>
      <c r="BS596" t="s" s="0">
        <v>12821</v>
      </c>
      <c r="BT596" t="s" s="1189">
        <f>HYPERLINK("https://www.webofscience.com/wos/woscc/full-record/WOS:001725519200001","View Record in Web of Science")</f>
        <v>119</v>
      </c>
      <c r="BU596" t="s" s="0">
        <v>120</v>
      </c>
      <c r="BV596" t="s" s="0">
        <v>81</v>
      </c>
      <c r="BW596" t="s" s="0">
        <v>81</v>
      </c>
      <c r="BX596" t="s" s="0">
        <v>121</v>
      </c>
    </row>
    <row r="597">
      <c r="A597" t="s" s="0">
        <v>77</v>
      </c>
      <c r="B597" t="s" s="0">
        <v>77</v>
      </c>
      <c r="C597" t="s" s="0">
        <v>108</v>
      </c>
      <c r="D597" t="s" s="0">
        <v>77</v>
      </c>
      <c r="E597" t="s" s="0">
        <v>12822</v>
      </c>
      <c r="F597" t="s" s="0">
        <v>12823</v>
      </c>
      <c r="G597" t="s" s="0">
        <v>12824</v>
      </c>
      <c r="H597" t="s" s="0">
        <v>81</v>
      </c>
      <c r="I597" t="s" s="0">
        <v>82</v>
      </c>
      <c r="J597" t="s" s="0">
        <v>12825</v>
      </c>
      <c r="K597" t="s" s="0">
        <v>12826</v>
      </c>
      <c r="L597" t="s" s="0">
        <v>81</v>
      </c>
      <c r="M597" t="s" s="0">
        <v>81</v>
      </c>
      <c r="N597" t="s" s="0">
        <v>81</v>
      </c>
      <c r="O597" t="s" s="0">
        <v>12827</v>
      </c>
      <c r="P597" t="s" s="0">
        <v>12828</v>
      </c>
      <c r="Q597" t="s" s="0">
        <v>87</v>
      </c>
      <c r="R597" t="s" s="0">
        <v>81</v>
      </c>
      <c r="S597" t="s" s="0">
        <v>81</v>
      </c>
      <c r="T597" t="s" s="0">
        <v>81</v>
      </c>
      <c r="U597" t="s" s="0">
        <v>81</v>
      </c>
      <c r="V597" t="s" s="0">
        <v>12829</v>
      </c>
      <c r="W597" t="s" s="0">
        <v>12830</v>
      </c>
      <c r="X597" t="s" s="0">
        <v>81</v>
      </c>
      <c r="Y597" t="s" s="0">
        <v>81</v>
      </c>
      <c r="Z597" t="s" s="0">
        <v>90</v>
      </c>
      <c r="AA597" t="s" s="0">
        <v>91</v>
      </c>
      <c r="AB597" t="s" s="0">
        <v>81</v>
      </c>
      <c r="AC597" t="s" s="0">
        <v>81</v>
      </c>
      <c r="AD597" t="s" s="0">
        <v>81</v>
      </c>
      <c r="AE597" t="s" s="0">
        <v>81</v>
      </c>
      <c r="AF597" t="s" s="0">
        <v>81</v>
      </c>
      <c r="AG597" t="s" s="0">
        <v>12831</v>
      </c>
      <c r="AH597" t="s" s="0">
        <v>2053</v>
      </c>
      <c r="AI597" t="s" s="0">
        <v>12832</v>
      </c>
      <c r="AJ597" t="s" s="0">
        <v>12833</v>
      </c>
      <c r="AK597" t="s" s="0">
        <v>81</v>
      </c>
      <c r="AL597" t="s" s="0">
        <v>493</v>
      </c>
      <c r="AM597" t="s" s="0">
        <v>122</v>
      </c>
      <c r="AN597" t="s" s="0">
        <v>122</v>
      </c>
      <c r="AO597" t="s" s="0">
        <v>200</v>
      </c>
      <c r="AP597" t="s" s="0">
        <v>360</v>
      </c>
      <c r="AQ597" t="s" s="0">
        <v>1231</v>
      </c>
      <c r="AR597" t="s" s="0">
        <v>1232</v>
      </c>
      <c r="AS597" t="s" s="0">
        <v>1233</v>
      </c>
      <c r="AT597" t="s" s="0">
        <v>12834</v>
      </c>
      <c r="AU597" t="s" s="0">
        <v>12835</v>
      </c>
      <c r="AV597" t="s" s="0">
        <v>81</v>
      </c>
      <c r="AW597" t="s" s="0">
        <v>12836</v>
      </c>
      <c r="AX597" t="s" s="0">
        <v>12837</v>
      </c>
      <c r="AY597" t="s" s="0">
        <v>1162</v>
      </c>
      <c r="AZ597" t="s" s="0">
        <v>205</v>
      </c>
      <c r="BA597" t="s" s="0">
        <v>198</v>
      </c>
      <c r="BB597" t="s" s="0">
        <v>677</v>
      </c>
      <c r="BC597" t="s" s="0">
        <v>81</v>
      </c>
      <c r="BD597" t="s" s="0">
        <v>81</v>
      </c>
      <c r="BE597" t="s" s="0">
        <v>81</v>
      </c>
      <c r="BF597" t="s" s="0">
        <v>81</v>
      </c>
      <c r="BG597" t="s" s="0">
        <v>12838</v>
      </c>
      <c r="BH597" t="s" s="0">
        <v>12839</v>
      </c>
      <c r="BI597" t="s" s="0">
        <v>81</v>
      </c>
      <c r="BJ597" t="s" s="0">
        <v>12840</v>
      </c>
      <c r="BK597" t="s" s="1190">
        <f>HYPERLINK("http://dx.doi.org/10.1002/wjs.70165","http://dx.doi.org/10.1002/wjs.70165")</f>
        <v>12841</v>
      </c>
      <c r="BL597" t="s" s="0">
        <v>81</v>
      </c>
      <c r="BM597" t="s" s="0">
        <v>435</v>
      </c>
      <c r="BN597" t="s" s="0">
        <v>354</v>
      </c>
      <c r="BO597" t="s" s="0">
        <v>298</v>
      </c>
      <c r="BP597" t="s" s="0">
        <v>298</v>
      </c>
      <c r="BQ597" t="s" s="0">
        <v>12842</v>
      </c>
      <c r="BR597" t="s" s="0">
        <v>12843</v>
      </c>
      <c r="BS597" t="s" s="0">
        <v>12844</v>
      </c>
      <c r="BT597" t="s" s="1191">
        <f>HYPERLINK("https://www.webofscience.com/wos/woscc/full-record/WOS:001619723500001","View Record in Web of Science")</f>
        <v>119</v>
      </c>
      <c r="BU597" t="s" s="0">
        <v>852</v>
      </c>
      <c r="BV597" t="s" s="0">
        <v>81</v>
      </c>
      <c r="BW597" t="s" s="0">
        <v>81</v>
      </c>
      <c r="BX597" t="s" s="0">
        <v>121</v>
      </c>
    </row>
    <row r="598">
      <c r="A598" t="s" s="0">
        <v>77</v>
      </c>
      <c r="B598" t="s" s="0">
        <v>77</v>
      </c>
      <c r="C598" t="s" s="0">
        <v>77</v>
      </c>
      <c r="D598" t="s" s="0">
        <v>77</v>
      </c>
      <c r="E598" t="s" s="0">
        <v>12845</v>
      </c>
      <c r="F598" t="s" s="0">
        <v>12846</v>
      </c>
      <c r="G598" t="s" s="0">
        <v>12847</v>
      </c>
      <c r="H598" t="s" s="0">
        <v>81</v>
      </c>
      <c r="I598" t="s" s="0">
        <v>82</v>
      </c>
      <c r="J598" t="s" s="0">
        <v>12848</v>
      </c>
      <c r="K598" t="s" s="0">
        <v>12849</v>
      </c>
      <c r="L598" t="s" s="0">
        <v>81</v>
      </c>
      <c r="M598" t="s" s="0">
        <v>81</v>
      </c>
      <c r="N598" t="s" s="0">
        <v>81</v>
      </c>
      <c r="O598" t="s" s="0">
        <v>12850</v>
      </c>
      <c r="P598" t="s" s="0">
        <v>12851</v>
      </c>
      <c r="Q598" t="s" s="0">
        <v>87</v>
      </c>
      <c r="R598" t="s" s="0">
        <v>81</v>
      </c>
      <c r="S598" t="s" s="0">
        <v>81</v>
      </c>
      <c r="T598" t="s" s="0">
        <v>81</v>
      </c>
      <c r="U598" t="s" s="0">
        <v>81</v>
      </c>
      <c r="V598" t="s" s="0">
        <v>12852</v>
      </c>
      <c r="W598" t="s" s="0">
        <v>1178</v>
      </c>
      <c r="X598" t="s" s="0">
        <v>81</v>
      </c>
      <c r="Y598" t="s" s="0">
        <v>81</v>
      </c>
      <c r="Z598" t="s" s="0">
        <v>90</v>
      </c>
      <c r="AA598" t="s" s="0">
        <v>91</v>
      </c>
      <c r="AB598" t="s" s="0">
        <v>81</v>
      </c>
      <c r="AC598" t="s" s="0">
        <v>81</v>
      </c>
      <c r="AD598" t="s" s="0">
        <v>81</v>
      </c>
      <c r="AE598" t="s" s="0">
        <v>81</v>
      </c>
      <c r="AF598" t="s" s="0">
        <v>81</v>
      </c>
      <c r="AG598" t="s" s="0">
        <v>12853</v>
      </c>
      <c r="AH598" t="s" s="0">
        <v>12854</v>
      </c>
      <c r="AI598" t="s" s="0">
        <v>12855</v>
      </c>
      <c r="AJ598" t="s" s="0">
        <v>12856</v>
      </c>
      <c r="AK598" t="s" s="0">
        <v>81</v>
      </c>
      <c r="AL598" t="s" s="0">
        <v>7970</v>
      </c>
      <c r="AM598" t="s" s="0">
        <v>77</v>
      </c>
      <c r="AN598" t="s" s="0">
        <v>77</v>
      </c>
      <c r="AO598" t="s" s="0">
        <v>288</v>
      </c>
      <c r="AP598" t="s" s="0">
        <v>288</v>
      </c>
      <c r="AQ598" t="s" s="0">
        <v>170</v>
      </c>
      <c r="AR598" t="s" s="0">
        <v>171</v>
      </c>
      <c r="AS598" t="s" s="0">
        <v>172</v>
      </c>
      <c r="AT598" t="s" s="0">
        <v>81</v>
      </c>
      <c r="AU598" t="s" s="0">
        <v>1183</v>
      </c>
      <c r="AV598" t="s" s="0">
        <v>81</v>
      </c>
      <c r="AW598" t="s" s="0">
        <v>1178</v>
      </c>
      <c r="AX598" t="s" s="0">
        <v>1184</v>
      </c>
      <c r="AY598" t="s" s="0">
        <v>12857</v>
      </c>
      <c r="AZ598" t="s" s="0">
        <v>205</v>
      </c>
      <c r="BA598" t="s" s="0">
        <v>466</v>
      </c>
      <c r="BB598" t="s" s="0">
        <v>108</v>
      </c>
      <c r="BC598" t="s" s="0">
        <v>81</v>
      </c>
      <c r="BD598" t="s" s="0">
        <v>81</v>
      </c>
      <c r="BE598" t="s" s="0">
        <v>81</v>
      </c>
      <c r="BF598" t="s" s="0">
        <v>81</v>
      </c>
      <c r="BG598" t="s" s="0">
        <v>81</v>
      </c>
      <c r="BH598" t="s" s="0">
        <v>81</v>
      </c>
      <c r="BI598" t="s" s="0">
        <v>957</v>
      </c>
      <c r="BJ598" t="s" s="0">
        <v>12858</v>
      </c>
      <c r="BK598" t="s" s="1192">
        <f>HYPERLINK("http://dx.doi.org/10.3390/cancers18010028","http://dx.doi.org/10.3390/cancers18010028")</f>
        <v>12859</v>
      </c>
      <c r="BL598" t="s" s="0">
        <v>81</v>
      </c>
      <c r="BM598" t="s" s="0">
        <v>81</v>
      </c>
      <c r="BN598" t="s" s="0">
        <v>177</v>
      </c>
      <c r="BO598" t="s" s="0">
        <v>568</v>
      </c>
      <c r="BP598" t="s" s="0">
        <v>568</v>
      </c>
      <c r="BQ598" t="s" s="0">
        <v>12860</v>
      </c>
      <c r="BR598" t="s" s="0">
        <v>12861</v>
      </c>
      <c r="BS598" t="s" s="0">
        <v>12862</v>
      </c>
      <c r="BT598" t="s" s="1193">
        <f>HYPERLINK("https://www.webofscience.com/wos/woscc/full-record/WOS:001658479900001","View Record in Web of Science")</f>
        <v>119</v>
      </c>
      <c r="BU598" t="s" s="0">
        <v>120</v>
      </c>
      <c r="BV598" t="s" s="0">
        <v>81</v>
      </c>
      <c r="BW598" t="s" s="0">
        <v>81</v>
      </c>
      <c r="BX598" t="s" s="0">
        <v>121</v>
      </c>
    </row>
    <row r="599">
      <c r="A599" t="s" s="0">
        <v>77</v>
      </c>
      <c r="B599" t="s" s="0">
        <v>77</v>
      </c>
      <c r="C599" t="s" s="0">
        <v>77</v>
      </c>
      <c r="D599" t="s" s="0">
        <v>77</v>
      </c>
      <c r="E599" t="s" s="0">
        <v>12863</v>
      </c>
      <c r="F599" t="s" s="0">
        <v>12864</v>
      </c>
      <c r="G599" t="s" s="0">
        <v>12865</v>
      </c>
      <c r="H599" t="s" s="0">
        <v>81</v>
      </c>
      <c r="I599" t="s" s="0">
        <v>82</v>
      </c>
      <c r="J599" t="s" s="0">
        <v>12866</v>
      </c>
      <c r="K599" t="s" s="0">
        <v>12867</v>
      </c>
      <c r="L599" t="s" s="0">
        <v>81</v>
      </c>
      <c r="M599" t="s" s="0">
        <v>81</v>
      </c>
      <c r="N599" t="s" s="0">
        <v>81</v>
      </c>
      <c r="O599" t="s" s="0">
        <v>12868</v>
      </c>
      <c r="P599" t="s" s="0">
        <v>12869</v>
      </c>
      <c r="Q599" t="s" s="0">
        <v>87</v>
      </c>
      <c r="R599" t="s" s="0">
        <v>81</v>
      </c>
      <c r="S599" t="s" s="0">
        <v>81</v>
      </c>
      <c r="T599" t="s" s="0">
        <v>81</v>
      </c>
      <c r="U599" t="s" s="0">
        <v>81</v>
      </c>
      <c r="V599" t="s" s="0">
        <v>12870</v>
      </c>
      <c r="W599" t="s" s="0">
        <v>2075</v>
      </c>
      <c r="X599" t="s" s="0">
        <v>81</v>
      </c>
      <c r="Y599" t="s" s="0">
        <v>81</v>
      </c>
      <c r="Z599" t="s" s="0">
        <v>90</v>
      </c>
      <c r="AA599" t="s" s="0">
        <v>91</v>
      </c>
      <c r="AB599" t="s" s="0">
        <v>81</v>
      </c>
      <c r="AC599" t="s" s="0">
        <v>81</v>
      </c>
      <c r="AD599" t="s" s="0">
        <v>81</v>
      </c>
      <c r="AE599" t="s" s="0">
        <v>81</v>
      </c>
      <c r="AF599" t="s" s="0">
        <v>81</v>
      </c>
      <c r="AG599" t="s" s="0">
        <v>12871</v>
      </c>
      <c r="AH599" t="s" s="0">
        <v>12872</v>
      </c>
      <c r="AI599" t="s" s="0">
        <v>81</v>
      </c>
      <c r="AJ599" t="s" s="0">
        <v>12873</v>
      </c>
      <c r="AK599" t="s" s="0">
        <v>81</v>
      </c>
      <c r="AL599" t="s" s="0">
        <v>6423</v>
      </c>
      <c r="AM599" t="s" s="0">
        <v>77</v>
      </c>
      <c r="AN599" t="s" s="0">
        <v>77</v>
      </c>
      <c r="AO599" t="s" s="0">
        <v>108</v>
      </c>
      <c r="AP599" t="s" s="0">
        <v>108</v>
      </c>
      <c r="AQ599" t="s" s="0">
        <v>2079</v>
      </c>
      <c r="AR599" t="s" s="0">
        <v>2080</v>
      </c>
      <c r="AS599" t="s" s="0">
        <v>2081</v>
      </c>
      <c r="AT599" t="s" s="0">
        <v>2082</v>
      </c>
      <c r="AU599" t="s" s="0">
        <v>2083</v>
      </c>
      <c r="AV599" t="s" s="0">
        <v>81</v>
      </c>
      <c r="AW599" t="s" s="0">
        <v>2084</v>
      </c>
      <c r="AX599" t="s" s="0">
        <v>2085</v>
      </c>
      <c r="AY599" t="s" s="0">
        <v>12179</v>
      </c>
      <c r="AZ599" t="s" s="0">
        <v>106</v>
      </c>
      <c r="BA599" t="s" s="0">
        <v>957</v>
      </c>
      <c r="BB599" t="s" s="0">
        <v>81</v>
      </c>
      <c r="BC599" t="s" s="0">
        <v>81</v>
      </c>
      <c r="BD599" t="s" s="0">
        <v>81</v>
      </c>
      <c r="BE599" t="s" s="0">
        <v>81</v>
      </c>
      <c r="BF599" t="s" s="0">
        <v>81</v>
      </c>
      <c r="BG599" t="s" s="0">
        <v>81</v>
      </c>
      <c r="BH599" t="s" s="0">
        <v>81</v>
      </c>
      <c r="BI599" t="s" s="0">
        <v>12874</v>
      </c>
      <c r="BJ599" t="s" s="0">
        <v>12875</v>
      </c>
      <c r="BK599" t="s" s="1194">
        <f>HYPERLINK("http://dx.doi.org/10.2196/80349","http://dx.doi.org/10.2196/80349")</f>
        <v>12876</v>
      </c>
      <c r="BL599" t="s" s="0">
        <v>81</v>
      </c>
      <c r="BM599" t="s" s="0">
        <v>81</v>
      </c>
      <c r="BN599" t="s" s="0">
        <v>206</v>
      </c>
      <c r="BO599" t="s" s="0">
        <v>1133</v>
      </c>
      <c r="BP599" t="s" s="0">
        <v>1133</v>
      </c>
      <c r="BQ599" t="s" s="0">
        <v>12877</v>
      </c>
      <c r="BR599" t="s" s="0">
        <v>12878</v>
      </c>
      <c r="BS599" t="s" s="0">
        <v>12879</v>
      </c>
      <c r="BT599" t="s" s="1195">
        <f>HYPERLINK("https://www.webofscience.com/wos/woscc/full-record/WOS:001824822100004","View Record in Web of Science")</f>
        <v>119</v>
      </c>
      <c r="BU599" t="s" s="0">
        <v>120</v>
      </c>
      <c r="BV599" t="s" s="0">
        <v>81</v>
      </c>
      <c r="BW599" t="s" s="0">
        <v>81</v>
      </c>
      <c r="BX599" t="s" s="0">
        <v>121</v>
      </c>
    </row>
    <row r="600">
      <c r="A600" t="s" s="0">
        <v>77</v>
      </c>
      <c r="B600" t="s" s="0">
        <v>77</v>
      </c>
      <c r="C600" t="s" s="0">
        <v>77</v>
      </c>
      <c r="D600" t="s" s="0">
        <v>77</v>
      </c>
      <c r="E600" t="s" s="0">
        <v>12880</v>
      </c>
      <c r="F600" t="s" s="0">
        <v>12881</v>
      </c>
      <c r="G600" t="s" s="0">
        <v>12882</v>
      </c>
      <c r="H600" t="s" s="0">
        <v>81</v>
      </c>
      <c r="I600" t="s" s="0">
        <v>82</v>
      </c>
      <c r="J600" t="s" s="0">
        <v>12883</v>
      </c>
      <c r="K600" t="s" s="0">
        <v>12884</v>
      </c>
      <c r="L600" t="s" s="0">
        <v>12885</v>
      </c>
      <c r="M600" t="s" s="0">
        <v>12886</v>
      </c>
      <c r="N600" t="s" s="0">
        <v>12887</v>
      </c>
      <c r="O600" t="s" s="0">
        <v>12888</v>
      </c>
      <c r="P600" t="s" s="0">
        <v>12889</v>
      </c>
      <c r="Q600" t="s" s="0">
        <v>87</v>
      </c>
      <c r="R600" t="s" s="0">
        <v>81</v>
      </c>
      <c r="S600" t="s" s="0">
        <v>81</v>
      </c>
      <c r="T600" t="s" s="0">
        <v>81</v>
      </c>
      <c r="U600" t="s" s="0">
        <v>81</v>
      </c>
      <c r="V600" t="s" s="0">
        <v>12890</v>
      </c>
      <c r="W600" t="s" s="0">
        <v>2075</v>
      </c>
      <c r="X600" t="s" s="0">
        <v>81</v>
      </c>
      <c r="Y600" t="s" s="0">
        <v>81</v>
      </c>
      <c r="Z600" t="s" s="0">
        <v>90</v>
      </c>
      <c r="AA600" t="s" s="0">
        <v>91</v>
      </c>
      <c r="AB600" t="s" s="0">
        <v>81</v>
      </c>
      <c r="AC600" t="s" s="0">
        <v>81</v>
      </c>
      <c r="AD600" t="s" s="0">
        <v>81</v>
      </c>
      <c r="AE600" t="s" s="0">
        <v>81</v>
      </c>
      <c r="AF600" t="s" s="0">
        <v>81</v>
      </c>
      <c r="AG600" t="s" s="0">
        <v>12891</v>
      </c>
      <c r="AH600" t="s" s="0">
        <v>12892</v>
      </c>
      <c r="AI600" t="s" s="0">
        <v>12893</v>
      </c>
      <c r="AJ600" t="s" s="0">
        <v>12894</v>
      </c>
      <c r="AK600" t="s" s="0">
        <v>81</v>
      </c>
      <c r="AL600" t="s" s="0">
        <v>287</v>
      </c>
      <c r="AM600" t="s" s="0">
        <v>288</v>
      </c>
      <c r="AN600" t="s" s="0">
        <v>288</v>
      </c>
      <c r="AO600" t="s" s="0">
        <v>77</v>
      </c>
      <c r="AP600" t="s" s="0">
        <v>122</v>
      </c>
      <c r="AQ600" t="s" s="0">
        <v>2079</v>
      </c>
      <c r="AR600" t="s" s="0">
        <v>2080</v>
      </c>
      <c r="AS600" t="s" s="0">
        <v>2081</v>
      </c>
      <c r="AT600" t="s" s="0">
        <v>2082</v>
      </c>
      <c r="AU600" t="s" s="0">
        <v>2083</v>
      </c>
      <c r="AV600" t="s" s="0">
        <v>81</v>
      </c>
      <c r="AW600" t="s" s="0">
        <v>2084</v>
      </c>
      <c r="AX600" t="s" s="0">
        <v>2085</v>
      </c>
      <c r="AY600" t="s" s="0">
        <v>12895</v>
      </c>
      <c r="AZ600" t="s" s="0">
        <v>205</v>
      </c>
      <c r="BA600" t="s" s="0">
        <v>138</v>
      </c>
      <c r="BB600" t="s" s="0">
        <v>81</v>
      </c>
      <c r="BC600" t="s" s="0">
        <v>81</v>
      </c>
      <c r="BD600" t="s" s="0">
        <v>81</v>
      </c>
      <c r="BE600" t="s" s="0">
        <v>81</v>
      </c>
      <c r="BF600" t="s" s="0">
        <v>81</v>
      </c>
      <c r="BG600" t="s" s="0">
        <v>81</v>
      </c>
      <c r="BH600" t="s" s="0">
        <v>81</v>
      </c>
      <c r="BI600" t="s" s="0">
        <v>12896</v>
      </c>
      <c r="BJ600" t="s" s="0">
        <v>12897</v>
      </c>
      <c r="BK600" t="s" s="1196">
        <f>HYPERLINK("http://dx.doi.org/10.2196/76215","http://dx.doi.org/10.2196/76215")</f>
        <v>12898</v>
      </c>
      <c r="BL600" t="s" s="0">
        <v>81</v>
      </c>
      <c r="BM600" t="s" s="0">
        <v>81</v>
      </c>
      <c r="BN600" t="s" s="0">
        <v>136</v>
      </c>
      <c r="BO600" t="s" s="0">
        <v>1133</v>
      </c>
      <c r="BP600" t="s" s="0">
        <v>1133</v>
      </c>
      <c r="BQ600" t="s" s="0">
        <v>12899</v>
      </c>
      <c r="BR600" t="s" s="0">
        <v>12900</v>
      </c>
      <c r="BS600" t="s" s="0">
        <v>12901</v>
      </c>
      <c r="BT600" t="s" s="1197">
        <f>HYPERLINK("https://www.webofscience.com/wos/woscc/full-record/WOS:001538505200008","View Record in Web of Science")</f>
        <v>119</v>
      </c>
      <c r="BU600" t="s" s="0">
        <v>120</v>
      </c>
      <c r="BV600" t="s" s="0">
        <v>81</v>
      </c>
      <c r="BW600" t="s" s="0">
        <v>81</v>
      </c>
      <c r="BX600" t="s" s="0">
        <v>121</v>
      </c>
    </row>
    <row r="601">
      <c r="A601" t="s" s="0">
        <v>77</v>
      </c>
      <c r="B601" t="s" s="0">
        <v>77</v>
      </c>
      <c r="C601" t="s" s="0">
        <v>108</v>
      </c>
      <c r="D601" t="s" s="0">
        <v>77</v>
      </c>
      <c r="E601" t="s" s="0">
        <v>12902</v>
      </c>
      <c r="F601" t="s" s="0">
        <v>12903</v>
      </c>
      <c r="G601" t="s" s="0">
        <v>12904</v>
      </c>
      <c r="H601" t="s" s="0">
        <v>81</v>
      </c>
      <c r="I601" t="s" s="0">
        <v>82</v>
      </c>
      <c r="J601" t="s" s="0">
        <v>12905</v>
      </c>
      <c r="K601" t="s" s="0">
        <v>12906</v>
      </c>
      <c r="L601" t="s" s="0">
        <v>81</v>
      </c>
      <c r="M601" t="s" s="0">
        <v>81</v>
      </c>
      <c r="N601" t="s" s="0">
        <v>81</v>
      </c>
      <c r="O601" t="s" s="0">
        <v>12907</v>
      </c>
      <c r="P601" t="s" s="0">
        <v>12908</v>
      </c>
      <c r="Q601" t="s" s="0">
        <v>87</v>
      </c>
      <c r="R601" t="s" s="0">
        <v>81</v>
      </c>
      <c r="S601" t="s" s="0">
        <v>81</v>
      </c>
      <c r="T601" t="s" s="0">
        <v>81</v>
      </c>
      <c r="U601" t="s" s="0">
        <v>81</v>
      </c>
      <c r="V601" t="s" s="0">
        <v>12909</v>
      </c>
      <c r="W601" t="s" s="0">
        <v>1178</v>
      </c>
      <c r="X601" t="s" s="0">
        <v>81</v>
      </c>
      <c r="Y601" t="s" s="0">
        <v>81</v>
      </c>
      <c r="Z601" t="s" s="0">
        <v>90</v>
      </c>
      <c r="AA601" t="s" s="0">
        <v>91</v>
      </c>
      <c r="AB601" t="s" s="0">
        <v>81</v>
      </c>
      <c r="AC601" t="s" s="0">
        <v>81</v>
      </c>
      <c r="AD601" t="s" s="0">
        <v>81</v>
      </c>
      <c r="AE601" t="s" s="0">
        <v>81</v>
      </c>
      <c r="AF601" t="s" s="0">
        <v>81</v>
      </c>
      <c r="AG601" t="s" s="0">
        <v>12910</v>
      </c>
      <c r="AH601" t="s" s="0">
        <v>12911</v>
      </c>
      <c r="AI601" t="s" s="0">
        <v>12912</v>
      </c>
      <c r="AJ601" t="s" s="0">
        <v>12913</v>
      </c>
      <c r="AK601" t="s" s="0">
        <v>81</v>
      </c>
      <c r="AL601" t="s" s="0">
        <v>845</v>
      </c>
      <c r="AM601" t="s" s="0">
        <v>200</v>
      </c>
      <c r="AN601" t="s" s="0">
        <v>200</v>
      </c>
      <c r="AO601" t="s" s="0">
        <v>108</v>
      </c>
      <c r="AP601" t="s" s="0">
        <v>466</v>
      </c>
      <c r="AQ601" t="s" s="0">
        <v>170</v>
      </c>
      <c r="AR601" t="s" s="0">
        <v>171</v>
      </c>
      <c r="AS601" t="s" s="0">
        <v>172</v>
      </c>
      <c r="AT601" t="s" s="0">
        <v>81</v>
      </c>
      <c r="AU601" t="s" s="0">
        <v>1183</v>
      </c>
      <c r="AV601" t="s" s="0">
        <v>81</v>
      </c>
      <c r="AW601" t="s" s="0">
        <v>1178</v>
      </c>
      <c r="AX601" t="s" s="0">
        <v>1184</v>
      </c>
      <c r="AY601" t="s" s="0">
        <v>621</v>
      </c>
      <c r="AZ601" t="s" s="0">
        <v>205</v>
      </c>
      <c r="BA601" t="s" s="0">
        <v>136</v>
      </c>
      <c r="BB601" t="s" s="0">
        <v>108</v>
      </c>
      <c r="BC601" t="s" s="0">
        <v>81</v>
      </c>
      <c r="BD601" t="s" s="0">
        <v>81</v>
      </c>
      <c r="BE601" t="s" s="0">
        <v>81</v>
      </c>
      <c r="BF601" t="s" s="0">
        <v>81</v>
      </c>
      <c r="BG601" t="s" s="0">
        <v>81</v>
      </c>
      <c r="BH601" t="s" s="0">
        <v>81</v>
      </c>
      <c r="BI601" t="s" s="0">
        <v>3318</v>
      </c>
      <c r="BJ601" t="s" s="0">
        <v>12914</v>
      </c>
      <c r="BK601" t="s" s="1198">
        <f>HYPERLINK("http://dx.doi.org/10.3390/cancers17010069","http://dx.doi.org/10.3390/cancers17010069")</f>
        <v>12915</v>
      </c>
      <c r="BL601" t="s" s="0">
        <v>81</v>
      </c>
      <c r="BM601" t="s" s="0">
        <v>81</v>
      </c>
      <c r="BN601" t="s" s="0">
        <v>206</v>
      </c>
      <c r="BO601" t="s" s="0">
        <v>568</v>
      </c>
      <c r="BP601" t="s" s="0">
        <v>568</v>
      </c>
      <c r="BQ601" t="s" s="0">
        <v>12916</v>
      </c>
      <c r="BR601" t="s" s="0">
        <v>12917</v>
      </c>
      <c r="BS601" t="s" s="0">
        <v>12918</v>
      </c>
      <c r="BT601" t="s" s="1199">
        <f>HYPERLINK("https://www.webofscience.com/wos/woscc/full-record/WOS:001393406200001","View Record in Web of Science")</f>
        <v>119</v>
      </c>
      <c r="BU601" t="s" s="0">
        <v>120</v>
      </c>
      <c r="BV601" t="s" s="0">
        <v>81</v>
      </c>
      <c r="BW601" t="s" s="0">
        <v>81</v>
      </c>
      <c r="BX601" t="s" s="0">
        <v>121</v>
      </c>
    </row>
    <row r="602">
      <c r="A602" t="s" s="0">
        <v>77</v>
      </c>
      <c r="B602" t="s" s="0">
        <v>77</v>
      </c>
      <c r="C602" t="s" s="0">
        <v>97</v>
      </c>
      <c r="D602" t="s" s="0">
        <v>77</v>
      </c>
      <c r="E602" t="s" s="0">
        <v>12919</v>
      </c>
      <c r="F602" t="s" s="0">
        <v>12920</v>
      </c>
      <c r="G602" t="s" s="0">
        <v>12921</v>
      </c>
      <c r="H602" t="s" s="0">
        <v>81</v>
      </c>
      <c r="I602" t="s" s="0">
        <v>82</v>
      </c>
      <c r="J602" t="s" s="0">
        <v>12922</v>
      </c>
      <c r="K602" t="s" s="0">
        <v>12923</v>
      </c>
      <c r="L602" t="s" s="0">
        <v>10120</v>
      </c>
      <c r="M602" t="s" s="0">
        <v>10120</v>
      </c>
      <c r="N602" t="s" s="0">
        <v>10121</v>
      </c>
      <c r="O602" t="s" s="0">
        <v>12924</v>
      </c>
      <c r="P602" t="s" s="0">
        <v>12925</v>
      </c>
      <c r="Q602" t="s" s="0">
        <v>87</v>
      </c>
      <c r="R602" t="s" s="0">
        <v>81</v>
      </c>
      <c r="S602" t="s" s="0">
        <v>81</v>
      </c>
      <c r="T602" t="s" s="0">
        <v>81</v>
      </c>
      <c r="U602" t="s" s="0">
        <v>81</v>
      </c>
      <c r="V602" t="s" s="0">
        <v>12926</v>
      </c>
      <c r="W602" t="s" s="0">
        <v>193</v>
      </c>
      <c r="X602" t="s" s="0">
        <v>81</v>
      </c>
      <c r="Y602" t="s" s="0">
        <v>81</v>
      </c>
      <c r="Z602" t="s" s="0">
        <v>90</v>
      </c>
      <c r="AA602" t="s" s="0">
        <v>91</v>
      </c>
      <c r="AB602" t="s" s="0">
        <v>81</v>
      </c>
      <c r="AC602" t="s" s="0">
        <v>81</v>
      </c>
      <c r="AD602" t="s" s="0">
        <v>81</v>
      </c>
      <c r="AE602" t="s" s="0">
        <v>81</v>
      </c>
      <c r="AF602" t="s" s="0">
        <v>81</v>
      </c>
      <c r="AG602" t="s" s="0">
        <v>12927</v>
      </c>
      <c r="AH602" t="s" s="0">
        <v>12928</v>
      </c>
      <c r="AI602" t="s" s="0">
        <v>12929</v>
      </c>
      <c r="AJ602" t="s" s="0">
        <v>12930</v>
      </c>
      <c r="AK602" t="s" s="0">
        <v>81</v>
      </c>
      <c r="AL602" t="s" s="0">
        <v>3400</v>
      </c>
      <c r="AM602" t="s" s="0">
        <v>354</v>
      </c>
      <c r="AN602" t="s" s="0">
        <v>354</v>
      </c>
      <c r="AO602" t="s" s="0">
        <v>354</v>
      </c>
      <c r="AP602" t="s" s="0">
        <v>297</v>
      </c>
      <c r="AQ602" t="s" s="0">
        <v>98</v>
      </c>
      <c r="AR602" t="s" s="0">
        <v>99</v>
      </c>
      <c r="AS602" t="s" s="0">
        <v>100</v>
      </c>
      <c r="AT602" t="s" s="0">
        <v>81</v>
      </c>
      <c r="AU602" t="s" s="0">
        <v>201</v>
      </c>
      <c r="AV602" t="s" s="0">
        <v>81</v>
      </c>
      <c r="AW602" t="s" s="0">
        <v>202</v>
      </c>
      <c r="AX602" t="s" s="0">
        <v>203</v>
      </c>
      <c r="AY602" t="s" s="0">
        <v>4111</v>
      </c>
      <c r="AZ602" t="s" s="0">
        <v>205</v>
      </c>
      <c r="BA602" t="s" s="0">
        <v>206</v>
      </c>
      <c r="BB602" t="s" s="0">
        <v>108</v>
      </c>
      <c r="BC602" t="s" s="0">
        <v>81</v>
      </c>
      <c r="BD602" t="s" s="0">
        <v>81</v>
      </c>
      <c r="BE602" t="s" s="0">
        <v>81</v>
      </c>
      <c r="BF602" t="s" s="0">
        <v>81</v>
      </c>
      <c r="BG602" t="s" s="0">
        <v>81</v>
      </c>
      <c r="BH602" t="s" s="0">
        <v>81</v>
      </c>
      <c r="BI602" t="s" s="0">
        <v>1686</v>
      </c>
      <c r="BJ602" t="s" s="0">
        <v>12931</v>
      </c>
      <c r="BK602" t="s" s="1200">
        <f>HYPERLINK("http://dx.doi.org/10.1186/s12938-025-01482-6","http://dx.doi.org/10.1186/s12938-025-01482-6")</f>
        <v>12932</v>
      </c>
      <c r="BL602" t="s" s="0">
        <v>81</v>
      </c>
      <c r="BM602" t="s" s="0">
        <v>81</v>
      </c>
      <c r="BN602" t="s" s="0">
        <v>294</v>
      </c>
      <c r="BO602" t="s" s="0">
        <v>210</v>
      </c>
      <c r="BP602" t="s" s="0">
        <v>211</v>
      </c>
      <c r="BQ602" t="s" s="0">
        <v>12933</v>
      </c>
      <c r="BR602" t="s" s="0">
        <v>12934</v>
      </c>
      <c r="BS602" t="s" s="0">
        <v>12935</v>
      </c>
      <c r="BT602" t="s" s="1201">
        <f>HYPERLINK("https://www.webofscience.com/wos/woscc/full-record/WOS:001650838100001","View Record in Web of Science")</f>
        <v>119</v>
      </c>
      <c r="BU602" t="s" s="0">
        <v>120</v>
      </c>
      <c r="BV602" t="s" s="0">
        <v>81</v>
      </c>
      <c r="BW602" t="s" s="0">
        <v>81</v>
      </c>
      <c r="BX602" t="s" s="0">
        <v>121</v>
      </c>
    </row>
    <row r="603">
      <c r="A603" t="s" s="0">
        <v>77</v>
      </c>
      <c r="B603" t="s" s="0">
        <v>77</v>
      </c>
      <c r="C603" t="s" s="0">
        <v>77</v>
      </c>
      <c r="D603" t="s" s="0">
        <v>77</v>
      </c>
      <c r="E603" t="s" s="0">
        <v>12936</v>
      </c>
      <c r="F603" t="s" s="0">
        <v>12937</v>
      </c>
      <c r="G603" t="s" s="0">
        <v>12938</v>
      </c>
      <c r="H603" t="s" s="0">
        <v>81</v>
      </c>
      <c r="I603" t="s" s="0">
        <v>82</v>
      </c>
      <c r="J603" t="s" s="0">
        <v>12939</v>
      </c>
      <c r="K603" t="s" s="0">
        <v>12940</v>
      </c>
      <c r="L603" t="s" s="0">
        <v>81</v>
      </c>
      <c r="M603" t="s" s="0">
        <v>81</v>
      </c>
      <c r="N603" t="s" s="0">
        <v>81</v>
      </c>
      <c r="O603" t="s" s="0">
        <v>12941</v>
      </c>
      <c r="P603" t="s" s="0">
        <v>12942</v>
      </c>
      <c r="Q603" t="s" s="0">
        <v>87</v>
      </c>
      <c r="R603" t="s" s="0">
        <v>81</v>
      </c>
      <c r="S603" t="s" s="0">
        <v>81</v>
      </c>
      <c r="T603" t="s" s="0">
        <v>81</v>
      </c>
      <c r="U603" t="s" s="0">
        <v>81</v>
      </c>
      <c r="V603" t="s" s="0">
        <v>12943</v>
      </c>
      <c r="W603" t="s" s="0">
        <v>12944</v>
      </c>
      <c r="X603" t="s" s="0">
        <v>81</v>
      </c>
      <c r="Y603" t="s" s="0">
        <v>81</v>
      </c>
      <c r="Z603" t="s" s="0">
        <v>90</v>
      </c>
      <c r="AA603" t="s" s="0">
        <v>91</v>
      </c>
      <c r="AB603" t="s" s="0">
        <v>81</v>
      </c>
      <c r="AC603" t="s" s="0">
        <v>81</v>
      </c>
      <c r="AD603" t="s" s="0">
        <v>81</v>
      </c>
      <c r="AE603" t="s" s="0">
        <v>81</v>
      </c>
      <c r="AF603" t="s" s="0">
        <v>81</v>
      </c>
      <c r="AG603" t="s" s="0">
        <v>12945</v>
      </c>
      <c r="AH603" t="s" s="0">
        <v>12946</v>
      </c>
      <c r="AI603" t="s" s="0">
        <v>12947</v>
      </c>
      <c r="AJ603" t="s" s="0">
        <v>12948</v>
      </c>
      <c r="AK603" t="s" s="0">
        <v>81</v>
      </c>
      <c r="AL603" t="s" s="0">
        <v>513</v>
      </c>
      <c r="AM603" t="s" s="0">
        <v>108</v>
      </c>
      <c r="AN603" t="s" s="0">
        <v>108</v>
      </c>
      <c r="AO603" t="s" s="0">
        <v>199</v>
      </c>
      <c r="AP603" t="s" s="0">
        <v>199</v>
      </c>
      <c r="AQ603" t="s" s="0">
        <v>12949</v>
      </c>
      <c r="AR603" t="s" s="0">
        <v>12950</v>
      </c>
      <c r="AS603" t="s" s="0">
        <v>12951</v>
      </c>
      <c r="AT603" t="s" s="0">
        <v>12952</v>
      </c>
      <c r="AU603" t="s" s="0">
        <v>12953</v>
      </c>
      <c r="AV603" t="s" s="0">
        <v>81</v>
      </c>
      <c r="AW603" t="s" s="0">
        <v>12954</v>
      </c>
      <c r="AX603" t="s" s="0">
        <v>12955</v>
      </c>
      <c r="AY603" t="s" s="0">
        <v>1362</v>
      </c>
      <c r="AZ603" t="s" s="0">
        <v>106</v>
      </c>
      <c r="BA603" t="s" s="0">
        <v>4304</v>
      </c>
      <c r="BB603" t="s" s="0">
        <v>108</v>
      </c>
      <c r="BC603" t="s" s="0">
        <v>81</v>
      </c>
      <c r="BD603" t="s" s="0">
        <v>81</v>
      </c>
      <c r="BE603" t="s" s="0">
        <v>81</v>
      </c>
      <c r="BF603" t="s" s="0">
        <v>81</v>
      </c>
      <c r="BG603" t="s" s="0">
        <v>672</v>
      </c>
      <c r="BH603" t="s" s="0">
        <v>287</v>
      </c>
      <c r="BI603" t="s" s="0">
        <v>81</v>
      </c>
      <c r="BJ603" t="s" s="0">
        <v>12956</v>
      </c>
      <c r="BK603" t="s" s="1202">
        <f>HYPERLINK("http://dx.doi.org/10.23736/S2724-6051.25.06658-3","http://dx.doi.org/10.23736/S2724-6051.25.06658-3")</f>
        <v>12957</v>
      </c>
      <c r="BL603" t="s" s="0">
        <v>81</v>
      </c>
      <c r="BM603" t="s" s="0">
        <v>81</v>
      </c>
      <c r="BN603" t="s" s="0">
        <v>154</v>
      </c>
      <c r="BO603" t="s" s="0">
        <v>1853</v>
      </c>
      <c r="BP603" t="s" s="0">
        <v>1853</v>
      </c>
      <c r="BQ603" t="s" s="0">
        <v>12958</v>
      </c>
      <c r="BR603" t="s" s="0">
        <v>12959</v>
      </c>
      <c r="BS603" t="s" s="0">
        <v>12960</v>
      </c>
      <c r="BT603" t="s" s="1203">
        <f>HYPERLINK("https://www.webofscience.com/wos/woscc/full-record/WOS:001697339900005","View Record in Web of Science")</f>
        <v>119</v>
      </c>
      <c r="BU603" t="s" s="0">
        <v>81</v>
      </c>
      <c r="BV603" t="s" s="0">
        <v>81</v>
      </c>
      <c r="BW603" t="s" s="0">
        <v>81</v>
      </c>
      <c r="BX603" t="s" s="0">
        <v>121</v>
      </c>
    </row>
    <row r="604">
      <c r="A604" t="s" s="0">
        <v>77</v>
      </c>
      <c r="B604" t="s" s="0">
        <v>77</v>
      </c>
      <c r="C604" t="s" s="0">
        <v>77</v>
      </c>
      <c r="D604" t="s" s="0">
        <v>77</v>
      </c>
      <c r="E604" t="s" s="0">
        <v>12961</v>
      </c>
      <c r="F604" t="s" s="0">
        <v>12962</v>
      </c>
      <c r="G604" t="s" s="0">
        <v>12963</v>
      </c>
      <c r="H604" t="s" s="0">
        <v>81</v>
      </c>
      <c r="I604" t="s" s="0">
        <v>276</v>
      </c>
      <c r="J604" t="s" s="0">
        <v>12964</v>
      </c>
      <c r="K604" t="s" s="0">
        <v>12965</v>
      </c>
      <c r="L604" t="s" s="0">
        <v>81</v>
      </c>
      <c r="M604" t="s" s="0">
        <v>81</v>
      </c>
      <c r="N604" t="s" s="0">
        <v>81</v>
      </c>
      <c r="O604" t="s" s="0">
        <v>12966</v>
      </c>
      <c r="P604" t="s" s="0">
        <v>12967</v>
      </c>
      <c r="Q604" t="s" s="0">
        <v>87</v>
      </c>
      <c r="R604" t="s" s="0">
        <v>81</v>
      </c>
      <c r="S604" t="s" s="0">
        <v>81</v>
      </c>
      <c r="T604" t="s" s="0">
        <v>81</v>
      </c>
      <c r="U604" t="s" s="0">
        <v>81</v>
      </c>
      <c r="V604" t="s" s="0">
        <v>12968</v>
      </c>
      <c r="W604" t="s" s="0">
        <v>12969</v>
      </c>
      <c r="X604" t="s" s="0">
        <v>81</v>
      </c>
      <c r="Y604" t="s" s="0">
        <v>81</v>
      </c>
      <c r="Z604" t="s" s="0">
        <v>90</v>
      </c>
      <c r="AA604" t="s" s="0">
        <v>91</v>
      </c>
      <c r="AB604" t="s" s="0">
        <v>81</v>
      </c>
      <c r="AC604" t="s" s="0">
        <v>81</v>
      </c>
      <c r="AD604" t="s" s="0">
        <v>81</v>
      </c>
      <c r="AE604" t="s" s="0">
        <v>81</v>
      </c>
      <c r="AF604" t="s" s="0">
        <v>81</v>
      </c>
      <c r="AG604" t="s" s="0">
        <v>12970</v>
      </c>
      <c r="AH604" t="s" s="0">
        <v>4281</v>
      </c>
      <c r="AI604" t="s" s="0">
        <v>12971</v>
      </c>
      <c r="AJ604" t="s" s="0">
        <v>12972</v>
      </c>
      <c r="AK604" t="s" s="0">
        <v>81</v>
      </c>
      <c r="AL604" t="s" s="0">
        <v>436</v>
      </c>
      <c r="AM604" t="s" s="0">
        <v>200</v>
      </c>
      <c r="AN604" t="s" s="0">
        <v>200</v>
      </c>
      <c r="AO604" t="s" s="0">
        <v>77</v>
      </c>
      <c r="AP604" t="s" s="0">
        <v>108</v>
      </c>
      <c r="AQ604" t="s" s="0">
        <v>997</v>
      </c>
      <c r="AR604" t="s" s="0">
        <v>99</v>
      </c>
      <c r="AS604" t="s" s="0">
        <v>998</v>
      </c>
      <c r="AT604" t="s" s="0">
        <v>81</v>
      </c>
      <c r="AU604" t="s" s="0">
        <v>12973</v>
      </c>
      <c r="AV604" t="s" s="0">
        <v>81</v>
      </c>
      <c r="AW604" t="s" s="0">
        <v>12974</v>
      </c>
      <c r="AX604" t="s" s="0">
        <v>12975</v>
      </c>
      <c r="AY604" t="s" s="0">
        <v>205</v>
      </c>
      <c r="AZ604" t="s" s="0">
        <v>205</v>
      </c>
      <c r="BA604" t="s" s="0">
        <v>181</v>
      </c>
      <c r="BB604" t="s" s="0">
        <v>81</v>
      </c>
      <c r="BC604" t="s" s="0">
        <v>81</v>
      </c>
      <c r="BD604" t="s" s="0">
        <v>81</v>
      </c>
      <c r="BE604" t="s" s="0">
        <v>81</v>
      </c>
      <c r="BF604" t="s" s="0">
        <v>81</v>
      </c>
      <c r="BG604" t="s" s="0">
        <v>81</v>
      </c>
      <c r="BH604" t="s" s="0">
        <v>81</v>
      </c>
      <c r="BI604" t="s" s="0">
        <v>12976</v>
      </c>
      <c r="BJ604" t="s" s="0">
        <v>12977</v>
      </c>
      <c r="BK604" t="s" s="1204">
        <f>HYPERLINK("http://dx.doi.org/10.1177/20480040251399275","http://dx.doi.org/10.1177/20480040251399275")</f>
        <v>12978</v>
      </c>
      <c r="BL604" t="s" s="0">
        <v>81</v>
      </c>
      <c r="BM604" t="s" s="0">
        <v>81</v>
      </c>
      <c r="BN604" t="s" s="0">
        <v>297</v>
      </c>
      <c r="BO604" t="s" s="0">
        <v>155</v>
      </c>
      <c r="BP604" t="s" s="0">
        <v>156</v>
      </c>
      <c r="BQ604" t="s" s="0">
        <v>12979</v>
      </c>
      <c r="BR604" t="s" s="0">
        <v>12980</v>
      </c>
      <c r="BS604" t="s" s="0">
        <v>12981</v>
      </c>
      <c r="BT604" t="s" s="1205">
        <f>HYPERLINK("https://www.webofscience.com/wos/woscc/full-record/WOS:001620180100001","View Record in Web of Science")</f>
        <v>119</v>
      </c>
      <c r="BU604" t="s" s="0">
        <v>81</v>
      </c>
      <c r="BV604" t="s" s="0">
        <v>81</v>
      </c>
      <c r="BW604" t="s" s="0">
        <v>81</v>
      </c>
      <c r="BX604" t="s" s="0">
        <v>121</v>
      </c>
    </row>
    <row r="605">
      <c r="A605" t="s" s="0">
        <v>77</v>
      </c>
      <c r="B605" t="s" s="0">
        <v>77</v>
      </c>
      <c r="C605" t="s" s="0">
        <v>77</v>
      </c>
      <c r="D605" t="s" s="0">
        <v>77</v>
      </c>
      <c r="E605" t="s" s="0">
        <v>12982</v>
      </c>
      <c r="F605" t="s" s="0">
        <v>12983</v>
      </c>
      <c r="G605" t="s" s="0">
        <v>12984</v>
      </c>
      <c r="H605" t="s" s="0">
        <v>81</v>
      </c>
      <c r="I605" t="s" s="0">
        <v>82</v>
      </c>
      <c r="J605" t="s" s="0">
        <v>12985</v>
      </c>
      <c r="K605" t="s" s="0">
        <v>12986</v>
      </c>
      <c r="L605" t="s" s="0">
        <v>12987</v>
      </c>
      <c r="M605" t="s" s="0">
        <v>2510</v>
      </c>
      <c r="N605" t="s" s="0">
        <v>12988</v>
      </c>
      <c r="O605" t="s" s="0">
        <v>12989</v>
      </c>
      <c r="P605" t="s" s="0">
        <v>12990</v>
      </c>
      <c r="Q605" t="s" s="0">
        <v>87</v>
      </c>
      <c r="R605" t="s" s="0">
        <v>81</v>
      </c>
      <c r="S605" t="s" s="0">
        <v>81</v>
      </c>
      <c r="T605" t="s" s="0">
        <v>81</v>
      </c>
      <c r="U605" t="s" s="0">
        <v>81</v>
      </c>
      <c r="V605" t="s" s="0">
        <v>12991</v>
      </c>
      <c r="W605" t="s" s="0">
        <v>557</v>
      </c>
      <c r="X605" t="s" s="0">
        <v>81</v>
      </c>
      <c r="Y605" t="s" s="0">
        <v>81</v>
      </c>
      <c r="Z605" t="s" s="0">
        <v>90</v>
      </c>
      <c r="AA605" t="s" s="0">
        <v>91</v>
      </c>
      <c r="AB605" t="s" s="0">
        <v>81</v>
      </c>
      <c r="AC605" t="s" s="0">
        <v>81</v>
      </c>
      <c r="AD605" t="s" s="0">
        <v>81</v>
      </c>
      <c r="AE605" t="s" s="0">
        <v>81</v>
      </c>
      <c r="AF605" t="s" s="0">
        <v>81</v>
      </c>
      <c r="AG605" t="s" s="0">
        <v>12992</v>
      </c>
      <c r="AH605" t="s" s="0">
        <v>81</v>
      </c>
      <c r="AI605" t="s" s="0">
        <v>81</v>
      </c>
      <c r="AJ605" t="s" s="0">
        <v>81</v>
      </c>
      <c r="AK605" t="s" s="0">
        <v>81</v>
      </c>
      <c r="AL605" t="s" s="0">
        <v>996</v>
      </c>
      <c r="AM605" t="s" s="0">
        <v>108</v>
      </c>
      <c r="AN605" t="s" s="0">
        <v>108</v>
      </c>
      <c r="AO605" t="s" s="0">
        <v>288</v>
      </c>
      <c r="AP605" t="s" s="0">
        <v>288</v>
      </c>
      <c r="AQ605" t="s" s="0">
        <v>313</v>
      </c>
      <c r="AR605" t="s" s="0">
        <v>314</v>
      </c>
      <c r="AS605" t="s" s="0">
        <v>315</v>
      </c>
      <c r="AT605" t="s" s="0">
        <v>561</v>
      </c>
      <c r="AU605" t="s" s="0">
        <v>81</v>
      </c>
      <c r="AV605" t="s" s="0">
        <v>81</v>
      </c>
      <c r="AW605" t="s" s="0">
        <v>562</v>
      </c>
      <c r="AX605" t="s" s="0">
        <v>563</v>
      </c>
      <c r="AY605" t="s" s="0">
        <v>6085</v>
      </c>
      <c r="AZ605" t="s" s="0">
        <v>205</v>
      </c>
      <c r="BA605" t="s" s="0">
        <v>177</v>
      </c>
      <c r="BB605" t="s" s="0">
        <v>81</v>
      </c>
      <c r="BC605" t="s" s="0">
        <v>81</v>
      </c>
      <c r="BD605" t="s" s="0">
        <v>81</v>
      </c>
      <c r="BE605" t="s" s="0">
        <v>81</v>
      </c>
      <c r="BF605" t="s" s="0">
        <v>81</v>
      </c>
      <c r="BG605" t="s" s="0">
        <v>81</v>
      </c>
      <c r="BH605" t="s" s="0">
        <v>81</v>
      </c>
      <c r="BI605" t="s" s="0">
        <v>12993</v>
      </c>
      <c r="BJ605" t="s" s="0">
        <v>12994</v>
      </c>
      <c r="BK605" t="s" s="1206">
        <f>HYPERLINK("http://dx.doi.org/10.3389/fonc.2025.1670843","http://dx.doi.org/10.3389/fonc.2025.1670843")</f>
        <v>12995</v>
      </c>
      <c r="BL605" t="s" s="0">
        <v>81</v>
      </c>
      <c r="BM605" t="s" s="0">
        <v>81</v>
      </c>
      <c r="BN605" t="s" s="0">
        <v>181</v>
      </c>
      <c r="BO605" t="s" s="0">
        <v>568</v>
      </c>
      <c r="BP605" t="s" s="0">
        <v>568</v>
      </c>
      <c r="BQ605" t="s" s="0">
        <v>12996</v>
      </c>
      <c r="BR605" t="s" s="0">
        <v>12997</v>
      </c>
      <c r="BS605" t="s" s="0">
        <v>12998</v>
      </c>
      <c r="BT605" t="s" s="1207">
        <f>HYPERLINK("https://www.webofscience.com/wos/woscc/full-record/WOS:001628825800001","View Record in Web of Science")</f>
        <v>119</v>
      </c>
      <c r="BU605" t="s" s="0">
        <v>120</v>
      </c>
      <c r="BV605" t="s" s="0">
        <v>81</v>
      </c>
      <c r="BW605" t="s" s="0">
        <v>81</v>
      </c>
      <c r="BX605" t="s" s="0">
        <v>121</v>
      </c>
    </row>
    <row r="606">
      <c r="A606" t="s" s="0">
        <v>77</v>
      </c>
      <c r="B606" t="s" s="0">
        <v>77</v>
      </c>
      <c r="C606" t="s" s="0">
        <v>77</v>
      </c>
      <c r="D606" t="s" s="0">
        <v>77</v>
      </c>
      <c r="E606" t="s" s="0">
        <v>12999</v>
      </c>
      <c r="F606" t="s" s="0">
        <v>13000</v>
      </c>
      <c r="G606" t="s" s="0">
        <v>13001</v>
      </c>
      <c r="H606" t="s" s="0">
        <v>81</v>
      </c>
      <c r="I606" t="s" s="0">
        <v>82</v>
      </c>
      <c r="J606" t="s" s="0">
        <v>13002</v>
      </c>
      <c r="K606" t="s" s="0">
        <v>13003</v>
      </c>
      <c r="L606" t="s" s="0">
        <v>13004</v>
      </c>
      <c r="M606" t="s" s="0">
        <v>13004</v>
      </c>
      <c r="N606" t="s" s="0">
        <v>13005</v>
      </c>
      <c r="O606" t="s" s="0">
        <v>13006</v>
      </c>
      <c r="P606" t="s" s="0">
        <v>13007</v>
      </c>
      <c r="Q606" t="s" s="0">
        <v>87</v>
      </c>
      <c r="R606" t="s" s="0">
        <v>81</v>
      </c>
      <c r="S606" t="s" s="0">
        <v>81</v>
      </c>
      <c r="T606" t="s" s="0">
        <v>81</v>
      </c>
      <c r="U606" t="s" s="0">
        <v>81</v>
      </c>
      <c r="V606" t="s" s="0">
        <v>13008</v>
      </c>
      <c r="W606" t="s" s="0">
        <v>9885</v>
      </c>
      <c r="X606" t="s" s="0">
        <v>81</v>
      </c>
      <c r="Y606" t="s" s="0">
        <v>81</v>
      </c>
      <c r="Z606" t="s" s="0">
        <v>90</v>
      </c>
      <c r="AA606" t="s" s="0">
        <v>91</v>
      </c>
      <c r="AB606" t="s" s="0">
        <v>81</v>
      </c>
      <c r="AC606" t="s" s="0">
        <v>81</v>
      </c>
      <c r="AD606" t="s" s="0">
        <v>81</v>
      </c>
      <c r="AE606" t="s" s="0">
        <v>81</v>
      </c>
      <c r="AF606" t="s" s="0">
        <v>81</v>
      </c>
      <c r="AG606" t="s" s="0">
        <v>13009</v>
      </c>
      <c r="AH606" t="s" s="0">
        <v>13010</v>
      </c>
      <c r="AI606" t="s" s="0">
        <v>81</v>
      </c>
      <c r="AJ606" t="s" s="0">
        <v>81</v>
      </c>
      <c r="AK606" t="s" s="0">
        <v>81</v>
      </c>
      <c r="AL606" t="s" s="0">
        <v>403</v>
      </c>
      <c r="AM606" t="s" s="0">
        <v>77</v>
      </c>
      <c r="AN606" t="s" s="0">
        <v>77</v>
      </c>
      <c r="AO606" t="s" s="0">
        <v>77</v>
      </c>
      <c r="AP606" t="s" s="0">
        <v>77</v>
      </c>
      <c r="AQ606" t="s" s="0">
        <v>98</v>
      </c>
      <c r="AR606" t="s" s="0">
        <v>99</v>
      </c>
      <c r="AS606" t="s" s="0">
        <v>100</v>
      </c>
      <c r="AT606" t="s" s="0">
        <v>9889</v>
      </c>
      <c r="AU606" t="s" s="0">
        <v>81</v>
      </c>
      <c r="AV606" t="s" s="0">
        <v>81</v>
      </c>
      <c r="AW606" t="s" s="0">
        <v>9885</v>
      </c>
      <c r="AX606" t="s" s="0">
        <v>9890</v>
      </c>
      <c r="AY606" t="s" s="0">
        <v>13011</v>
      </c>
      <c r="AZ606" t="s" s="0">
        <v>106</v>
      </c>
      <c r="BA606" t="s" s="0">
        <v>323</v>
      </c>
      <c r="BB606" t="s" s="0">
        <v>108</v>
      </c>
      <c r="BC606" t="s" s="0">
        <v>81</v>
      </c>
      <c r="BD606" t="s" s="0">
        <v>81</v>
      </c>
      <c r="BE606" t="s" s="0">
        <v>81</v>
      </c>
      <c r="BF606" t="s" s="0">
        <v>81</v>
      </c>
      <c r="BG606" t="s" s="0">
        <v>81</v>
      </c>
      <c r="BH606" t="s" s="0">
        <v>81</v>
      </c>
      <c r="BI606" t="s" s="0">
        <v>13012</v>
      </c>
      <c r="BJ606" t="s" s="0">
        <v>13013</v>
      </c>
      <c r="BK606" t="s" s="1208">
        <f>HYPERLINK("http://dx.doi.org/10.1186/s12903-026-08943-x","http://dx.doi.org/10.1186/s12903-026-08943-x")</f>
        <v>13014</v>
      </c>
      <c r="BL606" t="s" s="0">
        <v>81</v>
      </c>
      <c r="BM606" t="s" s="0">
        <v>81</v>
      </c>
      <c r="BN606" t="s" s="0">
        <v>113</v>
      </c>
      <c r="BO606" t="s" s="0">
        <v>1267</v>
      </c>
      <c r="BP606" t="s" s="0">
        <v>1267</v>
      </c>
      <c r="BQ606" t="s" s="0">
        <v>13015</v>
      </c>
      <c r="BR606" t="s" s="0">
        <v>13016</v>
      </c>
      <c r="BS606" t="s" s="0">
        <v>13017</v>
      </c>
      <c r="BT606" t="s" s="1209">
        <f>HYPERLINK("https://www.webofscience.com/wos/woscc/full-record/WOS:001843060100001","View Record in Web of Science")</f>
        <v>119</v>
      </c>
      <c r="BU606" t="s" s="0">
        <v>120</v>
      </c>
      <c r="BV606" t="s" s="0">
        <v>81</v>
      </c>
      <c r="BW606" t="s" s="0">
        <v>81</v>
      </c>
      <c r="BX606" t="s" s="0">
        <v>121</v>
      </c>
    </row>
    <row r="607">
      <c r="A607" t="s" s="0">
        <v>77</v>
      </c>
      <c r="B607" t="s" s="0">
        <v>77</v>
      </c>
      <c r="C607" t="s" s="0">
        <v>77</v>
      </c>
      <c r="D607" t="s" s="0">
        <v>77</v>
      </c>
      <c r="E607" t="s" s="0">
        <v>13018</v>
      </c>
      <c r="F607" t="s" s="0">
        <v>13019</v>
      </c>
      <c r="G607" t="s" s="0">
        <v>13020</v>
      </c>
      <c r="H607" t="s" s="0">
        <v>81</v>
      </c>
      <c r="I607" t="s" s="0">
        <v>276</v>
      </c>
      <c r="J607" t="s" s="0">
        <v>13021</v>
      </c>
      <c r="K607" t="s" s="0">
        <v>13022</v>
      </c>
      <c r="L607" t="s" s="0">
        <v>81</v>
      </c>
      <c r="M607" t="s" s="0">
        <v>81</v>
      </c>
      <c r="N607" t="s" s="0">
        <v>81</v>
      </c>
      <c r="O607" t="s" s="0">
        <v>13023</v>
      </c>
      <c r="P607" t="s" s="0">
        <v>13024</v>
      </c>
      <c r="Q607" t="s" s="0">
        <v>87</v>
      </c>
      <c r="R607" t="s" s="0">
        <v>81</v>
      </c>
      <c r="S607" t="s" s="0">
        <v>81</v>
      </c>
      <c r="T607" t="s" s="0">
        <v>81</v>
      </c>
      <c r="U607" t="s" s="0">
        <v>81</v>
      </c>
      <c r="V607" t="s" s="0">
        <v>13025</v>
      </c>
      <c r="W607" t="s" s="0">
        <v>3063</v>
      </c>
      <c r="X607" t="s" s="0">
        <v>81</v>
      </c>
      <c r="Y607" t="s" s="0">
        <v>81</v>
      </c>
      <c r="Z607" t="s" s="0">
        <v>90</v>
      </c>
      <c r="AA607" t="s" s="0">
        <v>91</v>
      </c>
      <c r="AB607" t="s" s="0">
        <v>81</v>
      </c>
      <c r="AC607" t="s" s="0">
        <v>81</v>
      </c>
      <c r="AD607" t="s" s="0">
        <v>81</v>
      </c>
      <c r="AE607" t="s" s="0">
        <v>81</v>
      </c>
      <c r="AF607" t="s" s="0">
        <v>81</v>
      </c>
      <c r="AG607" t="s" s="0">
        <v>13026</v>
      </c>
      <c r="AH607" t="s" s="0">
        <v>13027</v>
      </c>
      <c r="AI607" t="s" s="0">
        <v>81</v>
      </c>
      <c r="AJ607" t="s" s="0">
        <v>13028</v>
      </c>
      <c r="AK607" t="s" s="0">
        <v>81</v>
      </c>
      <c r="AL607" t="s" s="0">
        <v>11615</v>
      </c>
      <c r="AM607" t="s" s="0">
        <v>77</v>
      </c>
      <c r="AN607" t="s" s="0">
        <v>77</v>
      </c>
      <c r="AO607" t="s" s="0">
        <v>77</v>
      </c>
      <c r="AP607" t="s" s="0">
        <v>77</v>
      </c>
      <c r="AQ607" t="s" s="0">
        <v>1231</v>
      </c>
      <c r="AR607" t="s" s="0">
        <v>1232</v>
      </c>
      <c r="AS607" t="s" s="0">
        <v>1233</v>
      </c>
      <c r="AT607" t="s" s="0">
        <v>3065</v>
      </c>
      <c r="AU607" t="s" s="0">
        <v>81</v>
      </c>
      <c r="AV607" t="s" s="0">
        <v>81</v>
      </c>
      <c r="AW607" t="s" s="0">
        <v>3066</v>
      </c>
      <c r="AX607" t="s" s="0">
        <v>3067</v>
      </c>
      <c r="AY607" t="s" s="0">
        <v>266</v>
      </c>
      <c r="AZ607" t="s" s="0">
        <v>106</v>
      </c>
      <c r="BA607" t="s" s="0">
        <v>177</v>
      </c>
      <c r="BB607" t="s" s="0">
        <v>97</v>
      </c>
      <c r="BC607" t="s" s="0">
        <v>81</v>
      </c>
      <c r="BD607" t="s" s="0">
        <v>81</v>
      </c>
      <c r="BE607" t="s" s="0">
        <v>81</v>
      </c>
      <c r="BF607" t="s" s="0">
        <v>81</v>
      </c>
      <c r="BG607" t="s" s="0">
        <v>663</v>
      </c>
      <c r="BH607" t="s" s="0">
        <v>542</v>
      </c>
      <c r="BI607" t="s" s="0">
        <v>81</v>
      </c>
      <c r="BJ607" t="s" s="0">
        <v>13029</v>
      </c>
      <c r="BK607" t="s" s="1210">
        <f>HYPERLINK("http://dx.doi.org/10.1002/prm2.70030","http://dx.doi.org/10.1002/prm2.70030")</f>
        <v>13030</v>
      </c>
      <c r="BL607" t="s" s="0">
        <v>81</v>
      </c>
      <c r="BM607" t="s" s="0">
        <v>112</v>
      </c>
      <c r="BN607" t="s" s="0">
        <v>404</v>
      </c>
      <c r="BO607" t="s" s="0">
        <v>1807</v>
      </c>
      <c r="BP607" t="s" s="0">
        <v>1808</v>
      </c>
      <c r="BQ607" t="s" s="0">
        <v>13031</v>
      </c>
      <c r="BR607" t="s" s="0">
        <v>81</v>
      </c>
      <c r="BS607" t="s" s="0">
        <v>13032</v>
      </c>
      <c r="BT607" t="s" s="1211">
        <f>HYPERLINK("https://www.webofscience.com/wos/woscc/full-record/WOS:001710119700001","View Record in Web of Science")</f>
        <v>119</v>
      </c>
      <c r="BU607" t="s" s="0">
        <v>272</v>
      </c>
      <c r="BV607" t="s" s="0">
        <v>81</v>
      </c>
      <c r="BW607" t="s" s="0">
        <v>81</v>
      </c>
      <c r="BX607" t="s" s="0">
        <v>121</v>
      </c>
    </row>
    <row r="608">
      <c r="A608" t="s" s="0">
        <v>77</v>
      </c>
      <c r="B608" t="s" s="0">
        <v>77</v>
      </c>
      <c r="C608" t="s" s="0">
        <v>77</v>
      </c>
      <c r="D608" t="s" s="0">
        <v>77</v>
      </c>
      <c r="E608" t="s" s="0">
        <v>13033</v>
      </c>
      <c r="F608" t="s" s="0">
        <v>13034</v>
      </c>
      <c r="G608" t="s" s="0">
        <v>13035</v>
      </c>
      <c r="H608" t="s" s="0">
        <v>81</v>
      </c>
      <c r="I608" t="s" s="0">
        <v>82</v>
      </c>
      <c r="J608" t="s" s="0">
        <v>13036</v>
      </c>
      <c r="K608" t="s" s="0">
        <v>13037</v>
      </c>
      <c r="L608" t="s" s="0">
        <v>13038</v>
      </c>
      <c r="M608" t="s" s="0">
        <v>13039</v>
      </c>
      <c r="N608" t="s" s="0">
        <v>13040</v>
      </c>
      <c r="O608" t="s" s="0">
        <v>13041</v>
      </c>
      <c r="P608" t="s" s="0">
        <v>13042</v>
      </c>
      <c r="Q608" t="s" s="0">
        <v>87</v>
      </c>
      <c r="R608" t="s" s="0">
        <v>81</v>
      </c>
      <c r="S608" t="s" s="0">
        <v>81</v>
      </c>
      <c r="T608" t="s" s="0">
        <v>81</v>
      </c>
      <c r="U608" t="s" s="0">
        <v>81</v>
      </c>
      <c r="V608" t="s" s="0">
        <v>13043</v>
      </c>
      <c r="W608" t="s" s="0">
        <v>13044</v>
      </c>
      <c r="X608" t="s" s="0">
        <v>81</v>
      </c>
      <c r="Y608" t="s" s="0">
        <v>81</v>
      </c>
      <c r="Z608" t="s" s="0">
        <v>90</v>
      </c>
      <c r="AA608" t="s" s="0">
        <v>91</v>
      </c>
      <c r="AB608" t="s" s="0">
        <v>81</v>
      </c>
      <c r="AC608" t="s" s="0">
        <v>81</v>
      </c>
      <c r="AD608" t="s" s="0">
        <v>81</v>
      </c>
      <c r="AE608" t="s" s="0">
        <v>81</v>
      </c>
      <c r="AF608" t="s" s="0">
        <v>81</v>
      </c>
      <c r="AG608" t="s" s="0">
        <v>13045</v>
      </c>
      <c r="AH608" t="s" s="0">
        <v>13046</v>
      </c>
      <c r="AI608" t="s" s="0">
        <v>13047</v>
      </c>
      <c r="AJ608" t="s" s="0">
        <v>81</v>
      </c>
      <c r="AK608" t="s" s="0">
        <v>81</v>
      </c>
      <c r="AL608" t="s" s="0">
        <v>2105</v>
      </c>
      <c r="AM608" t="s" s="0">
        <v>77</v>
      </c>
      <c r="AN608" t="s" s="0">
        <v>77</v>
      </c>
      <c r="AO608" t="s" s="0">
        <v>108</v>
      </c>
      <c r="AP608" t="s" s="0">
        <v>108</v>
      </c>
      <c r="AQ608" t="s" s="0">
        <v>170</v>
      </c>
      <c r="AR608" t="s" s="0">
        <v>171</v>
      </c>
      <c r="AS608" t="s" s="0">
        <v>172</v>
      </c>
      <c r="AT608" t="s" s="0">
        <v>81</v>
      </c>
      <c r="AU608" t="s" s="0">
        <v>13048</v>
      </c>
      <c r="AV608" t="s" s="0">
        <v>81</v>
      </c>
      <c r="AW608" t="s" s="0">
        <v>13044</v>
      </c>
      <c r="AX608" t="s" s="0">
        <v>13049</v>
      </c>
      <c r="AY608" t="s" s="0">
        <v>13050</v>
      </c>
      <c r="AZ608" t="s" s="0">
        <v>106</v>
      </c>
      <c r="BA608" t="s" s="0">
        <v>466</v>
      </c>
      <c r="BB608" t="s" s="0">
        <v>360</v>
      </c>
      <c r="BC608" t="s" s="0">
        <v>81</v>
      </c>
      <c r="BD608" t="s" s="0">
        <v>81</v>
      </c>
      <c r="BE608" t="s" s="0">
        <v>81</v>
      </c>
      <c r="BF608" t="s" s="0">
        <v>81</v>
      </c>
      <c r="BG608" t="s" s="0">
        <v>81</v>
      </c>
      <c r="BH608" t="s" s="0">
        <v>81</v>
      </c>
      <c r="BI608" t="s" s="0">
        <v>13051</v>
      </c>
      <c r="BJ608" t="s" s="0">
        <v>13052</v>
      </c>
      <c r="BK608" t="s" s="1212">
        <f>HYPERLINK("http://dx.doi.org/10.3390/nu18091387","http://dx.doi.org/10.3390/nu18091387")</f>
        <v>13053</v>
      </c>
      <c r="BL608" t="s" s="0">
        <v>81</v>
      </c>
      <c r="BM608" t="s" s="0">
        <v>346</v>
      </c>
      <c r="BN608" t="s" s="0">
        <v>206</v>
      </c>
      <c r="BO608" t="s" s="0">
        <v>13054</v>
      </c>
      <c r="BP608" t="s" s="0">
        <v>13054</v>
      </c>
      <c r="BQ608" t="s" s="0">
        <v>13055</v>
      </c>
      <c r="BR608" t="s" s="0">
        <v>13056</v>
      </c>
      <c r="BS608" t="s" s="0">
        <v>13057</v>
      </c>
      <c r="BT608" t="s" s="1213">
        <f>HYPERLINK("https://www.webofscience.com/wos/woscc/full-record/WOS:001763910100001","View Record in Web of Science")</f>
        <v>119</v>
      </c>
      <c r="BU608" t="s" s="0">
        <v>120</v>
      </c>
      <c r="BV608" t="s" s="0">
        <v>81</v>
      </c>
      <c r="BW608" t="s" s="0">
        <v>81</v>
      </c>
      <c r="BX608" t="s" s="0">
        <v>121</v>
      </c>
    </row>
    <row r="609">
      <c r="A609" t="s" s="0">
        <v>77</v>
      </c>
      <c r="B609" t="s" s="0">
        <v>77</v>
      </c>
      <c r="C609" t="s" s="0">
        <v>77</v>
      </c>
      <c r="D609" t="s" s="0">
        <v>77</v>
      </c>
      <c r="E609" t="s" s="0">
        <v>13058</v>
      </c>
      <c r="F609" t="s" s="0">
        <v>13059</v>
      </c>
      <c r="G609" t="s" s="0">
        <v>13060</v>
      </c>
      <c r="H609" t="s" s="0">
        <v>81</v>
      </c>
      <c r="I609" t="s" s="0">
        <v>82</v>
      </c>
      <c r="J609" t="s" s="0">
        <v>13061</v>
      </c>
      <c r="K609" t="s" s="0">
        <v>13062</v>
      </c>
      <c r="L609" t="s" s="0">
        <v>13063</v>
      </c>
      <c r="M609" t="s" s="0">
        <v>13064</v>
      </c>
      <c r="N609" t="s" s="0">
        <v>13065</v>
      </c>
      <c r="O609" t="s" s="0">
        <v>13066</v>
      </c>
      <c r="P609" t="s" s="0">
        <v>13067</v>
      </c>
      <c r="Q609" t="s" s="0">
        <v>87</v>
      </c>
      <c r="R609" t="s" s="0">
        <v>81</v>
      </c>
      <c r="S609" t="s" s="0">
        <v>81</v>
      </c>
      <c r="T609" t="s" s="0">
        <v>81</v>
      </c>
      <c r="U609" t="s" s="0">
        <v>81</v>
      </c>
      <c r="V609" t="s" s="0">
        <v>13068</v>
      </c>
      <c r="W609" t="s" s="0">
        <v>13069</v>
      </c>
      <c r="X609" t="s" s="0">
        <v>81</v>
      </c>
      <c r="Y609" t="s" s="0">
        <v>81</v>
      </c>
      <c r="Z609" t="s" s="0">
        <v>90</v>
      </c>
      <c r="AA609" t="s" s="0">
        <v>91</v>
      </c>
      <c r="AB609" t="s" s="0">
        <v>81</v>
      </c>
      <c r="AC609" t="s" s="0">
        <v>81</v>
      </c>
      <c r="AD609" t="s" s="0">
        <v>81</v>
      </c>
      <c r="AE609" t="s" s="0">
        <v>81</v>
      </c>
      <c r="AF609" t="s" s="0">
        <v>81</v>
      </c>
      <c r="AG609" t="s" s="0">
        <v>13070</v>
      </c>
      <c r="AH609" t="s" s="0">
        <v>13071</v>
      </c>
      <c r="AI609" t="s" s="0">
        <v>13072</v>
      </c>
      <c r="AJ609" t="s" s="0">
        <v>81</v>
      </c>
      <c r="AK609" t="s" s="0">
        <v>81</v>
      </c>
      <c r="AL609" t="s" s="0">
        <v>1182</v>
      </c>
      <c r="AM609" t="s" s="0">
        <v>77</v>
      </c>
      <c r="AN609" t="s" s="0">
        <v>77</v>
      </c>
      <c r="AO609" t="s" s="0">
        <v>77</v>
      </c>
      <c r="AP609" t="s" s="0">
        <v>77</v>
      </c>
      <c r="AQ609" t="s" s="0">
        <v>12568</v>
      </c>
      <c r="AR609" t="s" s="0">
        <v>12569</v>
      </c>
      <c r="AS609" t="s" s="0">
        <v>12570</v>
      </c>
      <c r="AT609" t="s" s="0">
        <v>13073</v>
      </c>
      <c r="AU609" t="s" s="0">
        <v>13074</v>
      </c>
      <c r="AV609" t="s" s="0">
        <v>81</v>
      </c>
      <c r="AW609" t="s" s="0">
        <v>13075</v>
      </c>
      <c r="AX609" t="s" s="0">
        <v>13076</v>
      </c>
      <c r="AY609" t="s" s="0">
        <v>13077</v>
      </c>
      <c r="AZ609" t="s" s="0">
        <v>106</v>
      </c>
      <c r="BA609" t="s" s="0">
        <v>5734</v>
      </c>
      <c r="BB609" t="s" s="0">
        <v>289</v>
      </c>
      <c r="BC609" t="s" s="0">
        <v>81</v>
      </c>
      <c r="BD609" t="s" s="0">
        <v>81</v>
      </c>
      <c r="BE609" t="s" s="0">
        <v>81</v>
      </c>
      <c r="BF609" t="s" s="0">
        <v>81</v>
      </c>
      <c r="BG609" t="s" s="0">
        <v>81</v>
      </c>
      <c r="BH609" t="s" s="0">
        <v>81</v>
      </c>
      <c r="BI609" t="s" s="0">
        <v>13078</v>
      </c>
      <c r="BJ609" t="s" s="0">
        <v>13079</v>
      </c>
      <c r="BK609" t="s" s="1214">
        <f>HYPERLINK("http://dx.doi.org/10.1007/s10072-026-09168-0","http://dx.doi.org/10.1007/s10072-026-09168-0")</f>
        <v>13080</v>
      </c>
      <c r="BL609" t="s" s="0">
        <v>81</v>
      </c>
      <c r="BM609" t="s" s="0">
        <v>266</v>
      </c>
      <c r="BN609" t="s" s="0">
        <v>113</v>
      </c>
      <c r="BO609" t="s" s="0">
        <v>3931</v>
      </c>
      <c r="BP609" t="s" s="0">
        <v>3932</v>
      </c>
      <c r="BQ609" t="s" s="0">
        <v>13081</v>
      </c>
      <c r="BR609" t="s" s="0">
        <v>13082</v>
      </c>
      <c r="BS609" t="s" s="0">
        <v>13083</v>
      </c>
      <c r="BT609" t="s" s="1215">
        <f>HYPERLINK("https://www.webofscience.com/wos/woscc/full-record/WOS:001788429600001","View Record in Web of Science")</f>
        <v>119</v>
      </c>
      <c r="BU609" t="s" s="0">
        <v>81</v>
      </c>
      <c r="BV609" t="s" s="0">
        <v>81</v>
      </c>
      <c r="BW609" t="s" s="0">
        <v>81</v>
      </c>
      <c r="BX609" t="s" s="0">
        <v>121</v>
      </c>
    </row>
    <row r="610">
      <c r="A610" t="s" s="0">
        <v>77</v>
      </c>
      <c r="B610" t="s" s="0">
        <v>77</v>
      </c>
      <c r="C610" t="s" s="0">
        <v>77</v>
      </c>
      <c r="D610" t="s" s="0">
        <v>77</v>
      </c>
      <c r="E610" t="s" s="0">
        <v>13084</v>
      </c>
      <c r="F610" t="s" s="0">
        <v>13085</v>
      </c>
      <c r="G610" t="s" s="0">
        <v>13086</v>
      </c>
      <c r="H610" t="s" s="0">
        <v>81</v>
      </c>
      <c r="I610" t="s" s="0">
        <v>276</v>
      </c>
      <c r="J610" t="s" s="0">
        <v>13087</v>
      </c>
      <c r="K610" t="s" s="0">
        <v>13088</v>
      </c>
      <c r="L610" t="s" s="0">
        <v>81</v>
      </c>
      <c r="M610" t="s" s="0">
        <v>81</v>
      </c>
      <c r="N610" t="s" s="0">
        <v>81</v>
      </c>
      <c r="O610" t="s" s="0">
        <v>13089</v>
      </c>
      <c r="P610" t="s" s="0">
        <v>13090</v>
      </c>
      <c r="Q610" t="s" s="0">
        <v>87</v>
      </c>
      <c r="R610" t="s" s="0">
        <v>81</v>
      </c>
      <c r="S610" t="s" s="0">
        <v>81</v>
      </c>
      <c r="T610" t="s" s="0">
        <v>81</v>
      </c>
      <c r="U610" t="s" s="0">
        <v>81</v>
      </c>
      <c r="V610" t="s" s="0">
        <v>13091</v>
      </c>
      <c r="W610" t="s" s="0">
        <v>13092</v>
      </c>
      <c r="X610" t="s" s="0">
        <v>81</v>
      </c>
      <c r="Y610" t="s" s="0">
        <v>81</v>
      </c>
      <c r="Z610" t="s" s="0">
        <v>90</v>
      </c>
      <c r="AA610" t="s" s="0">
        <v>91</v>
      </c>
      <c r="AB610" t="s" s="0">
        <v>81</v>
      </c>
      <c r="AC610" t="s" s="0">
        <v>81</v>
      </c>
      <c r="AD610" t="s" s="0">
        <v>81</v>
      </c>
      <c r="AE610" t="s" s="0">
        <v>81</v>
      </c>
      <c r="AF610" t="s" s="0">
        <v>81</v>
      </c>
      <c r="AG610" t="s" s="0">
        <v>13093</v>
      </c>
      <c r="AH610" t="s" s="0">
        <v>13094</v>
      </c>
      <c r="AI610" t="s" s="0">
        <v>13095</v>
      </c>
      <c r="AJ610" t="s" s="0">
        <v>13096</v>
      </c>
      <c r="AK610" t="s" s="0">
        <v>81</v>
      </c>
      <c r="AL610" t="s" s="0">
        <v>1846</v>
      </c>
      <c r="AM610" t="s" s="0">
        <v>77</v>
      </c>
      <c r="AN610" t="s" s="0">
        <v>77</v>
      </c>
      <c r="AO610" t="s" s="0">
        <v>77</v>
      </c>
      <c r="AP610" t="s" s="0">
        <v>108</v>
      </c>
      <c r="AQ610" t="s" s="0">
        <v>13097</v>
      </c>
      <c r="AR610" t="s" s="0">
        <v>3902</v>
      </c>
      <c r="AS610" t="s" s="0">
        <v>13098</v>
      </c>
      <c r="AT610" t="s" s="0">
        <v>13099</v>
      </c>
      <c r="AU610" t="s" s="0">
        <v>13100</v>
      </c>
      <c r="AV610" t="s" s="0">
        <v>81</v>
      </c>
      <c r="AW610" t="s" s="0">
        <v>13101</v>
      </c>
      <c r="AX610" t="s" s="0">
        <v>13102</v>
      </c>
      <c r="AY610" t="s" s="0">
        <v>205</v>
      </c>
      <c r="AZ610" t="s" s="0">
        <v>205</v>
      </c>
      <c r="BA610" t="s" s="0">
        <v>677</v>
      </c>
      <c r="BB610" t="s" s="0">
        <v>81</v>
      </c>
      <c r="BC610" t="s" s="0">
        <v>81</v>
      </c>
      <c r="BD610" t="s" s="0">
        <v>81</v>
      </c>
      <c r="BE610" t="s" s="0">
        <v>81</v>
      </c>
      <c r="BF610" t="s" s="0">
        <v>81</v>
      </c>
      <c r="BG610" t="s" s="0">
        <v>81</v>
      </c>
      <c r="BH610" t="s" s="0">
        <v>81</v>
      </c>
      <c r="BI610" t="s" s="0">
        <v>13103</v>
      </c>
      <c r="BJ610" t="s" s="0">
        <v>13104</v>
      </c>
      <c r="BK610" t="s" s="1216">
        <f>HYPERLINK("http://dx.doi.org/10.1142/S273759942530003X","http://dx.doi.org/10.1142/S273759942530003X")</f>
        <v>13105</v>
      </c>
      <c r="BL610" t="s" s="0">
        <v>81</v>
      </c>
      <c r="BM610" t="s" s="0">
        <v>81</v>
      </c>
      <c r="BN610" t="s" s="0">
        <v>289</v>
      </c>
      <c r="BO610" t="s" s="0">
        <v>8675</v>
      </c>
      <c r="BP610" t="s" s="0">
        <v>211</v>
      </c>
      <c r="BQ610" t="s" s="0">
        <v>13106</v>
      </c>
      <c r="BR610" t="s" s="0">
        <v>81</v>
      </c>
      <c r="BS610" t="s" s="0">
        <v>13107</v>
      </c>
      <c r="BT610" t="s" s="1217">
        <f>HYPERLINK("https://www.webofscience.com/wos/woscc/full-record/WOS:001498624100001","View Record in Web of Science")</f>
        <v>119</v>
      </c>
      <c r="BU610" t="s" s="0">
        <v>852</v>
      </c>
      <c r="BV610" t="s" s="0">
        <v>81</v>
      </c>
      <c r="BW610" t="s" s="0">
        <v>81</v>
      </c>
      <c r="BX610" t="s" s="0">
        <v>121</v>
      </c>
    </row>
    <row r="611">
      <c r="A611" t="s" s="0">
        <v>77</v>
      </c>
      <c r="B611" t="s" s="0">
        <v>77</v>
      </c>
      <c r="C611" t="s" s="0">
        <v>77</v>
      </c>
      <c r="D611" t="s" s="0">
        <v>77</v>
      </c>
      <c r="E611" t="s" s="0">
        <v>13108</v>
      </c>
      <c r="F611" t="s" s="0">
        <v>13109</v>
      </c>
      <c r="G611" t="s" s="0">
        <v>13110</v>
      </c>
      <c r="H611" t="s" s="0">
        <v>81</v>
      </c>
      <c r="I611" t="s" s="0">
        <v>82</v>
      </c>
      <c r="J611" t="s" s="0">
        <v>13111</v>
      </c>
      <c r="K611" t="s" s="0">
        <v>13112</v>
      </c>
      <c r="L611" t="s" s="0">
        <v>13113</v>
      </c>
      <c r="M611" t="s" s="0">
        <v>13113</v>
      </c>
      <c r="N611" t="s" s="0">
        <v>13114</v>
      </c>
      <c r="O611" t="s" s="0">
        <v>13115</v>
      </c>
      <c r="P611" t="s" s="0">
        <v>13116</v>
      </c>
      <c r="Q611" t="s" s="0">
        <v>87</v>
      </c>
      <c r="R611" t="s" s="0">
        <v>81</v>
      </c>
      <c r="S611" t="s" s="0">
        <v>81</v>
      </c>
      <c r="T611" t="s" s="0">
        <v>81</v>
      </c>
      <c r="U611" t="s" s="0">
        <v>81</v>
      </c>
      <c r="V611" t="s" s="0">
        <v>13117</v>
      </c>
      <c r="W611" t="s" s="0">
        <v>13118</v>
      </c>
      <c r="X611" t="s" s="0">
        <v>81</v>
      </c>
      <c r="Y611" t="s" s="0">
        <v>81</v>
      </c>
      <c r="Z611" t="s" s="0">
        <v>90</v>
      </c>
      <c r="AA611" t="s" s="0">
        <v>91</v>
      </c>
      <c r="AB611" t="s" s="0">
        <v>81</v>
      </c>
      <c r="AC611" t="s" s="0">
        <v>81</v>
      </c>
      <c r="AD611" t="s" s="0">
        <v>81</v>
      </c>
      <c r="AE611" t="s" s="0">
        <v>81</v>
      </c>
      <c r="AF611" t="s" s="0">
        <v>81</v>
      </c>
      <c r="AG611" t="s" s="0">
        <v>81</v>
      </c>
      <c r="AH611" t="s" s="0">
        <v>13119</v>
      </c>
      <c r="AI611" t="s" s="0">
        <v>13120</v>
      </c>
      <c r="AJ611" t="s" s="0">
        <v>13121</v>
      </c>
      <c r="AK611" t="s" s="0">
        <v>81</v>
      </c>
      <c r="AL611" t="s" s="0">
        <v>338</v>
      </c>
      <c r="AM611" t="s" s="0">
        <v>77</v>
      </c>
      <c r="AN611" t="s" s="0">
        <v>77</v>
      </c>
      <c r="AO611" t="s" s="0">
        <v>97</v>
      </c>
      <c r="AP611" t="s" s="0">
        <v>97</v>
      </c>
      <c r="AQ611" t="s" s="0">
        <v>13122</v>
      </c>
      <c r="AR611" t="s" s="0">
        <v>13123</v>
      </c>
      <c r="AS611" t="s" s="0">
        <v>13124</v>
      </c>
      <c r="AT611" t="s" s="0">
        <v>13125</v>
      </c>
      <c r="AU611" t="s" s="0">
        <v>13126</v>
      </c>
      <c r="AV611" t="s" s="0">
        <v>81</v>
      </c>
      <c r="AW611" t="s" s="0">
        <v>13127</v>
      </c>
      <c r="AX611" t="s" s="0">
        <v>13128</v>
      </c>
      <c r="AY611" t="s" s="0">
        <v>1109</v>
      </c>
      <c r="AZ611" t="s" s="0">
        <v>106</v>
      </c>
      <c r="BA611" t="s" s="0">
        <v>138</v>
      </c>
      <c r="BB611" t="s" s="0">
        <v>200</v>
      </c>
      <c r="BC611" t="s" s="0">
        <v>81</v>
      </c>
      <c r="BD611" t="s" s="0">
        <v>81</v>
      </c>
      <c r="BE611" t="s" s="0">
        <v>81</v>
      </c>
      <c r="BF611" t="s" s="0">
        <v>81</v>
      </c>
      <c r="BG611" t="s" s="0">
        <v>13129</v>
      </c>
      <c r="BH611" t="s" s="0">
        <v>13130</v>
      </c>
      <c r="BI611" t="s" s="0">
        <v>81</v>
      </c>
      <c r="BJ611" t="s" s="0">
        <v>13131</v>
      </c>
      <c r="BK611" t="s" s="1218">
        <f>HYPERLINK("http://dx.doi.org/10.1007/s40257-026-01034-1","http://dx.doi.org/10.1007/s40257-026-01034-1")</f>
        <v>13132</v>
      </c>
      <c r="BL611" t="s" s="0">
        <v>81</v>
      </c>
      <c r="BM611" t="s" s="0">
        <v>912</v>
      </c>
      <c r="BN611" t="s" s="0">
        <v>493</v>
      </c>
      <c r="BO611" t="s" s="0">
        <v>6217</v>
      </c>
      <c r="BP611" t="s" s="0">
        <v>6217</v>
      </c>
      <c r="BQ611" t="s" s="0">
        <v>13133</v>
      </c>
      <c r="BR611" t="s" s="0">
        <v>13134</v>
      </c>
      <c r="BS611" t="s" s="0">
        <v>13135</v>
      </c>
      <c r="BT611" t="s" s="1219">
        <f>HYPERLINK("https://www.webofscience.com/wos/woscc/full-record/WOS:001775884200001","View Record in Web of Science")</f>
        <v>119</v>
      </c>
      <c r="BU611" t="s" s="0">
        <v>81</v>
      </c>
      <c r="BV611" t="s" s="0">
        <v>81</v>
      </c>
      <c r="BW611" t="s" s="0">
        <v>81</v>
      </c>
      <c r="BX611" t="s" s="0">
        <v>121</v>
      </c>
    </row>
    <row r="612">
      <c r="A612" t="s" s="0">
        <v>77</v>
      </c>
      <c r="B612" t="s" s="0">
        <v>77</v>
      </c>
      <c r="C612" t="s" s="0">
        <v>97</v>
      </c>
      <c r="D612" t="s" s="0">
        <v>77</v>
      </c>
      <c r="E612" t="s" s="0">
        <v>13136</v>
      </c>
      <c r="F612" t="s" s="0">
        <v>13137</v>
      </c>
      <c r="G612" t="s" s="0">
        <v>13138</v>
      </c>
      <c r="H612" t="s" s="0">
        <v>81</v>
      </c>
      <c r="I612" t="s" s="0">
        <v>82</v>
      </c>
      <c r="J612" t="s" s="0">
        <v>13139</v>
      </c>
      <c r="K612" t="s" s="0">
        <v>13140</v>
      </c>
      <c r="L612" t="s" s="0">
        <v>13141</v>
      </c>
      <c r="M612" t="s" s="0">
        <v>13142</v>
      </c>
      <c r="N612" t="s" s="0">
        <v>7161</v>
      </c>
      <c r="O612" t="s" s="0">
        <v>13143</v>
      </c>
      <c r="P612" t="s" s="0">
        <v>13144</v>
      </c>
      <c r="Q612" t="s" s="0">
        <v>87</v>
      </c>
      <c r="R612" t="s" s="0">
        <v>81</v>
      </c>
      <c r="S612" t="s" s="0">
        <v>81</v>
      </c>
      <c r="T612" t="s" s="0">
        <v>81</v>
      </c>
      <c r="U612" t="s" s="0">
        <v>81</v>
      </c>
      <c r="V612" t="s" s="0">
        <v>13145</v>
      </c>
      <c r="W612" t="s" s="0">
        <v>11808</v>
      </c>
      <c r="X612" t="s" s="0">
        <v>81</v>
      </c>
      <c r="Y612" t="s" s="0">
        <v>81</v>
      </c>
      <c r="Z612" t="s" s="0">
        <v>90</v>
      </c>
      <c r="AA612" t="s" s="0">
        <v>91</v>
      </c>
      <c r="AB612" t="s" s="0">
        <v>81</v>
      </c>
      <c r="AC612" t="s" s="0">
        <v>81</v>
      </c>
      <c r="AD612" t="s" s="0">
        <v>81</v>
      </c>
      <c r="AE612" t="s" s="0">
        <v>81</v>
      </c>
      <c r="AF612" t="s" s="0">
        <v>81</v>
      </c>
      <c r="AG612" t="s" s="0">
        <v>81</v>
      </c>
      <c r="AH612" t="s" s="0">
        <v>13146</v>
      </c>
      <c r="AI612" t="s" s="0">
        <v>13147</v>
      </c>
      <c r="AJ612" t="s" s="0">
        <v>13148</v>
      </c>
      <c r="AK612" t="s" s="0">
        <v>81</v>
      </c>
      <c r="AL612" t="s" s="0">
        <v>1359</v>
      </c>
      <c r="AM612" t="s" s="0">
        <v>360</v>
      </c>
      <c r="AN612" t="s" s="0">
        <v>360</v>
      </c>
      <c r="AO612" t="s" s="0">
        <v>77</v>
      </c>
      <c r="AP612" t="s" s="0">
        <v>493</v>
      </c>
      <c r="AQ612" t="s" s="0">
        <v>535</v>
      </c>
      <c r="AR612" t="s" s="0">
        <v>99</v>
      </c>
      <c r="AS612" t="s" s="0">
        <v>2872</v>
      </c>
      <c r="AT612" t="s" s="0">
        <v>11812</v>
      </c>
      <c r="AU612" t="s" s="0">
        <v>11813</v>
      </c>
      <c r="AV612" t="s" s="0">
        <v>81</v>
      </c>
      <c r="AW612" t="s" s="0">
        <v>11808</v>
      </c>
      <c r="AX612" t="s" s="0">
        <v>11814</v>
      </c>
      <c r="AY612" t="s" s="0">
        <v>3757</v>
      </c>
      <c r="AZ612" t="s" s="0">
        <v>2060</v>
      </c>
      <c r="BA612" t="s" s="0">
        <v>148</v>
      </c>
      <c r="BB612" t="s" s="0">
        <v>289</v>
      </c>
      <c r="BC612" t="s" s="0">
        <v>81</v>
      </c>
      <c r="BD612" t="s" s="0">
        <v>81</v>
      </c>
      <c r="BE612" t="s" s="0">
        <v>81</v>
      </c>
      <c r="BF612" t="s" s="0">
        <v>81</v>
      </c>
      <c r="BG612" t="s" s="0">
        <v>13149</v>
      </c>
      <c r="BH612" t="s" s="0">
        <v>13150</v>
      </c>
      <c r="BI612" t="s" s="0">
        <v>81</v>
      </c>
      <c r="BJ612" t="s" s="0">
        <v>13151</v>
      </c>
      <c r="BK612" t="s" s="1220">
        <f>HYPERLINK("http://dx.doi.org/10.1038/s41433-023-02914-0","http://dx.doi.org/10.1038/s41433-023-02914-0")</f>
        <v>13152</v>
      </c>
      <c r="BL612" t="s" s="0">
        <v>81</v>
      </c>
      <c r="BM612" t="s" s="0">
        <v>7803</v>
      </c>
      <c r="BN612" t="s" s="0">
        <v>288</v>
      </c>
      <c r="BO612" t="s" s="0">
        <v>1779</v>
      </c>
      <c r="BP612" t="s" s="0">
        <v>1779</v>
      </c>
      <c r="BQ612" t="s" s="0">
        <v>13153</v>
      </c>
      <c r="BR612" t="s" s="0">
        <v>13154</v>
      </c>
      <c r="BS612" t="s" s="0">
        <v>13155</v>
      </c>
      <c r="BT612" t="s" s="1221">
        <f>HYPERLINK("https://www.webofscience.com/wos/woscc/full-record/WOS:001145362400003","View Record in Web of Science")</f>
        <v>119</v>
      </c>
      <c r="BU612" t="s" s="0">
        <v>2184</v>
      </c>
      <c r="BV612" t="s" s="0">
        <v>81</v>
      </c>
      <c r="BW612" t="s" s="0">
        <v>81</v>
      </c>
      <c r="BX612" t="s" s="0">
        <v>121</v>
      </c>
    </row>
    <row r="613">
      <c r="A613" t="s" s="0">
        <v>77</v>
      </c>
      <c r="B613" t="s" s="0">
        <v>77</v>
      </c>
      <c r="C613" t="s" s="0">
        <v>77</v>
      </c>
      <c r="D613" t="s" s="0">
        <v>77</v>
      </c>
      <c r="E613" t="s" s="0">
        <v>13156</v>
      </c>
      <c r="F613" t="s" s="0">
        <v>13157</v>
      </c>
      <c r="G613" t="s" s="0">
        <v>13158</v>
      </c>
      <c r="H613" t="s" s="0">
        <v>81</v>
      </c>
      <c r="I613" t="s" s="0">
        <v>276</v>
      </c>
      <c r="J613" t="s" s="0">
        <v>13159</v>
      </c>
      <c r="K613" t="s" s="0">
        <v>13160</v>
      </c>
      <c r="L613" t="s" s="0">
        <v>81</v>
      </c>
      <c r="M613" t="s" s="0">
        <v>81</v>
      </c>
      <c r="N613" t="s" s="0">
        <v>81</v>
      </c>
      <c r="O613" t="s" s="0">
        <v>13161</v>
      </c>
      <c r="P613" t="s" s="0">
        <v>13162</v>
      </c>
      <c r="Q613" t="s" s="0">
        <v>87</v>
      </c>
      <c r="R613" t="s" s="0">
        <v>81</v>
      </c>
      <c r="S613" t="s" s="0">
        <v>81</v>
      </c>
      <c r="T613" t="s" s="0">
        <v>81</v>
      </c>
      <c r="U613" t="s" s="0">
        <v>81</v>
      </c>
      <c r="V613" t="s" s="0">
        <v>13163</v>
      </c>
      <c r="W613" t="s" s="0">
        <v>13164</v>
      </c>
      <c r="X613" t="s" s="0">
        <v>81</v>
      </c>
      <c r="Y613" t="s" s="0">
        <v>81</v>
      </c>
      <c r="Z613" t="s" s="0">
        <v>90</v>
      </c>
      <c r="AA613" t="s" s="0">
        <v>91</v>
      </c>
      <c r="AB613" t="s" s="0">
        <v>81</v>
      </c>
      <c r="AC613" t="s" s="0">
        <v>81</v>
      </c>
      <c r="AD613" t="s" s="0">
        <v>81</v>
      </c>
      <c r="AE613" t="s" s="0">
        <v>81</v>
      </c>
      <c r="AF613" t="s" s="0">
        <v>81</v>
      </c>
      <c r="AG613" t="s" s="0">
        <v>13165</v>
      </c>
      <c r="AH613" t="s" s="0">
        <v>13166</v>
      </c>
      <c r="AI613" t="s" s="0">
        <v>81</v>
      </c>
      <c r="AJ613" t="s" s="0">
        <v>81</v>
      </c>
      <c r="AK613" t="s" s="0">
        <v>81</v>
      </c>
      <c r="AL613" t="s" s="0">
        <v>403</v>
      </c>
      <c r="AM613" t="s" s="0">
        <v>108</v>
      </c>
      <c r="AN613" t="s" s="0">
        <v>108</v>
      </c>
      <c r="AO613" t="s" s="0">
        <v>77</v>
      </c>
      <c r="AP613" t="s" s="0">
        <v>77</v>
      </c>
      <c r="AQ613" t="s" s="0">
        <v>13167</v>
      </c>
      <c r="AR613" t="s" s="0">
        <v>2330</v>
      </c>
      <c r="AS613" t="s" s="0">
        <v>13168</v>
      </c>
      <c r="AT613" t="s" s="0">
        <v>13169</v>
      </c>
      <c r="AU613" t="s" s="0">
        <v>13170</v>
      </c>
      <c r="AV613" t="s" s="0">
        <v>81</v>
      </c>
      <c r="AW613" t="s" s="0">
        <v>13171</v>
      </c>
      <c r="AX613" t="s" s="0">
        <v>13172</v>
      </c>
      <c r="AY613" t="s" s="0">
        <v>13173</v>
      </c>
      <c r="AZ613" t="s" s="0">
        <v>106</v>
      </c>
      <c r="BA613" t="s" s="0">
        <v>360</v>
      </c>
      <c r="BB613" t="s" s="0">
        <v>108</v>
      </c>
      <c r="BC613" t="s" s="0">
        <v>81</v>
      </c>
      <c r="BD613" t="s" s="0">
        <v>81</v>
      </c>
      <c r="BE613" t="s" s="0">
        <v>81</v>
      </c>
      <c r="BF613" t="s" s="0">
        <v>81</v>
      </c>
      <c r="BG613" t="s" s="0">
        <v>338</v>
      </c>
      <c r="BH613" t="s" s="0">
        <v>1432</v>
      </c>
      <c r="BI613" t="s" s="0">
        <v>81</v>
      </c>
      <c r="BJ613" t="s" s="0">
        <v>13174</v>
      </c>
      <c r="BK613" t="s" s="1222">
        <f>HYPERLINK("http://dx.doi.org/10.31662/jmaj.2025-0327","http://dx.doi.org/10.31662/jmaj.2025-0327")</f>
        <v>13175</v>
      </c>
      <c r="BL613" t="s" s="0">
        <v>81</v>
      </c>
      <c r="BM613" t="s" s="0">
        <v>435</v>
      </c>
      <c r="BN613" t="s" s="0">
        <v>297</v>
      </c>
      <c r="BO613" t="s" s="0">
        <v>182</v>
      </c>
      <c r="BP613" t="s" s="0">
        <v>115</v>
      </c>
      <c r="BQ613" t="s" s="0">
        <v>13176</v>
      </c>
      <c r="BR613" t="s" s="0">
        <v>13177</v>
      </c>
      <c r="BS613" t="s" s="0">
        <v>13178</v>
      </c>
      <c r="BT613" t="s" s="1223">
        <f>HYPERLINK("https://www.webofscience.com/wos/woscc/full-record/WOS:001641186800001","View Record in Web of Science")</f>
        <v>119</v>
      </c>
      <c r="BU613" t="s" s="0">
        <v>120</v>
      </c>
      <c r="BV613" t="s" s="0">
        <v>81</v>
      </c>
      <c r="BW613" t="s" s="0">
        <v>81</v>
      </c>
      <c r="BX613" t="s" s="0">
        <v>121</v>
      </c>
    </row>
    <row r="614">
      <c r="A614" t="s" s="0">
        <v>77</v>
      </c>
      <c r="B614" t="s" s="0">
        <v>77</v>
      </c>
      <c r="C614" t="s" s="0">
        <v>97</v>
      </c>
      <c r="D614" t="s" s="0">
        <v>77</v>
      </c>
      <c r="E614" t="s" s="0">
        <v>13179</v>
      </c>
      <c r="F614" t="s" s="0">
        <v>13180</v>
      </c>
      <c r="G614" t="s" s="0">
        <v>13181</v>
      </c>
      <c r="H614" t="s" s="0">
        <v>81</v>
      </c>
      <c r="I614" t="s" s="0">
        <v>82</v>
      </c>
      <c r="J614" t="s" s="0">
        <v>13182</v>
      </c>
      <c r="K614" t="s" s="0">
        <v>13183</v>
      </c>
      <c r="L614" t="s" s="0">
        <v>81</v>
      </c>
      <c r="M614" t="s" s="0">
        <v>81</v>
      </c>
      <c r="N614" t="s" s="0">
        <v>81</v>
      </c>
      <c r="O614" t="s" s="0">
        <v>13184</v>
      </c>
      <c r="P614" t="s" s="0">
        <v>13185</v>
      </c>
      <c r="Q614" t="s" s="0">
        <v>87</v>
      </c>
      <c r="R614" t="s" s="0">
        <v>81</v>
      </c>
      <c r="S614" t="s" s="0">
        <v>81</v>
      </c>
      <c r="T614" t="s" s="0">
        <v>81</v>
      </c>
      <c r="U614" t="s" s="0">
        <v>81</v>
      </c>
      <c r="V614" t="s" s="0">
        <v>13186</v>
      </c>
      <c r="W614" t="s" s="0">
        <v>13187</v>
      </c>
      <c r="X614" t="s" s="0">
        <v>81</v>
      </c>
      <c r="Y614" t="s" s="0">
        <v>81</v>
      </c>
      <c r="Z614" t="s" s="0">
        <v>90</v>
      </c>
      <c r="AA614" t="s" s="0">
        <v>91</v>
      </c>
      <c r="AB614" t="s" s="0">
        <v>81</v>
      </c>
      <c r="AC614" t="s" s="0">
        <v>81</v>
      </c>
      <c r="AD614" t="s" s="0">
        <v>81</v>
      </c>
      <c r="AE614" t="s" s="0">
        <v>81</v>
      </c>
      <c r="AF614" t="s" s="0">
        <v>81</v>
      </c>
      <c r="AG614" t="s" s="0">
        <v>13188</v>
      </c>
      <c r="AH614" t="s" s="0">
        <v>13189</v>
      </c>
      <c r="AI614" t="s" s="0">
        <v>81</v>
      </c>
      <c r="AJ614" t="s" s="0">
        <v>13190</v>
      </c>
      <c r="AK614" t="s" s="0">
        <v>81</v>
      </c>
      <c r="AL614" t="s" s="0">
        <v>347</v>
      </c>
      <c r="AM614" t="s" s="0">
        <v>122</v>
      </c>
      <c r="AN614" t="s" s="0">
        <v>289</v>
      </c>
      <c r="AO614" t="s" s="0">
        <v>199</v>
      </c>
      <c r="AP614" t="s" s="0">
        <v>677</v>
      </c>
      <c r="AQ614" t="s" s="0">
        <v>139</v>
      </c>
      <c r="AR614" t="s" s="0">
        <v>140</v>
      </c>
      <c r="AS614" t="s" s="0">
        <v>430</v>
      </c>
      <c r="AT614" t="s" s="0">
        <v>13191</v>
      </c>
      <c r="AU614" t="s" s="0">
        <v>13192</v>
      </c>
      <c r="AV614" t="s" s="0">
        <v>81</v>
      </c>
      <c r="AW614" t="s" s="0">
        <v>13193</v>
      </c>
      <c r="AX614" t="s" s="0">
        <v>13194</v>
      </c>
      <c r="AY614" t="s" s="0">
        <v>5454</v>
      </c>
      <c r="AZ614" t="s" s="0">
        <v>205</v>
      </c>
      <c r="BA614" t="s" s="0">
        <v>1830</v>
      </c>
      <c r="BB614" t="s" s="0">
        <v>288</v>
      </c>
      <c r="BC614" t="s" s="0">
        <v>81</v>
      </c>
      <c r="BD614" t="s" s="0">
        <v>81</v>
      </c>
      <c r="BE614" t="s" s="0">
        <v>81</v>
      </c>
      <c r="BF614" t="s" s="0">
        <v>81</v>
      </c>
      <c r="BG614" t="s" s="0">
        <v>13195</v>
      </c>
      <c r="BH614" t="s" s="0">
        <v>13196</v>
      </c>
      <c r="BI614" t="s" s="0">
        <v>81</v>
      </c>
      <c r="BJ614" t="s" s="0">
        <v>13197</v>
      </c>
      <c r="BK614" t="s" s="1224">
        <f>HYPERLINK("http://dx.doi.org/10.1016/j.jacr.2025.02.042","http://dx.doi.org/10.1016/j.jacr.2025.02.042")</f>
        <v>13198</v>
      </c>
      <c r="BL614" t="s" s="0">
        <v>81</v>
      </c>
      <c r="BM614" t="s" s="0">
        <v>621</v>
      </c>
      <c r="BN614" t="s" s="0">
        <v>493</v>
      </c>
      <c r="BO614" t="s" s="0">
        <v>441</v>
      </c>
      <c r="BP614" t="s" s="0">
        <v>441</v>
      </c>
      <c r="BQ614" t="s" s="0">
        <v>13199</v>
      </c>
      <c r="BR614" t="s" s="0">
        <v>13200</v>
      </c>
      <c r="BS614" t="s" s="0">
        <v>13201</v>
      </c>
      <c r="BT614" t="s" s="1225">
        <f>HYPERLINK("https://www.webofscience.com/wos/woscc/full-record/WOS:001516276100012","View Record in Web of Science")</f>
        <v>119</v>
      </c>
      <c r="BU614" t="s" s="0">
        <v>852</v>
      </c>
      <c r="BV614" t="s" s="0">
        <v>81</v>
      </c>
      <c r="BW614" t="s" s="0">
        <v>81</v>
      </c>
      <c r="BX614" t="s" s="0">
        <v>121</v>
      </c>
    </row>
    <row r="615">
      <c r="A615" t="s" s="0">
        <v>77</v>
      </c>
      <c r="B615" t="s" s="0">
        <v>77</v>
      </c>
      <c r="C615" t="s" s="0">
        <v>77</v>
      </c>
      <c r="D615" t="s" s="0">
        <v>77</v>
      </c>
      <c r="E615" t="s" s="0">
        <v>13202</v>
      </c>
      <c r="F615" t="s" s="0">
        <v>13203</v>
      </c>
      <c r="G615" t="s" s="0">
        <v>13204</v>
      </c>
      <c r="H615" t="s" s="0">
        <v>81</v>
      </c>
      <c r="I615" t="s" s="0">
        <v>82</v>
      </c>
      <c r="J615" t="s" s="0">
        <v>13205</v>
      </c>
      <c r="K615" t="s" s="0">
        <v>13206</v>
      </c>
      <c r="L615" t="s" s="0">
        <v>13207</v>
      </c>
      <c r="M615" t="s" s="0">
        <v>13208</v>
      </c>
      <c r="N615" t="s" s="0">
        <v>13209</v>
      </c>
      <c r="O615" t="s" s="0">
        <v>13210</v>
      </c>
      <c r="P615" t="s" s="0">
        <v>13211</v>
      </c>
      <c r="Q615" t="s" s="0">
        <v>87</v>
      </c>
      <c r="R615" t="s" s="0">
        <v>81</v>
      </c>
      <c r="S615" t="s" s="0">
        <v>81</v>
      </c>
      <c r="T615" t="s" s="0">
        <v>81</v>
      </c>
      <c r="U615" t="s" s="0">
        <v>81</v>
      </c>
      <c r="V615" t="s" s="0">
        <v>13212</v>
      </c>
      <c r="W615" t="s" s="0">
        <v>9885</v>
      </c>
      <c r="X615" t="s" s="0">
        <v>81</v>
      </c>
      <c r="Y615" t="s" s="0">
        <v>81</v>
      </c>
      <c r="Z615" t="s" s="0">
        <v>90</v>
      </c>
      <c r="AA615" t="s" s="0">
        <v>91</v>
      </c>
      <c r="AB615" t="s" s="0">
        <v>81</v>
      </c>
      <c r="AC615" t="s" s="0">
        <v>81</v>
      </c>
      <c r="AD615" t="s" s="0">
        <v>81</v>
      </c>
      <c r="AE615" t="s" s="0">
        <v>81</v>
      </c>
      <c r="AF615" t="s" s="0">
        <v>81</v>
      </c>
      <c r="AG615" t="s" s="0">
        <v>13213</v>
      </c>
      <c r="AH615" t="s" s="0">
        <v>81</v>
      </c>
      <c r="AI615" t="s" s="0">
        <v>13214</v>
      </c>
      <c r="AJ615" t="s" s="0">
        <v>81</v>
      </c>
      <c r="AK615" t="s" s="0">
        <v>81</v>
      </c>
      <c r="AL615" t="s" s="0">
        <v>169</v>
      </c>
      <c r="AM615" t="s" s="0">
        <v>97</v>
      </c>
      <c r="AN615" t="s" s="0">
        <v>200</v>
      </c>
      <c r="AO615" t="s" s="0">
        <v>97</v>
      </c>
      <c r="AP615" t="s" s="0">
        <v>199</v>
      </c>
      <c r="AQ615" t="s" s="0">
        <v>98</v>
      </c>
      <c r="AR615" t="s" s="0">
        <v>99</v>
      </c>
      <c r="AS615" t="s" s="0">
        <v>100</v>
      </c>
      <c r="AT615" t="s" s="0">
        <v>9889</v>
      </c>
      <c r="AU615" t="s" s="0">
        <v>81</v>
      </c>
      <c r="AV615" t="s" s="0">
        <v>81</v>
      </c>
      <c r="AW615" t="s" s="0">
        <v>9885</v>
      </c>
      <c r="AX615" t="s" s="0">
        <v>9890</v>
      </c>
      <c r="AY615" t="s" s="0">
        <v>6536</v>
      </c>
      <c r="AZ615" t="s" s="0">
        <v>205</v>
      </c>
      <c r="BA615" t="s" s="0">
        <v>323</v>
      </c>
      <c r="BB615" t="s" s="0">
        <v>108</v>
      </c>
      <c r="BC615" t="s" s="0">
        <v>81</v>
      </c>
      <c r="BD615" t="s" s="0">
        <v>81</v>
      </c>
      <c r="BE615" t="s" s="0">
        <v>81</v>
      </c>
      <c r="BF615" t="s" s="0">
        <v>81</v>
      </c>
      <c r="BG615" t="s" s="0">
        <v>81</v>
      </c>
      <c r="BH615" t="s" s="0">
        <v>81</v>
      </c>
      <c r="BI615" t="s" s="0">
        <v>3445</v>
      </c>
      <c r="BJ615" t="s" s="0">
        <v>13215</v>
      </c>
      <c r="BK615" t="s" s="1226">
        <f>HYPERLINK("http://dx.doi.org/10.1186/s12903-025-07300-8","http://dx.doi.org/10.1186/s12903-025-07300-8")</f>
        <v>13216</v>
      </c>
      <c r="BL615" t="s" s="0">
        <v>81</v>
      </c>
      <c r="BM615" t="s" s="0">
        <v>81</v>
      </c>
      <c r="BN615" t="s" s="0">
        <v>404</v>
      </c>
      <c r="BO615" t="s" s="0">
        <v>1267</v>
      </c>
      <c r="BP615" t="s" s="0">
        <v>1267</v>
      </c>
      <c r="BQ615" t="s" s="0">
        <v>13217</v>
      </c>
      <c r="BR615" t="s" s="0">
        <v>13218</v>
      </c>
      <c r="BS615" t="s" s="0">
        <v>13219</v>
      </c>
      <c r="BT615" t="s" s="1227">
        <f>HYPERLINK("https://www.webofscience.com/wos/woscc/full-record/WOS:001662362200001","View Record in Web of Science")</f>
        <v>119</v>
      </c>
      <c r="BU615" t="s" s="0">
        <v>120</v>
      </c>
      <c r="BV615" t="s" s="0">
        <v>81</v>
      </c>
      <c r="BW615" t="s" s="0">
        <v>81</v>
      </c>
      <c r="BX615" t="s" s="0">
        <v>121</v>
      </c>
    </row>
    <row r="616">
      <c r="A616" t="s" s="0">
        <v>77</v>
      </c>
      <c r="B616" t="s" s="0">
        <v>77</v>
      </c>
      <c r="C616" t="s" s="0">
        <v>77</v>
      </c>
      <c r="D616" t="s" s="0">
        <v>77</v>
      </c>
      <c r="E616" t="s" s="0">
        <v>13220</v>
      </c>
      <c r="F616" t="s" s="0">
        <v>13221</v>
      </c>
      <c r="G616" t="s" s="0">
        <v>13222</v>
      </c>
      <c r="H616" t="s" s="0">
        <v>81</v>
      </c>
      <c r="I616" t="s" s="0">
        <v>82</v>
      </c>
      <c r="J616" t="s" s="0">
        <v>13223</v>
      </c>
      <c r="K616" t="s" s="0">
        <v>13224</v>
      </c>
      <c r="L616" t="s" s="0">
        <v>13225</v>
      </c>
      <c r="M616" t="s" s="0">
        <v>13226</v>
      </c>
      <c r="N616" t="s" s="0">
        <v>13227</v>
      </c>
      <c r="O616" t="s" s="0">
        <v>13228</v>
      </c>
      <c r="P616" t="s" s="0">
        <v>13229</v>
      </c>
      <c r="Q616" t="s" s="0">
        <v>87</v>
      </c>
      <c r="R616" t="s" s="0">
        <v>81</v>
      </c>
      <c r="S616" t="s" s="0">
        <v>81</v>
      </c>
      <c r="T616" t="s" s="0">
        <v>81</v>
      </c>
      <c r="U616" t="s" s="0">
        <v>81</v>
      </c>
      <c r="V616" t="s" s="0">
        <v>13230</v>
      </c>
      <c r="W616" t="s" s="0">
        <v>13231</v>
      </c>
      <c r="X616" t="s" s="0">
        <v>81</v>
      </c>
      <c r="Y616" t="s" s="0">
        <v>81</v>
      </c>
      <c r="Z616" t="s" s="0">
        <v>90</v>
      </c>
      <c r="AA616" t="s" s="0">
        <v>91</v>
      </c>
      <c r="AB616" t="s" s="0">
        <v>81</v>
      </c>
      <c r="AC616" t="s" s="0">
        <v>81</v>
      </c>
      <c r="AD616" t="s" s="0">
        <v>81</v>
      </c>
      <c r="AE616" t="s" s="0">
        <v>81</v>
      </c>
      <c r="AF616" t="s" s="0">
        <v>81</v>
      </c>
      <c r="AG616" t="s" s="0">
        <v>13232</v>
      </c>
      <c r="AH616" t="s" s="0">
        <v>13233</v>
      </c>
      <c r="AI616" t="s" s="0">
        <v>81</v>
      </c>
      <c r="AJ616" t="s" s="0">
        <v>81</v>
      </c>
      <c r="AK616" t="s" s="0">
        <v>81</v>
      </c>
      <c r="AL616" t="s" s="0">
        <v>560</v>
      </c>
      <c r="AM616" t="s" s="0">
        <v>77</v>
      </c>
      <c r="AN616" t="s" s="0">
        <v>77</v>
      </c>
      <c r="AO616" t="s" s="0">
        <v>108</v>
      </c>
      <c r="AP616" t="s" s="0">
        <v>108</v>
      </c>
      <c r="AQ616" t="s" s="0">
        <v>883</v>
      </c>
      <c r="AR616" t="s" s="0">
        <v>665</v>
      </c>
      <c r="AS616" t="s" s="0">
        <v>884</v>
      </c>
      <c r="AT616" t="s" s="0">
        <v>13234</v>
      </c>
      <c r="AU616" t="s" s="0">
        <v>13235</v>
      </c>
      <c r="AV616" t="s" s="0">
        <v>81</v>
      </c>
      <c r="AW616" t="s" s="0">
        <v>13231</v>
      </c>
      <c r="AX616" t="s" s="0">
        <v>13236</v>
      </c>
      <c r="AY616" t="s" s="0">
        <v>319</v>
      </c>
      <c r="AZ616" t="s" s="0">
        <v>106</v>
      </c>
      <c r="BA616" t="s" s="0">
        <v>6398</v>
      </c>
      <c r="BB616" t="s" s="0">
        <v>638</v>
      </c>
      <c r="BC616" t="s" s="0">
        <v>81</v>
      </c>
      <c r="BD616" t="s" s="0">
        <v>81</v>
      </c>
      <c r="BE616" t="s" s="0">
        <v>81</v>
      </c>
      <c r="BF616" t="s" s="0">
        <v>81</v>
      </c>
      <c r="BG616" t="s" s="0">
        <v>81</v>
      </c>
      <c r="BH616" t="s" s="0">
        <v>81</v>
      </c>
      <c r="BI616" t="s" s="0">
        <v>13237</v>
      </c>
      <c r="BJ616" t="s" s="0">
        <v>13238</v>
      </c>
      <c r="BK616" t="s" s="1228">
        <f>HYPERLINK("http://dx.doi.org/10.1097/MD.0000000000050006","http://dx.doi.org/10.1097/MD.0000000000050006")</f>
        <v>13239</v>
      </c>
      <c r="BL616" t="s" s="0">
        <v>81</v>
      </c>
      <c r="BM616" t="s" s="0">
        <v>81</v>
      </c>
      <c r="BN616" t="s" s="0">
        <v>297</v>
      </c>
      <c r="BO616" t="s" s="0">
        <v>182</v>
      </c>
      <c r="BP616" t="s" s="0">
        <v>115</v>
      </c>
      <c r="BQ616" t="s" s="0">
        <v>13240</v>
      </c>
      <c r="BR616" t="s" s="0">
        <v>13241</v>
      </c>
      <c r="BS616" t="s" s="0">
        <v>13242</v>
      </c>
      <c r="BT616" t="s" s="1229">
        <f>HYPERLINK("https://www.webofscience.com/wos/woscc/full-record/WOS:001837778000013","View Record in Web of Science")</f>
        <v>119</v>
      </c>
      <c r="BU616" t="s" s="0">
        <v>120</v>
      </c>
      <c r="BV616" t="s" s="0">
        <v>81</v>
      </c>
      <c r="BW616" t="s" s="0">
        <v>81</v>
      </c>
      <c r="BX616" t="s" s="0">
        <v>121</v>
      </c>
    </row>
    <row r="617">
      <c r="A617" t="s" s="0">
        <v>77</v>
      </c>
      <c r="B617" t="s" s="0">
        <v>77</v>
      </c>
      <c r="C617" t="s" s="0">
        <v>77</v>
      </c>
      <c r="D617" t="s" s="0">
        <v>77</v>
      </c>
      <c r="E617" t="s" s="0">
        <v>13243</v>
      </c>
      <c r="F617" t="s" s="0">
        <v>13244</v>
      </c>
      <c r="G617" t="s" s="0">
        <v>13245</v>
      </c>
      <c r="H617" t="s" s="0">
        <v>81</v>
      </c>
      <c r="I617" t="s" s="0">
        <v>82</v>
      </c>
      <c r="J617" t="s" s="0">
        <v>13246</v>
      </c>
      <c r="K617" t="s" s="0">
        <v>13247</v>
      </c>
      <c r="L617" t="s" s="0">
        <v>13248</v>
      </c>
      <c r="M617" t="s" s="0">
        <v>13249</v>
      </c>
      <c r="N617" t="s" s="0">
        <v>13250</v>
      </c>
      <c r="O617" t="s" s="0">
        <v>13251</v>
      </c>
      <c r="P617" t="s" s="0">
        <v>13252</v>
      </c>
      <c r="Q617" t="s" s="0">
        <v>87</v>
      </c>
      <c r="R617" t="s" s="0">
        <v>81</v>
      </c>
      <c r="S617" t="s" s="0">
        <v>81</v>
      </c>
      <c r="T617" t="s" s="0">
        <v>81</v>
      </c>
      <c r="U617" t="s" s="0">
        <v>81</v>
      </c>
      <c r="V617" t="s" s="0">
        <v>13253</v>
      </c>
      <c r="W617" t="s" s="0">
        <v>13254</v>
      </c>
      <c r="X617" t="s" s="0">
        <v>81</v>
      </c>
      <c r="Y617" t="s" s="0">
        <v>81</v>
      </c>
      <c r="Z617" t="s" s="0">
        <v>90</v>
      </c>
      <c r="AA617" t="s" s="0">
        <v>91</v>
      </c>
      <c r="AB617" t="s" s="0">
        <v>81</v>
      </c>
      <c r="AC617" t="s" s="0">
        <v>81</v>
      </c>
      <c r="AD617" t="s" s="0">
        <v>81</v>
      </c>
      <c r="AE617" t="s" s="0">
        <v>81</v>
      </c>
      <c r="AF617" t="s" s="0">
        <v>81</v>
      </c>
      <c r="AG617" t="s" s="0">
        <v>13255</v>
      </c>
      <c r="AH617" t="s" s="0">
        <v>13256</v>
      </c>
      <c r="AI617" t="s" s="0">
        <v>13257</v>
      </c>
      <c r="AJ617" t="s" s="0">
        <v>13258</v>
      </c>
      <c r="AK617" t="s" s="0">
        <v>81</v>
      </c>
      <c r="AL617" t="s" s="0">
        <v>3318</v>
      </c>
      <c r="AM617" t="s" s="0">
        <v>108</v>
      </c>
      <c r="AN617" t="s" s="0">
        <v>108</v>
      </c>
      <c r="AO617" t="s" s="0">
        <v>288</v>
      </c>
      <c r="AP617" t="s" s="0">
        <v>288</v>
      </c>
      <c r="AQ617" t="s" s="0">
        <v>13259</v>
      </c>
      <c r="AR617" t="s" s="0">
        <v>13260</v>
      </c>
      <c r="AS617" t="s" s="0">
        <v>13261</v>
      </c>
      <c r="AT617" t="s" s="0">
        <v>13262</v>
      </c>
      <c r="AU617" t="s" s="0">
        <v>81</v>
      </c>
      <c r="AV617" t="s" s="0">
        <v>81</v>
      </c>
      <c r="AW617" t="s" s="0">
        <v>13263</v>
      </c>
      <c r="AX617" t="s" s="0">
        <v>13264</v>
      </c>
      <c r="AY617" t="s" s="0">
        <v>112</v>
      </c>
      <c r="AZ617" t="s" s="0">
        <v>106</v>
      </c>
      <c r="BA617" t="s" s="0">
        <v>267</v>
      </c>
      <c r="BB617" t="s" s="0">
        <v>108</v>
      </c>
      <c r="BC617" t="s" s="0">
        <v>81</v>
      </c>
      <c r="BD617" t="s" s="0">
        <v>81</v>
      </c>
      <c r="BE617" t="s" s="0">
        <v>81</v>
      </c>
      <c r="BF617" t="s" s="0">
        <v>81</v>
      </c>
      <c r="BG617" t="s" s="0">
        <v>1441</v>
      </c>
      <c r="BH617" t="s" s="0">
        <v>13265</v>
      </c>
      <c r="BI617" t="s" s="0">
        <v>81</v>
      </c>
      <c r="BJ617" t="s" s="0">
        <v>13266</v>
      </c>
      <c r="BK617" t="s" s="1230">
        <f>HYPERLINK("http://dx.doi.org/10.52082/jssm.2026.172","http://dx.doi.org/10.52082/jssm.2026.172")</f>
        <v>13267</v>
      </c>
      <c r="BL617" t="s" s="0">
        <v>81</v>
      </c>
      <c r="BM617" t="s" s="0">
        <v>112</v>
      </c>
      <c r="BN617" t="s" s="0">
        <v>137</v>
      </c>
      <c r="BO617" t="s" s="0">
        <v>13268</v>
      </c>
      <c r="BP617" t="s" s="0">
        <v>13268</v>
      </c>
      <c r="BQ617" t="s" s="0">
        <v>13269</v>
      </c>
      <c r="BR617" t="s" s="0">
        <v>13270</v>
      </c>
      <c r="BS617" t="s" s="0">
        <v>13271</v>
      </c>
      <c r="BT617" t="s" s="1231">
        <f>HYPERLINK("https://www.webofscience.com/wos/woscc/full-record/WOS:001653984100001","View Record in Web of Science")</f>
        <v>119</v>
      </c>
      <c r="BU617" t="s" s="0">
        <v>359</v>
      </c>
      <c r="BV617" t="s" s="0">
        <v>81</v>
      </c>
      <c r="BW617" t="s" s="0">
        <v>81</v>
      </c>
      <c r="BX617" t="s" s="0">
        <v>121</v>
      </c>
    </row>
    <row r="618">
      <c r="A618" t="s" s="0">
        <v>77</v>
      </c>
      <c r="B618" t="s" s="0">
        <v>77</v>
      </c>
      <c r="C618" t="s" s="0">
        <v>77</v>
      </c>
      <c r="D618" t="s" s="0">
        <v>77</v>
      </c>
      <c r="E618" t="s" s="0">
        <v>13272</v>
      </c>
      <c r="F618" t="s" s="0">
        <v>13273</v>
      </c>
      <c r="G618" t="s" s="0">
        <v>13274</v>
      </c>
      <c r="H618" t="s" s="0">
        <v>81</v>
      </c>
      <c r="I618" t="s" s="0">
        <v>82</v>
      </c>
      <c r="J618" t="s" s="0">
        <v>13275</v>
      </c>
      <c r="K618" t="s" s="0">
        <v>13276</v>
      </c>
      <c r="L618" t="s" s="0">
        <v>81</v>
      </c>
      <c r="M618" t="s" s="0">
        <v>81</v>
      </c>
      <c r="N618" t="s" s="0">
        <v>81</v>
      </c>
      <c r="O618" t="s" s="0">
        <v>13277</v>
      </c>
      <c r="P618" t="s" s="0">
        <v>13278</v>
      </c>
      <c r="Q618" t="s" s="0">
        <v>87</v>
      </c>
      <c r="R618" t="s" s="0">
        <v>81</v>
      </c>
      <c r="S618" t="s" s="0">
        <v>81</v>
      </c>
      <c r="T618" t="s" s="0">
        <v>81</v>
      </c>
      <c r="U618" t="s" s="0">
        <v>81</v>
      </c>
      <c r="V618" t="s" s="0">
        <v>13279</v>
      </c>
      <c r="W618" t="s" s="0">
        <v>1178</v>
      </c>
      <c r="X618" t="s" s="0">
        <v>81</v>
      </c>
      <c r="Y618" t="s" s="0">
        <v>81</v>
      </c>
      <c r="Z618" t="s" s="0">
        <v>90</v>
      </c>
      <c r="AA618" t="s" s="0">
        <v>91</v>
      </c>
      <c r="AB618" t="s" s="0">
        <v>81</v>
      </c>
      <c r="AC618" t="s" s="0">
        <v>81</v>
      </c>
      <c r="AD618" t="s" s="0">
        <v>81</v>
      </c>
      <c r="AE618" t="s" s="0">
        <v>81</v>
      </c>
      <c r="AF618" t="s" s="0">
        <v>81</v>
      </c>
      <c r="AG618" t="s" s="0">
        <v>13280</v>
      </c>
      <c r="AH618" t="s" s="0">
        <v>13281</v>
      </c>
      <c r="AI618" t="s" s="0">
        <v>13282</v>
      </c>
      <c r="AJ618" t="s" s="0">
        <v>81</v>
      </c>
      <c r="AK618" t="s" s="0">
        <v>81</v>
      </c>
      <c r="AL618" t="s" s="0">
        <v>4824</v>
      </c>
      <c r="AM618" t="s" s="0">
        <v>108</v>
      </c>
      <c r="AN618" t="s" s="0">
        <v>199</v>
      </c>
      <c r="AO618" t="s" s="0">
        <v>108</v>
      </c>
      <c r="AP618" t="s" s="0">
        <v>108</v>
      </c>
      <c r="AQ618" t="s" s="0">
        <v>170</v>
      </c>
      <c r="AR618" t="s" s="0">
        <v>171</v>
      </c>
      <c r="AS618" t="s" s="0">
        <v>172</v>
      </c>
      <c r="AT618" t="s" s="0">
        <v>81</v>
      </c>
      <c r="AU618" t="s" s="0">
        <v>1183</v>
      </c>
      <c r="AV618" t="s" s="0">
        <v>81</v>
      </c>
      <c r="AW618" t="s" s="0">
        <v>1178</v>
      </c>
      <c r="AX618" t="s" s="0">
        <v>1184</v>
      </c>
      <c r="AY618" t="s" s="0">
        <v>5392</v>
      </c>
      <c r="AZ618" t="s" s="0">
        <v>106</v>
      </c>
      <c r="BA618" t="s" s="0">
        <v>466</v>
      </c>
      <c r="BB618" t="s" s="0">
        <v>360</v>
      </c>
      <c r="BC618" t="s" s="0">
        <v>81</v>
      </c>
      <c r="BD618" t="s" s="0">
        <v>81</v>
      </c>
      <c r="BE618" t="s" s="0">
        <v>81</v>
      </c>
      <c r="BF618" t="s" s="0">
        <v>81</v>
      </c>
      <c r="BG618" t="s" s="0">
        <v>81</v>
      </c>
      <c r="BH618" t="s" s="0">
        <v>81</v>
      </c>
      <c r="BI618" t="s" s="0">
        <v>13283</v>
      </c>
      <c r="BJ618" t="s" s="0">
        <v>13284</v>
      </c>
      <c r="BK618" t="s" s="1232">
        <f>HYPERLINK("http://dx.doi.org/10.3390/cancers18091361","http://dx.doi.org/10.3390/cancers18091361")</f>
        <v>13285</v>
      </c>
      <c r="BL618" t="s" s="0">
        <v>81</v>
      </c>
      <c r="BM618" t="s" s="0">
        <v>346</v>
      </c>
      <c r="BN618" t="s" s="0">
        <v>7970</v>
      </c>
      <c r="BO618" t="s" s="0">
        <v>568</v>
      </c>
      <c r="BP618" t="s" s="0">
        <v>568</v>
      </c>
      <c r="BQ618" t="s" s="0">
        <v>13286</v>
      </c>
      <c r="BR618" t="s" s="0">
        <v>13287</v>
      </c>
      <c r="BS618" t="s" s="0">
        <v>13288</v>
      </c>
      <c r="BT618" t="s" s="1233">
        <f>HYPERLINK("https://www.webofscience.com/wos/woscc/full-record/WOS:001763293200001","View Record in Web of Science")</f>
        <v>119</v>
      </c>
      <c r="BU618" t="s" s="0">
        <v>120</v>
      </c>
      <c r="BV618" t="s" s="0">
        <v>81</v>
      </c>
      <c r="BW618" t="s" s="0">
        <v>81</v>
      </c>
      <c r="BX618" t="s" s="0">
        <v>121</v>
      </c>
    </row>
    <row r="619">
      <c r="A619" t="s" s="0">
        <v>77</v>
      </c>
      <c r="B619" t="s" s="0">
        <v>77</v>
      </c>
      <c r="C619" t="s" s="0">
        <v>77</v>
      </c>
      <c r="D619" t="s" s="0">
        <v>77</v>
      </c>
      <c r="E619" t="s" s="0">
        <v>13289</v>
      </c>
      <c r="F619" t="s" s="0">
        <v>13290</v>
      </c>
      <c r="G619" t="s" s="0">
        <v>13291</v>
      </c>
      <c r="H619" t="s" s="0">
        <v>81</v>
      </c>
      <c r="I619" t="s" s="0">
        <v>82</v>
      </c>
      <c r="J619" t="s" s="0">
        <v>13292</v>
      </c>
      <c r="K619" t="s" s="0">
        <v>13293</v>
      </c>
      <c r="L619" t="s" s="0">
        <v>13294</v>
      </c>
      <c r="M619" t="s" s="0">
        <v>13295</v>
      </c>
      <c r="N619" t="s" s="0">
        <v>13296</v>
      </c>
      <c r="O619" t="s" s="0">
        <v>13297</v>
      </c>
      <c r="P619" t="s" s="0">
        <v>13298</v>
      </c>
      <c r="Q619" t="s" s="0">
        <v>87</v>
      </c>
      <c r="R619" t="s" s="0">
        <v>81</v>
      </c>
      <c r="S619" t="s" s="0">
        <v>81</v>
      </c>
      <c r="T619" t="s" s="0">
        <v>81</v>
      </c>
      <c r="U619" t="s" s="0">
        <v>81</v>
      </c>
      <c r="V619" t="s" s="0">
        <v>13299</v>
      </c>
      <c r="W619" t="s" s="0">
        <v>13300</v>
      </c>
      <c r="X619" t="s" s="0">
        <v>81</v>
      </c>
      <c r="Y619" t="s" s="0">
        <v>81</v>
      </c>
      <c r="Z619" t="s" s="0">
        <v>90</v>
      </c>
      <c r="AA619" t="s" s="0">
        <v>91</v>
      </c>
      <c r="AB619" t="s" s="0">
        <v>81</v>
      </c>
      <c r="AC619" t="s" s="0">
        <v>81</v>
      </c>
      <c r="AD619" t="s" s="0">
        <v>81</v>
      </c>
      <c r="AE619" t="s" s="0">
        <v>81</v>
      </c>
      <c r="AF619" t="s" s="0">
        <v>81</v>
      </c>
      <c r="AG619" t="s" s="0">
        <v>13301</v>
      </c>
      <c r="AH619" t="s" s="0">
        <v>13302</v>
      </c>
      <c r="AI619" t="s" s="0">
        <v>13303</v>
      </c>
      <c r="AJ619" t="s" s="0">
        <v>81</v>
      </c>
      <c r="AK619" t="s" s="0">
        <v>81</v>
      </c>
      <c r="AL619" t="s" s="0">
        <v>1585</v>
      </c>
      <c r="AM619" t="s" s="0">
        <v>77</v>
      </c>
      <c r="AN619" t="s" s="0">
        <v>77</v>
      </c>
      <c r="AO619" t="s" s="0">
        <v>200</v>
      </c>
      <c r="AP619" t="s" s="0">
        <v>200</v>
      </c>
      <c r="AQ619" t="s" s="0">
        <v>170</v>
      </c>
      <c r="AR619" t="s" s="0">
        <v>171</v>
      </c>
      <c r="AS619" t="s" s="0">
        <v>172</v>
      </c>
      <c r="AT619" t="s" s="0">
        <v>81</v>
      </c>
      <c r="AU619" t="s" s="0">
        <v>13304</v>
      </c>
      <c r="AV619" t="s" s="0">
        <v>81</v>
      </c>
      <c r="AW619" t="s" s="0">
        <v>13300</v>
      </c>
      <c r="AX619" t="s" s="0">
        <v>13305</v>
      </c>
      <c r="AY619" t="s" s="0">
        <v>2519</v>
      </c>
      <c r="AZ619" t="s" s="0">
        <v>106</v>
      </c>
      <c r="BA619" t="s" s="0">
        <v>638</v>
      </c>
      <c r="BB619" t="s" s="0">
        <v>677</v>
      </c>
      <c r="BC619" t="s" s="0">
        <v>81</v>
      </c>
      <c r="BD619" t="s" s="0">
        <v>81</v>
      </c>
      <c r="BE619" t="s" s="0">
        <v>81</v>
      </c>
      <c r="BF619" t="s" s="0">
        <v>81</v>
      </c>
      <c r="BG619" t="s" s="0">
        <v>81</v>
      </c>
      <c r="BH619" t="s" s="0">
        <v>81</v>
      </c>
      <c r="BI619" t="s" s="0">
        <v>13306</v>
      </c>
      <c r="BJ619" t="s" s="0">
        <v>13307</v>
      </c>
      <c r="BK619" t="s" s="1234">
        <f>HYPERLINK("http://dx.doi.org/10.3390/molecules31122162","http://dx.doi.org/10.3390/molecules31122162")</f>
        <v>13308</v>
      </c>
      <c r="BL619" t="s" s="0">
        <v>81</v>
      </c>
      <c r="BM619" t="s" s="0">
        <v>266</v>
      </c>
      <c r="BN619" t="s" s="0">
        <v>4305</v>
      </c>
      <c r="BO619" t="s" s="0">
        <v>1750</v>
      </c>
      <c r="BP619" t="s" s="0">
        <v>1751</v>
      </c>
      <c r="BQ619" t="s" s="0">
        <v>13309</v>
      </c>
      <c r="BR619" t="s" s="0">
        <v>13310</v>
      </c>
      <c r="BS619" t="s" s="0">
        <v>13311</v>
      </c>
      <c r="BT619" t="s" s="1235">
        <f>HYPERLINK("https://www.webofscience.com/wos/woscc/full-record/WOS:001803109600001","View Record in Web of Science")</f>
        <v>119</v>
      </c>
      <c r="BU619" t="s" s="0">
        <v>120</v>
      </c>
      <c r="BV619" t="s" s="0">
        <v>81</v>
      </c>
      <c r="BW619" t="s" s="0">
        <v>81</v>
      </c>
      <c r="BX619" t="s" s="0">
        <v>121</v>
      </c>
    </row>
    <row r="620">
      <c r="A620" t="s" s="0">
        <v>77</v>
      </c>
      <c r="B620" t="s" s="0">
        <v>77</v>
      </c>
      <c r="C620" t="s" s="0">
        <v>77</v>
      </c>
      <c r="D620" t="s" s="0">
        <v>77</v>
      </c>
      <c r="E620" t="s" s="0">
        <v>13312</v>
      </c>
      <c r="F620" t="s" s="0">
        <v>13313</v>
      </c>
      <c r="G620" t="s" s="0">
        <v>13314</v>
      </c>
      <c r="H620" t="s" s="0">
        <v>81</v>
      </c>
      <c r="I620" t="s" s="0">
        <v>82</v>
      </c>
      <c r="J620" t="s" s="0">
        <v>13315</v>
      </c>
      <c r="K620" t="s" s="0">
        <v>13316</v>
      </c>
      <c r="L620" t="s" s="0">
        <v>81</v>
      </c>
      <c r="M620" t="s" s="0">
        <v>81</v>
      </c>
      <c r="N620" t="s" s="0">
        <v>81</v>
      </c>
      <c r="O620" t="s" s="0">
        <v>13317</v>
      </c>
      <c r="P620" t="s" s="0">
        <v>13318</v>
      </c>
      <c r="Q620" t="s" s="0">
        <v>87</v>
      </c>
      <c r="R620" t="s" s="0">
        <v>81</v>
      </c>
      <c r="S620" t="s" s="0">
        <v>81</v>
      </c>
      <c r="T620" t="s" s="0">
        <v>81</v>
      </c>
      <c r="U620" t="s" s="0">
        <v>81</v>
      </c>
      <c r="V620" t="s" s="0">
        <v>13319</v>
      </c>
      <c r="W620" t="s" s="0">
        <v>12789</v>
      </c>
      <c r="X620" t="s" s="0">
        <v>81</v>
      </c>
      <c r="Y620" t="s" s="0">
        <v>81</v>
      </c>
      <c r="Z620" t="s" s="0">
        <v>90</v>
      </c>
      <c r="AA620" t="s" s="0">
        <v>91</v>
      </c>
      <c r="AB620" t="s" s="0">
        <v>81</v>
      </c>
      <c r="AC620" t="s" s="0">
        <v>81</v>
      </c>
      <c r="AD620" t="s" s="0">
        <v>81</v>
      </c>
      <c r="AE620" t="s" s="0">
        <v>81</v>
      </c>
      <c r="AF620" t="s" s="0">
        <v>81</v>
      </c>
      <c r="AG620" t="s" s="0">
        <v>13320</v>
      </c>
      <c r="AH620" t="s" s="0">
        <v>13321</v>
      </c>
      <c r="AI620" t="s" s="0">
        <v>81</v>
      </c>
      <c r="AJ620" t="s" s="0">
        <v>81</v>
      </c>
      <c r="AK620" t="s" s="0">
        <v>81</v>
      </c>
      <c r="AL620" t="s" s="0">
        <v>148</v>
      </c>
      <c r="AM620" t="s" s="0">
        <v>200</v>
      </c>
      <c r="AN620" t="s" s="0">
        <v>200</v>
      </c>
      <c r="AO620" t="s" s="0">
        <v>122</v>
      </c>
      <c r="AP620" t="s" s="0">
        <v>122</v>
      </c>
      <c r="AQ620" t="s" s="0">
        <v>257</v>
      </c>
      <c r="AR620" t="s" s="0">
        <v>140</v>
      </c>
      <c r="AS620" t="s" s="0">
        <v>258</v>
      </c>
      <c r="AT620" t="s" s="0">
        <v>12794</v>
      </c>
      <c r="AU620" t="s" s="0">
        <v>12795</v>
      </c>
      <c r="AV620" t="s" s="0">
        <v>81</v>
      </c>
      <c r="AW620" t="s" s="0">
        <v>12796</v>
      </c>
      <c r="AX620" t="s" s="0">
        <v>12797</v>
      </c>
      <c r="AY620" t="s" s="0">
        <v>1048</v>
      </c>
      <c r="AZ620" t="s" s="0">
        <v>106</v>
      </c>
      <c r="BA620" t="s" s="0">
        <v>347</v>
      </c>
      <c r="BB620" t="s" s="0">
        <v>354</v>
      </c>
      <c r="BC620" t="s" s="0">
        <v>81</v>
      </c>
      <c r="BD620" t="s" s="0">
        <v>81</v>
      </c>
      <c r="BE620" t="s" s="0">
        <v>81</v>
      </c>
      <c r="BF620" t="s" s="0">
        <v>81</v>
      </c>
      <c r="BG620" t="s" s="0">
        <v>13322</v>
      </c>
      <c r="BH620" t="s" s="0">
        <v>13323</v>
      </c>
      <c r="BI620" t="s" s="0">
        <v>81</v>
      </c>
      <c r="BJ620" t="s" s="0">
        <v>13324</v>
      </c>
      <c r="BK620" t="s" s="1236">
        <f>HYPERLINK("http://dx.doi.org/10.1007/s00330-026-12465-z","http://dx.doi.org/10.1007/s00330-026-12465-z")</f>
        <v>13325</v>
      </c>
      <c r="BL620" t="s" s="0">
        <v>81</v>
      </c>
      <c r="BM620" t="s" s="0">
        <v>112</v>
      </c>
      <c r="BN620" t="s" s="0">
        <v>404</v>
      </c>
      <c r="BO620" t="s" s="0">
        <v>441</v>
      </c>
      <c r="BP620" t="s" s="0">
        <v>441</v>
      </c>
      <c r="BQ620" t="s" s="0">
        <v>13326</v>
      </c>
      <c r="BR620" t="s" s="0">
        <v>13327</v>
      </c>
      <c r="BS620" t="s" s="0">
        <v>13328</v>
      </c>
      <c r="BT620" t="s" s="1237">
        <f>HYPERLINK("https://www.webofscience.com/wos/woscc/full-record/WOS:001716742800001","View Record in Web of Science")</f>
        <v>119</v>
      </c>
      <c r="BU620" t="s" s="0">
        <v>81</v>
      </c>
      <c r="BV620" t="s" s="0">
        <v>81</v>
      </c>
      <c r="BW620" t="s" s="0">
        <v>81</v>
      </c>
      <c r="BX620" t="s" s="0">
        <v>121</v>
      </c>
    </row>
    <row r="621">
      <c r="A621" t="s" s="0">
        <v>77</v>
      </c>
      <c r="B621" t="s" s="0">
        <v>77</v>
      </c>
      <c r="C621" t="s" s="0">
        <v>77</v>
      </c>
      <c r="D621" t="s" s="0">
        <v>77</v>
      </c>
      <c r="E621" t="s" s="0">
        <v>13329</v>
      </c>
      <c r="F621" t="s" s="0">
        <v>13330</v>
      </c>
      <c r="G621" t="s" s="0">
        <v>13331</v>
      </c>
      <c r="H621" t="s" s="0">
        <v>81</v>
      </c>
      <c r="I621" t="s" s="0">
        <v>82</v>
      </c>
      <c r="J621" t="s" s="0">
        <v>13332</v>
      </c>
      <c r="K621" t="s" s="0">
        <v>13333</v>
      </c>
      <c r="L621" t="s" s="0">
        <v>81</v>
      </c>
      <c r="M621" t="s" s="0">
        <v>81</v>
      </c>
      <c r="N621" t="s" s="0">
        <v>13334</v>
      </c>
      <c r="O621" t="s" s="0">
        <v>13335</v>
      </c>
      <c r="P621" t="s" s="0">
        <v>13336</v>
      </c>
      <c r="Q621" t="s" s="0">
        <v>87</v>
      </c>
      <c r="R621" t="s" s="0">
        <v>81</v>
      </c>
      <c r="S621" t="s" s="0">
        <v>81</v>
      </c>
      <c r="T621" t="s" s="0">
        <v>81</v>
      </c>
      <c r="U621" t="s" s="0">
        <v>81</v>
      </c>
      <c r="V621" t="s" s="0">
        <v>13337</v>
      </c>
      <c r="W621" t="s" s="0">
        <v>2075</v>
      </c>
      <c r="X621" t="s" s="0">
        <v>81</v>
      </c>
      <c r="Y621" t="s" s="0">
        <v>81</v>
      </c>
      <c r="Z621" t="s" s="0">
        <v>90</v>
      </c>
      <c r="AA621" t="s" s="0">
        <v>91</v>
      </c>
      <c r="AB621" t="s" s="0">
        <v>81</v>
      </c>
      <c r="AC621" t="s" s="0">
        <v>81</v>
      </c>
      <c r="AD621" t="s" s="0">
        <v>81</v>
      </c>
      <c r="AE621" t="s" s="0">
        <v>81</v>
      </c>
      <c r="AF621" t="s" s="0">
        <v>81</v>
      </c>
      <c r="AG621" t="s" s="0">
        <v>13338</v>
      </c>
      <c r="AH621" t="s" s="0">
        <v>13339</v>
      </c>
      <c r="AI621" t="s" s="0">
        <v>81</v>
      </c>
      <c r="AJ621" t="s" s="0">
        <v>13340</v>
      </c>
      <c r="AK621" t="s" s="0">
        <v>81</v>
      </c>
      <c r="AL621" t="s" s="0">
        <v>513</v>
      </c>
      <c r="AM621" t="s" s="0">
        <v>108</v>
      </c>
      <c r="AN621" t="s" s="0">
        <v>108</v>
      </c>
      <c r="AO621" t="s" s="0">
        <v>289</v>
      </c>
      <c r="AP621" t="s" s="0">
        <v>289</v>
      </c>
      <c r="AQ621" t="s" s="0">
        <v>2079</v>
      </c>
      <c r="AR621" t="s" s="0">
        <v>2080</v>
      </c>
      <c r="AS621" t="s" s="0">
        <v>2081</v>
      </c>
      <c r="AT621" t="s" s="0">
        <v>2082</v>
      </c>
      <c r="AU621" t="s" s="0">
        <v>2083</v>
      </c>
      <c r="AV621" t="s" s="0">
        <v>81</v>
      </c>
      <c r="AW621" t="s" s="0">
        <v>2084</v>
      </c>
      <c r="AX621" t="s" s="0">
        <v>2085</v>
      </c>
      <c r="AY621" t="s" s="0">
        <v>492</v>
      </c>
      <c r="AZ621" t="s" s="0">
        <v>106</v>
      </c>
      <c r="BA621" t="s" s="0">
        <v>957</v>
      </c>
      <c r="BB621" t="s" s="0">
        <v>81</v>
      </c>
      <c r="BC621" t="s" s="0">
        <v>81</v>
      </c>
      <c r="BD621" t="s" s="0">
        <v>81</v>
      </c>
      <c r="BE621" t="s" s="0">
        <v>81</v>
      </c>
      <c r="BF621" t="s" s="0">
        <v>81</v>
      </c>
      <c r="BG621" t="s" s="0">
        <v>81</v>
      </c>
      <c r="BH621" t="s" s="0">
        <v>81</v>
      </c>
      <c r="BI621" t="s" s="0">
        <v>13341</v>
      </c>
      <c r="BJ621" t="s" s="0">
        <v>81</v>
      </c>
      <c r="BK621" t="s" s="0">
        <v>81</v>
      </c>
      <c r="BL621" t="s" s="0">
        <v>81</v>
      </c>
      <c r="BM621" t="s" s="0">
        <v>81</v>
      </c>
      <c r="BN621" t="s" s="0">
        <v>293</v>
      </c>
      <c r="BO621" t="s" s="0">
        <v>1133</v>
      </c>
      <c r="BP621" t="s" s="0">
        <v>1133</v>
      </c>
      <c r="BQ621" t="s" s="0">
        <v>13342</v>
      </c>
      <c r="BR621" t="s" s="0">
        <v>13343</v>
      </c>
      <c r="BS621" t="s" s="0">
        <v>13344</v>
      </c>
      <c r="BT621" t="s" s="1238">
        <f>HYPERLINK("https://www.webofscience.com/wos/woscc/full-record/WOS:001677346500006","View Record in Web of Science")</f>
        <v>119</v>
      </c>
      <c r="BU621" t="s" s="0">
        <v>120</v>
      </c>
      <c r="BV621" t="s" s="0">
        <v>81</v>
      </c>
      <c r="BW621" t="s" s="0">
        <v>81</v>
      </c>
      <c r="BX621" t="s" s="0">
        <v>121</v>
      </c>
    </row>
    <row r="622">
      <c r="A622" t="s" s="0">
        <v>77</v>
      </c>
      <c r="B622" t="s" s="0">
        <v>77</v>
      </c>
      <c r="C622" t="s" s="0">
        <v>77</v>
      </c>
      <c r="D622" t="s" s="0">
        <v>77</v>
      </c>
      <c r="E622" t="s" s="0">
        <v>13345</v>
      </c>
      <c r="F622" t="s" s="0">
        <v>13346</v>
      </c>
      <c r="G622" t="s" s="0">
        <v>13347</v>
      </c>
      <c r="H622" t="s" s="0">
        <v>81</v>
      </c>
      <c r="I622" t="s" s="0">
        <v>82</v>
      </c>
      <c r="J622" t="s" s="0">
        <v>13348</v>
      </c>
      <c r="K622" t="s" s="0">
        <v>13349</v>
      </c>
      <c r="L622" t="s" s="0">
        <v>13350</v>
      </c>
      <c r="M622" t="s" s="0">
        <v>13350</v>
      </c>
      <c r="N622" t="s" s="0">
        <v>13351</v>
      </c>
      <c r="O622" t="s" s="0">
        <v>13352</v>
      </c>
      <c r="P622" t="s" s="0">
        <v>13353</v>
      </c>
      <c r="Q622" t="s" s="0">
        <v>87</v>
      </c>
      <c r="R622" t="s" s="0">
        <v>81</v>
      </c>
      <c r="S622" t="s" s="0">
        <v>81</v>
      </c>
      <c r="T622" t="s" s="0">
        <v>81</v>
      </c>
      <c r="U622" t="s" s="0">
        <v>81</v>
      </c>
      <c r="V622" t="s" s="0">
        <v>13354</v>
      </c>
      <c r="W622" t="s" s="0">
        <v>13355</v>
      </c>
      <c r="X622" t="s" s="0">
        <v>81</v>
      </c>
      <c r="Y622" t="s" s="0">
        <v>81</v>
      </c>
      <c r="Z622" t="s" s="0">
        <v>90</v>
      </c>
      <c r="AA622" t="s" s="0">
        <v>91</v>
      </c>
      <c r="AB622" t="s" s="0">
        <v>81</v>
      </c>
      <c r="AC622" t="s" s="0">
        <v>81</v>
      </c>
      <c r="AD622" t="s" s="0">
        <v>81</v>
      </c>
      <c r="AE622" t="s" s="0">
        <v>81</v>
      </c>
      <c r="AF622" t="s" s="0">
        <v>81</v>
      </c>
      <c r="AG622" t="s" s="0">
        <v>13356</v>
      </c>
      <c r="AH622" t="s" s="0">
        <v>81</v>
      </c>
      <c r="AI622" t="s" s="0">
        <v>13357</v>
      </c>
      <c r="AJ622" t="s" s="0">
        <v>13358</v>
      </c>
      <c r="AK622" t="s" s="0">
        <v>81</v>
      </c>
      <c r="AL622" t="s" s="0">
        <v>385</v>
      </c>
      <c r="AM622" t="s" s="0">
        <v>77</v>
      </c>
      <c r="AN622" t="s" s="0">
        <v>77</v>
      </c>
      <c r="AO622" t="s" s="0">
        <v>77</v>
      </c>
      <c r="AP622" t="s" s="0">
        <v>77</v>
      </c>
      <c r="AQ622" t="s" s="0">
        <v>257</v>
      </c>
      <c r="AR622" t="s" s="0">
        <v>140</v>
      </c>
      <c r="AS622" t="s" s="0">
        <v>258</v>
      </c>
      <c r="AT622" t="s" s="0">
        <v>13359</v>
      </c>
      <c r="AU622" t="s" s="0">
        <v>13360</v>
      </c>
      <c r="AV622" t="s" s="0">
        <v>81</v>
      </c>
      <c r="AW622" t="s" s="0">
        <v>13361</v>
      </c>
      <c r="AX622" t="s" s="0">
        <v>13362</v>
      </c>
      <c r="AY622" t="s" s="0">
        <v>2497</v>
      </c>
      <c r="AZ622" t="s" s="0">
        <v>106</v>
      </c>
      <c r="BA622" t="s" s="0">
        <v>5962</v>
      </c>
      <c r="BB622" t="s" s="0">
        <v>200</v>
      </c>
      <c r="BC622" t="s" s="0">
        <v>81</v>
      </c>
      <c r="BD622" t="s" s="0">
        <v>81</v>
      </c>
      <c r="BE622" t="s" s="0">
        <v>81</v>
      </c>
      <c r="BF622" t="s" s="0">
        <v>81</v>
      </c>
      <c r="BG622" t="s" s="0">
        <v>81</v>
      </c>
      <c r="BH622" t="s" s="0">
        <v>81</v>
      </c>
      <c r="BI622" t="s" s="0">
        <v>11906</v>
      </c>
      <c r="BJ622" t="s" s="0">
        <v>13363</v>
      </c>
      <c r="BK622" t="s" s="1239">
        <f>HYPERLINK("http://dx.doi.org/10.1007/s00431-026-06895-6","http://dx.doi.org/10.1007/s00431-026-06895-6")</f>
        <v>13364</v>
      </c>
      <c r="BL622" t="s" s="0">
        <v>81</v>
      </c>
      <c r="BM622" t="s" s="0">
        <v>81</v>
      </c>
      <c r="BN622" t="s" s="0">
        <v>677</v>
      </c>
      <c r="BO622" t="s" s="0">
        <v>2311</v>
      </c>
      <c r="BP622" t="s" s="0">
        <v>2311</v>
      </c>
      <c r="BQ622" t="s" s="0">
        <v>13365</v>
      </c>
      <c r="BR622" t="s" s="0">
        <v>13366</v>
      </c>
      <c r="BS622" t="s" s="0">
        <v>13367</v>
      </c>
      <c r="BT622" t="s" s="1240">
        <f>HYPERLINK("https://www.webofscience.com/wos/woscc/full-record/WOS:001728616400001","View Record in Web of Science")</f>
        <v>119</v>
      </c>
      <c r="BU622" t="s" s="0">
        <v>359</v>
      </c>
      <c r="BV622" t="s" s="0">
        <v>81</v>
      </c>
      <c r="BW622" t="s" s="0">
        <v>81</v>
      </c>
      <c r="BX622" t="s" s="0">
        <v>121</v>
      </c>
    </row>
    <row r="623">
      <c r="A623" t="s" s="0">
        <v>77</v>
      </c>
      <c r="B623" t="s" s="0">
        <v>77</v>
      </c>
      <c r="C623" t="s" s="0">
        <v>77</v>
      </c>
      <c r="D623" t="s" s="0">
        <v>77</v>
      </c>
      <c r="E623" t="s" s="0">
        <v>13368</v>
      </c>
      <c r="F623" t="s" s="0">
        <v>13369</v>
      </c>
      <c r="G623" t="s" s="0">
        <v>13370</v>
      </c>
      <c r="H623" t="s" s="0">
        <v>81</v>
      </c>
      <c r="I623" t="s" s="0">
        <v>82</v>
      </c>
      <c r="J623" t="s" s="0">
        <v>13371</v>
      </c>
      <c r="K623" t="s" s="0">
        <v>13372</v>
      </c>
      <c r="L623" t="s" s="0">
        <v>13373</v>
      </c>
      <c r="M623" t="s" s="0">
        <v>13374</v>
      </c>
      <c r="N623" t="s" s="0">
        <v>13375</v>
      </c>
      <c r="O623" t="s" s="0">
        <v>13376</v>
      </c>
      <c r="P623" t="s" s="0">
        <v>13377</v>
      </c>
      <c r="Q623" t="s" s="0">
        <v>87</v>
      </c>
      <c r="R623" t="s" s="0">
        <v>81</v>
      </c>
      <c r="S623" t="s" s="0">
        <v>81</v>
      </c>
      <c r="T623" t="s" s="0">
        <v>81</v>
      </c>
      <c r="U623" t="s" s="0">
        <v>81</v>
      </c>
      <c r="V623" t="s" s="0">
        <v>13378</v>
      </c>
      <c r="W623" t="s" s="0">
        <v>13379</v>
      </c>
      <c r="X623" t="s" s="0">
        <v>81</v>
      </c>
      <c r="Y623" t="s" s="0">
        <v>81</v>
      </c>
      <c r="Z623" t="s" s="0">
        <v>90</v>
      </c>
      <c r="AA623" t="s" s="0">
        <v>509</v>
      </c>
      <c r="AB623" t="s" s="0">
        <v>81</v>
      </c>
      <c r="AC623" t="s" s="0">
        <v>81</v>
      </c>
      <c r="AD623" t="s" s="0">
        <v>81</v>
      </c>
      <c r="AE623" t="s" s="0">
        <v>81</v>
      </c>
      <c r="AF623" t="s" s="0">
        <v>81</v>
      </c>
      <c r="AG623" t="s" s="0">
        <v>13380</v>
      </c>
      <c r="AH623" t="s" s="0">
        <v>13381</v>
      </c>
      <c r="AI623" t="s" s="0">
        <v>13382</v>
      </c>
      <c r="AJ623" t="s" s="0">
        <v>81</v>
      </c>
      <c r="AK623" t="s" s="0">
        <v>81</v>
      </c>
      <c r="AL623" t="s" s="0">
        <v>294</v>
      </c>
      <c r="AM623" t="s" s="0">
        <v>77</v>
      </c>
      <c r="AN623" t="s" s="0">
        <v>77</v>
      </c>
      <c r="AO623" t="s" s="0">
        <v>77</v>
      </c>
      <c r="AP623" t="s" s="0">
        <v>77</v>
      </c>
      <c r="AQ623" t="s" s="0">
        <v>257</v>
      </c>
      <c r="AR623" t="s" s="0">
        <v>140</v>
      </c>
      <c r="AS623" t="s" s="0">
        <v>258</v>
      </c>
      <c r="AT623" t="s" s="0">
        <v>13383</v>
      </c>
      <c r="AU623" t="s" s="0">
        <v>13384</v>
      </c>
      <c r="AV623" t="s" s="0">
        <v>81</v>
      </c>
      <c r="AW623" t="s" s="0">
        <v>13385</v>
      </c>
      <c r="AX623" t="s" s="0">
        <v>13386</v>
      </c>
      <c r="AY623" t="s" s="0">
        <v>81</v>
      </c>
      <c r="AZ623" t="s" s="0">
        <v>106</v>
      </c>
      <c r="BA623" t="s" s="0">
        <v>81</v>
      </c>
      <c r="BB623" t="s" s="0">
        <v>81</v>
      </c>
      <c r="BC623" t="s" s="0">
        <v>81</v>
      </c>
      <c r="BD623" t="s" s="0">
        <v>81</v>
      </c>
      <c r="BE623" t="s" s="0">
        <v>81</v>
      </c>
      <c r="BF623" t="s" s="0">
        <v>81</v>
      </c>
      <c r="BG623" t="s" s="0">
        <v>81</v>
      </c>
      <c r="BH623" t="s" s="0">
        <v>81</v>
      </c>
      <c r="BI623" t="s" s="0">
        <v>81</v>
      </c>
      <c r="BJ623" t="s" s="0">
        <v>13387</v>
      </c>
      <c r="BK623" t="s" s="1241">
        <f>HYPERLINK("http://dx.doi.org/10.1007/s00405-026-10316-7","http://dx.doi.org/10.1007/s00405-026-10316-7")</f>
        <v>13388</v>
      </c>
      <c r="BL623" t="s" s="0">
        <v>81</v>
      </c>
      <c r="BM623" t="s" s="0">
        <v>266</v>
      </c>
      <c r="BN623" t="s" s="0">
        <v>677</v>
      </c>
      <c r="BO623" t="s" s="0">
        <v>1110</v>
      </c>
      <c r="BP623" t="s" s="0">
        <v>1110</v>
      </c>
      <c r="BQ623" t="s" s="0">
        <v>13389</v>
      </c>
      <c r="BR623" t="s" s="0">
        <v>13390</v>
      </c>
      <c r="BS623" t="s" s="0">
        <v>13391</v>
      </c>
      <c r="BT623" t="s" s="1242">
        <f>HYPERLINK("https://www.webofscience.com/wos/woscc/full-record/WOS:001783096100001","View Record in Web of Science")</f>
        <v>119</v>
      </c>
      <c r="BU623" t="s" s="0">
        <v>81</v>
      </c>
      <c r="BV623" t="s" s="0">
        <v>81</v>
      </c>
      <c r="BW623" t="s" s="0">
        <v>81</v>
      </c>
      <c r="BX623" t="s" s="0">
        <v>121</v>
      </c>
    </row>
    <row r="624">
      <c r="A624" t="s" s="0">
        <v>77</v>
      </c>
      <c r="B624" t="s" s="0">
        <v>77</v>
      </c>
      <c r="C624" t="s" s="0">
        <v>77</v>
      </c>
      <c r="D624" t="s" s="0">
        <v>77</v>
      </c>
      <c r="E624" t="s" s="0">
        <v>13392</v>
      </c>
      <c r="F624" t="s" s="0">
        <v>13393</v>
      </c>
      <c r="G624" t="s" s="0">
        <v>13394</v>
      </c>
      <c r="H624" t="s" s="0">
        <v>81</v>
      </c>
      <c r="I624" t="s" s="0">
        <v>82</v>
      </c>
      <c r="J624" t="s" s="0">
        <v>13395</v>
      </c>
      <c r="K624" t="s" s="0">
        <v>13396</v>
      </c>
      <c r="L624" t="s" s="0">
        <v>13397</v>
      </c>
      <c r="M624" t="s" s="0">
        <v>13398</v>
      </c>
      <c r="N624" t="s" s="0">
        <v>13399</v>
      </c>
      <c r="O624" t="s" s="0">
        <v>13400</v>
      </c>
      <c r="P624" t="s" s="0">
        <v>13401</v>
      </c>
      <c r="Q624" t="s" s="0">
        <v>87</v>
      </c>
      <c r="R624" t="s" s="0">
        <v>81</v>
      </c>
      <c r="S624" t="s" s="0">
        <v>81</v>
      </c>
      <c r="T624" t="s" s="0">
        <v>81</v>
      </c>
      <c r="U624" t="s" s="0">
        <v>81</v>
      </c>
      <c r="V624" t="s" s="0">
        <v>13402</v>
      </c>
      <c r="W624" t="s" s="0">
        <v>11830</v>
      </c>
      <c r="X624" t="s" s="0">
        <v>81</v>
      </c>
      <c r="Y624" t="s" s="0">
        <v>81</v>
      </c>
      <c r="Z624" t="s" s="0">
        <v>90</v>
      </c>
      <c r="AA624" t="s" s="0">
        <v>91</v>
      </c>
      <c r="AB624" t="s" s="0">
        <v>81</v>
      </c>
      <c r="AC624" t="s" s="0">
        <v>81</v>
      </c>
      <c r="AD624" t="s" s="0">
        <v>81</v>
      </c>
      <c r="AE624" t="s" s="0">
        <v>81</v>
      </c>
      <c r="AF624" t="s" s="0">
        <v>81</v>
      </c>
      <c r="AG624" t="s" s="0">
        <v>13403</v>
      </c>
      <c r="AH624" t="s" s="0">
        <v>13404</v>
      </c>
      <c r="AI624" t="s" s="0">
        <v>81</v>
      </c>
      <c r="AJ624" t="s" s="0">
        <v>81</v>
      </c>
      <c r="AK624" t="s" s="0">
        <v>81</v>
      </c>
      <c r="AL624" t="s" s="0">
        <v>13405</v>
      </c>
      <c r="AM624" t="s" s="0">
        <v>77</v>
      </c>
      <c r="AN624" t="s" s="0">
        <v>77</v>
      </c>
      <c r="AO624" t="s" s="0">
        <v>108</v>
      </c>
      <c r="AP624" t="s" s="0">
        <v>108</v>
      </c>
      <c r="AQ624" t="s" s="0">
        <v>313</v>
      </c>
      <c r="AR624" t="s" s="0">
        <v>314</v>
      </c>
      <c r="AS624" t="s" s="0">
        <v>315</v>
      </c>
      <c r="AT624" t="s" s="0">
        <v>11834</v>
      </c>
      <c r="AU624" t="s" s="0">
        <v>81</v>
      </c>
      <c r="AV624" t="s" s="0">
        <v>81</v>
      </c>
      <c r="AW624" t="s" s="0">
        <v>11835</v>
      </c>
      <c r="AX624" t="s" s="0">
        <v>11836</v>
      </c>
      <c r="AY624" t="s" s="0">
        <v>13406</v>
      </c>
      <c r="AZ624" t="s" s="0">
        <v>106</v>
      </c>
      <c r="BA624" t="s" s="0">
        <v>136</v>
      </c>
      <c r="BB624" t="s" s="0">
        <v>81</v>
      </c>
      <c r="BC624" t="s" s="0">
        <v>81</v>
      </c>
      <c r="BD624" t="s" s="0">
        <v>81</v>
      </c>
      <c r="BE624" t="s" s="0">
        <v>81</v>
      </c>
      <c r="BF624" t="s" s="0">
        <v>81</v>
      </c>
      <c r="BG624" t="s" s="0">
        <v>81</v>
      </c>
      <c r="BH624" t="s" s="0">
        <v>81</v>
      </c>
      <c r="BI624" t="s" s="0">
        <v>13407</v>
      </c>
      <c r="BJ624" t="s" s="0">
        <v>13408</v>
      </c>
      <c r="BK624" t="s" s="1243">
        <f>HYPERLINK("http://dx.doi.org/10.3389/fimmu.2026.1854718","http://dx.doi.org/10.3389/fimmu.2026.1854718")</f>
        <v>13409</v>
      </c>
      <c r="BL624" t="s" s="0">
        <v>81</v>
      </c>
      <c r="BM624" t="s" s="0">
        <v>266</v>
      </c>
      <c r="BN624" t="s" s="0">
        <v>138</v>
      </c>
      <c r="BO624" t="s" s="0">
        <v>11619</v>
      </c>
      <c r="BP624" t="s" s="0">
        <v>11619</v>
      </c>
      <c r="BQ624" t="s" s="0">
        <v>13410</v>
      </c>
      <c r="BR624" t="s" s="0">
        <v>13411</v>
      </c>
      <c r="BS624" t="s" s="0">
        <v>13412</v>
      </c>
      <c r="BT624" t="s" s="1244">
        <f>HYPERLINK("https://www.webofscience.com/wos/woscc/full-record/WOS:001807067000001","View Record in Web of Science")</f>
        <v>119</v>
      </c>
      <c r="BU624" t="s" s="0">
        <v>120</v>
      </c>
      <c r="BV624" t="s" s="0">
        <v>81</v>
      </c>
      <c r="BW624" t="s" s="0">
        <v>81</v>
      </c>
      <c r="BX624" t="s" s="0">
        <v>121</v>
      </c>
    </row>
    <row r="625">
      <c r="A625" t="s" s="0">
        <v>77</v>
      </c>
      <c r="B625" t="s" s="0">
        <v>77</v>
      </c>
      <c r="C625" t="s" s="0">
        <v>77</v>
      </c>
      <c r="D625" t="s" s="0">
        <v>77</v>
      </c>
      <c r="E625" t="s" s="0">
        <v>13413</v>
      </c>
      <c r="F625" t="s" s="0">
        <v>13414</v>
      </c>
      <c r="G625" t="s" s="0">
        <v>13415</v>
      </c>
      <c r="H625" t="s" s="0">
        <v>81</v>
      </c>
      <c r="I625" t="s" s="0">
        <v>276</v>
      </c>
      <c r="J625" t="s" s="0">
        <v>13416</v>
      </c>
      <c r="K625" t="s" s="0">
        <v>13417</v>
      </c>
      <c r="L625" t="s" s="0">
        <v>81</v>
      </c>
      <c r="M625" t="s" s="0">
        <v>81</v>
      </c>
      <c r="N625" t="s" s="0">
        <v>81</v>
      </c>
      <c r="O625" t="s" s="0">
        <v>13418</v>
      </c>
      <c r="P625" t="s" s="0">
        <v>13419</v>
      </c>
      <c r="Q625" t="s" s="0">
        <v>87</v>
      </c>
      <c r="R625" t="s" s="0">
        <v>81</v>
      </c>
      <c r="S625" t="s" s="0">
        <v>81</v>
      </c>
      <c r="T625" t="s" s="0">
        <v>81</v>
      </c>
      <c r="U625" t="s" s="0">
        <v>81</v>
      </c>
      <c r="V625" t="s" s="0">
        <v>13420</v>
      </c>
      <c r="W625" t="s" s="0">
        <v>13421</v>
      </c>
      <c r="X625" t="s" s="0">
        <v>81</v>
      </c>
      <c r="Y625" t="s" s="0">
        <v>81</v>
      </c>
      <c r="Z625" t="s" s="0">
        <v>90</v>
      </c>
      <c r="AA625" t="s" s="0">
        <v>91</v>
      </c>
      <c r="AB625" t="s" s="0">
        <v>81</v>
      </c>
      <c r="AC625" t="s" s="0">
        <v>81</v>
      </c>
      <c r="AD625" t="s" s="0">
        <v>81</v>
      </c>
      <c r="AE625" t="s" s="0">
        <v>81</v>
      </c>
      <c r="AF625" t="s" s="0">
        <v>81</v>
      </c>
      <c r="AG625" t="s" s="0">
        <v>13422</v>
      </c>
      <c r="AH625" t="s" s="0">
        <v>81</v>
      </c>
      <c r="AI625" t="s" s="0">
        <v>81</v>
      </c>
      <c r="AJ625" t="s" s="0">
        <v>81</v>
      </c>
      <c r="AK625" t="s" s="0">
        <v>81</v>
      </c>
      <c r="AL625" t="s" s="0">
        <v>138</v>
      </c>
      <c r="AM625" t="s" s="0">
        <v>108</v>
      </c>
      <c r="AN625" t="s" s="0">
        <v>108</v>
      </c>
      <c r="AO625" t="s" s="0">
        <v>77</v>
      </c>
      <c r="AP625" t="s" s="0">
        <v>77</v>
      </c>
      <c r="AQ625" t="s" s="0">
        <v>13423</v>
      </c>
      <c r="AR625" t="s" s="0">
        <v>1486</v>
      </c>
      <c r="AS625" t="s" s="0">
        <v>13424</v>
      </c>
      <c r="AT625" t="s" s="0">
        <v>13425</v>
      </c>
      <c r="AU625" t="s" s="0">
        <v>13426</v>
      </c>
      <c r="AV625" t="s" s="0">
        <v>81</v>
      </c>
      <c r="AW625" t="s" s="0">
        <v>13427</v>
      </c>
      <c r="AX625" t="s" s="0">
        <v>13428</v>
      </c>
      <c r="AY625" t="s" s="0">
        <v>621</v>
      </c>
      <c r="AZ625" t="s" s="0">
        <v>205</v>
      </c>
      <c r="BA625" t="s" s="0">
        <v>3744</v>
      </c>
      <c r="BB625" t="s" s="0">
        <v>108</v>
      </c>
      <c r="BC625" t="s" s="0">
        <v>81</v>
      </c>
      <c r="BD625" t="s" s="0">
        <v>81</v>
      </c>
      <c r="BE625" t="s" s="0">
        <v>81</v>
      </c>
      <c r="BF625" t="s" s="0">
        <v>81</v>
      </c>
      <c r="BG625" t="s" s="0">
        <v>81</v>
      </c>
      <c r="BH625" t="s" s="0">
        <v>81</v>
      </c>
      <c r="BI625" t="s" s="0">
        <v>13429</v>
      </c>
      <c r="BJ625" t="s" s="0">
        <v>13430</v>
      </c>
      <c r="BK625" t="s" s="1245">
        <f>HYPERLINK("http://dx.doi.org/10.12771/emj.2025.e6","http://dx.doi.org/10.12771/emj.2025.e6")</f>
        <v>13431</v>
      </c>
      <c r="BL625" t="s" s="0">
        <v>81</v>
      </c>
      <c r="BM625" t="s" s="0">
        <v>81</v>
      </c>
      <c r="BN625" t="s" s="0">
        <v>677</v>
      </c>
      <c r="BO625" t="s" s="0">
        <v>182</v>
      </c>
      <c r="BP625" t="s" s="0">
        <v>115</v>
      </c>
      <c r="BQ625" t="s" s="0">
        <v>13432</v>
      </c>
      <c r="BR625" t="s" s="0">
        <v>13433</v>
      </c>
      <c r="BS625" t="s" s="0">
        <v>13434</v>
      </c>
      <c r="BT625" t="s" s="1246">
        <f>HYPERLINK("https://www.webofscience.com/wos/woscc/full-record/WOS:001427638200013","View Record in Web of Science")</f>
        <v>119</v>
      </c>
      <c r="BU625" t="s" s="0">
        <v>120</v>
      </c>
      <c r="BV625" t="s" s="0">
        <v>81</v>
      </c>
      <c r="BW625" t="s" s="0">
        <v>81</v>
      </c>
      <c r="BX625" t="s" s="0">
        <v>121</v>
      </c>
    </row>
    <row r="626">
      <c r="A626" t="s" s="0">
        <v>77</v>
      </c>
      <c r="B626" t="s" s="0">
        <v>77</v>
      </c>
      <c r="C626" t="s" s="0">
        <v>77</v>
      </c>
      <c r="D626" t="s" s="0">
        <v>77</v>
      </c>
      <c r="E626" t="s" s="0">
        <v>13435</v>
      </c>
      <c r="F626" t="s" s="0">
        <v>13436</v>
      </c>
      <c r="G626" t="s" s="0">
        <v>13437</v>
      </c>
      <c r="H626" t="s" s="0">
        <v>81</v>
      </c>
      <c r="I626" t="s" s="0">
        <v>82</v>
      </c>
      <c r="J626" t="s" s="0">
        <v>13438</v>
      </c>
      <c r="K626" t="s" s="0">
        <v>13439</v>
      </c>
      <c r="L626" t="s" s="0">
        <v>81</v>
      </c>
      <c r="M626" t="s" s="0">
        <v>81</v>
      </c>
      <c r="N626" t="s" s="0">
        <v>81</v>
      </c>
      <c r="O626" t="s" s="0">
        <v>13440</v>
      </c>
      <c r="P626" t="s" s="0">
        <v>13441</v>
      </c>
      <c r="Q626" t="s" s="0">
        <v>87</v>
      </c>
      <c r="R626" t="s" s="0">
        <v>81</v>
      </c>
      <c r="S626" t="s" s="0">
        <v>81</v>
      </c>
      <c r="T626" t="s" s="0">
        <v>81</v>
      </c>
      <c r="U626" t="s" s="0">
        <v>81</v>
      </c>
      <c r="V626" t="s" s="0">
        <v>13442</v>
      </c>
      <c r="W626" t="s" s="0">
        <v>13443</v>
      </c>
      <c r="X626" t="s" s="0">
        <v>81</v>
      </c>
      <c r="Y626" t="s" s="0">
        <v>81</v>
      </c>
      <c r="Z626" t="s" s="0">
        <v>90</v>
      </c>
      <c r="AA626" t="s" s="0">
        <v>91</v>
      </c>
      <c r="AB626" t="s" s="0">
        <v>81</v>
      </c>
      <c r="AC626" t="s" s="0">
        <v>81</v>
      </c>
      <c r="AD626" t="s" s="0">
        <v>81</v>
      </c>
      <c r="AE626" t="s" s="0">
        <v>81</v>
      </c>
      <c r="AF626" t="s" s="0">
        <v>81</v>
      </c>
      <c r="AG626" t="s" s="0">
        <v>13444</v>
      </c>
      <c r="AH626" t="s" s="0">
        <v>13445</v>
      </c>
      <c r="AI626" t="s" s="0">
        <v>81</v>
      </c>
      <c r="AJ626" t="s" s="0">
        <v>13446</v>
      </c>
      <c r="AK626" t="s" s="0">
        <v>81</v>
      </c>
      <c r="AL626" t="s" s="0">
        <v>3744</v>
      </c>
      <c r="AM626" t="s" s="0">
        <v>77</v>
      </c>
      <c r="AN626" t="s" s="0">
        <v>77</v>
      </c>
      <c r="AO626" t="s" s="0">
        <v>77</v>
      </c>
      <c r="AP626" t="s" s="0">
        <v>77</v>
      </c>
      <c r="AQ626" t="s" s="0">
        <v>838</v>
      </c>
      <c r="AR626" t="s" s="0">
        <v>839</v>
      </c>
      <c r="AS626" t="s" s="0">
        <v>840</v>
      </c>
      <c r="AT626" t="s" s="0">
        <v>13447</v>
      </c>
      <c r="AU626" t="s" s="0">
        <v>13448</v>
      </c>
      <c r="AV626" t="s" s="0">
        <v>81</v>
      </c>
      <c r="AW626" t="s" s="0">
        <v>13449</v>
      </c>
      <c r="AX626" t="s" s="0">
        <v>13450</v>
      </c>
      <c r="AY626" t="s" s="0">
        <v>2784</v>
      </c>
      <c r="AZ626" t="s" s="0">
        <v>106</v>
      </c>
      <c r="BA626" t="s" s="0">
        <v>8602</v>
      </c>
      <c r="BB626" t="s" s="0">
        <v>81</v>
      </c>
      <c r="BC626" t="s" s="0">
        <v>81</v>
      </c>
      <c r="BD626" t="s" s="0">
        <v>81</v>
      </c>
      <c r="BE626" t="s" s="0">
        <v>81</v>
      </c>
      <c r="BF626" t="s" s="0">
        <v>81</v>
      </c>
      <c r="BG626" t="s" s="0">
        <v>81</v>
      </c>
      <c r="BH626" t="s" s="0">
        <v>81</v>
      </c>
      <c r="BI626" t="s" s="0">
        <v>13451</v>
      </c>
      <c r="BJ626" t="s" s="0">
        <v>13452</v>
      </c>
      <c r="BK626" t="s" s="1247">
        <f>HYPERLINK("http://dx.doi.org/10.1016/j.jocn.2026.112210","http://dx.doi.org/10.1016/j.jocn.2026.112210")</f>
        <v>13453</v>
      </c>
      <c r="BL626" t="s" s="0">
        <v>81</v>
      </c>
      <c r="BM626" t="s" s="0">
        <v>81</v>
      </c>
      <c r="BN626" t="s" s="0">
        <v>177</v>
      </c>
      <c r="BO626" t="s" s="0">
        <v>3931</v>
      </c>
      <c r="BP626" t="s" s="0">
        <v>3932</v>
      </c>
      <c r="BQ626" t="s" s="0">
        <v>13454</v>
      </c>
      <c r="BR626" t="s" s="0">
        <v>13455</v>
      </c>
      <c r="BS626" t="s" s="0">
        <v>13456</v>
      </c>
      <c r="BT626" t="s" s="1248">
        <f>HYPERLINK("https://www.webofscience.com/wos/woscc/full-record/WOS:001828204900001","View Record in Web of Science")</f>
        <v>119</v>
      </c>
      <c r="BU626" t="s" s="0">
        <v>81</v>
      </c>
      <c r="BV626" t="s" s="0">
        <v>81</v>
      </c>
      <c r="BW626" t="s" s="0">
        <v>81</v>
      </c>
      <c r="BX626" t="s" s="0">
        <v>121</v>
      </c>
    </row>
    <row r="627">
      <c r="A627" t="s" s="0">
        <v>77</v>
      </c>
      <c r="B627" t="s" s="0">
        <v>77</v>
      </c>
      <c r="C627" t="s" s="0">
        <v>108</v>
      </c>
      <c r="D627" t="s" s="0">
        <v>77</v>
      </c>
      <c r="E627" t="s" s="0">
        <v>13457</v>
      </c>
      <c r="F627" t="s" s="0">
        <v>13458</v>
      </c>
      <c r="G627" t="s" s="0">
        <v>13459</v>
      </c>
      <c r="H627" t="s" s="0">
        <v>81</v>
      </c>
      <c r="I627" t="s" s="0">
        <v>82</v>
      </c>
      <c r="J627" t="s" s="0">
        <v>13460</v>
      </c>
      <c r="K627" t="s" s="0">
        <v>13461</v>
      </c>
      <c r="L627" t="s" s="0">
        <v>13462</v>
      </c>
      <c r="M627" t="s" s="0">
        <v>13463</v>
      </c>
      <c r="N627" t="s" s="0">
        <v>13464</v>
      </c>
      <c r="O627" t="s" s="0">
        <v>13465</v>
      </c>
      <c r="P627" t="s" s="0">
        <v>2301</v>
      </c>
      <c r="Q627" t="s" s="0">
        <v>87</v>
      </c>
      <c r="R627" t="s" s="0">
        <v>81</v>
      </c>
      <c r="S627" t="s" s="0">
        <v>81</v>
      </c>
      <c r="T627" t="s" s="0">
        <v>81</v>
      </c>
      <c r="U627" t="s" s="0">
        <v>81</v>
      </c>
      <c r="V627" t="s" s="0">
        <v>13466</v>
      </c>
      <c r="W627" t="s" s="0">
        <v>2075</v>
      </c>
      <c r="X627" t="s" s="0">
        <v>81</v>
      </c>
      <c r="Y627" t="s" s="0">
        <v>81</v>
      </c>
      <c r="Z627" t="s" s="0">
        <v>90</v>
      </c>
      <c r="AA627" t="s" s="0">
        <v>91</v>
      </c>
      <c r="AB627" t="s" s="0">
        <v>81</v>
      </c>
      <c r="AC627" t="s" s="0">
        <v>81</v>
      </c>
      <c r="AD627" t="s" s="0">
        <v>81</v>
      </c>
      <c r="AE627" t="s" s="0">
        <v>81</v>
      </c>
      <c r="AF627" t="s" s="0">
        <v>81</v>
      </c>
      <c r="AG627" t="s" s="0">
        <v>13467</v>
      </c>
      <c r="AH627" t="s" s="0">
        <v>13468</v>
      </c>
      <c r="AI627" t="s" s="0">
        <v>81</v>
      </c>
      <c r="AJ627" t="s" s="0">
        <v>81</v>
      </c>
      <c r="AK627" t="s" s="0">
        <v>81</v>
      </c>
      <c r="AL627" t="s" s="0">
        <v>770</v>
      </c>
      <c r="AM627" t="s" s="0">
        <v>288</v>
      </c>
      <c r="AN627" t="s" s="0">
        <v>289</v>
      </c>
      <c r="AO627" t="s" s="0">
        <v>77</v>
      </c>
      <c r="AP627" t="s" s="0">
        <v>108</v>
      </c>
      <c r="AQ627" t="s" s="0">
        <v>2079</v>
      </c>
      <c r="AR627" t="s" s="0">
        <v>2080</v>
      </c>
      <c r="AS627" t="s" s="0">
        <v>2081</v>
      </c>
      <c r="AT627" t="s" s="0">
        <v>2082</v>
      </c>
      <c r="AU627" t="s" s="0">
        <v>2083</v>
      </c>
      <c r="AV627" t="s" s="0">
        <v>81</v>
      </c>
      <c r="AW627" t="s" s="0">
        <v>2084</v>
      </c>
      <c r="AX627" t="s" s="0">
        <v>2085</v>
      </c>
      <c r="AY627" t="s" s="0">
        <v>9338</v>
      </c>
      <c r="AZ627" t="s" s="0">
        <v>205</v>
      </c>
      <c r="BA627" t="s" s="0">
        <v>138</v>
      </c>
      <c r="BB627" t="s" s="0">
        <v>81</v>
      </c>
      <c r="BC627" t="s" s="0">
        <v>81</v>
      </c>
      <c r="BD627" t="s" s="0">
        <v>81</v>
      </c>
      <c r="BE627" t="s" s="0">
        <v>81</v>
      </c>
      <c r="BF627" t="s" s="0">
        <v>81</v>
      </c>
      <c r="BG627" t="s" s="0">
        <v>81</v>
      </c>
      <c r="BH627" t="s" s="0">
        <v>81</v>
      </c>
      <c r="BI627" t="s" s="0">
        <v>13469</v>
      </c>
      <c r="BJ627" t="s" s="0">
        <v>13470</v>
      </c>
      <c r="BK627" t="s" s="1249">
        <f>HYPERLINK("http://dx.doi.org/10.2196/72420","http://dx.doi.org/10.2196/72420")</f>
        <v>13471</v>
      </c>
      <c r="BL627" t="s" s="0">
        <v>81</v>
      </c>
      <c r="BM627" t="s" s="0">
        <v>81</v>
      </c>
      <c r="BN627" t="s" s="0">
        <v>466</v>
      </c>
      <c r="BO627" t="s" s="0">
        <v>1133</v>
      </c>
      <c r="BP627" t="s" s="0">
        <v>1133</v>
      </c>
      <c r="BQ627" t="s" s="0">
        <v>13472</v>
      </c>
      <c r="BR627" t="s" s="0">
        <v>13473</v>
      </c>
      <c r="BS627" t="s" s="0">
        <v>13474</v>
      </c>
      <c r="BT627" t="s" s="1250">
        <f>HYPERLINK("https://www.webofscience.com/wos/woscc/full-record/WOS:001606019600013","View Record in Web of Science")</f>
        <v>119</v>
      </c>
      <c r="BU627" t="s" s="0">
        <v>120</v>
      </c>
      <c r="BV627" t="s" s="0">
        <v>81</v>
      </c>
      <c r="BW627" t="s" s="0">
        <v>81</v>
      </c>
      <c r="BX627" t="s" s="0">
        <v>121</v>
      </c>
    </row>
    <row r="628">
      <c r="A628" t="s" s="0">
        <v>97</v>
      </c>
      <c r="B628" t="s" s="0">
        <v>77</v>
      </c>
      <c r="C628" t="s" s="0">
        <v>108</v>
      </c>
      <c r="D628" t="s" s="0">
        <v>77</v>
      </c>
      <c r="E628" t="s" s="0">
        <v>13475</v>
      </c>
      <c r="F628" t="s" s="0">
        <v>13476</v>
      </c>
      <c r="G628" t="s" s="0">
        <v>13477</v>
      </c>
      <c r="H628" t="s" s="0">
        <v>81</v>
      </c>
      <c r="I628" t="s" s="0">
        <v>82</v>
      </c>
      <c r="J628" t="s" s="0">
        <v>13478</v>
      </c>
      <c r="K628" t="s" s="0">
        <v>13479</v>
      </c>
      <c r="L628" t="s" s="0">
        <v>1977</v>
      </c>
      <c r="M628" t="s" s="0">
        <v>1977</v>
      </c>
      <c r="N628" t="s" s="0">
        <v>7161</v>
      </c>
      <c r="O628" t="s" s="0">
        <v>13480</v>
      </c>
      <c r="P628" t="s" s="0">
        <v>13481</v>
      </c>
      <c r="Q628" t="s" s="0">
        <v>87</v>
      </c>
      <c r="R628" t="s" s="0">
        <v>81</v>
      </c>
      <c r="S628" t="s" s="0">
        <v>81</v>
      </c>
      <c r="T628" t="s" s="0">
        <v>81</v>
      </c>
      <c r="U628" t="s" s="0">
        <v>81</v>
      </c>
      <c r="V628" t="s" s="0">
        <v>13482</v>
      </c>
      <c r="W628" t="s" s="0">
        <v>11237</v>
      </c>
      <c r="X628" t="s" s="0">
        <v>81</v>
      </c>
      <c r="Y628" t="s" s="0">
        <v>81</v>
      </c>
      <c r="Z628" t="s" s="0">
        <v>90</v>
      </c>
      <c r="AA628" t="s" s="0">
        <v>91</v>
      </c>
      <c r="AB628" t="s" s="0">
        <v>81</v>
      </c>
      <c r="AC628" t="s" s="0">
        <v>81</v>
      </c>
      <c r="AD628" t="s" s="0">
        <v>81</v>
      </c>
      <c r="AE628" t="s" s="0">
        <v>81</v>
      </c>
      <c r="AF628" t="s" s="0">
        <v>81</v>
      </c>
      <c r="AG628" t="s" s="0">
        <v>13483</v>
      </c>
      <c r="AH628" t="s" s="0">
        <v>13484</v>
      </c>
      <c r="AI628" t="s" s="0">
        <v>13485</v>
      </c>
      <c r="AJ628" t="s" s="0">
        <v>13486</v>
      </c>
      <c r="AK628" t="s" s="0">
        <v>81</v>
      </c>
      <c r="AL628" t="s" s="0">
        <v>2473</v>
      </c>
      <c r="AM628" t="s" s="0">
        <v>293</v>
      </c>
      <c r="AN628" t="s" s="0">
        <v>206</v>
      </c>
      <c r="AO628" t="s" s="0">
        <v>77</v>
      </c>
      <c r="AP628" t="s" s="0">
        <v>466</v>
      </c>
      <c r="AQ628" t="s" s="0">
        <v>257</v>
      </c>
      <c r="AR628" t="s" s="0">
        <v>140</v>
      </c>
      <c r="AS628" t="s" s="0">
        <v>258</v>
      </c>
      <c r="AT628" t="s" s="0">
        <v>11242</v>
      </c>
      <c r="AU628" t="s" s="0">
        <v>11243</v>
      </c>
      <c r="AV628" t="s" s="0">
        <v>81</v>
      </c>
      <c r="AW628" t="s" s="0">
        <v>11244</v>
      </c>
      <c r="AX628" t="s" s="0">
        <v>11245</v>
      </c>
      <c r="AY628" t="s" s="0">
        <v>9642</v>
      </c>
      <c r="AZ628" t="s" s="0">
        <v>2060</v>
      </c>
      <c r="BA628" t="s" s="0">
        <v>225</v>
      </c>
      <c r="BB628" t="s" s="0">
        <v>297</v>
      </c>
      <c r="BC628" t="s" s="0">
        <v>2336</v>
      </c>
      <c r="BD628" t="s" s="0">
        <v>81</v>
      </c>
      <c r="BE628" t="s" s="0">
        <v>81</v>
      </c>
      <c r="BF628" t="s" s="0">
        <v>81</v>
      </c>
      <c r="BG628" t="s" s="0">
        <v>13487</v>
      </c>
      <c r="BH628" t="s" s="0">
        <v>13488</v>
      </c>
      <c r="BI628" t="s" s="0">
        <v>81</v>
      </c>
      <c r="BJ628" t="s" s="0">
        <v>13489</v>
      </c>
      <c r="BK628" t="s" s="1251">
        <f>HYPERLINK("http://dx.doi.org/10.1007/s00259-024-06731-9","http://dx.doi.org/10.1007/s00259-024-06731-9")</f>
        <v>13490</v>
      </c>
      <c r="BL628" t="s" s="0">
        <v>81</v>
      </c>
      <c r="BM628" t="s" s="0">
        <v>13491</v>
      </c>
      <c r="BN628" t="s" s="0">
        <v>181</v>
      </c>
      <c r="BO628" t="s" s="0">
        <v>441</v>
      </c>
      <c r="BP628" t="s" s="0">
        <v>441</v>
      </c>
      <c r="BQ628" t="s" s="0">
        <v>13492</v>
      </c>
      <c r="BR628" t="s" s="0">
        <v>13493</v>
      </c>
      <c r="BS628" t="s" s="0">
        <v>13494</v>
      </c>
      <c r="BT628" t="s" s="1252">
        <f>HYPERLINK("https://www.webofscience.com/wos/woscc/full-record/WOS:001243667000001","View Record in Web of Science")</f>
        <v>119</v>
      </c>
      <c r="BU628" t="s" s="0">
        <v>359</v>
      </c>
      <c r="BV628" t="s" s="0">
        <v>81</v>
      </c>
      <c r="BW628" t="s" s="0">
        <v>81</v>
      </c>
      <c r="BX628" t="s" s="0">
        <v>121</v>
      </c>
    </row>
    <row r="629">
      <c r="A629" t="s" s="0">
        <v>77</v>
      </c>
      <c r="B629" t="s" s="0">
        <v>77</v>
      </c>
      <c r="C629" t="s" s="0">
        <v>77</v>
      </c>
      <c r="D629" t="s" s="0">
        <v>77</v>
      </c>
      <c r="E629" t="s" s="0">
        <v>13495</v>
      </c>
      <c r="F629" t="s" s="0">
        <v>13496</v>
      </c>
      <c r="G629" t="s" s="0">
        <v>13497</v>
      </c>
      <c r="H629" t="s" s="0">
        <v>81</v>
      </c>
      <c r="I629" t="s" s="0">
        <v>82</v>
      </c>
      <c r="J629" t="s" s="0">
        <v>13498</v>
      </c>
      <c r="K629" t="s" s="0">
        <v>13499</v>
      </c>
      <c r="L629" t="s" s="0">
        <v>13500</v>
      </c>
      <c r="M629" t="s" s="0">
        <v>13501</v>
      </c>
      <c r="N629" t="s" s="0">
        <v>13502</v>
      </c>
      <c r="O629" t="s" s="0">
        <v>13503</v>
      </c>
      <c r="P629" t="s" s="0">
        <v>13504</v>
      </c>
      <c r="Q629" t="s" s="0">
        <v>87</v>
      </c>
      <c r="R629" t="s" s="0">
        <v>81</v>
      </c>
      <c r="S629" t="s" s="0">
        <v>81</v>
      </c>
      <c r="T629" t="s" s="0">
        <v>81</v>
      </c>
      <c r="U629" t="s" s="0">
        <v>81</v>
      </c>
      <c r="V629" t="s" s="0">
        <v>13505</v>
      </c>
      <c r="W629" t="s" s="0">
        <v>13506</v>
      </c>
      <c r="X629" t="s" s="0">
        <v>81</v>
      </c>
      <c r="Y629" t="s" s="0">
        <v>81</v>
      </c>
      <c r="Z629" t="s" s="0">
        <v>90</v>
      </c>
      <c r="AA629" t="s" s="0">
        <v>91</v>
      </c>
      <c r="AB629" t="s" s="0">
        <v>81</v>
      </c>
      <c r="AC629" t="s" s="0">
        <v>81</v>
      </c>
      <c r="AD629" t="s" s="0">
        <v>81</v>
      </c>
      <c r="AE629" t="s" s="0">
        <v>81</v>
      </c>
      <c r="AF629" t="s" s="0">
        <v>81</v>
      </c>
      <c r="AG629" t="s" s="0">
        <v>13507</v>
      </c>
      <c r="AH629" t="s" s="0">
        <v>13508</v>
      </c>
      <c r="AI629" t="s" s="0">
        <v>81</v>
      </c>
      <c r="AJ629" t="s" s="0">
        <v>81</v>
      </c>
      <c r="AK629" t="s" s="0">
        <v>81</v>
      </c>
      <c r="AL629" t="s" s="0">
        <v>375</v>
      </c>
      <c r="AM629" t="s" s="0">
        <v>108</v>
      </c>
      <c r="AN629" t="s" s="0">
        <v>108</v>
      </c>
      <c r="AO629" t="s" s="0">
        <v>289</v>
      </c>
      <c r="AP629" t="s" s="0">
        <v>289</v>
      </c>
      <c r="AQ629" t="s" s="0">
        <v>98</v>
      </c>
      <c r="AR629" t="s" s="0">
        <v>99</v>
      </c>
      <c r="AS629" t="s" s="0">
        <v>100</v>
      </c>
      <c r="AT629" t="s" s="0">
        <v>81</v>
      </c>
      <c r="AU629" t="s" s="0">
        <v>13509</v>
      </c>
      <c r="AV629" t="s" s="0">
        <v>81</v>
      </c>
      <c r="AW629" t="s" s="0">
        <v>13510</v>
      </c>
      <c r="AX629" t="s" s="0">
        <v>13511</v>
      </c>
      <c r="AY629" t="s" s="0">
        <v>643</v>
      </c>
      <c r="AZ629" t="s" s="0">
        <v>106</v>
      </c>
      <c r="BA629" t="s" s="0">
        <v>138</v>
      </c>
      <c r="BB629" t="s" s="0">
        <v>108</v>
      </c>
      <c r="BC629" t="s" s="0">
        <v>81</v>
      </c>
      <c r="BD629" t="s" s="0">
        <v>81</v>
      </c>
      <c r="BE629" t="s" s="0">
        <v>81</v>
      </c>
      <c r="BF629" t="s" s="0">
        <v>81</v>
      </c>
      <c r="BG629" t="s" s="0">
        <v>81</v>
      </c>
      <c r="BH629" t="s" s="0">
        <v>81</v>
      </c>
      <c r="BI629" t="s" s="0">
        <v>13512</v>
      </c>
      <c r="BJ629" t="s" s="0">
        <v>13513</v>
      </c>
      <c r="BK629" t="s" s="1253">
        <f>HYPERLINK("http://dx.doi.org/10.1186/s12891-026-09759-0","http://dx.doi.org/10.1186/s12891-026-09759-0")</f>
        <v>13514</v>
      </c>
      <c r="BL629" t="s" s="0">
        <v>81</v>
      </c>
      <c r="BM629" t="s" s="0">
        <v>112</v>
      </c>
      <c r="BN629" t="s" s="0">
        <v>177</v>
      </c>
      <c r="BO629" t="s" s="0">
        <v>13515</v>
      </c>
      <c r="BP629" t="s" s="0">
        <v>13515</v>
      </c>
      <c r="BQ629" t="s" s="0">
        <v>13516</v>
      </c>
      <c r="BR629" t="s" s="0">
        <v>13517</v>
      </c>
      <c r="BS629" t="s" s="0">
        <v>13518</v>
      </c>
      <c r="BT629" t="s" s="1254">
        <f>HYPERLINK("https://www.webofscience.com/wos/woscc/full-record/WOS:001758323900002","View Record in Web of Science")</f>
        <v>119</v>
      </c>
      <c r="BU629" t="s" s="0">
        <v>120</v>
      </c>
      <c r="BV629" t="s" s="0">
        <v>81</v>
      </c>
      <c r="BW629" t="s" s="0">
        <v>81</v>
      </c>
      <c r="BX629" t="s" s="0">
        <v>121</v>
      </c>
    </row>
    <row r="630">
      <c r="A630" t="s" s="0">
        <v>77</v>
      </c>
      <c r="B630" t="s" s="0">
        <v>77</v>
      </c>
      <c r="C630" t="s" s="0">
        <v>77</v>
      </c>
      <c r="D630" t="s" s="0">
        <v>77</v>
      </c>
      <c r="E630" t="s" s="0">
        <v>13519</v>
      </c>
      <c r="F630" t="s" s="0">
        <v>13520</v>
      </c>
      <c r="G630" t="s" s="0">
        <v>13521</v>
      </c>
      <c r="H630" t="s" s="0">
        <v>81</v>
      </c>
      <c r="I630" t="s" s="0">
        <v>82</v>
      </c>
      <c r="J630" t="s" s="0">
        <v>13522</v>
      </c>
      <c r="K630" t="s" s="0">
        <v>13523</v>
      </c>
      <c r="L630" t="s" s="0">
        <v>81</v>
      </c>
      <c r="M630" t="s" s="0">
        <v>81</v>
      </c>
      <c r="N630" t="s" s="0">
        <v>858</v>
      </c>
      <c r="O630" t="s" s="0">
        <v>13524</v>
      </c>
      <c r="P630" t="s" s="0">
        <v>13525</v>
      </c>
      <c r="Q630" t="s" s="0">
        <v>87</v>
      </c>
      <c r="R630" t="s" s="0">
        <v>81</v>
      </c>
      <c r="S630" t="s" s="0">
        <v>81</v>
      </c>
      <c r="T630" t="s" s="0">
        <v>81</v>
      </c>
      <c r="U630" t="s" s="0">
        <v>81</v>
      </c>
      <c r="V630" t="s" s="0">
        <v>13526</v>
      </c>
      <c r="W630" t="s" s="0">
        <v>486</v>
      </c>
      <c r="X630" t="s" s="0">
        <v>81</v>
      </c>
      <c r="Y630" t="s" s="0">
        <v>81</v>
      </c>
      <c r="Z630" t="s" s="0">
        <v>90</v>
      </c>
      <c r="AA630" t="s" s="0">
        <v>91</v>
      </c>
      <c r="AB630" t="s" s="0">
        <v>81</v>
      </c>
      <c r="AC630" t="s" s="0">
        <v>81</v>
      </c>
      <c r="AD630" t="s" s="0">
        <v>81</v>
      </c>
      <c r="AE630" t="s" s="0">
        <v>81</v>
      </c>
      <c r="AF630" t="s" s="0">
        <v>81</v>
      </c>
      <c r="AG630" t="s" s="0">
        <v>13527</v>
      </c>
      <c r="AH630" t="s" s="0">
        <v>13528</v>
      </c>
      <c r="AI630" t="s" s="0">
        <v>13529</v>
      </c>
      <c r="AJ630" t="s" s="0">
        <v>81</v>
      </c>
      <c r="AK630" t="s" s="0">
        <v>81</v>
      </c>
      <c r="AL630" t="s" s="0">
        <v>672</v>
      </c>
      <c r="AM630" t="s" s="0">
        <v>77</v>
      </c>
      <c r="AN630" t="s" s="0">
        <v>77</v>
      </c>
      <c r="AO630" t="s" s="0">
        <v>97</v>
      </c>
      <c r="AP630" t="s" s="0">
        <v>97</v>
      </c>
      <c r="AQ630" t="s" s="0">
        <v>170</v>
      </c>
      <c r="AR630" t="s" s="0">
        <v>171</v>
      </c>
      <c r="AS630" t="s" s="0">
        <v>172</v>
      </c>
      <c r="AT630" t="s" s="0">
        <v>81</v>
      </c>
      <c r="AU630" t="s" s="0">
        <v>490</v>
      </c>
      <c r="AV630" t="s" s="0">
        <v>81</v>
      </c>
      <c r="AW630" t="s" s="0">
        <v>486</v>
      </c>
      <c r="AX630" t="s" s="0">
        <v>491</v>
      </c>
      <c r="AY630" t="s" s="0">
        <v>1109</v>
      </c>
      <c r="AZ630" t="s" s="0">
        <v>106</v>
      </c>
      <c r="BA630" t="s" s="0">
        <v>493</v>
      </c>
      <c r="BB630" t="s" s="0">
        <v>154</v>
      </c>
      <c r="BC630" t="s" s="0">
        <v>81</v>
      </c>
      <c r="BD630" t="s" s="0">
        <v>81</v>
      </c>
      <c r="BE630" t="s" s="0">
        <v>81</v>
      </c>
      <c r="BF630" t="s" s="0">
        <v>81</v>
      </c>
      <c r="BG630" t="s" s="0">
        <v>81</v>
      </c>
      <c r="BH630" t="s" s="0">
        <v>81</v>
      </c>
      <c r="BI630" t="s" s="0">
        <v>13530</v>
      </c>
      <c r="BJ630" t="s" s="0">
        <v>13531</v>
      </c>
      <c r="BK630" t="s" s="1255">
        <f>HYPERLINK("http://dx.doi.org/10.3390/diagnostics16132014","http://dx.doi.org/10.3390/diagnostics16132014")</f>
        <v>13532</v>
      </c>
      <c r="BL630" t="s" s="0">
        <v>81</v>
      </c>
      <c r="BM630" t="s" s="0">
        <v>81</v>
      </c>
      <c r="BN630" t="s" s="0">
        <v>466</v>
      </c>
      <c r="BO630" t="s" s="0">
        <v>182</v>
      </c>
      <c r="BP630" t="s" s="0">
        <v>115</v>
      </c>
      <c r="BQ630" t="s" s="0">
        <v>13533</v>
      </c>
      <c r="BR630" t="s" s="0">
        <v>13534</v>
      </c>
      <c r="BS630" t="s" s="0">
        <v>13535</v>
      </c>
      <c r="BT630" t="s" s="1256">
        <f>HYPERLINK("https://www.webofscience.com/wos/woscc/full-record/WOS:001817978200001","View Record in Web of Science")</f>
        <v>119</v>
      </c>
      <c r="BU630" t="s" s="0">
        <v>120</v>
      </c>
      <c r="BV630" t="s" s="0">
        <v>81</v>
      </c>
      <c r="BW630" t="s" s="0">
        <v>81</v>
      </c>
      <c r="BX630" t="s" s="0">
        <v>121</v>
      </c>
    </row>
    <row r="631">
      <c r="A631" t="s" s="0">
        <v>77</v>
      </c>
      <c r="B631" t="s" s="0">
        <v>77</v>
      </c>
      <c r="C631" t="s" s="0">
        <v>77</v>
      </c>
      <c r="D631" t="s" s="0">
        <v>77</v>
      </c>
      <c r="E631" t="s" s="0">
        <v>13536</v>
      </c>
      <c r="F631" t="s" s="0">
        <v>13537</v>
      </c>
      <c r="G631" t="s" s="0">
        <v>13538</v>
      </c>
      <c r="H631" t="s" s="0">
        <v>81</v>
      </c>
      <c r="I631" t="s" s="0">
        <v>276</v>
      </c>
      <c r="J631" t="s" s="0">
        <v>13539</v>
      </c>
      <c r="K631" t="s" s="0">
        <v>13540</v>
      </c>
      <c r="L631" t="s" s="0">
        <v>13541</v>
      </c>
      <c r="M631" t="s" s="0">
        <v>13541</v>
      </c>
      <c r="N631" t="s" s="0">
        <v>13542</v>
      </c>
      <c r="O631" t="s" s="0">
        <v>13543</v>
      </c>
      <c r="P631" t="s" s="0">
        <v>13544</v>
      </c>
      <c r="Q631" t="s" s="0">
        <v>87</v>
      </c>
      <c r="R631" t="s" s="0">
        <v>81</v>
      </c>
      <c r="S631" t="s" s="0">
        <v>81</v>
      </c>
      <c r="T631" t="s" s="0">
        <v>81</v>
      </c>
      <c r="U631" t="s" s="0">
        <v>81</v>
      </c>
      <c r="V631" t="s" s="0">
        <v>13545</v>
      </c>
      <c r="W631" t="s" s="0">
        <v>13546</v>
      </c>
      <c r="X631" t="s" s="0">
        <v>81</v>
      </c>
      <c r="Y631" t="s" s="0">
        <v>81</v>
      </c>
      <c r="Z631" t="s" s="0">
        <v>90</v>
      </c>
      <c r="AA631" t="s" s="0">
        <v>91</v>
      </c>
      <c r="AB631" t="s" s="0">
        <v>81</v>
      </c>
      <c r="AC631" t="s" s="0">
        <v>81</v>
      </c>
      <c r="AD631" t="s" s="0">
        <v>81</v>
      </c>
      <c r="AE631" t="s" s="0">
        <v>81</v>
      </c>
      <c r="AF631" t="s" s="0">
        <v>81</v>
      </c>
      <c r="AG631" t="s" s="0">
        <v>13547</v>
      </c>
      <c r="AH631" t="s" s="0">
        <v>13548</v>
      </c>
      <c r="AI631" t="s" s="0">
        <v>13549</v>
      </c>
      <c r="AJ631" t="s" s="0">
        <v>81</v>
      </c>
      <c r="AK631" t="s" s="0">
        <v>81</v>
      </c>
      <c r="AL631" t="s" s="0">
        <v>4305</v>
      </c>
      <c r="AM631" t="s" s="0">
        <v>77</v>
      </c>
      <c r="AN631" t="s" s="0">
        <v>77</v>
      </c>
      <c r="AO631" t="s" s="0">
        <v>108</v>
      </c>
      <c r="AP631" t="s" s="0">
        <v>108</v>
      </c>
      <c r="AQ631" t="s" s="0">
        <v>257</v>
      </c>
      <c r="AR631" t="s" s="0">
        <v>140</v>
      </c>
      <c r="AS631" t="s" s="0">
        <v>258</v>
      </c>
      <c r="AT631" t="s" s="0">
        <v>13550</v>
      </c>
      <c r="AU631" t="s" s="0">
        <v>81</v>
      </c>
      <c r="AV631" t="s" s="0">
        <v>81</v>
      </c>
      <c r="AW631" t="s" s="0">
        <v>13551</v>
      </c>
      <c r="AX631" t="s" s="0">
        <v>13552</v>
      </c>
      <c r="AY631" t="s" s="0">
        <v>13553</v>
      </c>
      <c r="AZ631" t="s" s="0">
        <v>106</v>
      </c>
      <c r="BA631" t="s" s="0">
        <v>181</v>
      </c>
      <c r="BB631" t="s" s="0">
        <v>108</v>
      </c>
      <c r="BC631" t="s" s="0">
        <v>81</v>
      </c>
      <c r="BD631" t="s" s="0">
        <v>81</v>
      </c>
      <c r="BE631" t="s" s="0">
        <v>81</v>
      </c>
      <c r="BF631" t="s" s="0">
        <v>81</v>
      </c>
      <c r="BG631" t="s" s="0">
        <v>81</v>
      </c>
      <c r="BH631" t="s" s="0">
        <v>81</v>
      </c>
      <c r="BI631" t="s" s="0">
        <v>10004</v>
      </c>
      <c r="BJ631" t="s" s="0">
        <v>13554</v>
      </c>
      <c r="BK631" t="s" s="1257">
        <f>HYPERLINK("http://dx.doi.org/10.1186/s40635-026-00934-0","http://dx.doi.org/10.1186/s40635-026-00934-0")</f>
        <v>13555</v>
      </c>
      <c r="BL631" t="s" s="0">
        <v>81</v>
      </c>
      <c r="BM631" t="s" s="0">
        <v>1109</v>
      </c>
      <c r="BN631" t="s" s="0">
        <v>677</v>
      </c>
      <c r="BO631" t="s" s="0">
        <v>114</v>
      </c>
      <c r="BP631" t="s" s="0">
        <v>115</v>
      </c>
      <c r="BQ631" t="s" s="0">
        <v>13556</v>
      </c>
      <c r="BR631" t="s" s="0">
        <v>13557</v>
      </c>
      <c r="BS631" t="s" s="0">
        <v>13558</v>
      </c>
      <c r="BT631" t="s" s="1258">
        <f>HYPERLINK("https://www.webofscience.com/wos/woscc/full-record/WOS:001815234900001","View Record in Web of Science")</f>
        <v>119</v>
      </c>
      <c r="BU631" t="s" s="0">
        <v>120</v>
      </c>
      <c r="BV631" t="s" s="0">
        <v>81</v>
      </c>
      <c r="BW631" t="s" s="0">
        <v>81</v>
      </c>
      <c r="BX631" t="s" s="0">
        <v>121</v>
      </c>
    </row>
    <row r="632">
      <c r="A632" t="s" s="0">
        <v>77</v>
      </c>
      <c r="B632" t="s" s="0">
        <v>77</v>
      </c>
      <c r="C632" t="s" s="0">
        <v>77</v>
      </c>
      <c r="D632" t="s" s="0">
        <v>77</v>
      </c>
      <c r="E632" t="s" s="0">
        <v>13559</v>
      </c>
      <c r="F632" t="s" s="0">
        <v>13560</v>
      </c>
      <c r="G632" t="s" s="0">
        <v>13561</v>
      </c>
      <c r="H632" t="s" s="0">
        <v>81</v>
      </c>
      <c r="I632" t="s" s="0">
        <v>82</v>
      </c>
      <c r="J632" t="s" s="0">
        <v>13562</v>
      </c>
      <c r="K632" t="s" s="0">
        <v>13563</v>
      </c>
      <c r="L632" t="s" s="0">
        <v>13564</v>
      </c>
      <c r="M632" t="s" s="0">
        <v>13565</v>
      </c>
      <c r="N632" t="s" s="0">
        <v>13566</v>
      </c>
      <c r="O632" t="s" s="0">
        <v>13567</v>
      </c>
      <c r="P632" t="s" s="0">
        <v>13568</v>
      </c>
      <c r="Q632" t="s" s="0">
        <v>87</v>
      </c>
      <c r="R632" t="s" s="0">
        <v>81</v>
      </c>
      <c r="S632" t="s" s="0">
        <v>81</v>
      </c>
      <c r="T632" t="s" s="0">
        <v>81</v>
      </c>
      <c r="U632" t="s" s="0">
        <v>81</v>
      </c>
      <c r="V632" t="s" s="0">
        <v>13569</v>
      </c>
      <c r="W632" t="s" s="0">
        <v>1178</v>
      </c>
      <c r="X632" t="s" s="0">
        <v>81</v>
      </c>
      <c r="Y632" t="s" s="0">
        <v>81</v>
      </c>
      <c r="Z632" t="s" s="0">
        <v>90</v>
      </c>
      <c r="AA632" t="s" s="0">
        <v>91</v>
      </c>
      <c r="AB632" t="s" s="0">
        <v>81</v>
      </c>
      <c r="AC632" t="s" s="0">
        <v>81</v>
      </c>
      <c r="AD632" t="s" s="0">
        <v>81</v>
      </c>
      <c r="AE632" t="s" s="0">
        <v>81</v>
      </c>
      <c r="AF632" t="s" s="0">
        <v>81</v>
      </c>
      <c r="AG632" t="s" s="0">
        <v>13570</v>
      </c>
      <c r="AH632" t="s" s="0">
        <v>13571</v>
      </c>
      <c r="AI632" t="s" s="0">
        <v>13572</v>
      </c>
      <c r="AJ632" t="s" s="0">
        <v>13573</v>
      </c>
      <c r="AK632" t="s" s="0">
        <v>81</v>
      </c>
      <c r="AL632" t="s" s="0">
        <v>294</v>
      </c>
      <c r="AM632" t="s" s="0">
        <v>77</v>
      </c>
      <c r="AN632" t="s" s="0">
        <v>77</v>
      </c>
      <c r="AO632" t="s" s="0">
        <v>108</v>
      </c>
      <c r="AP632" t="s" s="0">
        <v>108</v>
      </c>
      <c r="AQ632" t="s" s="0">
        <v>170</v>
      </c>
      <c r="AR632" t="s" s="0">
        <v>171</v>
      </c>
      <c r="AS632" t="s" s="0">
        <v>172</v>
      </c>
      <c r="AT632" t="s" s="0">
        <v>81</v>
      </c>
      <c r="AU632" t="s" s="0">
        <v>1183</v>
      </c>
      <c r="AV632" t="s" s="0">
        <v>81</v>
      </c>
      <c r="AW632" t="s" s="0">
        <v>1178</v>
      </c>
      <c r="AX632" t="s" s="0">
        <v>1184</v>
      </c>
      <c r="AY632" t="s" s="0">
        <v>1464</v>
      </c>
      <c r="AZ632" t="s" s="0">
        <v>106</v>
      </c>
      <c r="BA632" t="s" s="0">
        <v>466</v>
      </c>
      <c r="BB632" t="s" s="0">
        <v>97</v>
      </c>
      <c r="BC632" t="s" s="0">
        <v>81</v>
      </c>
      <c r="BD632" t="s" s="0">
        <v>81</v>
      </c>
      <c r="BE632" t="s" s="0">
        <v>81</v>
      </c>
      <c r="BF632" t="s" s="0">
        <v>81</v>
      </c>
      <c r="BG632" t="s" s="0">
        <v>81</v>
      </c>
      <c r="BH632" t="s" s="0">
        <v>81</v>
      </c>
      <c r="BI632" t="s" s="0">
        <v>13574</v>
      </c>
      <c r="BJ632" t="s" s="0">
        <v>13575</v>
      </c>
      <c r="BK632" t="s" s="1259">
        <f>HYPERLINK("http://dx.doi.org/10.3390/cancers18020315","http://dx.doi.org/10.3390/cancers18020315")</f>
        <v>13576</v>
      </c>
      <c r="BL632" t="s" s="0">
        <v>81</v>
      </c>
      <c r="BM632" t="s" s="0">
        <v>81</v>
      </c>
      <c r="BN632" t="s" s="0">
        <v>181</v>
      </c>
      <c r="BO632" t="s" s="0">
        <v>568</v>
      </c>
      <c r="BP632" t="s" s="0">
        <v>568</v>
      </c>
      <c r="BQ632" t="s" s="0">
        <v>13577</v>
      </c>
      <c r="BR632" t="s" s="0">
        <v>13578</v>
      </c>
      <c r="BS632" t="s" s="0">
        <v>13579</v>
      </c>
      <c r="BT632" t="s" s="1260">
        <f>HYPERLINK("https://www.webofscience.com/wos/woscc/full-record/WOS:001672003700001","View Record in Web of Science")</f>
        <v>119</v>
      </c>
      <c r="BU632" t="s" s="0">
        <v>120</v>
      </c>
      <c r="BV632" t="s" s="0">
        <v>81</v>
      </c>
      <c r="BW632" t="s" s="0">
        <v>81</v>
      </c>
      <c r="BX632" t="s" s="0">
        <v>121</v>
      </c>
    </row>
    <row r="633">
      <c r="A633" t="s" s="0">
        <v>77</v>
      </c>
      <c r="B633" t="s" s="0">
        <v>77</v>
      </c>
      <c r="C633" t="s" s="0">
        <v>77</v>
      </c>
      <c r="D633" t="s" s="0">
        <v>77</v>
      </c>
      <c r="E633" t="s" s="0">
        <v>13580</v>
      </c>
      <c r="F633" t="s" s="0">
        <v>13581</v>
      </c>
      <c r="G633" t="s" s="0">
        <v>13582</v>
      </c>
      <c r="H633" t="s" s="0">
        <v>81</v>
      </c>
      <c r="I633" t="s" s="0">
        <v>82</v>
      </c>
      <c r="J633" t="s" s="0">
        <v>13583</v>
      </c>
      <c r="K633" t="s" s="0">
        <v>13584</v>
      </c>
      <c r="L633" t="s" s="0">
        <v>81</v>
      </c>
      <c r="M633" t="s" s="0">
        <v>81</v>
      </c>
      <c r="N633" t="s" s="0">
        <v>81</v>
      </c>
      <c r="O633" t="s" s="0">
        <v>13585</v>
      </c>
      <c r="P633" t="s" s="0">
        <v>13586</v>
      </c>
      <c r="Q633" t="s" s="0">
        <v>87</v>
      </c>
      <c r="R633" t="s" s="0">
        <v>81</v>
      </c>
      <c r="S633" t="s" s="0">
        <v>81</v>
      </c>
      <c r="T633" t="s" s="0">
        <v>81</v>
      </c>
      <c r="U633" t="s" s="0">
        <v>81</v>
      </c>
      <c r="V633" t="s" s="0">
        <v>13587</v>
      </c>
      <c r="W633" t="s" s="0">
        <v>2075</v>
      </c>
      <c r="X633" t="s" s="0">
        <v>81</v>
      </c>
      <c r="Y633" t="s" s="0">
        <v>81</v>
      </c>
      <c r="Z633" t="s" s="0">
        <v>90</v>
      </c>
      <c r="AA633" t="s" s="0">
        <v>91</v>
      </c>
      <c r="AB633" t="s" s="0">
        <v>81</v>
      </c>
      <c r="AC633" t="s" s="0">
        <v>81</v>
      </c>
      <c r="AD633" t="s" s="0">
        <v>81</v>
      </c>
      <c r="AE633" t="s" s="0">
        <v>81</v>
      </c>
      <c r="AF633" t="s" s="0">
        <v>81</v>
      </c>
      <c r="AG633" t="s" s="0">
        <v>13588</v>
      </c>
      <c r="AH633" t="s" s="0">
        <v>13589</v>
      </c>
      <c r="AI633" t="s" s="0">
        <v>81</v>
      </c>
      <c r="AJ633" t="s" s="0">
        <v>13590</v>
      </c>
      <c r="AK633" t="s" s="0">
        <v>81</v>
      </c>
      <c r="AL633" t="s" s="0">
        <v>3400</v>
      </c>
      <c r="AM633" t="s" s="0">
        <v>77</v>
      </c>
      <c r="AN633" t="s" s="0">
        <v>77</v>
      </c>
      <c r="AO633" t="s" s="0">
        <v>108</v>
      </c>
      <c r="AP633" t="s" s="0">
        <v>108</v>
      </c>
      <c r="AQ633" t="s" s="0">
        <v>2079</v>
      </c>
      <c r="AR633" t="s" s="0">
        <v>2080</v>
      </c>
      <c r="AS633" t="s" s="0">
        <v>2081</v>
      </c>
      <c r="AT633" t="s" s="0">
        <v>2082</v>
      </c>
      <c r="AU633" t="s" s="0">
        <v>2083</v>
      </c>
      <c r="AV633" t="s" s="0">
        <v>81</v>
      </c>
      <c r="AW633" t="s" s="0">
        <v>2084</v>
      </c>
      <c r="AX633" t="s" s="0">
        <v>2085</v>
      </c>
      <c r="AY633" t="s" s="0">
        <v>2036</v>
      </c>
      <c r="AZ633" t="s" s="0">
        <v>106</v>
      </c>
      <c r="BA633" t="s" s="0">
        <v>957</v>
      </c>
      <c r="BB633" t="s" s="0">
        <v>81</v>
      </c>
      <c r="BC633" t="s" s="0">
        <v>81</v>
      </c>
      <c r="BD633" t="s" s="0">
        <v>81</v>
      </c>
      <c r="BE633" t="s" s="0">
        <v>81</v>
      </c>
      <c r="BF633" t="s" s="0">
        <v>81</v>
      </c>
      <c r="BG633" t="s" s="0">
        <v>81</v>
      </c>
      <c r="BH633" t="s" s="0">
        <v>81</v>
      </c>
      <c r="BI633" t="s" s="0">
        <v>13591</v>
      </c>
      <c r="BJ633" t="s" s="0">
        <v>13592</v>
      </c>
      <c r="BK633" t="s" s="1261">
        <f>HYPERLINK("http://dx.doi.org/10.2196/81084","http://dx.doi.org/10.2196/81084")</f>
        <v>13593</v>
      </c>
      <c r="BL633" t="s" s="0">
        <v>81</v>
      </c>
      <c r="BM633" t="s" s="0">
        <v>81</v>
      </c>
      <c r="BN633" t="s" s="0">
        <v>148</v>
      </c>
      <c r="BO633" t="s" s="0">
        <v>1133</v>
      </c>
      <c r="BP633" t="s" s="0">
        <v>1133</v>
      </c>
      <c r="BQ633" t="s" s="0">
        <v>13594</v>
      </c>
      <c r="BR633" t="s" s="0">
        <v>13595</v>
      </c>
      <c r="BS633" t="s" s="0">
        <v>13596</v>
      </c>
      <c r="BT633" t="s" s="1262">
        <f>HYPERLINK("https://www.webofscience.com/wos/woscc/full-record/WOS:001802649100005","View Record in Web of Science")</f>
        <v>119</v>
      </c>
      <c r="BU633" t="s" s="0">
        <v>120</v>
      </c>
      <c r="BV633" t="s" s="0">
        <v>81</v>
      </c>
      <c r="BW633" t="s" s="0">
        <v>81</v>
      </c>
      <c r="BX633" t="s" s="0">
        <v>121</v>
      </c>
    </row>
    <row r="634">
      <c r="A634" t="s" s="0">
        <v>77</v>
      </c>
      <c r="B634" t="s" s="0">
        <v>77</v>
      </c>
      <c r="C634" t="s" s="0">
        <v>77</v>
      </c>
      <c r="D634" t="s" s="0">
        <v>77</v>
      </c>
      <c r="E634" t="s" s="0">
        <v>13597</v>
      </c>
      <c r="F634" t="s" s="0">
        <v>13598</v>
      </c>
      <c r="G634" t="s" s="0">
        <v>13599</v>
      </c>
      <c r="H634" t="s" s="0">
        <v>81</v>
      </c>
      <c r="I634" t="s" s="0">
        <v>82</v>
      </c>
      <c r="J634" t="s" s="0">
        <v>13600</v>
      </c>
      <c r="K634" t="s" s="0">
        <v>13601</v>
      </c>
      <c r="L634" t="s" s="0">
        <v>81</v>
      </c>
      <c r="M634" t="s" s="0">
        <v>81</v>
      </c>
      <c r="N634" t="s" s="0">
        <v>81</v>
      </c>
      <c r="O634" t="s" s="0">
        <v>13602</v>
      </c>
      <c r="P634" t="s" s="0">
        <v>13603</v>
      </c>
      <c r="Q634" t="s" s="0">
        <v>87</v>
      </c>
      <c r="R634" t="s" s="0">
        <v>81</v>
      </c>
      <c r="S634" t="s" s="0">
        <v>81</v>
      </c>
      <c r="T634" t="s" s="0">
        <v>81</v>
      </c>
      <c r="U634" t="s" s="0">
        <v>81</v>
      </c>
      <c r="V634" t="s" s="0">
        <v>13604</v>
      </c>
      <c r="W634" t="s" s="0">
        <v>486</v>
      </c>
      <c r="X634" t="s" s="0">
        <v>81</v>
      </c>
      <c r="Y634" t="s" s="0">
        <v>81</v>
      </c>
      <c r="Z634" t="s" s="0">
        <v>90</v>
      </c>
      <c r="AA634" t="s" s="0">
        <v>91</v>
      </c>
      <c r="AB634" t="s" s="0">
        <v>81</v>
      </c>
      <c r="AC634" t="s" s="0">
        <v>81</v>
      </c>
      <c r="AD634" t="s" s="0">
        <v>81</v>
      </c>
      <c r="AE634" t="s" s="0">
        <v>81</v>
      </c>
      <c r="AF634" t="s" s="0">
        <v>81</v>
      </c>
      <c r="AG634" t="s" s="0">
        <v>13605</v>
      </c>
      <c r="AH634" t="s" s="0">
        <v>13606</v>
      </c>
      <c r="AI634" t="s" s="0">
        <v>13607</v>
      </c>
      <c r="AJ634" t="s" s="0">
        <v>81</v>
      </c>
      <c r="AK634" t="s" s="0">
        <v>81</v>
      </c>
      <c r="AL634" t="s" s="0">
        <v>1562</v>
      </c>
      <c r="AM634" t="s" s="0">
        <v>77</v>
      </c>
      <c r="AN634" t="s" s="0">
        <v>108</v>
      </c>
      <c r="AO634" t="s" s="0">
        <v>360</v>
      </c>
      <c r="AP634" t="s" s="0">
        <v>360</v>
      </c>
      <c r="AQ634" t="s" s="0">
        <v>170</v>
      </c>
      <c r="AR634" t="s" s="0">
        <v>171</v>
      </c>
      <c r="AS634" t="s" s="0">
        <v>172</v>
      </c>
      <c r="AT634" t="s" s="0">
        <v>81</v>
      </c>
      <c r="AU634" t="s" s="0">
        <v>490</v>
      </c>
      <c r="AV634" t="s" s="0">
        <v>81</v>
      </c>
      <c r="AW634" t="s" s="0">
        <v>486</v>
      </c>
      <c r="AX634" t="s" s="0">
        <v>491</v>
      </c>
      <c r="AY634" t="s" s="0">
        <v>13608</v>
      </c>
      <c r="AZ634" t="s" s="0">
        <v>106</v>
      </c>
      <c r="BA634" t="s" s="0">
        <v>493</v>
      </c>
      <c r="BB634" t="s" s="0">
        <v>122</v>
      </c>
      <c r="BC634" t="s" s="0">
        <v>81</v>
      </c>
      <c r="BD634" t="s" s="0">
        <v>81</v>
      </c>
      <c r="BE634" t="s" s="0">
        <v>81</v>
      </c>
      <c r="BF634" t="s" s="0">
        <v>81</v>
      </c>
      <c r="BG634" t="s" s="0">
        <v>81</v>
      </c>
      <c r="BH634" t="s" s="0">
        <v>81</v>
      </c>
      <c r="BI634" t="s" s="0">
        <v>13609</v>
      </c>
      <c r="BJ634" t="s" s="0">
        <v>13610</v>
      </c>
      <c r="BK634" t="s" s="1263">
        <f>HYPERLINK("http://dx.doi.org/10.3390/diagnostics16050731","http://dx.doi.org/10.3390/diagnostics16050731")</f>
        <v>13611</v>
      </c>
      <c r="BL634" t="s" s="0">
        <v>81</v>
      </c>
      <c r="BM634" t="s" s="0">
        <v>81</v>
      </c>
      <c r="BN634" t="s" s="0">
        <v>107</v>
      </c>
      <c r="BO634" t="s" s="0">
        <v>182</v>
      </c>
      <c r="BP634" t="s" s="0">
        <v>115</v>
      </c>
      <c r="BQ634" t="s" s="0">
        <v>13612</v>
      </c>
      <c r="BR634" t="s" s="0">
        <v>13613</v>
      </c>
      <c r="BS634" t="s" s="0">
        <v>13614</v>
      </c>
      <c r="BT634" t="s" s="1264">
        <f>HYPERLINK("https://www.webofscience.com/wos/woscc/full-record/WOS:001713902600001","View Record in Web of Science")</f>
        <v>119</v>
      </c>
      <c r="BU634" t="s" s="0">
        <v>120</v>
      </c>
      <c r="BV634" t="s" s="0">
        <v>81</v>
      </c>
      <c r="BW634" t="s" s="0">
        <v>81</v>
      </c>
      <c r="BX634" t="s" s="0">
        <v>121</v>
      </c>
    </row>
    <row r="635">
      <c r="A635" t="s" s="0">
        <v>77</v>
      </c>
      <c r="B635" t="s" s="0">
        <v>77</v>
      </c>
      <c r="C635" t="s" s="0">
        <v>108</v>
      </c>
      <c r="D635" t="s" s="0">
        <v>77</v>
      </c>
      <c r="E635" t="s" s="0">
        <v>13615</v>
      </c>
      <c r="F635" t="s" s="0">
        <v>13616</v>
      </c>
      <c r="G635" t="s" s="0">
        <v>13617</v>
      </c>
      <c r="H635" t="s" s="0">
        <v>81</v>
      </c>
      <c r="I635" t="s" s="0">
        <v>82</v>
      </c>
      <c r="J635" t="s" s="0">
        <v>13618</v>
      </c>
      <c r="K635" t="s" s="0">
        <v>13619</v>
      </c>
      <c r="L635" t="s" s="0">
        <v>81</v>
      </c>
      <c r="M635" t="s" s="0">
        <v>81</v>
      </c>
      <c r="N635" t="s" s="0">
        <v>81</v>
      </c>
      <c r="O635" t="s" s="0">
        <v>13620</v>
      </c>
      <c r="P635" t="s" s="0">
        <v>13621</v>
      </c>
      <c r="Q635" t="s" s="0">
        <v>87</v>
      </c>
      <c r="R635" t="s" s="0">
        <v>81</v>
      </c>
      <c r="S635" t="s" s="0">
        <v>81</v>
      </c>
      <c r="T635" t="s" s="0">
        <v>81</v>
      </c>
      <c r="U635" t="s" s="0">
        <v>81</v>
      </c>
      <c r="V635" t="s" s="0">
        <v>13622</v>
      </c>
      <c r="W635" t="s" s="0">
        <v>13623</v>
      </c>
      <c r="X635" t="s" s="0">
        <v>81</v>
      </c>
      <c r="Y635" t="s" s="0">
        <v>81</v>
      </c>
      <c r="Z635" t="s" s="0">
        <v>90</v>
      </c>
      <c r="AA635" t="s" s="0">
        <v>91</v>
      </c>
      <c r="AB635" t="s" s="0">
        <v>81</v>
      </c>
      <c r="AC635" t="s" s="0">
        <v>81</v>
      </c>
      <c r="AD635" t="s" s="0">
        <v>81</v>
      </c>
      <c r="AE635" t="s" s="0">
        <v>81</v>
      </c>
      <c r="AF635" t="s" s="0">
        <v>81</v>
      </c>
      <c r="AG635" t="s" s="0">
        <v>13624</v>
      </c>
      <c r="AH635" t="s" s="0">
        <v>81</v>
      </c>
      <c r="AI635" t="s" s="0">
        <v>13625</v>
      </c>
      <c r="AJ635" t="s" s="0">
        <v>13626</v>
      </c>
      <c r="AK635" t="s" s="0">
        <v>81</v>
      </c>
      <c r="AL635" t="s" s="0">
        <v>534</v>
      </c>
      <c r="AM635" t="s" s="0">
        <v>360</v>
      </c>
      <c r="AN635" t="s" s="0">
        <v>360</v>
      </c>
      <c r="AO635" t="s" s="0">
        <v>108</v>
      </c>
      <c r="AP635" t="s" s="0">
        <v>200</v>
      </c>
      <c r="AQ635" t="s" s="0">
        <v>257</v>
      </c>
      <c r="AR635" t="s" s="0">
        <v>140</v>
      </c>
      <c r="AS635" t="s" s="0">
        <v>258</v>
      </c>
      <c r="AT635" t="s" s="0">
        <v>13627</v>
      </c>
      <c r="AU635" t="s" s="0">
        <v>13628</v>
      </c>
      <c r="AV635" t="s" s="0">
        <v>81</v>
      </c>
      <c r="AW635" t="s" s="0">
        <v>13623</v>
      </c>
      <c r="AX635" t="s" s="0">
        <v>13629</v>
      </c>
      <c r="AY635" t="s" s="0">
        <v>435</v>
      </c>
      <c r="AZ635" t="s" s="0">
        <v>205</v>
      </c>
      <c r="BA635" t="s" s="0">
        <v>542</v>
      </c>
      <c r="BB635" t="s" s="0">
        <v>97</v>
      </c>
      <c r="BC635" t="s" s="0">
        <v>81</v>
      </c>
      <c r="BD635" t="s" s="0">
        <v>81</v>
      </c>
      <c r="BE635" t="s" s="0">
        <v>81</v>
      </c>
      <c r="BF635" t="s" s="0">
        <v>81</v>
      </c>
      <c r="BG635" t="s" s="0">
        <v>13630</v>
      </c>
      <c r="BH635" t="s" s="0">
        <v>13631</v>
      </c>
      <c r="BI635" t="s" s="0">
        <v>81</v>
      </c>
      <c r="BJ635" t="s" s="0">
        <v>13632</v>
      </c>
      <c r="BK635" t="s" s="1265">
        <f>HYPERLINK("http://dx.doi.org/10.1007/s12020-025-04351-3","http://dx.doi.org/10.1007/s12020-025-04351-3")</f>
        <v>13633</v>
      </c>
      <c r="BL635" t="s" s="0">
        <v>81</v>
      </c>
      <c r="BM635" t="s" s="0">
        <v>617</v>
      </c>
      <c r="BN635" t="s" s="0">
        <v>493</v>
      </c>
      <c r="BO635" t="s" s="0">
        <v>3280</v>
      </c>
      <c r="BP635" t="s" s="0">
        <v>3280</v>
      </c>
      <c r="BQ635" t="s" s="0">
        <v>13634</v>
      </c>
      <c r="BR635" t="s" s="0">
        <v>13635</v>
      </c>
      <c r="BS635" t="s" s="0">
        <v>13636</v>
      </c>
      <c r="BT635" t="s" s="1266">
        <f>HYPERLINK("https://www.webofscience.com/wos/woscc/full-record/WOS:001536001400001","View Record in Web of Science")</f>
        <v>119</v>
      </c>
      <c r="BU635" t="s" s="0">
        <v>81</v>
      </c>
      <c r="BV635" t="s" s="0">
        <v>81</v>
      </c>
      <c r="BW635" t="s" s="0">
        <v>81</v>
      </c>
      <c r="BX635" t="s" s="0">
        <v>121</v>
      </c>
    </row>
    <row r="636">
      <c r="A636" t="s" s="0">
        <v>77</v>
      </c>
      <c r="B636" t="s" s="0">
        <v>77</v>
      </c>
      <c r="C636" t="s" s="0">
        <v>77</v>
      </c>
      <c r="D636" t="s" s="0">
        <v>77</v>
      </c>
      <c r="E636" t="s" s="0">
        <v>13637</v>
      </c>
      <c r="F636" t="s" s="0">
        <v>13638</v>
      </c>
      <c r="G636" t="s" s="0">
        <v>13639</v>
      </c>
      <c r="H636" t="s" s="0">
        <v>81</v>
      </c>
      <c r="I636" t="s" s="0">
        <v>276</v>
      </c>
      <c r="J636" t="s" s="0">
        <v>13640</v>
      </c>
      <c r="K636" t="s" s="0">
        <v>13641</v>
      </c>
      <c r="L636" t="s" s="0">
        <v>13642</v>
      </c>
      <c r="M636" t="s" s="0">
        <v>13643</v>
      </c>
      <c r="N636" t="s" s="0">
        <v>13644</v>
      </c>
      <c r="O636" t="s" s="0">
        <v>13645</v>
      </c>
      <c r="P636" t="s" s="0">
        <v>13646</v>
      </c>
      <c r="Q636" t="s" s="0">
        <v>87</v>
      </c>
      <c r="R636" t="s" s="0">
        <v>81</v>
      </c>
      <c r="S636" t="s" s="0">
        <v>81</v>
      </c>
      <c r="T636" t="s" s="0">
        <v>81</v>
      </c>
      <c r="U636" t="s" s="0">
        <v>81</v>
      </c>
      <c r="V636" t="s" s="0">
        <v>13647</v>
      </c>
      <c r="W636" t="s" s="0">
        <v>13648</v>
      </c>
      <c r="X636" t="s" s="0">
        <v>81</v>
      </c>
      <c r="Y636" t="s" s="0">
        <v>81</v>
      </c>
      <c r="Z636" t="s" s="0">
        <v>90</v>
      </c>
      <c r="AA636" t="s" s="0">
        <v>91</v>
      </c>
      <c r="AB636" t="s" s="0">
        <v>81</v>
      </c>
      <c r="AC636" t="s" s="0">
        <v>81</v>
      </c>
      <c r="AD636" t="s" s="0">
        <v>81</v>
      </c>
      <c r="AE636" t="s" s="0">
        <v>81</v>
      </c>
      <c r="AF636" t="s" s="0">
        <v>81</v>
      </c>
      <c r="AG636" t="s" s="0">
        <v>13649</v>
      </c>
      <c r="AH636" t="s" s="0">
        <v>81</v>
      </c>
      <c r="AI636" t="s" s="0">
        <v>13650</v>
      </c>
      <c r="AJ636" t="s" s="0">
        <v>13651</v>
      </c>
      <c r="AK636" t="s" s="0">
        <v>81</v>
      </c>
      <c r="AL636" t="s" s="0">
        <v>541</v>
      </c>
      <c r="AM636" t="s" s="0">
        <v>97</v>
      </c>
      <c r="AN636" t="s" s="0">
        <v>97</v>
      </c>
      <c r="AO636" t="s" s="0">
        <v>97</v>
      </c>
      <c r="AP636" t="s" s="0">
        <v>97</v>
      </c>
      <c r="AQ636" t="s" s="0">
        <v>611</v>
      </c>
      <c r="AR636" t="s" s="0">
        <v>612</v>
      </c>
      <c r="AS636" t="s" s="0">
        <v>613</v>
      </c>
      <c r="AT636" t="s" s="0">
        <v>13652</v>
      </c>
      <c r="AU636" t="s" s="0">
        <v>81</v>
      </c>
      <c r="AV636" t="s" s="0">
        <v>81</v>
      </c>
      <c r="AW636" t="s" s="0">
        <v>13653</v>
      </c>
      <c r="AX636" t="s" s="0">
        <v>13654</v>
      </c>
      <c r="AY636" t="s" s="0">
        <v>266</v>
      </c>
      <c r="AZ636" t="s" s="0">
        <v>106</v>
      </c>
      <c r="BA636" t="s" s="0">
        <v>2105</v>
      </c>
      <c r="BB636" t="s" s="0">
        <v>81</v>
      </c>
      <c r="BC636" t="s" s="0">
        <v>81</v>
      </c>
      <c r="BD636" t="s" s="0">
        <v>81</v>
      </c>
      <c r="BE636" t="s" s="0">
        <v>81</v>
      </c>
      <c r="BF636" t="s" s="0">
        <v>81</v>
      </c>
      <c r="BG636" t="s" s="0">
        <v>81</v>
      </c>
      <c r="BH636" t="s" s="0">
        <v>81</v>
      </c>
      <c r="BI636" t="s" s="0">
        <v>13655</v>
      </c>
      <c r="BJ636" t="s" s="0">
        <v>13656</v>
      </c>
      <c r="BK636" t="s" s="1267">
        <f>HYPERLINK("http://dx.doi.org/10.1016/j.clnesp.2026.103105","http://dx.doi.org/10.1016/j.clnesp.2026.103105")</f>
        <v>13657</v>
      </c>
      <c r="BL636" t="s" s="0">
        <v>81</v>
      </c>
      <c r="BM636" t="s" s="0">
        <v>81</v>
      </c>
      <c r="BN636" t="s" s="0">
        <v>360</v>
      </c>
      <c r="BO636" t="s" s="0">
        <v>13054</v>
      </c>
      <c r="BP636" t="s" s="0">
        <v>13054</v>
      </c>
      <c r="BQ636" t="s" s="0">
        <v>13658</v>
      </c>
      <c r="BR636" t="s" s="0">
        <v>13659</v>
      </c>
      <c r="BS636" t="s" s="0">
        <v>13660</v>
      </c>
      <c r="BT636" t="s" s="1268">
        <f>HYPERLINK("https://www.webofscience.com/wos/woscc/full-record/WOS:001724404500001","View Record in Web of Science")</f>
        <v>119</v>
      </c>
      <c r="BU636" t="s" s="0">
        <v>852</v>
      </c>
      <c r="BV636" t="s" s="0">
        <v>81</v>
      </c>
      <c r="BW636" t="s" s="0">
        <v>81</v>
      </c>
      <c r="BX636" t="s" s="0">
        <v>121</v>
      </c>
    </row>
    <row r="637">
      <c r="A637" t="s" s="0">
        <v>77</v>
      </c>
      <c r="B637" t="s" s="0">
        <v>77</v>
      </c>
      <c r="C637" t="s" s="0">
        <v>77</v>
      </c>
      <c r="D637" t="s" s="0">
        <v>77</v>
      </c>
      <c r="E637" t="s" s="0">
        <v>13661</v>
      </c>
      <c r="F637" t="s" s="0">
        <v>13662</v>
      </c>
      <c r="G637" t="s" s="0">
        <v>13663</v>
      </c>
      <c r="H637" t="s" s="0">
        <v>81</v>
      </c>
      <c r="I637" t="s" s="0">
        <v>276</v>
      </c>
      <c r="J637" t="s" s="0">
        <v>13664</v>
      </c>
      <c r="K637" t="s" s="0">
        <v>13665</v>
      </c>
      <c r="L637" t="s" s="0">
        <v>81</v>
      </c>
      <c r="M637" t="s" s="0">
        <v>81</v>
      </c>
      <c r="N637" t="s" s="0">
        <v>81</v>
      </c>
      <c r="O637" t="s" s="0">
        <v>13666</v>
      </c>
      <c r="P637" t="s" s="0">
        <v>13667</v>
      </c>
      <c r="Q637" t="s" s="0">
        <v>87</v>
      </c>
      <c r="R637" t="s" s="0">
        <v>81</v>
      </c>
      <c r="S637" t="s" s="0">
        <v>81</v>
      </c>
      <c r="T637" t="s" s="0">
        <v>81</v>
      </c>
      <c r="U637" t="s" s="0">
        <v>81</v>
      </c>
      <c r="V637" t="s" s="0">
        <v>13668</v>
      </c>
      <c r="W637" t="s" s="0">
        <v>13669</v>
      </c>
      <c r="X637" t="s" s="0">
        <v>81</v>
      </c>
      <c r="Y637" t="s" s="0">
        <v>81</v>
      </c>
      <c r="Z637" t="s" s="0">
        <v>90</v>
      </c>
      <c r="AA637" t="s" s="0">
        <v>91</v>
      </c>
      <c r="AB637" t="s" s="0">
        <v>81</v>
      </c>
      <c r="AC637" t="s" s="0">
        <v>81</v>
      </c>
      <c r="AD637" t="s" s="0">
        <v>81</v>
      </c>
      <c r="AE637" t="s" s="0">
        <v>81</v>
      </c>
      <c r="AF637" t="s" s="0">
        <v>81</v>
      </c>
      <c r="AG637" t="s" s="0">
        <v>13670</v>
      </c>
      <c r="AH637" t="s" s="0">
        <v>13671</v>
      </c>
      <c r="AI637" t="s" s="0">
        <v>81</v>
      </c>
      <c r="AJ637" t="s" s="0">
        <v>13672</v>
      </c>
      <c r="AK637" t="s" s="0">
        <v>81</v>
      </c>
      <c r="AL637" t="s" s="0">
        <v>974</v>
      </c>
      <c r="AM637" t="s" s="0">
        <v>108</v>
      </c>
      <c r="AN637" t="s" s="0">
        <v>108</v>
      </c>
      <c r="AO637" t="s" s="0">
        <v>77</v>
      </c>
      <c r="AP637" t="s" s="0">
        <v>77</v>
      </c>
      <c r="AQ637" t="s" s="0">
        <v>13673</v>
      </c>
      <c r="AR637" t="s" s="0">
        <v>13674</v>
      </c>
      <c r="AS637" t="s" s="0">
        <v>13675</v>
      </c>
      <c r="AT637" t="s" s="0">
        <v>81</v>
      </c>
      <c r="AU637" t="s" s="0">
        <v>13676</v>
      </c>
      <c r="AV637" t="s" s="0">
        <v>81</v>
      </c>
      <c r="AW637" t="s" s="0">
        <v>13677</v>
      </c>
      <c r="AX637" t="s" s="0">
        <v>13678</v>
      </c>
      <c r="AY637" t="s" s="0">
        <v>106</v>
      </c>
      <c r="AZ637" t="s" s="0">
        <v>106</v>
      </c>
      <c r="BA637" t="s" s="0">
        <v>288</v>
      </c>
      <c r="BB637" t="s" s="0">
        <v>108</v>
      </c>
      <c r="BC637" t="s" s="0">
        <v>81</v>
      </c>
      <c r="BD637" t="s" s="0">
        <v>81</v>
      </c>
      <c r="BE637" t="s" s="0">
        <v>81</v>
      </c>
      <c r="BF637" t="s" s="0">
        <v>81</v>
      </c>
      <c r="BG637" t="s" s="0">
        <v>13679</v>
      </c>
      <c r="BH637" t="s" s="0">
        <v>13680</v>
      </c>
      <c r="BI637" t="s" s="0">
        <v>81</v>
      </c>
      <c r="BJ637" t="s" s="0">
        <v>13681</v>
      </c>
      <c r="BK637" t="s" s="1269">
        <f>HYPERLINK("http://dx.doi.org/10.54364/AAIML.2026.61279","http://dx.doi.org/10.54364/AAIML.2026.61279")</f>
        <v>13682</v>
      </c>
      <c r="BL637" t="s" s="0">
        <v>81</v>
      </c>
      <c r="BM637" t="s" s="0">
        <v>1362</v>
      </c>
      <c r="BN637" t="s" s="0">
        <v>323</v>
      </c>
      <c r="BO637" t="s" s="0">
        <v>10007</v>
      </c>
      <c r="BP637" t="s" s="0">
        <v>959</v>
      </c>
      <c r="BQ637" t="s" s="0">
        <v>13683</v>
      </c>
      <c r="BR637" t="s" s="0">
        <v>81</v>
      </c>
      <c r="BS637" t="s" s="0">
        <v>13684</v>
      </c>
      <c r="BT637" t="s" s="1270">
        <f>HYPERLINK("https://www.webofscience.com/wos/woscc/full-record/WOS:001697737200001","View Record in Web of Science")</f>
        <v>119</v>
      </c>
      <c r="BU637" t="s" s="0">
        <v>2482</v>
      </c>
      <c r="BV637" t="s" s="0">
        <v>81</v>
      </c>
      <c r="BW637" t="s" s="0">
        <v>81</v>
      </c>
      <c r="BX637" t="s" s="0">
        <v>121</v>
      </c>
    </row>
    <row r="638">
      <c r="A638" t="s" s="0">
        <v>77</v>
      </c>
      <c r="B638" t="s" s="0">
        <v>77</v>
      </c>
      <c r="C638" t="s" s="0">
        <v>77</v>
      </c>
      <c r="D638" t="s" s="0">
        <v>77</v>
      </c>
      <c r="E638" t="s" s="0">
        <v>13685</v>
      </c>
      <c r="F638" t="s" s="0">
        <v>13686</v>
      </c>
      <c r="G638" t="s" s="0">
        <v>13687</v>
      </c>
      <c r="H638" t="s" s="0">
        <v>81</v>
      </c>
      <c r="I638" t="s" s="0">
        <v>82</v>
      </c>
      <c r="J638" t="s" s="0">
        <v>13688</v>
      </c>
      <c r="K638" t="s" s="0">
        <v>13689</v>
      </c>
      <c r="L638" t="s" s="0">
        <v>13690</v>
      </c>
      <c r="M638" t="s" s="0">
        <v>13691</v>
      </c>
      <c r="N638" t="s" s="0">
        <v>13692</v>
      </c>
      <c r="O638" t="s" s="0">
        <v>13693</v>
      </c>
      <c r="P638" t="s" s="0">
        <v>13694</v>
      </c>
      <c r="Q638" t="s" s="0">
        <v>87</v>
      </c>
      <c r="R638" t="s" s="0">
        <v>81</v>
      </c>
      <c r="S638" t="s" s="0">
        <v>81</v>
      </c>
      <c r="T638" t="s" s="0">
        <v>81</v>
      </c>
      <c r="U638" t="s" s="0">
        <v>81</v>
      </c>
      <c r="V638" t="s" s="0">
        <v>13695</v>
      </c>
      <c r="W638" t="s" s="0">
        <v>13696</v>
      </c>
      <c r="X638" t="s" s="0">
        <v>81</v>
      </c>
      <c r="Y638" t="s" s="0">
        <v>81</v>
      </c>
      <c r="Z638" t="s" s="0">
        <v>90</v>
      </c>
      <c r="AA638" t="s" s="0">
        <v>91</v>
      </c>
      <c r="AB638" t="s" s="0">
        <v>81</v>
      </c>
      <c r="AC638" t="s" s="0">
        <v>81</v>
      </c>
      <c r="AD638" t="s" s="0">
        <v>81</v>
      </c>
      <c r="AE638" t="s" s="0">
        <v>81</v>
      </c>
      <c r="AF638" t="s" s="0">
        <v>81</v>
      </c>
      <c r="AG638" t="s" s="0">
        <v>13697</v>
      </c>
      <c r="AH638" t="s" s="0">
        <v>13698</v>
      </c>
      <c r="AI638" t="s" s="0">
        <v>81</v>
      </c>
      <c r="AJ638" t="s" s="0">
        <v>13699</v>
      </c>
      <c r="AK638" t="s" s="0">
        <v>81</v>
      </c>
      <c r="AL638" t="s" s="0">
        <v>560</v>
      </c>
      <c r="AM638" t="s" s="0">
        <v>108</v>
      </c>
      <c r="AN638" t="s" s="0">
        <v>108</v>
      </c>
      <c r="AO638" t="s" s="0">
        <v>97</v>
      </c>
      <c r="AP638" t="s" s="0">
        <v>288</v>
      </c>
      <c r="AQ638" t="s" s="0">
        <v>257</v>
      </c>
      <c r="AR638" t="s" s="0">
        <v>140</v>
      </c>
      <c r="AS638" t="s" s="0">
        <v>258</v>
      </c>
      <c r="AT638" t="s" s="0">
        <v>13700</v>
      </c>
      <c r="AU638" t="s" s="0">
        <v>13701</v>
      </c>
      <c r="AV638" t="s" s="0">
        <v>81</v>
      </c>
      <c r="AW638" t="s" s="0">
        <v>13702</v>
      </c>
      <c r="AX638" t="s" s="0">
        <v>13703</v>
      </c>
      <c r="AY638" t="s" s="0">
        <v>1992</v>
      </c>
      <c r="AZ638" t="s" s="0">
        <v>106</v>
      </c>
      <c r="BA638" t="s" s="0">
        <v>672</v>
      </c>
      <c r="BB638" t="s" s="0">
        <v>108</v>
      </c>
      <c r="BC638" t="s" s="0">
        <v>81</v>
      </c>
      <c r="BD638" t="s" s="0">
        <v>81</v>
      </c>
      <c r="BE638" t="s" s="0">
        <v>81</v>
      </c>
      <c r="BF638" t="s" s="0">
        <v>81</v>
      </c>
      <c r="BG638" t="s" s="0">
        <v>154</v>
      </c>
      <c r="BH638" t="s" s="0">
        <v>138</v>
      </c>
      <c r="BI638" t="s" s="0">
        <v>81</v>
      </c>
      <c r="BJ638" t="s" s="0">
        <v>13704</v>
      </c>
      <c r="BK638" t="s" s="1271">
        <f>HYPERLINK("http://dx.doi.org/10.1007/s12149-025-02136-2","http://dx.doi.org/10.1007/s12149-025-02136-2")</f>
        <v>13705</v>
      </c>
      <c r="BL638" t="s" s="0">
        <v>81</v>
      </c>
      <c r="BM638" t="s" s="0">
        <v>1162</v>
      </c>
      <c r="BN638" t="s" s="0">
        <v>177</v>
      </c>
      <c r="BO638" t="s" s="0">
        <v>441</v>
      </c>
      <c r="BP638" t="s" s="0">
        <v>441</v>
      </c>
      <c r="BQ638" t="s" s="0">
        <v>13706</v>
      </c>
      <c r="BR638" t="s" s="0">
        <v>13707</v>
      </c>
      <c r="BS638" t="s" s="0">
        <v>13708</v>
      </c>
      <c r="BT638" t="s" s="1272">
        <f>HYPERLINK("https://www.webofscience.com/wos/woscc/full-record/WOS:001630588000001","View Record in Web of Science")</f>
        <v>119</v>
      </c>
      <c r="BU638" t="s" s="0">
        <v>81</v>
      </c>
      <c r="BV638" t="s" s="0">
        <v>81</v>
      </c>
      <c r="BW638" t="s" s="0">
        <v>81</v>
      </c>
      <c r="BX638" t="s" s="0">
        <v>121</v>
      </c>
    </row>
    <row r="639">
      <c r="A639" t="s" s="0">
        <v>77</v>
      </c>
      <c r="B639" t="s" s="0">
        <v>77</v>
      </c>
      <c r="C639" t="s" s="0">
        <v>77</v>
      </c>
      <c r="D639" t="s" s="0">
        <v>77</v>
      </c>
      <c r="E639" t="s" s="0">
        <v>13709</v>
      </c>
      <c r="F639" t="s" s="0">
        <v>13710</v>
      </c>
      <c r="G639" t="s" s="0">
        <v>13711</v>
      </c>
      <c r="H639" t="s" s="0">
        <v>81</v>
      </c>
      <c r="I639" t="s" s="0">
        <v>82</v>
      </c>
      <c r="J639" t="s" s="0">
        <v>13712</v>
      </c>
      <c r="K639" t="s" s="0">
        <v>13713</v>
      </c>
      <c r="L639" t="s" s="0">
        <v>81</v>
      </c>
      <c r="M639" t="s" s="0">
        <v>81</v>
      </c>
      <c r="N639" t="s" s="0">
        <v>81</v>
      </c>
      <c r="O639" t="s" s="0">
        <v>13714</v>
      </c>
      <c r="P639" t="s" s="0">
        <v>13715</v>
      </c>
      <c r="Q639" t="s" s="0">
        <v>87</v>
      </c>
      <c r="R639" t="s" s="0">
        <v>81</v>
      </c>
      <c r="S639" t="s" s="0">
        <v>81</v>
      </c>
      <c r="T639" t="s" s="0">
        <v>81</v>
      </c>
      <c r="U639" t="s" s="0">
        <v>81</v>
      </c>
      <c r="V639" t="s" s="0">
        <v>13716</v>
      </c>
      <c r="W639" t="s" s="0">
        <v>3717</v>
      </c>
      <c r="X639" t="s" s="0">
        <v>81</v>
      </c>
      <c r="Y639" t="s" s="0">
        <v>81</v>
      </c>
      <c r="Z639" t="s" s="0">
        <v>90</v>
      </c>
      <c r="AA639" t="s" s="0">
        <v>91</v>
      </c>
      <c r="AB639" t="s" s="0">
        <v>81</v>
      </c>
      <c r="AC639" t="s" s="0">
        <v>81</v>
      </c>
      <c r="AD639" t="s" s="0">
        <v>81</v>
      </c>
      <c r="AE639" t="s" s="0">
        <v>81</v>
      </c>
      <c r="AF639" t="s" s="0">
        <v>81</v>
      </c>
      <c r="AG639" t="s" s="0">
        <v>13717</v>
      </c>
      <c r="AH639" t="s" s="0">
        <v>81</v>
      </c>
      <c r="AI639" t="s" s="0">
        <v>13718</v>
      </c>
      <c r="AJ639" t="s" s="0">
        <v>13719</v>
      </c>
      <c r="AK639" t="s" s="0">
        <v>81</v>
      </c>
      <c r="AL639" t="s" s="0">
        <v>107</v>
      </c>
      <c r="AM639" t="s" s="0">
        <v>77</v>
      </c>
      <c r="AN639" t="s" s="0">
        <v>77</v>
      </c>
      <c r="AO639" t="s" s="0">
        <v>108</v>
      </c>
      <c r="AP639" t="s" s="0">
        <v>108</v>
      </c>
      <c r="AQ639" t="s" s="0">
        <v>98</v>
      </c>
      <c r="AR639" t="s" s="0">
        <v>99</v>
      </c>
      <c r="AS639" t="s" s="0">
        <v>100</v>
      </c>
      <c r="AT639" t="s" s="0">
        <v>3721</v>
      </c>
      <c r="AU639" t="s" s="0">
        <v>3722</v>
      </c>
      <c r="AV639" t="s" s="0">
        <v>81</v>
      </c>
      <c r="AW639" t="s" s="0">
        <v>3723</v>
      </c>
      <c r="AX639" t="s" s="0">
        <v>3724</v>
      </c>
      <c r="AY639" t="s" s="0">
        <v>3338</v>
      </c>
      <c r="AZ639" t="s" s="0">
        <v>106</v>
      </c>
      <c r="BA639" t="s" s="0">
        <v>638</v>
      </c>
      <c r="BB639" t="s" s="0">
        <v>108</v>
      </c>
      <c r="BC639" t="s" s="0">
        <v>81</v>
      </c>
      <c r="BD639" t="s" s="0">
        <v>81</v>
      </c>
      <c r="BE639" t="s" s="0">
        <v>81</v>
      </c>
      <c r="BF639" t="s" s="0">
        <v>81</v>
      </c>
      <c r="BG639" t="s" s="0">
        <v>81</v>
      </c>
      <c r="BH639" t="s" s="0">
        <v>81</v>
      </c>
      <c r="BI639" t="s" s="0">
        <v>13720</v>
      </c>
      <c r="BJ639" t="s" s="0">
        <v>13721</v>
      </c>
      <c r="BK639" t="s" s="1273">
        <f>HYPERLINK("http://dx.doi.org/10.1186/s40001-026-04059-8","http://dx.doi.org/10.1186/s40001-026-04059-8")</f>
        <v>13722</v>
      </c>
      <c r="BL639" t="s" s="0">
        <v>81</v>
      </c>
      <c r="BM639" t="s" s="0">
        <v>112</v>
      </c>
      <c r="BN639" t="s" s="0">
        <v>113</v>
      </c>
      <c r="BO639" t="s" s="0">
        <v>1807</v>
      </c>
      <c r="BP639" t="s" s="0">
        <v>1808</v>
      </c>
      <c r="BQ639" t="s" s="0">
        <v>13723</v>
      </c>
      <c r="BR639" t="s" s="0">
        <v>81</v>
      </c>
      <c r="BS639" t="s" s="0">
        <v>13724</v>
      </c>
      <c r="BT639" t="s" s="1274">
        <f>HYPERLINK("https://www.webofscience.com/wos/woscc/full-record/WOS:001746896700003","View Record in Web of Science")</f>
        <v>119</v>
      </c>
      <c r="BU639" t="s" s="0">
        <v>120</v>
      </c>
      <c r="BV639" t="s" s="0">
        <v>81</v>
      </c>
      <c r="BW639" t="s" s="0">
        <v>81</v>
      </c>
      <c r="BX639" t="s" s="0">
        <v>121</v>
      </c>
    </row>
    <row r="640">
      <c r="A640" t="s" s="0">
        <v>108</v>
      </c>
      <c r="B640" t="s" s="0">
        <v>77</v>
      </c>
      <c r="C640" t="s" s="0">
        <v>122</v>
      </c>
      <c r="D640" t="s" s="0">
        <v>77</v>
      </c>
      <c r="E640" t="s" s="0">
        <v>13725</v>
      </c>
      <c r="F640" t="s" s="0">
        <v>13726</v>
      </c>
      <c r="G640" t="s" s="0">
        <v>13727</v>
      </c>
      <c r="H640" t="s" s="0">
        <v>81</v>
      </c>
      <c r="I640" t="s" s="0">
        <v>82</v>
      </c>
      <c r="J640" t="s" s="0">
        <v>13728</v>
      </c>
      <c r="K640" t="s" s="0">
        <v>13729</v>
      </c>
      <c r="L640" t="s" s="0">
        <v>2509</v>
      </c>
      <c r="M640" t="s" s="0">
        <v>2510</v>
      </c>
      <c r="N640" t="s" s="0">
        <v>13730</v>
      </c>
      <c r="O640" t="s" s="0">
        <v>13731</v>
      </c>
      <c r="P640" t="s" s="0">
        <v>13732</v>
      </c>
      <c r="Q640" t="s" s="0">
        <v>87</v>
      </c>
      <c r="R640" t="s" s="0">
        <v>81</v>
      </c>
      <c r="S640" t="s" s="0">
        <v>81</v>
      </c>
      <c r="T640" t="s" s="0">
        <v>81</v>
      </c>
      <c r="U640" t="s" s="0">
        <v>81</v>
      </c>
      <c r="V640" t="s" s="0">
        <v>13733</v>
      </c>
      <c r="W640" t="s" s="0">
        <v>13734</v>
      </c>
      <c r="X640" t="s" s="0">
        <v>81</v>
      </c>
      <c r="Y640" t="s" s="0">
        <v>81</v>
      </c>
      <c r="Z640" t="s" s="0">
        <v>90</v>
      </c>
      <c r="AA640" t="s" s="0">
        <v>91</v>
      </c>
      <c r="AB640" t="s" s="0">
        <v>81</v>
      </c>
      <c r="AC640" t="s" s="0">
        <v>81</v>
      </c>
      <c r="AD640" t="s" s="0">
        <v>81</v>
      </c>
      <c r="AE640" t="s" s="0">
        <v>81</v>
      </c>
      <c r="AF640" t="s" s="0">
        <v>81</v>
      </c>
      <c r="AG640" t="s" s="0">
        <v>13735</v>
      </c>
      <c r="AH640" t="s" s="0">
        <v>13736</v>
      </c>
      <c r="AI640" t="s" s="0">
        <v>13737</v>
      </c>
      <c r="AJ640" t="s" s="0">
        <v>81</v>
      </c>
      <c r="AK640" t="s" s="0">
        <v>81</v>
      </c>
      <c r="AL640" t="s" s="0">
        <v>3400</v>
      </c>
      <c r="AM640" t="s" s="0">
        <v>113</v>
      </c>
      <c r="AN640" t="s" s="0">
        <v>138</v>
      </c>
      <c r="AO640" t="s" s="0">
        <v>200</v>
      </c>
      <c r="AP640" t="s" s="0">
        <v>293</v>
      </c>
      <c r="AQ640" t="s" s="0">
        <v>98</v>
      </c>
      <c r="AR640" t="s" s="0">
        <v>99</v>
      </c>
      <c r="AS640" t="s" s="0">
        <v>100</v>
      </c>
      <c r="AT640" t="s" s="0">
        <v>81</v>
      </c>
      <c r="AU640" t="s" s="0">
        <v>13738</v>
      </c>
      <c r="AV640" t="s" s="0">
        <v>81</v>
      </c>
      <c r="AW640" t="s" s="0">
        <v>13739</v>
      </c>
      <c r="AX640" t="s" s="0">
        <v>13740</v>
      </c>
      <c r="AY640" t="s" s="0">
        <v>13741</v>
      </c>
      <c r="AZ640" t="s" s="0">
        <v>205</v>
      </c>
      <c r="BA640" t="s" s="0">
        <v>137</v>
      </c>
      <c r="BB640" t="s" s="0">
        <v>108</v>
      </c>
      <c r="BC640" t="s" s="0">
        <v>81</v>
      </c>
      <c r="BD640" t="s" s="0">
        <v>81</v>
      </c>
      <c r="BE640" t="s" s="0">
        <v>81</v>
      </c>
      <c r="BF640" t="s" s="0">
        <v>81</v>
      </c>
      <c r="BG640" t="s" s="0">
        <v>81</v>
      </c>
      <c r="BH640" t="s" s="0">
        <v>81</v>
      </c>
      <c r="BI640" t="s" s="0">
        <v>9707</v>
      </c>
      <c r="BJ640" t="s" s="0">
        <v>13742</v>
      </c>
      <c r="BK640" t="s" s="1275">
        <f>HYPERLINK("http://dx.doi.org/10.1186/s12967-025-06428-z","http://dx.doi.org/10.1186/s12967-025-06428-z")</f>
        <v>13743</v>
      </c>
      <c r="BL640" t="s" s="0">
        <v>81</v>
      </c>
      <c r="BM640" t="s" s="0">
        <v>81</v>
      </c>
      <c r="BN640" t="s" s="0">
        <v>466</v>
      </c>
      <c r="BO640" t="s" s="0">
        <v>1807</v>
      </c>
      <c r="BP640" t="s" s="0">
        <v>1808</v>
      </c>
      <c r="BQ640" t="s" s="0">
        <v>13744</v>
      </c>
      <c r="BR640" t="s" s="0">
        <v>13745</v>
      </c>
      <c r="BS640" t="s" s="0">
        <v>13746</v>
      </c>
      <c r="BT640" t="s" s="1276">
        <f>HYPERLINK("https://www.webofscience.com/wos/woscc/full-record/WOS:001462877300003","View Record in Web of Science")</f>
        <v>119</v>
      </c>
      <c r="BU640" t="s" s="0">
        <v>9560</v>
      </c>
      <c r="BV640" t="s" s="0">
        <v>81</v>
      </c>
      <c r="BW640" t="s" s="0">
        <v>81</v>
      </c>
      <c r="BX640" t="s" s="0">
        <v>121</v>
      </c>
    </row>
    <row r="641">
      <c r="A641" t="s" s="0">
        <v>77</v>
      </c>
      <c r="B641" t="s" s="0">
        <v>77</v>
      </c>
      <c r="C641" t="s" s="0">
        <v>77</v>
      </c>
      <c r="D641" t="s" s="0">
        <v>77</v>
      </c>
      <c r="E641" t="s" s="0">
        <v>13747</v>
      </c>
      <c r="F641" t="s" s="0">
        <v>13748</v>
      </c>
      <c r="G641" t="s" s="0">
        <v>13749</v>
      </c>
      <c r="H641" t="s" s="0">
        <v>81</v>
      </c>
      <c r="I641" t="s" s="0">
        <v>82</v>
      </c>
      <c r="J641" t="s" s="0">
        <v>2118</v>
      </c>
      <c r="K641" t="s" s="0">
        <v>2119</v>
      </c>
      <c r="L641" t="s" s="0">
        <v>81</v>
      </c>
      <c r="M641" t="s" s="0">
        <v>81</v>
      </c>
      <c r="N641" t="s" s="0">
        <v>81</v>
      </c>
      <c r="O641" t="s" s="0">
        <v>13750</v>
      </c>
      <c r="P641" t="s" s="0">
        <v>2121</v>
      </c>
      <c r="Q641" t="s" s="0">
        <v>87</v>
      </c>
      <c r="R641" t="s" s="0">
        <v>81</v>
      </c>
      <c r="S641" t="s" s="0">
        <v>81</v>
      </c>
      <c r="T641" t="s" s="0">
        <v>81</v>
      </c>
      <c r="U641" t="s" s="0">
        <v>81</v>
      </c>
      <c r="V641" t="s" s="0">
        <v>13751</v>
      </c>
      <c r="W641" t="s" s="0">
        <v>13752</v>
      </c>
      <c r="X641" t="s" s="0">
        <v>81</v>
      </c>
      <c r="Y641" t="s" s="0">
        <v>81</v>
      </c>
      <c r="Z641" t="s" s="0">
        <v>90</v>
      </c>
      <c r="AA641" t="s" s="0">
        <v>91</v>
      </c>
      <c r="AB641" t="s" s="0">
        <v>81</v>
      </c>
      <c r="AC641" t="s" s="0">
        <v>81</v>
      </c>
      <c r="AD641" t="s" s="0">
        <v>81</v>
      </c>
      <c r="AE641" t="s" s="0">
        <v>81</v>
      </c>
      <c r="AF641" t="s" s="0">
        <v>81</v>
      </c>
      <c r="AG641" t="s" s="0">
        <v>13753</v>
      </c>
      <c r="AH641" t="s" s="0">
        <v>81</v>
      </c>
      <c r="AI641" t="s" s="0">
        <v>13754</v>
      </c>
      <c r="AJ641" t="s" s="0">
        <v>13755</v>
      </c>
      <c r="AK641" t="s" s="0">
        <v>81</v>
      </c>
      <c r="AL641" t="s" s="0">
        <v>107</v>
      </c>
      <c r="AM641" t="s" s="0">
        <v>199</v>
      </c>
      <c r="AN641" t="s" s="0">
        <v>199</v>
      </c>
      <c r="AO641" t="s" s="0">
        <v>77</v>
      </c>
      <c r="AP641" t="s" s="0">
        <v>97</v>
      </c>
      <c r="AQ641" t="s" s="0">
        <v>1611</v>
      </c>
      <c r="AR641" t="s" s="0">
        <v>1612</v>
      </c>
      <c r="AS641" t="s" s="0">
        <v>9999</v>
      </c>
      <c r="AT641" t="s" s="0">
        <v>13756</v>
      </c>
      <c r="AU641" t="s" s="0">
        <v>13757</v>
      </c>
      <c r="AV641" t="s" s="0">
        <v>81</v>
      </c>
      <c r="AW641" t="s" s="0">
        <v>13752</v>
      </c>
      <c r="AX641" t="s" s="0">
        <v>13758</v>
      </c>
      <c r="AY641" t="s" s="0">
        <v>435</v>
      </c>
      <c r="AZ641" t="s" s="0">
        <v>205</v>
      </c>
      <c r="BA641" t="s" s="0">
        <v>135</v>
      </c>
      <c r="BB641" t="s" s="0">
        <v>13759</v>
      </c>
      <c r="BC641" t="s" s="0">
        <v>2336</v>
      </c>
      <c r="BD641" t="s" s="0">
        <v>81</v>
      </c>
      <c r="BE641" t="s" s="0">
        <v>13760</v>
      </c>
      <c r="BF641" t="s" s="0">
        <v>81</v>
      </c>
      <c r="BG641" t="s" s="0">
        <v>297</v>
      </c>
      <c r="BH641" t="s" s="0">
        <v>385</v>
      </c>
      <c r="BI641" t="s" s="0">
        <v>81</v>
      </c>
      <c r="BJ641" t="s" s="0">
        <v>13761</v>
      </c>
      <c r="BK641" t="s" s="1277">
        <f>HYPERLINK("http://dx.doi.org/10.1007/s00117-025-01513-2","http://dx.doi.org/10.1007/s00117-025-01513-2")</f>
        <v>13762</v>
      </c>
      <c r="BL641" t="s" s="0">
        <v>81</v>
      </c>
      <c r="BM641" t="s" s="0">
        <v>353</v>
      </c>
      <c r="BN641" t="s" s="0">
        <v>404</v>
      </c>
      <c r="BO641" t="s" s="0">
        <v>441</v>
      </c>
      <c r="BP641" t="s" s="0">
        <v>441</v>
      </c>
      <c r="BQ641" t="s" s="0">
        <v>13763</v>
      </c>
      <c r="BR641" t="s" s="0">
        <v>13764</v>
      </c>
      <c r="BS641" t="s" s="0">
        <v>13765</v>
      </c>
      <c r="BT641" t="s" s="1278">
        <f>HYPERLINK("https://www.webofscience.com/wos/woscc/full-record/WOS:001572016100001","View Record in Web of Science")</f>
        <v>119</v>
      </c>
      <c r="BU641" t="s" s="0">
        <v>81</v>
      </c>
      <c r="BV641" t="s" s="0">
        <v>81</v>
      </c>
      <c r="BW641" t="s" s="0">
        <v>81</v>
      </c>
      <c r="BX641" t="s" s="0">
        <v>121</v>
      </c>
    </row>
    <row r="642">
      <c r="A642" t="s" s="0">
        <v>77</v>
      </c>
      <c r="B642" t="s" s="0">
        <v>77</v>
      </c>
      <c r="C642" t="s" s="0">
        <v>77</v>
      </c>
      <c r="D642" t="s" s="0">
        <v>77</v>
      </c>
      <c r="E642" t="s" s="0">
        <v>5928</v>
      </c>
      <c r="F642" t="s" s="0">
        <v>13766</v>
      </c>
      <c r="G642" t="s" s="0">
        <v>5930</v>
      </c>
      <c r="H642" t="s" s="0">
        <v>81</v>
      </c>
      <c r="I642" t="s" s="0">
        <v>82</v>
      </c>
      <c r="J642" t="s" s="0">
        <v>5931</v>
      </c>
      <c r="K642" t="s" s="0">
        <v>5932</v>
      </c>
      <c r="L642" t="s" s="0">
        <v>81</v>
      </c>
      <c r="M642" t="s" s="0">
        <v>81</v>
      </c>
      <c r="N642" t="s" s="0">
        <v>81</v>
      </c>
      <c r="O642" t="s" s="0">
        <v>5933</v>
      </c>
      <c r="P642" t="s" s="0">
        <v>5934</v>
      </c>
      <c r="Q642" t="s" s="0">
        <v>87</v>
      </c>
      <c r="R642" t="s" s="0">
        <v>81</v>
      </c>
      <c r="S642" t="s" s="0">
        <v>81</v>
      </c>
      <c r="T642" t="s" s="0">
        <v>81</v>
      </c>
      <c r="U642" t="s" s="0">
        <v>81</v>
      </c>
      <c r="V642" t="s" s="0">
        <v>13767</v>
      </c>
      <c r="W642" t="s" s="0">
        <v>486</v>
      </c>
      <c r="X642" t="s" s="0">
        <v>81</v>
      </c>
      <c r="Y642" t="s" s="0">
        <v>81</v>
      </c>
      <c r="Z642" t="s" s="0">
        <v>90</v>
      </c>
      <c r="AA642" t="s" s="0">
        <v>91</v>
      </c>
      <c r="AB642" t="s" s="0">
        <v>81</v>
      </c>
      <c r="AC642" t="s" s="0">
        <v>81</v>
      </c>
      <c r="AD642" t="s" s="0">
        <v>81</v>
      </c>
      <c r="AE642" t="s" s="0">
        <v>81</v>
      </c>
      <c r="AF642" t="s" s="0">
        <v>81</v>
      </c>
      <c r="AG642" t="s" s="0">
        <v>13768</v>
      </c>
      <c r="AH642" t="s" s="0">
        <v>13769</v>
      </c>
      <c r="AI642" t="s" s="0">
        <v>5939</v>
      </c>
      <c r="AJ642" t="s" s="0">
        <v>81</v>
      </c>
      <c r="AK642" t="s" s="0">
        <v>81</v>
      </c>
      <c r="AL642" t="s" s="0">
        <v>436</v>
      </c>
      <c r="AM642" t="s" s="0">
        <v>77</v>
      </c>
      <c r="AN642" t="s" s="0">
        <v>108</v>
      </c>
      <c r="AO642" t="s" s="0">
        <v>77</v>
      </c>
      <c r="AP642" t="s" s="0">
        <v>77</v>
      </c>
      <c r="AQ642" t="s" s="0">
        <v>170</v>
      </c>
      <c r="AR642" t="s" s="0">
        <v>171</v>
      </c>
      <c r="AS642" t="s" s="0">
        <v>172</v>
      </c>
      <c r="AT642" t="s" s="0">
        <v>81</v>
      </c>
      <c r="AU642" t="s" s="0">
        <v>490</v>
      </c>
      <c r="AV642" t="s" s="0">
        <v>81</v>
      </c>
      <c r="AW642" t="s" s="0">
        <v>486</v>
      </c>
      <c r="AX642" t="s" s="0">
        <v>491</v>
      </c>
      <c r="AY642" t="s" s="0">
        <v>5246</v>
      </c>
      <c r="AZ642" t="s" s="0">
        <v>106</v>
      </c>
      <c r="BA642" t="s" s="0">
        <v>493</v>
      </c>
      <c r="BB642" t="s" s="0">
        <v>200</v>
      </c>
      <c r="BC642" t="s" s="0">
        <v>81</v>
      </c>
      <c r="BD642" t="s" s="0">
        <v>81</v>
      </c>
      <c r="BE642" t="s" s="0">
        <v>81</v>
      </c>
      <c r="BF642" t="s" s="0">
        <v>81</v>
      </c>
      <c r="BG642" t="s" s="0">
        <v>81</v>
      </c>
      <c r="BH642" t="s" s="0">
        <v>81</v>
      </c>
      <c r="BI642" t="s" s="0">
        <v>13770</v>
      </c>
      <c r="BJ642" t="s" s="0">
        <v>13771</v>
      </c>
      <c r="BK642" t="s" s="1279">
        <f>HYPERLINK("http://dx.doi.org/10.3390/diagnostics16040633","http://dx.doi.org/10.3390/diagnostics16040633")</f>
        <v>13772</v>
      </c>
      <c r="BL642" t="s" s="0">
        <v>81</v>
      </c>
      <c r="BM642" t="s" s="0">
        <v>81</v>
      </c>
      <c r="BN642" t="s" s="0">
        <v>385</v>
      </c>
      <c r="BO642" t="s" s="0">
        <v>182</v>
      </c>
      <c r="BP642" t="s" s="0">
        <v>115</v>
      </c>
      <c r="BQ642" t="s" s="0">
        <v>13773</v>
      </c>
      <c r="BR642" t="s" s="0">
        <v>13774</v>
      </c>
      <c r="BS642" t="s" s="0">
        <v>13775</v>
      </c>
      <c r="BT642" t="s" s="1280">
        <f>HYPERLINK("https://www.webofscience.com/wos/woscc/full-record/WOS:001701446900001","View Record in Web of Science")</f>
        <v>119</v>
      </c>
      <c r="BU642" t="s" s="0">
        <v>120</v>
      </c>
      <c r="BV642" t="s" s="0">
        <v>81</v>
      </c>
      <c r="BW642" t="s" s="0">
        <v>81</v>
      </c>
      <c r="BX642" t="s" s="0">
        <v>121</v>
      </c>
    </row>
    <row r="643">
      <c r="A643" t="s" s="0">
        <v>77</v>
      </c>
      <c r="B643" t="s" s="0">
        <v>77</v>
      </c>
      <c r="C643" t="s" s="0">
        <v>77</v>
      </c>
      <c r="D643" t="s" s="0">
        <v>77</v>
      </c>
      <c r="E643" t="s" s="0">
        <v>13776</v>
      </c>
      <c r="F643" t="s" s="0">
        <v>13777</v>
      </c>
      <c r="G643" t="s" s="0">
        <v>13778</v>
      </c>
      <c r="H643" t="s" s="0">
        <v>81</v>
      </c>
      <c r="I643" t="s" s="0">
        <v>82</v>
      </c>
      <c r="J643" t="s" s="0">
        <v>13779</v>
      </c>
      <c r="K643" t="s" s="0">
        <v>13780</v>
      </c>
      <c r="L643" t="s" s="0">
        <v>81</v>
      </c>
      <c r="M643" t="s" s="0">
        <v>81</v>
      </c>
      <c r="N643" t="s" s="0">
        <v>81</v>
      </c>
      <c r="O643" t="s" s="0">
        <v>13781</v>
      </c>
      <c r="P643" t="s" s="0">
        <v>13782</v>
      </c>
      <c r="Q643" t="s" s="0">
        <v>87</v>
      </c>
      <c r="R643" t="s" s="0">
        <v>81</v>
      </c>
      <c r="S643" t="s" s="0">
        <v>81</v>
      </c>
      <c r="T643" t="s" s="0">
        <v>81</v>
      </c>
      <c r="U643" t="s" s="0">
        <v>81</v>
      </c>
      <c r="V643" t="s" s="0">
        <v>13783</v>
      </c>
      <c r="W643" t="s" s="0">
        <v>13784</v>
      </c>
      <c r="X643" t="s" s="0">
        <v>81</v>
      </c>
      <c r="Y643" t="s" s="0">
        <v>81</v>
      </c>
      <c r="Z643" t="s" s="0">
        <v>90</v>
      </c>
      <c r="AA643" t="s" s="0">
        <v>509</v>
      </c>
      <c r="AB643" t="s" s="0">
        <v>81</v>
      </c>
      <c r="AC643" t="s" s="0">
        <v>81</v>
      </c>
      <c r="AD643" t="s" s="0">
        <v>81</v>
      </c>
      <c r="AE643" t="s" s="0">
        <v>81</v>
      </c>
      <c r="AF643" t="s" s="0">
        <v>81</v>
      </c>
      <c r="AG643" t="s" s="0">
        <v>13785</v>
      </c>
      <c r="AH643" t="s" s="0">
        <v>13786</v>
      </c>
      <c r="AI643" t="s" s="0">
        <v>13787</v>
      </c>
      <c r="AJ643" t="s" s="0">
        <v>13788</v>
      </c>
      <c r="AK643" t="s" s="0">
        <v>81</v>
      </c>
      <c r="AL643" t="s" s="0">
        <v>4305</v>
      </c>
      <c r="AM643" t="s" s="0">
        <v>77</v>
      </c>
      <c r="AN643" t="s" s="0">
        <v>77</v>
      </c>
      <c r="AO643" t="s" s="0">
        <v>122</v>
      </c>
      <c r="AP643" t="s" s="0">
        <v>122</v>
      </c>
      <c r="AQ643" t="s" s="0">
        <v>997</v>
      </c>
      <c r="AR643" t="s" s="0">
        <v>99</v>
      </c>
      <c r="AS643" t="s" s="0">
        <v>998</v>
      </c>
      <c r="AT643" t="s" s="0">
        <v>13789</v>
      </c>
      <c r="AU643" t="s" s="0">
        <v>13790</v>
      </c>
      <c r="AV643" t="s" s="0">
        <v>81</v>
      </c>
      <c r="AW643" t="s" s="0">
        <v>13791</v>
      </c>
      <c r="AX643" t="s" s="0">
        <v>13792</v>
      </c>
      <c r="AY643" t="s" s="0">
        <v>81</v>
      </c>
      <c r="AZ643" t="s" s="0">
        <v>106</v>
      </c>
      <c r="BA643" t="s" s="0">
        <v>81</v>
      </c>
      <c r="BB643" t="s" s="0">
        <v>81</v>
      </c>
      <c r="BC643" t="s" s="0">
        <v>81</v>
      </c>
      <c r="BD643" t="s" s="0">
        <v>81</v>
      </c>
      <c r="BE643" t="s" s="0">
        <v>81</v>
      </c>
      <c r="BF643" t="s" s="0">
        <v>81</v>
      </c>
      <c r="BG643" t="s" s="0">
        <v>81</v>
      </c>
      <c r="BH643" t="s" s="0">
        <v>81</v>
      </c>
      <c r="BI643" t="s" s="0">
        <v>81</v>
      </c>
      <c r="BJ643" t="s" s="0">
        <v>13793</v>
      </c>
      <c r="BK643" t="s" s="1281">
        <f>HYPERLINK("http://dx.doi.org/10.1177/21925682261416504","http://dx.doi.org/10.1177/21925682261416504")</f>
        <v>13794</v>
      </c>
      <c r="BL643" t="s" s="0">
        <v>81</v>
      </c>
      <c r="BM643" t="s" s="0">
        <v>1992</v>
      </c>
      <c r="BN643" t="s" s="0">
        <v>677</v>
      </c>
      <c r="BO643" t="s" s="0">
        <v>1917</v>
      </c>
      <c r="BP643" t="s" s="0">
        <v>1918</v>
      </c>
      <c r="BQ643" t="s" s="0">
        <v>13795</v>
      </c>
      <c r="BR643" t="s" s="0">
        <v>13796</v>
      </c>
      <c r="BS643" t="s" s="0">
        <v>13797</v>
      </c>
      <c r="BT643" t="s" s="1282">
        <f>HYPERLINK("https://www.webofscience.com/wos/woscc/full-record/WOS:001669647100001","View Record in Web of Science")</f>
        <v>119</v>
      </c>
      <c r="BU643" t="s" s="0">
        <v>120</v>
      </c>
      <c r="BV643" t="s" s="0">
        <v>81</v>
      </c>
      <c r="BW643" t="s" s="0">
        <v>81</v>
      </c>
      <c r="BX643" t="s" s="0">
        <v>121</v>
      </c>
    </row>
    <row r="644">
      <c r="A644" t="s" s="0">
        <v>77</v>
      </c>
      <c r="B644" t="s" s="0">
        <v>77</v>
      </c>
      <c r="C644" t="s" s="0">
        <v>77</v>
      </c>
      <c r="D644" t="s" s="0">
        <v>77</v>
      </c>
      <c r="E644" t="s" s="0">
        <v>13798</v>
      </c>
      <c r="F644" t="s" s="0">
        <v>13799</v>
      </c>
      <c r="G644" t="s" s="0">
        <v>13800</v>
      </c>
      <c r="H644" t="s" s="0">
        <v>81</v>
      </c>
      <c r="I644" t="s" s="0">
        <v>82</v>
      </c>
      <c r="J644" t="s" s="0">
        <v>13801</v>
      </c>
      <c r="K644" t="s" s="0">
        <v>13802</v>
      </c>
      <c r="L644" t="s" s="0">
        <v>81</v>
      </c>
      <c r="M644" t="s" s="0">
        <v>81</v>
      </c>
      <c r="N644" t="s" s="0">
        <v>81</v>
      </c>
      <c r="O644" t="s" s="0">
        <v>13803</v>
      </c>
      <c r="P644" t="s" s="0">
        <v>13804</v>
      </c>
      <c r="Q644" t="s" s="0">
        <v>87</v>
      </c>
      <c r="R644" t="s" s="0">
        <v>81</v>
      </c>
      <c r="S644" t="s" s="0">
        <v>81</v>
      </c>
      <c r="T644" t="s" s="0">
        <v>81</v>
      </c>
      <c r="U644" t="s" s="0">
        <v>81</v>
      </c>
      <c r="V644" t="s" s="0">
        <v>13805</v>
      </c>
      <c r="W644" t="s" s="0">
        <v>13806</v>
      </c>
      <c r="X644" t="s" s="0">
        <v>81</v>
      </c>
      <c r="Y644" t="s" s="0">
        <v>81</v>
      </c>
      <c r="Z644" t="s" s="0">
        <v>90</v>
      </c>
      <c r="AA644" t="s" s="0">
        <v>509</v>
      </c>
      <c r="AB644" t="s" s="0">
        <v>81</v>
      </c>
      <c r="AC644" t="s" s="0">
        <v>81</v>
      </c>
      <c r="AD644" t="s" s="0">
        <v>81</v>
      </c>
      <c r="AE644" t="s" s="0">
        <v>81</v>
      </c>
      <c r="AF644" t="s" s="0">
        <v>81</v>
      </c>
      <c r="AG644" t="s" s="0">
        <v>13807</v>
      </c>
      <c r="AH644" t="s" s="0">
        <v>13808</v>
      </c>
      <c r="AI644" t="s" s="0">
        <v>13809</v>
      </c>
      <c r="AJ644" t="s" s="0">
        <v>13810</v>
      </c>
      <c r="AK644" t="s" s="0">
        <v>81</v>
      </c>
      <c r="AL644" t="s" s="0">
        <v>770</v>
      </c>
      <c r="AM644" t="s" s="0">
        <v>77</v>
      </c>
      <c r="AN644" t="s" s="0">
        <v>77</v>
      </c>
      <c r="AO644" t="s" s="0">
        <v>77</v>
      </c>
      <c r="AP644" t="s" s="0">
        <v>77</v>
      </c>
      <c r="AQ644" t="s" s="0">
        <v>1611</v>
      </c>
      <c r="AR644" t="s" s="0">
        <v>1612</v>
      </c>
      <c r="AS644" t="s" s="0">
        <v>9999</v>
      </c>
      <c r="AT644" t="s" s="0">
        <v>13811</v>
      </c>
      <c r="AU644" t="s" s="0">
        <v>13812</v>
      </c>
      <c r="AV644" t="s" s="0">
        <v>81</v>
      </c>
      <c r="AW644" t="s" s="0">
        <v>13813</v>
      </c>
      <c r="AX644" t="s" s="0">
        <v>13814</v>
      </c>
      <c r="AY644" t="s" s="0">
        <v>81</v>
      </c>
      <c r="AZ644" t="s" s="0">
        <v>106</v>
      </c>
      <c r="BA644" t="s" s="0">
        <v>81</v>
      </c>
      <c r="BB644" t="s" s="0">
        <v>81</v>
      </c>
      <c r="BC644" t="s" s="0">
        <v>81</v>
      </c>
      <c r="BD644" t="s" s="0">
        <v>81</v>
      </c>
      <c r="BE644" t="s" s="0">
        <v>81</v>
      </c>
      <c r="BF644" t="s" s="0">
        <v>81</v>
      </c>
      <c r="BG644" t="s" s="0">
        <v>81</v>
      </c>
      <c r="BH644" t="s" s="0">
        <v>81</v>
      </c>
      <c r="BI644" t="s" s="0">
        <v>81</v>
      </c>
      <c r="BJ644" t="s" s="0">
        <v>13815</v>
      </c>
      <c r="BK644" t="s" s="1283">
        <f>HYPERLINK("http://dx.doi.org/10.1007/s00062-026-01637-5","http://dx.doi.org/10.1007/s00062-026-01637-5")</f>
        <v>13816</v>
      </c>
      <c r="BL644" t="s" s="0">
        <v>81</v>
      </c>
      <c r="BM644" t="s" s="0">
        <v>112</v>
      </c>
      <c r="BN644" t="s" s="0">
        <v>677</v>
      </c>
      <c r="BO644" t="s" s="0">
        <v>13817</v>
      </c>
      <c r="BP644" t="s" s="0">
        <v>2156</v>
      </c>
      <c r="BQ644" t="s" s="0">
        <v>13818</v>
      </c>
      <c r="BR644" t="s" s="0">
        <v>13819</v>
      </c>
      <c r="BS644" t="s" s="0">
        <v>13820</v>
      </c>
      <c r="BT644" t="s" s="1284">
        <f>HYPERLINK("https://www.webofscience.com/wos/woscc/full-record/WOS:001711304700001","View Record in Web of Science")</f>
        <v>119</v>
      </c>
      <c r="BU644" t="s" s="0">
        <v>81</v>
      </c>
      <c r="BV644" t="s" s="0">
        <v>81</v>
      </c>
      <c r="BW644" t="s" s="0">
        <v>81</v>
      </c>
      <c r="BX644" t="s" s="0">
        <v>121</v>
      </c>
    </row>
    <row r="645">
      <c r="A645" t="s" s="0">
        <v>77</v>
      </c>
      <c r="B645" t="s" s="0">
        <v>77</v>
      </c>
      <c r="C645" t="s" s="0">
        <v>77</v>
      </c>
      <c r="D645" t="s" s="0">
        <v>77</v>
      </c>
      <c r="E645" t="s" s="0">
        <v>13821</v>
      </c>
      <c r="F645" t="s" s="0">
        <v>13822</v>
      </c>
      <c r="G645" t="s" s="0">
        <v>13823</v>
      </c>
      <c r="H645" t="s" s="0">
        <v>81</v>
      </c>
      <c r="I645" t="s" s="0">
        <v>82</v>
      </c>
      <c r="J645" t="s" s="0">
        <v>13824</v>
      </c>
      <c r="K645" t="s" s="0">
        <v>13825</v>
      </c>
      <c r="L645" t="s" s="0">
        <v>13826</v>
      </c>
      <c r="M645" t="s" s="0">
        <v>13827</v>
      </c>
      <c r="N645" t="s" s="0">
        <v>13828</v>
      </c>
      <c r="O645" t="s" s="0">
        <v>13829</v>
      </c>
      <c r="P645" t="s" s="0">
        <v>13830</v>
      </c>
      <c r="Q645" t="s" s="0">
        <v>87</v>
      </c>
      <c r="R645" t="s" s="0">
        <v>81</v>
      </c>
      <c r="S645" t="s" s="0">
        <v>81</v>
      </c>
      <c r="T645" t="s" s="0">
        <v>81</v>
      </c>
      <c r="U645" t="s" s="0">
        <v>81</v>
      </c>
      <c r="V645" t="s" s="0">
        <v>13831</v>
      </c>
      <c r="W645" t="s" s="0">
        <v>3083</v>
      </c>
      <c r="X645" t="s" s="0">
        <v>81</v>
      </c>
      <c r="Y645" t="s" s="0">
        <v>81</v>
      </c>
      <c r="Z645" t="s" s="0">
        <v>90</v>
      </c>
      <c r="AA645" t="s" s="0">
        <v>91</v>
      </c>
      <c r="AB645" t="s" s="0">
        <v>81</v>
      </c>
      <c r="AC645" t="s" s="0">
        <v>81</v>
      </c>
      <c r="AD645" t="s" s="0">
        <v>81</v>
      </c>
      <c r="AE645" t="s" s="0">
        <v>81</v>
      </c>
      <c r="AF645" t="s" s="0">
        <v>81</v>
      </c>
      <c r="AG645" t="s" s="0">
        <v>13832</v>
      </c>
      <c r="AH645" t="s" s="0">
        <v>13833</v>
      </c>
      <c r="AI645" t="s" s="0">
        <v>81</v>
      </c>
      <c r="AJ645" t="s" s="0">
        <v>81</v>
      </c>
      <c r="AK645" t="s" s="0">
        <v>81</v>
      </c>
      <c r="AL645" t="s" s="0">
        <v>3358</v>
      </c>
      <c r="AM645" t="s" s="0">
        <v>77</v>
      </c>
      <c r="AN645" t="s" s="0">
        <v>77</v>
      </c>
      <c r="AO645" t="s" s="0">
        <v>77</v>
      </c>
      <c r="AP645" t="s" s="0">
        <v>77</v>
      </c>
      <c r="AQ645" t="s" s="0">
        <v>98</v>
      </c>
      <c r="AR645" t="s" s="0">
        <v>99</v>
      </c>
      <c r="AS645" t="s" s="0">
        <v>100</v>
      </c>
      <c r="AT645" t="s" s="0">
        <v>81</v>
      </c>
      <c r="AU645" t="s" s="0">
        <v>3087</v>
      </c>
      <c r="AV645" t="s" s="0">
        <v>81</v>
      </c>
      <c r="AW645" t="s" s="0">
        <v>3088</v>
      </c>
      <c r="AX645" t="s" s="0">
        <v>3089</v>
      </c>
      <c r="AY645" t="s" s="0">
        <v>4303</v>
      </c>
      <c r="AZ645" t="s" s="0">
        <v>106</v>
      </c>
      <c r="BA645" t="s" s="0">
        <v>323</v>
      </c>
      <c r="BB645" t="s" s="0">
        <v>108</v>
      </c>
      <c r="BC645" t="s" s="0">
        <v>81</v>
      </c>
      <c r="BD645" t="s" s="0">
        <v>81</v>
      </c>
      <c r="BE645" t="s" s="0">
        <v>81</v>
      </c>
      <c r="BF645" t="s" s="0">
        <v>81</v>
      </c>
      <c r="BG645" t="s" s="0">
        <v>81</v>
      </c>
      <c r="BH645" t="s" s="0">
        <v>81</v>
      </c>
      <c r="BI645" t="s" s="0">
        <v>5867</v>
      </c>
      <c r="BJ645" t="s" s="0">
        <v>13834</v>
      </c>
      <c r="BK645" t="s" s="1285">
        <f>HYPERLINK("http://dx.doi.org/10.1186/s12911-026-03624-9","http://dx.doi.org/10.1186/s12911-026-03624-9")</f>
        <v>13835</v>
      </c>
      <c r="BL645" t="s" s="0">
        <v>81</v>
      </c>
      <c r="BM645" t="s" s="0">
        <v>81</v>
      </c>
      <c r="BN645" t="s" s="0">
        <v>376</v>
      </c>
      <c r="BO645" t="s" s="0">
        <v>3094</v>
      </c>
      <c r="BP645" t="s" s="0">
        <v>3094</v>
      </c>
      <c r="BQ645" t="s" s="0">
        <v>13836</v>
      </c>
      <c r="BR645" t="s" s="0">
        <v>13837</v>
      </c>
      <c r="BS645" t="s" s="0">
        <v>13838</v>
      </c>
      <c r="BT645" t="s" s="1286">
        <f>HYPERLINK("https://www.webofscience.com/wos/woscc/full-record/WOS:001851467300001","View Record in Web of Science")</f>
        <v>119</v>
      </c>
      <c r="BU645" t="s" s="0">
        <v>120</v>
      </c>
      <c r="BV645" t="s" s="0">
        <v>81</v>
      </c>
      <c r="BW645" t="s" s="0">
        <v>81</v>
      </c>
      <c r="BX645" t="s" s="0">
        <v>121</v>
      </c>
    </row>
    <row r="646">
      <c r="A646" t="s" s="0">
        <v>108</v>
      </c>
      <c r="B646" t="s" s="0">
        <v>77</v>
      </c>
      <c r="C646" t="s" s="0">
        <v>289</v>
      </c>
      <c r="D646" t="s" s="0">
        <v>77</v>
      </c>
      <c r="E646" t="s" s="0">
        <v>13839</v>
      </c>
      <c r="F646" t="s" s="0">
        <v>13840</v>
      </c>
      <c r="G646" t="s" s="0">
        <v>13841</v>
      </c>
      <c r="H646" t="s" s="0">
        <v>81</v>
      </c>
      <c r="I646" t="s" s="0">
        <v>82</v>
      </c>
      <c r="J646" t="s" s="0">
        <v>13842</v>
      </c>
      <c r="K646" t="s" s="0">
        <v>13843</v>
      </c>
      <c r="L646" t="s" s="0">
        <v>81</v>
      </c>
      <c r="M646" t="s" s="0">
        <v>81</v>
      </c>
      <c r="N646" t="s" s="0">
        <v>81</v>
      </c>
      <c r="O646" t="s" s="0">
        <v>13844</v>
      </c>
      <c r="P646" t="s" s="0">
        <v>13845</v>
      </c>
      <c r="Q646" t="s" s="0">
        <v>87</v>
      </c>
      <c r="R646" t="s" s="0">
        <v>81</v>
      </c>
      <c r="S646" t="s" s="0">
        <v>81</v>
      </c>
      <c r="T646" t="s" s="0">
        <v>81</v>
      </c>
      <c r="U646" t="s" s="0">
        <v>81</v>
      </c>
      <c r="V646" t="s" s="0">
        <v>13846</v>
      </c>
      <c r="W646" t="s" s="0">
        <v>13847</v>
      </c>
      <c r="X646" t="s" s="0">
        <v>81</v>
      </c>
      <c r="Y646" t="s" s="0">
        <v>81</v>
      </c>
      <c r="Z646" t="s" s="0">
        <v>90</v>
      </c>
      <c r="AA646" t="s" s="0">
        <v>91</v>
      </c>
      <c r="AB646" t="s" s="0">
        <v>81</v>
      </c>
      <c r="AC646" t="s" s="0">
        <v>81</v>
      </c>
      <c r="AD646" t="s" s="0">
        <v>81</v>
      </c>
      <c r="AE646" t="s" s="0">
        <v>81</v>
      </c>
      <c r="AF646" t="s" s="0">
        <v>81</v>
      </c>
      <c r="AG646" t="s" s="0">
        <v>13848</v>
      </c>
      <c r="AH646" t="s" s="0">
        <v>13849</v>
      </c>
      <c r="AI646" t="s" s="0">
        <v>13850</v>
      </c>
      <c r="AJ646" t="s" s="0">
        <v>13851</v>
      </c>
      <c r="AK646" t="s" s="0">
        <v>81</v>
      </c>
      <c r="AL646" t="s" s="0">
        <v>169</v>
      </c>
      <c r="AM646" t="s" s="0">
        <v>461</v>
      </c>
      <c r="AN646" t="s" s="0">
        <v>287</v>
      </c>
      <c r="AO646" t="s" s="0">
        <v>77</v>
      </c>
      <c r="AP646" t="s" s="0">
        <v>181</v>
      </c>
      <c r="AQ646" t="s" s="0">
        <v>139</v>
      </c>
      <c r="AR646" t="s" s="0">
        <v>140</v>
      </c>
      <c r="AS646" t="s" s="0">
        <v>430</v>
      </c>
      <c r="AT646" t="s" s="0">
        <v>13852</v>
      </c>
      <c r="AU646" t="s" s="0">
        <v>13853</v>
      </c>
      <c r="AV646" t="s" s="0">
        <v>81</v>
      </c>
      <c r="AW646" t="s" s="0">
        <v>13854</v>
      </c>
      <c r="AX646" t="s" s="0">
        <v>13855</v>
      </c>
      <c r="AY646" t="s" s="0">
        <v>7476</v>
      </c>
      <c r="AZ646" t="s" s="0">
        <v>6286</v>
      </c>
      <c r="BA646" t="s" s="0">
        <v>113</v>
      </c>
      <c r="BB646" t="s" s="0">
        <v>297</v>
      </c>
      <c r="BC646" t="s" s="0">
        <v>81</v>
      </c>
      <c r="BD646" t="s" s="0">
        <v>81</v>
      </c>
      <c r="BE646" t="s" s="0">
        <v>81</v>
      </c>
      <c r="BF646" t="s" s="0">
        <v>81</v>
      </c>
      <c r="BG646" t="s" s="0">
        <v>13856</v>
      </c>
      <c r="BH646" t="s" s="0">
        <v>13857</v>
      </c>
      <c r="BI646" t="s" s="0">
        <v>81</v>
      </c>
      <c r="BJ646" t="s" s="0">
        <v>13858</v>
      </c>
      <c r="BK646" t="s" s="1287">
        <f>HYPERLINK("http://dx.doi.org/10.1016/j.spinee.2020.04.001","http://dx.doi.org/10.1016/j.spinee.2020.04.001")</f>
        <v>13859</v>
      </c>
      <c r="BL646" t="s" s="0">
        <v>81</v>
      </c>
      <c r="BM646" t="s" s="0">
        <v>7476</v>
      </c>
      <c r="BN646" t="s" s="0">
        <v>354</v>
      </c>
      <c r="BO646" t="s" s="0">
        <v>1917</v>
      </c>
      <c r="BP646" t="s" s="0">
        <v>1918</v>
      </c>
      <c r="BQ646" t="s" s="0">
        <v>13860</v>
      </c>
      <c r="BR646" t="s" s="0">
        <v>13861</v>
      </c>
      <c r="BS646" t="s" s="0">
        <v>13862</v>
      </c>
      <c r="BT646" t="s" s="1288">
        <f>HYPERLINK("https://www.webofscience.com/wos/woscc/full-record/WOS:000704865800007","View Record in Web of Science")</f>
        <v>119</v>
      </c>
      <c r="BU646" t="s" s="0">
        <v>81</v>
      </c>
      <c r="BV646" t="s" s="0">
        <v>81</v>
      </c>
      <c r="BW646" t="s" s="0">
        <v>81</v>
      </c>
      <c r="BX646" t="s" s="0">
        <v>121</v>
      </c>
    </row>
    <row r="647"/>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 ref="BK202" r:id="rId401"/>
    <hyperlink ref="BT202" r:id="rId402"/>
    <hyperlink ref="BK203" r:id="rId403"/>
    <hyperlink ref="BT203" r:id="rId404"/>
    <hyperlink ref="BK204" r:id="rId405"/>
    <hyperlink ref="BT204" r:id="rId406"/>
    <hyperlink ref="BK205" r:id="rId407"/>
    <hyperlink ref="BT205" r:id="rId408"/>
    <hyperlink ref="BK206" r:id="rId409"/>
    <hyperlink ref="BT206" r:id="rId410"/>
    <hyperlink ref="BK207" r:id="rId411"/>
    <hyperlink ref="BT207" r:id="rId412"/>
    <hyperlink ref="BK208" r:id="rId413"/>
    <hyperlink ref="BT208" r:id="rId414"/>
    <hyperlink ref="BK209" r:id="rId415"/>
    <hyperlink ref="BT209" r:id="rId416"/>
    <hyperlink ref="BK210" r:id="rId417"/>
    <hyperlink ref="BT210" r:id="rId418"/>
    <hyperlink ref="BK211" r:id="rId419"/>
    <hyperlink ref="BT211" r:id="rId420"/>
    <hyperlink ref="BK212" r:id="rId421"/>
    <hyperlink ref="BT212" r:id="rId422"/>
    <hyperlink ref="BK213" r:id="rId423"/>
    <hyperlink ref="BT213" r:id="rId424"/>
    <hyperlink ref="BK214" r:id="rId425"/>
    <hyperlink ref="BT214" r:id="rId426"/>
    <hyperlink ref="BK215" r:id="rId427"/>
    <hyperlink ref="BT215" r:id="rId428"/>
    <hyperlink ref="BK216" r:id="rId429"/>
    <hyperlink ref="BT216" r:id="rId430"/>
    <hyperlink ref="BK217" r:id="rId431"/>
    <hyperlink ref="BT217" r:id="rId432"/>
    <hyperlink ref="BK218" r:id="rId433"/>
    <hyperlink ref="BT218" r:id="rId434"/>
    <hyperlink ref="BK219" r:id="rId435"/>
    <hyperlink ref="BT219" r:id="rId436"/>
    <hyperlink ref="BK220" r:id="rId437"/>
    <hyperlink ref="BT220" r:id="rId438"/>
    <hyperlink ref="BK221" r:id="rId439"/>
    <hyperlink ref="BT221" r:id="rId440"/>
    <hyperlink ref="BK222" r:id="rId441"/>
    <hyperlink ref="BT222" r:id="rId442"/>
    <hyperlink ref="BK223" r:id="rId443"/>
    <hyperlink ref="BT223" r:id="rId444"/>
    <hyperlink ref="BK224" r:id="rId445"/>
    <hyperlink ref="BT224" r:id="rId446"/>
    <hyperlink ref="BK225" r:id="rId447"/>
    <hyperlink ref="BT225" r:id="rId448"/>
    <hyperlink ref="BK226" r:id="rId449"/>
    <hyperlink ref="BT226" r:id="rId450"/>
    <hyperlink ref="BK227" r:id="rId451"/>
    <hyperlink ref="BT227" r:id="rId452"/>
    <hyperlink ref="BK228" r:id="rId453"/>
    <hyperlink ref="BT228" r:id="rId454"/>
    <hyperlink ref="BK229" r:id="rId455"/>
    <hyperlink ref="BT229" r:id="rId456"/>
    <hyperlink ref="BK230" r:id="rId457"/>
    <hyperlink ref="BT230" r:id="rId458"/>
    <hyperlink ref="BK231" r:id="rId459"/>
    <hyperlink ref="BT231" r:id="rId460"/>
    <hyperlink ref="BK232" r:id="rId461"/>
    <hyperlink ref="BT232" r:id="rId462"/>
    <hyperlink ref="BK233" r:id="rId463"/>
    <hyperlink ref="BT233" r:id="rId464"/>
    <hyperlink ref="BK234" r:id="rId465"/>
    <hyperlink ref="BT234" r:id="rId466"/>
    <hyperlink ref="BK235" r:id="rId467"/>
    <hyperlink ref="BT235" r:id="rId468"/>
    <hyperlink ref="BK236" r:id="rId469"/>
    <hyperlink ref="BT236" r:id="rId470"/>
    <hyperlink ref="BK237" r:id="rId471"/>
    <hyperlink ref="BT237" r:id="rId472"/>
    <hyperlink ref="BK238" r:id="rId473"/>
    <hyperlink ref="BT238" r:id="rId474"/>
    <hyperlink ref="BK239" r:id="rId475"/>
    <hyperlink ref="BT239" r:id="rId476"/>
    <hyperlink ref="BK240" r:id="rId477"/>
    <hyperlink ref="BT240" r:id="rId478"/>
    <hyperlink ref="BK241" r:id="rId479"/>
    <hyperlink ref="BT241" r:id="rId480"/>
    <hyperlink ref="BK242" r:id="rId481"/>
    <hyperlink ref="BT242" r:id="rId482"/>
    <hyperlink ref="BK243" r:id="rId483"/>
    <hyperlink ref="BT243" r:id="rId484"/>
    <hyperlink ref="BK244" r:id="rId485"/>
    <hyperlink ref="BT244" r:id="rId486"/>
    <hyperlink ref="BK245" r:id="rId487"/>
    <hyperlink ref="BT245" r:id="rId488"/>
    <hyperlink ref="BK246" r:id="rId489"/>
    <hyperlink ref="BT246" r:id="rId490"/>
    <hyperlink ref="BK247" r:id="rId491"/>
    <hyperlink ref="BT247" r:id="rId492"/>
    <hyperlink ref="BK248" r:id="rId493"/>
    <hyperlink ref="BT248" r:id="rId494"/>
    <hyperlink ref="BK249" r:id="rId495"/>
    <hyperlink ref="BT249" r:id="rId496"/>
    <hyperlink ref="BK250" r:id="rId497"/>
    <hyperlink ref="BT250" r:id="rId498"/>
    <hyperlink ref="BK251" r:id="rId499"/>
    <hyperlink ref="BT251" r:id="rId500"/>
    <hyperlink ref="BK252" r:id="rId501"/>
    <hyperlink ref="BT252" r:id="rId502"/>
    <hyperlink ref="BK253" r:id="rId503"/>
    <hyperlink ref="BT253" r:id="rId504"/>
    <hyperlink ref="BK254" r:id="rId505"/>
    <hyperlink ref="BT254" r:id="rId506"/>
    <hyperlink ref="BK255" r:id="rId507"/>
    <hyperlink ref="BT255" r:id="rId508"/>
    <hyperlink ref="BK256" r:id="rId509"/>
    <hyperlink ref="BT256" r:id="rId510"/>
    <hyperlink ref="BK257" r:id="rId511"/>
    <hyperlink ref="BT257" r:id="rId512"/>
    <hyperlink ref="BK258" r:id="rId513"/>
    <hyperlink ref="BT258" r:id="rId514"/>
    <hyperlink ref="BK259" r:id="rId515"/>
    <hyperlink ref="BT259" r:id="rId516"/>
    <hyperlink ref="BK260" r:id="rId517"/>
    <hyperlink ref="BT260" r:id="rId518"/>
    <hyperlink ref="BK261" r:id="rId519"/>
    <hyperlink ref="BT261" r:id="rId520"/>
    <hyperlink ref="BK262" r:id="rId521"/>
    <hyperlink ref="BT262" r:id="rId522"/>
    <hyperlink ref="BK263" r:id="rId523"/>
    <hyperlink ref="BT263" r:id="rId524"/>
    <hyperlink ref="BK264" r:id="rId525"/>
    <hyperlink ref="BT264" r:id="rId526"/>
    <hyperlink ref="BK265" r:id="rId527"/>
    <hyperlink ref="BT265" r:id="rId528"/>
    <hyperlink ref="BK266" r:id="rId529"/>
    <hyperlink ref="BT266" r:id="rId530"/>
    <hyperlink ref="BK267" r:id="rId531"/>
    <hyperlink ref="BT267" r:id="rId532"/>
    <hyperlink ref="BK268" r:id="rId533"/>
    <hyperlink ref="BT268" r:id="rId534"/>
    <hyperlink ref="BK269" r:id="rId535"/>
    <hyperlink ref="BT269" r:id="rId536"/>
    <hyperlink ref="BK270" r:id="rId537"/>
    <hyperlink ref="BT270" r:id="rId538"/>
    <hyperlink ref="BK271" r:id="rId539"/>
    <hyperlink ref="BT271" r:id="rId540"/>
    <hyperlink ref="BK272" r:id="rId541"/>
    <hyperlink ref="BT272" r:id="rId542"/>
    <hyperlink ref="BK273" r:id="rId543"/>
    <hyperlink ref="BT273" r:id="rId544"/>
    <hyperlink ref="BK274" r:id="rId545"/>
    <hyperlink ref="BT274" r:id="rId546"/>
    <hyperlink ref="BK275" r:id="rId547"/>
    <hyperlink ref="BT275" r:id="rId548"/>
    <hyperlink ref="BK276" r:id="rId549"/>
    <hyperlink ref="BT276" r:id="rId550"/>
    <hyperlink ref="BK277" r:id="rId551"/>
    <hyperlink ref="BT277" r:id="rId552"/>
    <hyperlink ref="BK278" r:id="rId553"/>
    <hyperlink ref="BT278" r:id="rId554"/>
    <hyperlink ref="BK279" r:id="rId555"/>
    <hyperlink ref="BT279" r:id="rId556"/>
    <hyperlink ref="BK280" r:id="rId557"/>
    <hyperlink ref="BT280" r:id="rId558"/>
    <hyperlink ref="BK281" r:id="rId559"/>
    <hyperlink ref="BT281" r:id="rId560"/>
    <hyperlink ref="BK282" r:id="rId561"/>
    <hyperlink ref="BT282" r:id="rId562"/>
    <hyperlink ref="BK283" r:id="rId563"/>
    <hyperlink ref="BT283" r:id="rId564"/>
    <hyperlink ref="BK284" r:id="rId565"/>
    <hyperlink ref="BT284" r:id="rId566"/>
    <hyperlink ref="BK285" r:id="rId567"/>
    <hyperlink ref="BT285" r:id="rId568"/>
    <hyperlink ref="BK286" r:id="rId569"/>
    <hyperlink ref="BT286" r:id="rId570"/>
    <hyperlink ref="BK287" r:id="rId571"/>
    <hyperlink ref="BT287" r:id="rId572"/>
    <hyperlink ref="BK288" r:id="rId573"/>
    <hyperlink ref="BT288" r:id="rId574"/>
    <hyperlink ref="BK289" r:id="rId575"/>
    <hyperlink ref="BT289" r:id="rId576"/>
    <hyperlink ref="BK290" r:id="rId577"/>
    <hyperlink ref="BT290" r:id="rId578"/>
    <hyperlink ref="BK291" r:id="rId579"/>
    <hyperlink ref="BT291" r:id="rId580"/>
    <hyperlink ref="BK292" r:id="rId581"/>
    <hyperlink ref="BT292" r:id="rId582"/>
    <hyperlink ref="BK293" r:id="rId583"/>
    <hyperlink ref="BT293" r:id="rId584"/>
    <hyperlink ref="BK294" r:id="rId585"/>
    <hyperlink ref="BT294" r:id="rId586"/>
    <hyperlink ref="BK295" r:id="rId587"/>
    <hyperlink ref="BT295" r:id="rId588"/>
    <hyperlink ref="BK296" r:id="rId589"/>
    <hyperlink ref="BT296" r:id="rId590"/>
    <hyperlink ref="BK297" r:id="rId591"/>
    <hyperlink ref="BT297" r:id="rId592"/>
    <hyperlink ref="BK298" r:id="rId593"/>
    <hyperlink ref="BT298" r:id="rId594"/>
    <hyperlink ref="BK299" r:id="rId595"/>
    <hyperlink ref="BT299" r:id="rId596"/>
    <hyperlink ref="BK300" r:id="rId597"/>
    <hyperlink ref="BT300" r:id="rId598"/>
    <hyperlink ref="BK301" r:id="rId599"/>
    <hyperlink ref="BT301" r:id="rId600"/>
    <hyperlink ref="BK302" r:id="rId601"/>
    <hyperlink ref="BT302" r:id="rId602"/>
    <hyperlink ref="BK303" r:id="rId603"/>
    <hyperlink ref="BT303" r:id="rId604"/>
    <hyperlink ref="BK304" r:id="rId605"/>
    <hyperlink ref="BT304" r:id="rId606"/>
    <hyperlink ref="BK305" r:id="rId607"/>
    <hyperlink ref="BT305" r:id="rId608"/>
    <hyperlink ref="BK306" r:id="rId609"/>
    <hyperlink ref="BT306" r:id="rId610"/>
    <hyperlink ref="BK307" r:id="rId611"/>
    <hyperlink ref="BT307" r:id="rId612"/>
    <hyperlink ref="BK308" r:id="rId613"/>
    <hyperlink ref="BT308" r:id="rId614"/>
    <hyperlink ref="BK309" r:id="rId615"/>
    <hyperlink ref="BT309" r:id="rId616"/>
    <hyperlink ref="BK310" r:id="rId617"/>
    <hyperlink ref="BT310" r:id="rId618"/>
    <hyperlink ref="BK311" r:id="rId619"/>
    <hyperlink ref="BT311" r:id="rId620"/>
    <hyperlink ref="BK312" r:id="rId621"/>
    <hyperlink ref="BT312" r:id="rId622"/>
    <hyperlink ref="BK313" r:id="rId623"/>
    <hyperlink ref="BT313" r:id="rId624"/>
    <hyperlink ref="BK314" r:id="rId625"/>
    <hyperlink ref="BT314" r:id="rId626"/>
    <hyperlink ref="BK315" r:id="rId627"/>
    <hyperlink ref="BT315" r:id="rId628"/>
    <hyperlink ref="BK316" r:id="rId629"/>
    <hyperlink ref="BT316" r:id="rId630"/>
    <hyperlink ref="BK317" r:id="rId631"/>
    <hyperlink ref="BT317" r:id="rId632"/>
    <hyperlink ref="BK318" r:id="rId633"/>
    <hyperlink ref="BT318" r:id="rId634"/>
    <hyperlink ref="BK319" r:id="rId635"/>
    <hyperlink ref="BT319" r:id="rId636"/>
    <hyperlink ref="BK320" r:id="rId637"/>
    <hyperlink ref="BT320" r:id="rId638"/>
    <hyperlink ref="BK321" r:id="rId639"/>
    <hyperlink ref="BT321" r:id="rId640"/>
    <hyperlink ref="BK322" r:id="rId641"/>
    <hyperlink ref="BT322" r:id="rId642"/>
    <hyperlink ref="BK323" r:id="rId643"/>
    <hyperlink ref="BT323" r:id="rId644"/>
    <hyperlink ref="BK324" r:id="rId645"/>
    <hyperlink ref="BT324" r:id="rId646"/>
    <hyperlink ref="BK325" r:id="rId647"/>
    <hyperlink ref="BT325" r:id="rId648"/>
    <hyperlink ref="BK326" r:id="rId649"/>
    <hyperlink ref="BT326" r:id="rId650"/>
    <hyperlink ref="BK327" r:id="rId651"/>
    <hyperlink ref="BT327" r:id="rId652"/>
    <hyperlink ref="BK328" r:id="rId653"/>
    <hyperlink ref="BT328" r:id="rId654"/>
    <hyperlink ref="BK329" r:id="rId655"/>
    <hyperlink ref="BT329" r:id="rId656"/>
    <hyperlink ref="BK330" r:id="rId657"/>
    <hyperlink ref="BT330" r:id="rId658"/>
    <hyperlink ref="BK331" r:id="rId659"/>
    <hyperlink ref="BT331" r:id="rId660"/>
    <hyperlink ref="BK332" r:id="rId661"/>
    <hyperlink ref="BT332" r:id="rId662"/>
    <hyperlink ref="BK333" r:id="rId663"/>
    <hyperlink ref="BT333" r:id="rId664"/>
    <hyperlink ref="BK334" r:id="rId665"/>
    <hyperlink ref="BT334" r:id="rId666"/>
    <hyperlink ref="BK335" r:id="rId667"/>
    <hyperlink ref="BT335" r:id="rId668"/>
    <hyperlink ref="BK336" r:id="rId669"/>
    <hyperlink ref="BT336" r:id="rId670"/>
    <hyperlink ref="BK337" r:id="rId671"/>
    <hyperlink ref="BT337" r:id="rId672"/>
    <hyperlink ref="BK338" r:id="rId673"/>
    <hyperlink ref="BT338" r:id="rId674"/>
    <hyperlink ref="BK339" r:id="rId675"/>
    <hyperlink ref="BT339" r:id="rId676"/>
    <hyperlink ref="BK340" r:id="rId677"/>
    <hyperlink ref="BT340" r:id="rId678"/>
    <hyperlink ref="BK341" r:id="rId679"/>
    <hyperlink ref="BT341" r:id="rId680"/>
    <hyperlink ref="BK342" r:id="rId681"/>
    <hyperlink ref="BT342" r:id="rId682"/>
    <hyperlink ref="BK343" r:id="rId683"/>
    <hyperlink ref="BT343" r:id="rId684"/>
    <hyperlink ref="BK344" r:id="rId685"/>
    <hyperlink ref="BT344" r:id="rId686"/>
    <hyperlink ref="BK345" r:id="rId687"/>
    <hyperlink ref="BT345" r:id="rId688"/>
    <hyperlink ref="BK346" r:id="rId689"/>
    <hyperlink ref="BT346" r:id="rId690"/>
    <hyperlink ref="BK347" r:id="rId691"/>
    <hyperlink ref="BT347" r:id="rId692"/>
    <hyperlink ref="BK348" r:id="rId693"/>
    <hyperlink ref="BT348" r:id="rId694"/>
    <hyperlink ref="BK349" r:id="rId695"/>
    <hyperlink ref="BT349" r:id="rId696"/>
    <hyperlink ref="BK350" r:id="rId697"/>
    <hyperlink ref="BT350" r:id="rId698"/>
    <hyperlink ref="BK351" r:id="rId699"/>
    <hyperlink ref="BT351" r:id="rId700"/>
    <hyperlink ref="BK352" r:id="rId701"/>
    <hyperlink ref="BT352" r:id="rId702"/>
    <hyperlink ref="BK353" r:id="rId703"/>
    <hyperlink ref="BT353" r:id="rId704"/>
    <hyperlink ref="BK354" r:id="rId705"/>
    <hyperlink ref="BT354" r:id="rId706"/>
    <hyperlink ref="BK355" r:id="rId707"/>
    <hyperlink ref="BT355" r:id="rId708"/>
    <hyperlink ref="BK356" r:id="rId709"/>
    <hyperlink ref="BT356" r:id="rId710"/>
    <hyperlink ref="BK357" r:id="rId711"/>
    <hyperlink ref="BT357" r:id="rId712"/>
    <hyperlink ref="BK358" r:id="rId713"/>
    <hyperlink ref="BT358" r:id="rId714"/>
    <hyperlink ref="BK359" r:id="rId715"/>
    <hyperlink ref="BT359" r:id="rId716"/>
    <hyperlink ref="BK360" r:id="rId717"/>
    <hyperlink ref="BT360" r:id="rId718"/>
    <hyperlink ref="BK361" r:id="rId719"/>
    <hyperlink ref="BT361" r:id="rId720"/>
    <hyperlink ref="BK362" r:id="rId721"/>
    <hyperlink ref="BT362" r:id="rId722"/>
    <hyperlink ref="BK363" r:id="rId723"/>
    <hyperlink ref="BT363" r:id="rId724"/>
    <hyperlink ref="BK364" r:id="rId725"/>
    <hyperlink ref="BT364" r:id="rId726"/>
    <hyperlink ref="BK365" r:id="rId727"/>
    <hyperlink ref="BT365" r:id="rId728"/>
    <hyperlink ref="BK366" r:id="rId729"/>
    <hyperlink ref="BT366" r:id="rId730"/>
    <hyperlink ref="BK367" r:id="rId731"/>
    <hyperlink ref="BT367" r:id="rId732"/>
    <hyperlink ref="BK368" r:id="rId733"/>
    <hyperlink ref="BT368" r:id="rId734"/>
    <hyperlink ref="BK369" r:id="rId735"/>
    <hyperlink ref="BT369" r:id="rId736"/>
    <hyperlink ref="BK370" r:id="rId737"/>
    <hyperlink ref="BT370" r:id="rId738"/>
    <hyperlink ref="BK371" r:id="rId739"/>
    <hyperlink ref="BT371" r:id="rId740"/>
    <hyperlink ref="BK372" r:id="rId741"/>
    <hyperlink ref="BT372" r:id="rId742"/>
    <hyperlink ref="BK373" r:id="rId743"/>
    <hyperlink ref="BT373" r:id="rId744"/>
    <hyperlink ref="BK374" r:id="rId745"/>
    <hyperlink ref="BT374" r:id="rId746"/>
    <hyperlink ref="BK375" r:id="rId747"/>
    <hyperlink ref="BT375" r:id="rId748"/>
    <hyperlink ref="BK376" r:id="rId749"/>
    <hyperlink ref="BT376" r:id="rId750"/>
    <hyperlink ref="BK377" r:id="rId751"/>
    <hyperlink ref="BT377" r:id="rId752"/>
    <hyperlink ref="BK378" r:id="rId753"/>
    <hyperlink ref="BT378" r:id="rId754"/>
    <hyperlink ref="BT379" r:id="rId755"/>
    <hyperlink ref="BK380" r:id="rId756"/>
    <hyperlink ref="BT380" r:id="rId757"/>
    <hyperlink ref="BK381" r:id="rId758"/>
    <hyperlink ref="BT381" r:id="rId759"/>
    <hyperlink ref="BK382" r:id="rId760"/>
    <hyperlink ref="BT382" r:id="rId761"/>
    <hyperlink ref="BK383" r:id="rId762"/>
    <hyperlink ref="BT383" r:id="rId763"/>
    <hyperlink ref="BK384" r:id="rId764"/>
    <hyperlink ref="BT384" r:id="rId765"/>
    <hyperlink ref="BK385" r:id="rId766"/>
    <hyperlink ref="BT385" r:id="rId767"/>
    <hyperlink ref="BK386" r:id="rId768"/>
    <hyperlink ref="BT386" r:id="rId769"/>
    <hyperlink ref="BK387" r:id="rId770"/>
    <hyperlink ref="BT387" r:id="rId771"/>
    <hyperlink ref="BK388" r:id="rId772"/>
    <hyperlink ref="BT388" r:id="rId773"/>
    <hyperlink ref="BK389" r:id="rId774"/>
    <hyperlink ref="BT389" r:id="rId775"/>
    <hyperlink ref="BK390" r:id="rId776"/>
    <hyperlink ref="BT390" r:id="rId777"/>
    <hyperlink ref="BK391" r:id="rId778"/>
    <hyperlink ref="BT391" r:id="rId779"/>
    <hyperlink ref="BK392" r:id="rId780"/>
    <hyperlink ref="BT392" r:id="rId781"/>
    <hyperlink ref="BK393" r:id="rId782"/>
    <hyperlink ref="BT393" r:id="rId783"/>
    <hyperlink ref="BK394" r:id="rId784"/>
    <hyperlink ref="BT394" r:id="rId785"/>
    <hyperlink ref="BK395" r:id="rId786"/>
    <hyperlink ref="BT395" r:id="rId787"/>
    <hyperlink ref="BK396" r:id="rId788"/>
    <hyperlink ref="BT396" r:id="rId789"/>
    <hyperlink ref="BK397" r:id="rId790"/>
    <hyperlink ref="BT397" r:id="rId791"/>
    <hyperlink ref="BK398" r:id="rId792"/>
    <hyperlink ref="BT398" r:id="rId793"/>
    <hyperlink ref="BK399" r:id="rId794"/>
    <hyperlink ref="BT399" r:id="rId795"/>
    <hyperlink ref="BK400" r:id="rId796"/>
    <hyperlink ref="BT400" r:id="rId797"/>
    <hyperlink ref="BK401" r:id="rId798"/>
    <hyperlink ref="BT401" r:id="rId799"/>
    <hyperlink ref="BK402" r:id="rId800"/>
    <hyperlink ref="BT402" r:id="rId801"/>
    <hyperlink ref="BK403" r:id="rId802"/>
    <hyperlink ref="BT403" r:id="rId803"/>
    <hyperlink ref="BK404" r:id="rId804"/>
    <hyperlink ref="BT404" r:id="rId805"/>
    <hyperlink ref="BK405" r:id="rId806"/>
    <hyperlink ref="BT405" r:id="rId807"/>
    <hyperlink ref="BK406" r:id="rId808"/>
    <hyperlink ref="BT406" r:id="rId809"/>
    <hyperlink ref="BK407" r:id="rId810"/>
    <hyperlink ref="BT407" r:id="rId811"/>
    <hyperlink ref="BK408" r:id="rId812"/>
    <hyperlink ref="BT408" r:id="rId813"/>
    <hyperlink ref="BK409" r:id="rId814"/>
    <hyperlink ref="BT409" r:id="rId815"/>
    <hyperlink ref="BK410" r:id="rId816"/>
    <hyperlink ref="BT410" r:id="rId817"/>
    <hyperlink ref="BK411" r:id="rId818"/>
    <hyperlink ref="BT411" r:id="rId819"/>
    <hyperlink ref="BK412" r:id="rId820"/>
    <hyperlink ref="BT412" r:id="rId821"/>
    <hyperlink ref="BK413" r:id="rId822"/>
    <hyperlink ref="BT413" r:id="rId823"/>
    <hyperlink ref="BK414" r:id="rId824"/>
    <hyperlink ref="BT414" r:id="rId825"/>
    <hyperlink ref="BK415" r:id="rId826"/>
    <hyperlink ref="BT415" r:id="rId827"/>
    <hyperlink ref="BK416" r:id="rId828"/>
    <hyperlink ref="BT416" r:id="rId829"/>
    <hyperlink ref="BK417" r:id="rId830"/>
    <hyperlink ref="BT417" r:id="rId831"/>
    <hyperlink ref="BK418" r:id="rId832"/>
    <hyperlink ref="BT418" r:id="rId833"/>
    <hyperlink ref="BK419" r:id="rId834"/>
    <hyperlink ref="BT419" r:id="rId835"/>
    <hyperlink ref="BK420" r:id="rId836"/>
    <hyperlink ref="BT420" r:id="rId837"/>
    <hyperlink ref="BK421" r:id="rId838"/>
    <hyperlink ref="BT421" r:id="rId839"/>
    <hyperlink ref="BK422" r:id="rId840"/>
    <hyperlink ref="BT422" r:id="rId841"/>
    <hyperlink ref="BK423" r:id="rId842"/>
    <hyperlink ref="BT423" r:id="rId843"/>
    <hyperlink ref="BK424" r:id="rId844"/>
    <hyperlink ref="BT424" r:id="rId845"/>
    <hyperlink ref="BK425" r:id="rId846"/>
    <hyperlink ref="BT425" r:id="rId847"/>
    <hyperlink ref="BK426" r:id="rId848"/>
    <hyperlink ref="BT426" r:id="rId849"/>
    <hyperlink ref="BK427" r:id="rId850"/>
    <hyperlink ref="BT427" r:id="rId851"/>
    <hyperlink ref="BK428" r:id="rId852"/>
    <hyperlink ref="BT428" r:id="rId853"/>
    <hyperlink ref="BK429" r:id="rId854"/>
    <hyperlink ref="BT429" r:id="rId855"/>
    <hyperlink ref="BK430" r:id="rId856"/>
    <hyperlink ref="BT430" r:id="rId857"/>
    <hyperlink ref="BK431" r:id="rId858"/>
    <hyperlink ref="BT431" r:id="rId859"/>
    <hyperlink ref="BK432" r:id="rId860"/>
    <hyperlink ref="BT432" r:id="rId861"/>
    <hyperlink ref="BK433" r:id="rId862"/>
    <hyperlink ref="BT433" r:id="rId863"/>
    <hyperlink ref="BK434" r:id="rId864"/>
    <hyperlink ref="BT434" r:id="rId865"/>
    <hyperlink ref="BK435" r:id="rId866"/>
    <hyperlink ref="BT435" r:id="rId867"/>
    <hyperlink ref="BK436" r:id="rId868"/>
    <hyperlink ref="BT436" r:id="rId869"/>
    <hyperlink ref="BK437" r:id="rId870"/>
    <hyperlink ref="BT437" r:id="rId871"/>
    <hyperlink ref="BK438" r:id="rId872"/>
    <hyperlink ref="BT438" r:id="rId873"/>
    <hyperlink ref="BK439" r:id="rId874"/>
    <hyperlink ref="BT439" r:id="rId875"/>
    <hyperlink ref="BK440" r:id="rId876"/>
    <hyperlink ref="BT440" r:id="rId877"/>
    <hyperlink ref="BK441" r:id="rId878"/>
    <hyperlink ref="BT441" r:id="rId879"/>
    <hyperlink ref="BK442" r:id="rId880"/>
    <hyperlink ref="BT442" r:id="rId881"/>
    <hyperlink ref="BK443" r:id="rId882"/>
    <hyperlink ref="BT443" r:id="rId883"/>
    <hyperlink ref="BK444" r:id="rId884"/>
    <hyperlink ref="BT444" r:id="rId885"/>
    <hyperlink ref="BK445" r:id="rId886"/>
    <hyperlink ref="BT445" r:id="rId887"/>
    <hyperlink ref="BK446" r:id="rId888"/>
    <hyperlink ref="BT446" r:id="rId889"/>
    <hyperlink ref="BK447" r:id="rId890"/>
    <hyperlink ref="BT447" r:id="rId891"/>
    <hyperlink ref="BK448" r:id="rId892"/>
    <hyperlink ref="BT448" r:id="rId893"/>
    <hyperlink ref="BK449" r:id="rId894"/>
    <hyperlink ref="BT449" r:id="rId895"/>
    <hyperlink ref="BK450" r:id="rId896"/>
    <hyperlink ref="BT450" r:id="rId897"/>
    <hyperlink ref="BK451" r:id="rId898"/>
    <hyperlink ref="BT451" r:id="rId899"/>
    <hyperlink ref="BK452" r:id="rId900"/>
    <hyperlink ref="BT452" r:id="rId901"/>
    <hyperlink ref="BK453" r:id="rId902"/>
    <hyperlink ref="BT453" r:id="rId903"/>
    <hyperlink ref="BK454" r:id="rId904"/>
    <hyperlink ref="BT454" r:id="rId905"/>
    <hyperlink ref="BK455" r:id="rId906"/>
    <hyperlink ref="BT455" r:id="rId907"/>
    <hyperlink ref="BK456" r:id="rId908"/>
    <hyperlink ref="BT456" r:id="rId909"/>
    <hyperlink ref="BK457" r:id="rId910"/>
    <hyperlink ref="BT457" r:id="rId911"/>
    <hyperlink ref="BK458" r:id="rId912"/>
    <hyperlink ref="BT458" r:id="rId913"/>
    <hyperlink ref="BK459" r:id="rId914"/>
    <hyperlink ref="BT459" r:id="rId915"/>
    <hyperlink ref="BK460" r:id="rId916"/>
    <hyperlink ref="BT460" r:id="rId917"/>
    <hyperlink ref="BK461" r:id="rId918"/>
    <hyperlink ref="BT461" r:id="rId919"/>
    <hyperlink ref="BK462" r:id="rId920"/>
    <hyperlink ref="BT462" r:id="rId921"/>
    <hyperlink ref="BK463" r:id="rId922"/>
    <hyperlink ref="BT463" r:id="rId923"/>
    <hyperlink ref="BK464" r:id="rId924"/>
    <hyperlink ref="BT464" r:id="rId925"/>
    <hyperlink ref="BK465" r:id="rId926"/>
    <hyperlink ref="BT465" r:id="rId927"/>
    <hyperlink ref="BK466" r:id="rId928"/>
    <hyperlink ref="BT466" r:id="rId929"/>
    <hyperlink ref="BK467" r:id="rId930"/>
    <hyperlink ref="BT467" r:id="rId931"/>
    <hyperlink ref="BK468" r:id="rId932"/>
    <hyperlink ref="BT468" r:id="rId933"/>
    <hyperlink ref="BK469" r:id="rId934"/>
    <hyperlink ref="BT469" r:id="rId935"/>
    <hyperlink ref="BK470" r:id="rId936"/>
    <hyperlink ref="BT470" r:id="rId937"/>
    <hyperlink ref="BK471" r:id="rId938"/>
    <hyperlink ref="BT471" r:id="rId939"/>
    <hyperlink ref="BK472" r:id="rId940"/>
    <hyperlink ref="BT472" r:id="rId941"/>
    <hyperlink ref="BK473" r:id="rId942"/>
    <hyperlink ref="BT473" r:id="rId943"/>
    <hyperlink ref="BK474" r:id="rId944"/>
    <hyperlink ref="BT474" r:id="rId945"/>
    <hyperlink ref="BK475" r:id="rId946"/>
    <hyperlink ref="BT475" r:id="rId947"/>
    <hyperlink ref="BK476" r:id="rId948"/>
    <hyperlink ref="BT476" r:id="rId949"/>
    <hyperlink ref="BK477" r:id="rId950"/>
    <hyperlink ref="BT477" r:id="rId951"/>
    <hyperlink ref="BK478" r:id="rId952"/>
    <hyperlink ref="BT478" r:id="rId953"/>
    <hyperlink ref="BK479" r:id="rId954"/>
    <hyperlink ref="BT479" r:id="rId955"/>
    <hyperlink ref="BK480" r:id="rId956"/>
    <hyperlink ref="BT480" r:id="rId957"/>
    <hyperlink ref="BK481" r:id="rId958"/>
    <hyperlink ref="BT481" r:id="rId959"/>
    <hyperlink ref="BK482" r:id="rId960"/>
    <hyperlink ref="BT482" r:id="rId961"/>
    <hyperlink ref="BK483" r:id="rId962"/>
    <hyperlink ref="BT483" r:id="rId963"/>
    <hyperlink ref="BK484" r:id="rId964"/>
    <hyperlink ref="BT484" r:id="rId965"/>
    <hyperlink ref="BK485" r:id="rId966"/>
    <hyperlink ref="BT485" r:id="rId967"/>
    <hyperlink ref="BK486" r:id="rId968"/>
    <hyperlink ref="BT486" r:id="rId969"/>
    <hyperlink ref="BK487" r:id="rId970"/>
    <hyperlink ref="BT487" r:id="rId971"/>
    <hyperlink ref="BK488" r:id="rId972"/>
    <hyperlink ref="BT488" r:id="rId973"/>
    <hyperlink ref="BK489" r:id="rId974"/>
    <hyperlink ref="BT489" r:id="rId975"/>
    <hyperlink ref="BK490" r:id="rId976"/>
    <hyperlink ref="BT490" r:id="rId977"/>
    <hyperlink ref="BK491" r:id="rId978"/>
    <hyperlink ref="BT491" r:id="rId979"/>
    <hyperlink ref="BK492" r:id="rId980"/>
    <hyperlink ref="BT492" r:id="rId981"/>
    <hyperlink ref="BK493" r:id="rId982"/>
    <hyperlink ref="BT493" r:id="rId983"/>
    <hyperlink ref="BK494" r:id="rId984"/>
    <hyperlink ref="BT494" r:id="rId985"/>
    <hyperlink ref="BK495" r:id="rId986"/>
    <hyperlink ref="BT495" r:id="rId987"/>
    <hyperlink ref="BK496" r:id="rId988"/>
    <hyperlink ref="BT496" r:id="rId989"/>
    <hyperlink ref="BK497" r:id="rId990"/>
    <hyperlink ref="BT497" r:id="rId991"/>
    <hyperlink ref="BK498" r:id="rId992"/>
    <hyperlink ref="BT498" r:id="rId993"/>
    <hyperlink ref="BK499" r:id="rId994"/>
    <hyperlink ref="BT499" r:id="rId995"/>
    <hyperlink ref="BK500" r:id="rId996"/>
    <hyperlink ref="BT500" r:id="rId997"/>
    <hyperlink ref="BK501" r:id="rId998"/>
    <hyperlink ref="BT501" r:id="rId999"/>
    <hyperlink ref="BK502" r:id="rId1000"/>
    <hyperlink ref="BT502" r:id="rId1001"/>
    <hyperlink ref="BK503" r:id="rId1002"/>
    <hyperlink ref="BT503" r:id="rId1003"/>
    <hyperlink ref="BK504" r:id="rId1004"/>
    <hyperlink ref="BT504" r:id="rId1005"/>
    <hyperlink ref="BK505" r:id="rId1006"/>
    <hyperlink ref="BT505" r:id="rId1007"/>
    <hyperlink ref="BK506" r:id="rId1008"/>
    <hyperlink ref="BT506" r:id="rId1009"/>
    <hyperlink ref="BK507" r:id="rId1010"/>
    <hyperlink ref="BT507" r:id="rId1011"/>
    <hyperlink ref="BK508" r:id="rId1012"/>
    <hyperlink ref="BT508" r:id="rId1013"/>
    <hyperlink ref="BK509" r:id="rId1014"/>
    <hyperlink ref="BT509" r:id="rId1015"/>
    <hyperlink ref="BK510" r:id="rId1016"/>
    <hyperlink ref="BT510" r:id="rId1017"/>
    <hyperlink ref="BK511" r:id="rId1018"/>
    <hyperlink ref="BT511" r:id="rId1019"/>
    <hyperlink ref="BK512" r:id="rId1020"/>
    <hyperlink ref="BT512" r:id="rId1021"/>
    <hyperlink ref="BK513" r:id="rId1022"/>
    <hyperlink ref="BT513" r:id="rId1023"/>
    <hyperlink ref="BK514" r:id="rId1024"/>
    <hyperlink ref="BT514" r:id="rId1025"/>
    <hyperlink ref="BK515" r:id="rId1026"/>
    <hyperlink ref="BT515" r:id="rId1027"/>
    <hyperlink ref="BK516" r:id="rId1028"/>
    <hyperlink ref="BT516" r:id="rId1029"/>
    <hyperlink ref="BK517" r:id="rId1030"/>
    <hyperlink ref="BT517" r:id="rId1031"/>
    <hyperlink ref="BK518" r:id="rId1032"/>
    <hyperlink ref="BT518" r:id="rId1033"/>
    <hyperlink ref="BK519" r:id="rId1034"/>
    <hyperlink ref="BT519" r:id="rId1035"/>
    <hyperlink ref="BK520" r:id="rId1036"/>
    <hyperlink ref="BT520" r:id="rId1037"/>
    <hyperlink ref="BK521" r:id="rId1038"/>
    <hyperlink ref="BT521" r:id="rId1039"/>
    <hyperlink ref="BK522" r:id="rId1040"/>
    <hyperlink ref="BT522" r:id="rId1041"/>
    <hyperlink ref="BK523" r:id="rId1042"/>
    <hyperlink ref="BT523" r:id="rId1043"/>
    <hyperlink ref="BK524" r:id="rId1044"/>
    <hyperlink ref="BT524" r:id="rId1045"/>
    <hyperlink ref="BK525" r:id="rId1046"/>
    <hyperlink ref="BT525" r:id="rId1047"/>
    <hyperlink ref="BK526" r:id="rId1048"/>
    <hyperlink ref="BT526" r:id="rId1049"/>
    <hyperlink ref="BK527" r:id="rId1050"/>
    <hyperlink ref="BT527" r:id="rId1051"/>
    <hyperlink ref="BK528" r:id="rId1052"/>
    <hyperlink ref="BT528" r:id="rId1053"/>
    <hyperlink ref="BK529" r:id="rId1054"/>
    <hyperlink ref="BT529" r:id="rId1055"/>
    <hyperlink ref="BK530" r:id="rId1056"/>
    <hyperlink ref="BT530" r:id="rId1057"/>
    <hyperlink ref="BK531" r:id="rId1058"/>
    <hyperlink ref="BT531" r:id="rId1059"/>
    <hyperlink ref="BK532" r:id="rId1060"/>
    <hyperlink ref="BT532" r:id="rId1061"/>
    <hyperlink ref="BK533" r:id="rId1062"/>
    <hyperlink ref="BT533" r:id="rId1063"/>
    <hyperlink ref="BK534" r:id="rId1064"/>
    <hyperlink ref="BT534" r:id="rId1065"/>
    <hyperlink ref="BK535" r:id="rId1066"/>
    <hyperlink ref="BT535" r:id="rId1067"/>
    <hyperlink ref="BK536" r:id="rId1068"/>
    <hyperlink ref="BT536" r:id="rId1069"/>
    <hyperlink ref="BK537" r:id="rId1070"/>
    <hyperlink ref="BT537" r:id="rId1071"/>
    <hyperlink ref="BK538" r:id="rId1072"/>
    <hyperlink ref="BT538" r:id="rId1073"/>
    <hyperlink ref="BK539" r:id="rId1074"/>
    <hyperlink ref="BT539" r:id="rId1075"/>
    <hyperlink ref="BK540" r:id="rId1076"/>
    <hyperlink ref="BT540" r:id="rId1077"/>
    <hyperlink ref="BK541" r:id="rId1078"/>
    <hyperlink ref="BT541" r:id="rId1079"/>
    <hyperlink ref="BK542" r:id="rId1080"/>
    <hyperlink ref="BT542" r:id="rId1081"/>
    <hyperlink ref="BK543" r:id="rId1082"/>
    <hyperlink ref="BT543" r:id="rId1083"/>
    <hyperlink ref="BK544" r:id="rId1084"/>
    <hyperlink ref="BT544" r:id="rId1085"/>
    <hyperlink ref="BK545" r:id="rId1086"/>
    <hyperlink ref="BT545" r:id="rId1087"/>
    <hyperlink ref="BK546" r:id="rId1088"/>
    <hyperlink ref="BT546" r:id="rId1089"/>
    <hyperlink ref="BK547" r:id="rId1090"/>
    <hyperlink ref="BT547" r:id="rId1091"/>
    <hyperlink ref="BK548" r:id="rId1092"/>
    <hyperlink ref="BT548" r:id="rId1093"/>
    <hyperlink ref="BK549" r:id="rId1094"/>
    <hyperlink ref="BT549" r:id="rId1095"/>
    <hyperlink ref="BK550" r:id="rId1096"/>
    <hyperlink ref="BT550" r:id="rId1097"/>
    <hyperlink ref="BK551" r:id="rId1098"/>
    <hyperlink ref="BT551" r:id="rId1099"/>
    <hyperlink ref="BK552" r:id="rId1100"/>
    <hyperlink ref="BT552" r:id="rId1101"/>
    <hyperlink ref="BK553" r:id="rId1102"/>
    <hyperlink ref="BT553" r:id="rId1103"/>
    <hyperlink ref="BK554" r:id="rId1104"/>
    <hyperlink ref="BT554" r:id="rId1105"/>
    <hyperlink ref="BK555" r:id="rId1106"/>
    <hyperlink ref="BT555" r:id="rId1107"/>
    <hyperlink ref="BK556" r:id="rId1108"/>
    <hyperlink ref="BT556" r:id="rId1109"/>
    <hyperlink ref="BK557" r:id="rId1110"/>
    <hyperlink ref="BT557" r:id="rId1111"/>
    <hyperlink ref="BK558" r:id="rId1112"/>
    <hyperlink ref="BT558" r:id="rId1113"/>
    <hyperlink ref="BK559" r:id="rId1114"/>
    <hyperlink ref="BT559" r:id="rId1115"/>
    <hyperlink ref="BK560" r:id="rId1116"/>
    <hyperlink ref="BT560" r:id="rId1117"/>
    <hyperlink ref="BK561" r:id="rId1118"/>
    <hyperlink ref="BT561" r:id="rId1119"/>
    <hyperlink ref="BK562" r:id="rId1120"/>
    <hyperlink ref="BT562" r:id="rId1121"/>
    <hyperlink ref="BK563" r:id="rId1122"/>
    <hyperlink ref="BT563" r:id="rId1123"/>
    <hyperlink ref="BK564" r:id="rId1124"/>
    <hyperlink ref="BT564" r:id="rId1125"/>
    <hyperlink ref="BK565" r:id="rId1126"/>
    <hyperlink ref="BT565" r:id="rId1127"/>
    <hyperlink ref="BK566" r:id="rId1128"/>
    <hyperlink ref="BT566" r:id="rId1129"/>
    <hyperlink ref="BK567" r:id="rId1130"/>
    <hyperlink ref="BT567" r:id="rId1131"/>
    <hyperlink ref="BK568" r:id="rId1132"/>
    <hyperlink ref="BT568" r:id="rId1133"/>
    <hyperlink ref="BK569" r:id="rId1134"/>
    <hyperlink ref="BT569" r:id="rId1135"/>
    <hyperlink ref="BK570" r:id="rId1136"/>
    <hyperlink ref="BT570" r:id="rId1137"/>
    <hyperlink ref="BK571" r:id="rId1138"/>
    <hyperlink ref="BT571" r:id="rId1139"/>
    <hyperlink ref="BK572" r:id="rId1140"/>
    <hyperlink ref="BT572" r:id="rId1141"/>
    <hyperlink ref="BK573" r:id="rId1142"/>
    <hyperlink ref="BT573" r:id="rId1143"/>
    <hyperlink ref="BK574" r:id="rId1144"/>
    <hyperlink ref="BT574" r:id="rId1145"/>
    <hyperlink ref="BK575" r:id="rId1146"/>
    <hyperlink ref="BT575" r:id="rId1147"/>
    <hyperlink ref="BK576" r:id="rId1148"/>
    <hyperlink ref="BT576" r:id="rId1149"/>
    <hyperlink ref="BK577" r:id="rId1150"/>
    <hyperlink ref="BT577" r:id="rId1151"/>
    <hyperlink ref="BK578" r:id="rId1152"/>
    <hyperlink ref="BT578" r:id="rId1153"/>
    <hyperlink ref="BK579" r:id="rId1154"/>
    <hyperlink ref="BT579" r:id="rId1155"/>
    <hyperlink ref="BK580" r:id="rId1156"/>
    <hyperlink ref="BT580" r:id="rId1157"/>
    <hyperlink ref="BK581" r:id="rId1158"/>
    <hyperlink ref="BT581" r:id="rId1159"/>
    <hyperlink ref="BK582" r:id="rId1160"/>
    <hyperlink ref="BT582" r:id="rId1161"/>
    <hyperlink ref="BK583" r:id="rId1162"/>
    <hyperlink ref="BT583" r:id="rId1163"/>
    <hyperlink ref="BK584" r:id="rId1164"/>
    <hyperlink ref="BT584" r:id="rId1165"/>
    <hyperlink ref="BK585" r:id="rId1166"/>
    <hyperlink ref="BT585" r:id="rId1167"/>
    <hyperlink ref="BK586" r:id="rId1168"/>
    <hyperlink ref="BT586" r:id="rId1169"/>
    <hyperlink ref="BK587" r:id="rId1170"/>
    <hyperlink ref="BT587" r:id="rId1171"/>
    <hyperlink ref="BK588" r:id="rId1172"/>
    <hyperlink ref="BT588" r:id="rId1173"/>
    <hyperlink ref="BK589" r:id="rId1174"/>
    <hyperlink ref="BT589" r:id="rId1175"/>
    <hyperlink ref="BK590" r:id="rId1176"/>
    <hyperlink ref="BT590" r:id="rId1177"/>
    <hyperlink ref="BK591" r:id="rId1178"/>
    <hyperlink ref="BT591" r:id="rId1179"/>
    <hyperlink ref="BK592" r:id="rId1180"/>
    <hyperlink ref="BT592" r:id="rId1181"/>
    <hyperlink ref="BK593" r:id="rId1182"/>
    <hyperlink ref="BT593" r:id="rId1183"/>
    <hyperlink ref="BK594" r:id="rId1184"/>
    <hyperlink ref="BT594" r:id="rId1185"/>
    <hyperlink ref="BK595" r:id="rId1186"/>
    <hyperlink ref="BT595" r:id="rId1187"/>
    <hyperlink ref="BK596" r:id="rId1188"/>
    <hyperlink ref="BT596" r:id="rId1189"/>
    <hyperlink ref="BK597" r:id="rId1190"/>
    <hyperlink ref="BT597" r:id="rId1191"/>
    <hyperlink ref="BK598" r:id="rId1192"/>
    <hyperlink ref="BT598" r:id="rId1193"/>
    <hyperlink ref="BK599" r:id="rId1194"/>
    <hyperlink ref="BT599" r:id="rId1195"/>
    <hyperlink ref="BK600" r:id="rId1196"/>
    <hyperlink ref="BT600" r:id="rId1197"/>
    <hyperlink ref="BK601" r:id="rId1198"/>
    <hyperlink ref="BT601" r:id="rId1199"/>
    <hyperlink ref="BK602" r:id="rId1200"/>
    <hyperlink ref="BT602" r:id="rId1201"/>
    <hyperlink ref="BK603" r:id="rId1202"/>
    <hyperlink ref="BT603" r:id="rId1203"/>
    <hyperlink ref="BK604" r:id="rId1204"/>
    <hyperlink ref="BT604" r:id="rId1205"/>
    <hyperlink ref="BK605" r:id="rId1206"/>
    <hyperlink ref="BT605" r:id="rId1207"/>
    <hyperlink ref="BK606" r:id="rId1208"/>
    <hyperlink ref="BT606" r:id="rId1209"/>
    <hyperlink ref="BK607" r:id="rId1210"/>
    <hyperlink ref="BT607" r:id="rId1211"/>
    <hyperlink ref="BK608" r:id="rId1212"/>
    <hyperlink ref="BT608" r:id="rId1213"/>
    <hyperlink ref="BK609" r:id="rId1214"/>
    <hyperlink ref="BT609" r:id="rId1215"/>
    <hyperlink ref="BK610" r:id="rId1216"/>
    <hyperlink ref="BT610" r:id="rId1217"/>
    <hyperlink ref="BK611" r:id="rId1218"/>
    <hyperlink ref="BT611" r:id="rId1219"/>
    <hyperlink ref="BK612" r:id="rId1220"/>
    <hyperlink ref="BT612" r:id="rId1221"/>
    <hyperlink ref="BK613" r:id="rId1222"/>
    <hyperlink ref="BT613" r:id="rId1223"/>
    <hyperlink ref="BK614" r:id="rId1224"/>
    <hyperlink ref="BT614" r:id="rId1225"/>
    <hyperlink ref="BK615" r:id="rId1226"/>
    <hyperlink ref="BT615" r:id="rId1227"/>
    <hyperlink ref="BK616" r:id="rId1228"/>
    <hyperlink ref="BT616" r:id="rId1229"/>
    <hyperlink ref="BK617" r:id="rId1230"/>
    <hyperlink ref="BT617" r:id="rId1231"/>
    <hyperlink ref="BK618" r:id="rId1232"/>
    <hyperlink ref="BT618" r:id="rId1233"/>
    <hyperlink ref="BK619" r:id="rId1234"/>
    <hyperlink ref="BT619" r:id="rId1235"/>
    <hyperlink ref="BK620" r:id="rId1236"/>
    <hyperlink ref="BT620" r:id="rId1237"/>
    <hyperlink ref="BT621" r:id="rId1238"/>
    <hyperlink ref="BK622" r:id="rId1239"/>
    <hyperlink ref="BT622" r:id="rId1240"/>
    <hyperlink ref="BK623" r:id="rId1241"/>
    <hyperlink ref="BT623" r:id="rId1242"/>
    <hyperlink ref="BK624" r:id="rId1243"/>
    <hyperlink ref="BT624" r:id="rId1244"/>
    <hyperlink ref="BK625" r:id="rId1245"/>
    <hyperlink ref="BT625" r:id="rId1246"/>
    <hyperlink ref="BK626" r:id="rId1247"/>
    <hyperlink ref="BT626" r:id="rId1248"/>
    <hyperlink ref="BK627" r:id="rId1249"/>
    <hyperlink ref="BT627" r:id="rId1250"/>
    <hyperlink ref="BK628" r:id="rId1251"/>
    <hyperlink ref="BT628" r:id="rId1252"/>
    <hyperlink ref="BK629" r:id="rId1253"/>
    <hyperlink ref="BT629" r:id="rId1254"/>
    <hyperlink ref="BK630" r:id="rId1255"/>
    <hyperlink ref="BT630" r:id="rId1256"/>
    <hyperlink ref="BK631" r:id="rId1257"/>
    <hyperlink ref="BT631" r:id="rId1258"/>
    <hyperlink ref="BK632" r:id="rId1259"/>
    <hyperlink ref="BT632" r:id="rId1260"/>
    <hyperlink ref="BK633" r:id="rId1261"/>
    <hyperlink ref="BT633" r:id="rId1262"/>
    <hyperlink ref="BK634" r:id="rId1263"/>
    <hyperlink ref="BT634" r:id="rId1264"/>
    <hyperlink ref="BK635" r:id="rId1265"/>
    <hyperlink ref="BT635" r:id="rId1266"/>
    <hyperlink ref="BK636" r:id="rId1267"/>
    <hyperlink ref="BT636" r:id="rId1268"/>
    <hyperlink ref="BK637" r:id="rId1269"/>
    <hyperlink ref="BT637" r:id="rId1270"/>
    <hyperlink ref="BK638" r:id="rId1271"/>
    <hyperlink ref="BT638" r:id="rId1272"/>
    <hyperlink ref="BK639" r:id="rId1273"/>
    <hyperlink ref="BT639" r:id="rId1274"/>
    <hyperlink ref="BK640" r:id="rId1275"/>
    <hyperlink ref="BT640" r:id="rId1276"/>
    <hyperlink ref="BK641" r:id="rId1277"/>
    <hyperlink ref="BT641" r:id="rId1278"/>
    <hyperlink ref="BK642" r:id="rId1279"/>
    <hyperlink ref="BT642" r:id="rId1280"/>
    <hyperlink ref="BK643" r:id="rId1281"/>
    <hyperlink ref="BT643" r:id="rId1282"/>
    <hyperlink ref="BK644" r:id="rId1283"/>
    <hyperlink ref="BT644" r:id="rId1284"/>
    <hyperlink ref="BK645" r:id="rId1285"/>
    <hyperlink ref="BT645" r:id="rId1286"/>
    <hyperlink ref="BK646" r:id="rId1287"/>
    <hyperlink ref="BT646" r:id="rId1288"/>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2026-08-26T12:48:03Z</dcterms:created>
  <dc:creator>Apache POI</dc:creator>
</cp:coreProperties>
</file>