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905"/>
  </bookViews>
  <sheets>
    <sheet name="327 BUNDA" sheetId="147" r:id="rId1"/>
    <sheet name="326 FATIMAH" sheetId="146" r:id="rId2"/>
    <sheet name="325 FATIMAH" sheetId="145" r:id="rId3"/>
    <sheet name="324 CIPTO" sheetId="144" r:id="rId4"/>
    <sheet name="323 CITARUM" sheetId="143" r:id="rId5"/>
    <sheet name="322 CITARUM" sheetId="142" r:id="rId6"/>
    <sheet name="321 KENDAL" sheetId="141" r:id="rId7"/>
    <sheet name="320 ARAFAH" sheetId="140" r:id="rId8"/>
    <sheet name="319 AISIYAH" sheetId="139" r:id="rId9"/>
    <sheet name="318 ROEMANI" sheetId="138" r:id="rId10"/>
    <sheet name="317 AISIYAH" sheetId="137" r:id="rId11"/>
    <sheet name="316 FATIMAH" sheetId="136" r:id="rId12"/>
    <sheet name="315 ROEMANI" sheetId="135" r:id="rId13"/>
    <sheet name="314 AKPOL" sheetId="134" r:id="rId14"/>
    <sheet name="313 RST" sheetId="133" r:id="rId15"/>
    <sheet name="260 DKT SALATIGA" sheetId="132" r:id="rId16"/>
  </sheets>
  <definedNames>
    <definedName name="_xlnm.Print_Area" localSheetId="15">'260 DKT SALATIGA'!$B$1:$I$28</definedName>
    <definedName name="_xlnm.Print_Area" localSheetId="14">'313 RST'!$B$1:$I$30</definedName>
    <definedName name="_xlnm.Print_Area" localSheetId="13">'314 AKPOL'!$B$1:$I$33</definedName>
    <definedName name="_xlnm.Print_Area" localSheetId="12">'315 ROEMANI'!$B$1:$I$28</definedName>
    <definedName name="_xlnm.Print_Area" localSheetId="11">'316 FATIMAH'!$B$1:$I$28</definedName>
    <definedName name="_xlnm.Print_Area" localSheetId="10">'317 AISIYAH'!$B$1:$I$27</definedName>
    <definedName name="_xlnm.Print_Area" localSheetId="9">'318 ROEMANI'!$B$1:$I$28</definedName>
    <definedName name="_xlnm.Print_Area" localSheetId="8">'319 AISIYAH'!$B$1:$I$29</definedName>
    <definedName name="_xlnm.Print_Area" localSheetId="7">'320 ARAFAH'!$B$1:$I$28</definedName>
    <definedName name="_xlnm.Print_Area" localSheetId="6">'321 KENDAL'!$B$1:$I$32</definedName>
    <definedName name="_xlnm.Print_Area" localSheetId="5">'322 CITARUM'!$B$1:$I$26</definedName>
    <definedName name="_xlnm.Print_Area" localSheetId="4">'323 CITARUM'!$B$1:$I$26</definedName>
    <definedName name="_xlnm.Print_Area" localSheetId="3">'324 CIPTO'!$B$1:$I$25</definedName>
    <definedName name="_xlnm.Print_Area" localSheetId="2">'325 FATIMAH'!$B$1:$I$28</definedName>
    <definedName name="_xlnm.Print_Area" localSheetId="1">'326 FATIMAH'!$B$1:$I$28</definedName>
    <definedName name="_xlnm.Print_Area" localSheetId="0">'327 BUNDA'!$B$1:$I$28</definedName>
  </definedNames>
  <calcPr calcId="152511"/>
</workbook>
</file>

<file path=xl/calcChain.xml><?xml version="1.0" encoding="utf-8"?>
<calcChain xmlns="http://schemas.openxmlformats.org/spreadsheetml/2006/main">
  <c r="T33" i="147" l="1"/>
  <c r="Q24" i="147"/>
  <c r="R24" i="147" s="1"/>
  <c r="Q23" i="147"/>
  <c r="R23" i="147" s="1"/>
  <c r="Q22" i="147"/>
  <c r="R22" i="147" s="1"/>
  <c r="Q21" i="147"/>
  <c r="R21" i="147" s="1"/>
  <c r="D21" i="147"/>
  <c r="Q20" i="147"/>
  <c r="I16" i="147" s="1"/>
  <c r="Q19" i="147"/>
  <c r="R19" i="147" s="1"/>
  <c r="R18" i="147"/>
  <c r="S18" i="147" s="1"/>
  <c r="T18" i="147" s="1"/>
  <c r="Q18" i="147"/>
  <c r="Q17" i="147"/>
  <c r="R17" i="147" s="1"/>
  <c r="I17" i="147"/>
  <c r="H17" i="147"/>
  <c r="D17" i="147"/>
  <c r="C17" i="147"/>
  <c r="B17" i="147"/>
  <c r="R16" i="147"/>
  <c r="Q16" i="147"/>
  <c r="H16" i="147"/>
  <c r="D16" i="147"/>
  <c r="C16" i="147"/>
  <c r="B16" i="147"/>
  <c r="Q15" i="147"/>
  <c r="R15" i="147" s="1"/>
  <c r="I15" i="147"/>
  <c r="H15" i="147"/>
  <c r="D15" i="147"/>
  <c r="C15" i="147"/>
  <c r="B15" i="147"/>
  <c r="Q14" i="147"/>
  <c r="I14" i="147"/>
  <c r="H14" i="147"/>
  <c r="D14" i="147"/>
  <c r="C14" i="147"/>
  <c r="B14" i="147"/>
  <c r="Q13" i="147"/>
  <c r="Q25" i="147" s="1"/>
  <c r="M26" i="147" s="1"/>
  <c r="H13" i="147"/>
  <c r="D13" i="147"/>
  <c r="C13" i="147"/>
  <c r="B13" i="147"/>
  <c r="I12" i="147"/>
  <c r="H12" i="147"/>
  <c r="D12" i="147"/>
  <c r="C12" i="147"/>
  <c r="B12" i="147"/>
  <c r="I11" i="147"/>
  <c r="H11" i="147"/>
  <c r="D11" i="147"/>
  <c r="C11" i="147"/>
  <c r="B11" i="147"/>
  <c r="I10" i="147"/>
  <c r="H10" i="147"/>
  <c r="D10" i="147"/>
  <c r="C10" i="147"/>
  <c r="B10" i="147"/>
  <c r="M9" i="147"/>
  <c r="F7" i="147" s="1"/>
  <c r="H9" i="147"/>
  <c r="D9" i="147"/>
  <c r="C9" i="147"/>
  <c r="B9" i="147"/>
  <c r="O7" i="147"/>
  <c r="D7" i="147"/>
  <c r="B7" i="147"/>
  <c r="C5" i="147"/>
  <c r="G4" i="147"/>
  <c r="F3" i="147"/>
  <c r="F2" i="147"/>
  <c r="B23" i="141"/>
  <c r="C23" i="141"/>
  <c r="D23" i="141"/>
  <c r="H23" i="141"/>
  <c r="R20" i="147" l="1"/>
  <c r="I9" i="147"/>
  <c r="S14" i="147"/>
  <c r="T14" i="147" s="1"/>
  <c r="U14" i="147" s="1"/>
  <c r="V14" i="147" s="1"/>
  <c r="Y14" i="147" s="1"/>
  <c r="I13" i="147"/>
  <c r="R14" i="147"/>
  <c r="S16" i="147"/>
  <c r="T16" i="147" s="1"/>
  <c r="U16" i="147" s="1"/>
  <c r="V16" i="147" s="1"/>
  <c r="Y16" i="147" s="1"/>
  <c r="B20" i="147"/>
  <c r="U18" i="147"/>
  <c r="V18" i="147" s="1"/>
  <c r="Y18" i="147" s="1"/>
  <c r="R13" i="147"/>
  <c r="M27" i="147" s="1"/>
  <c r="D20" i="147" s="1"/>
  <c r="S15" i="147"/>
  <c r="T15" i="147" s="1"/>
  <c r="S17" i="147"/>
  <c r="T17" i="147" s="1"/>
  <c r="U15" i="147" l="1"/>
  <c r="V15" i="147" s="1"/>
  <c r="Y15" i="147" s="1"/>
  <c r="M28" i="147"/>
  <c r="U17" i="147"/>
  <c r="V17" i="147" s="1"/>
  <c r="Y17" i="147" s="1"/>
  <c r="W14" i="147"/>
  <c r="X14" i="147" s="1"/>
  <c r="S13" i="147"/>
  <c r="T13" i="147" s="1"/>
  <c r="W18" i="147"/>
  <c r="X18" i="147" s="1"/>
  <c r="W16" i="147"/>
  <c r="X16" i="147" s="1"/>
  <c r="M29" i="147" l="1"/>
  <c r="M30" i="147"/>
  <c r="H20" i="147" s="1"/>
  <c r="E20" i="147"/>
  <c r="U13" i="147"/>
  <c r="V13" i="147" s="1"/>
  <c r="Y13" i="147" s="1"/>
  <c r="AB13" i="147" s="1"/>
  <c r="AC13" i="147" s="1"/>
  <c r="W17" i="147"/>
  <c r="X17" i="147" s="1"/>
  <c r="W15" i="147"/>
  <c r="X15" i="147" s="1"/>
  <c r="N29" i="147" l="1"/>
  <c r="F20" i="147"/>
  <c r="W13" i="147"/>
  <c r="X13" i="147" s="1"/>
  <c r="T33" i="146" l="1"/>
  <c r="Q24" i="146"/>
  <c r="R24" i="146" s="1"/>
  <c r="Q23" i="146"/>
  <c r="R23" i="146" s="1"/>
  <c r="Q22" i="146"/>
  <c r="R22" i="146" s="1"/>
  <c r="Q21" i="146"/>
  <c r="R21" i="146" s="1"/>
  <c r="D21" i="146"/>
  <c r="Q20" i="146"/>
  <c r="R20" i="146" s="1"/>
  <c r="R19" i="146"/>
  <c r="Q19" i="146"/>
  <c r="I15" i="146" s="1"/>
  <c r="Q18" i="146"/>
  <c r="R18" i="146" s="1"/>
  <c r="S18" i="146" s="1"/>
  <c r="T18" i="146" s="1"/>
  <c r="G18" i="146"/>
  <c r="D18" i="146"/>
  <c r="C18" i="146"/>
  <c r="B18" i="146"/>
  <c r="Q17" i="146"/>
  <c r="R17" i="146" s="1"/>
  <c r="I17" i="146"/>
  <c r="H17" i="146"/>
  <c r="G17" i="146"/>
  <c r="D17" i="146"/>
  <c r="C17" i="146"/>
  <c r="B17" i="146"/>
  <c r="Q16" i="146"/>
  <c r="R16" i="146" s="1"/>
  <c r="S16" i="146" s="1"/>
  <c r="T16" i="146" s="1"/>
  <c r="I16" i="146"/>
  <c r="H16" i="146"/>
  <c r="G16" i="146"/>
  <c r="D16" i="146"/>
  <c r="C16" i="146"/>
  <c r="B16" i="146"/>
  <c r="Q15" i="146"/>
  <c r="R15" i="146" s="1"/>
  <c r="H15" i="146"/>
  <c r="G15" i="146"/>
  <c r="D15" i="146"/>
  <c r="C15" i="146"/>
  <c r="B15" i="146"/>
  <c r="Q14" i="146"/>
  <c r="R14" i="146" s="1"/>
  <c r="I14" i="146"/>
  <c r="H14" i="146"/>
  <c r="G14" i="146"/>
  <c r="D14" i="146"/>
  <c r="C14" i="146"/>
  <c r="B14" i="146"/>
  <c r="Q13" i="146"/>
  <c r="I13" i="146"/>
  <c r="H13" i="146"/>
  <c r="G13" i="146"/>
  <c r="D13" i="146"/>
  <c r="C13" i="146"/>
  <c r="B13" i="146"/>
  <c r="I12" i="146"/>
  <c r="H12" i="146"/>
  <c r="G12" i="146"/>
  <c r="D12" i="146"/>
  <c r="C12" i="146"/>
  <c r="B12" i="146"/>
  <c r="I11" i="146"/>
  <c r="H11" i="146"/>
  <c r="G11" i="146"/>
  <c r="D11" i="146"/>
  <c r="C11" i="146"/>
  <c r="B11" i="146"/>
  <c r="H10" i="146"/>
  <c r="G10" i="146"/>
  <c r="D10" i="146"/>
  <c r="C10" i="146"/>
  <c r="B10" i="146"/>
  <c r="M9" i="146"/>
  <c r="F7" i="146" s="1"/>
  <c r="H9" i="146"/>
  <c r="G9" i="146"/>
  <c r="D9" i="146"/>
  <c r="C9" i="146"/>
  <c r="B9" i="146"/>
  <c r="O7" i="146"/>
  <c r="D7" i="146"/>
  <c r="B7" i="146"/>
  <c r="C5" i="146"/>
  <c r="G4" i="146"/>
  <c r="F3" i="146"/>
  <c r="F2" i="146"/>
  <c r="T33" i="145"/>
  <c r="Q24" i="145"/>
  <c r="R24" i="145" s="1"/>
  <c r="R23" i="145"/>
  <c r="Q23" i="145"/>
  <c r="Q22" i="145"/>
  <c r="R22" i="145" s="1"/>
  <c r="R21" i="145"/>
  <c r="Q21" i="145"/>
  <c r="D21" i="145"/>
  <c r="Q20" i="145"/>
  <c r="I16" i="145" s="1"/>
  <c r="R19" i="145"/>
  <c r="Q19" i="145"/>
  <c r="Q18" i="145"/>
  <c r="R18" i="145" s="1"/>
  <c r="S18" i="145" s="1"/>
  <c r="T18" i="145" s="1"/>
  <c r="G18" i="145"/>
  <c r="D18" i="145"/>
  <c r="C18" i="145"/>
  <c r="B18" i="145"/>
  <c r="Q17" i="145"/>
  <c r="R17" i="145" s="1"/>
  <c r="I17" i="145"/>
  <c r="H17" i="145"/>
  <c r="G17" i="145"/>
  <c r="D17" i="145"/>
  <c r="C17" i="145"/>
  <c r="B17" i="145"/>
  <c r="Q16" i="145"/>
  <c r="R16" i="145" s="1"/>
  <c r="S16" i="145" s="1"/>
  <c r="T16" i="145" s="1"/>
  <c r="H16" i="145"/>
  <c r="G16" i="145"/>
  <c r="D16" i="145"/>
  <c r="C16" i="145"/>
  <c r="B16" i="145"/>
  <c r="Q15" i="145"/>
  <c r="R15" i="145" s="1"/>
  <c r="I15" i="145"/>
  <c r="H15" i="145"/>
  <c r="G15" i="145"/>
  <c r="D15" i="145"/>
  <c r="C15" i="145"/>
  <c r="B15" i="145"/>
  <c r="Q14" i="145"/>
  <c r="R14" i="145" s="1"/>
  <c r="H14" i="145"/>
  <c r="G14" i="145"/>
  <c r="D14" i="145"/>
  <c r="C14" i="145"/>
  <c r="B14" i="145"/>
  <c r="Q13" i="145"/>
  <c r="R13" i="145" s="1"/>
  <c r="H13" i="145"/>
  <c r="G13" i="145"/>
  <c r="D13" i="145"/>
  <c r="C13" i="145"/>
  <c r="B13" i="145"/>
  <c r="H12" i="145"/>
  <c r="G12" i="145"/>
  <c r="D12" i="145"/>
  <c r="C12" i="145"/>
  <c r="B12" i="145"/>
  <c r="H11" i="145"/>
  <c r="G11" i="145"/>
  <c r="D11" i="145"/>
  <c r="C11" i="145"/>
  <c r="B11" i="145"/>
  <c r="H10" i="145"/>
  <c r="G10" i="145"/>
  <c r="D10" i="145"/>
  <c r="C10" i="145"/>
  <c r="B10" i="145"/>
  <c r="M9" i="145"/>
  <c r="F7" i="145" s="1"/>
  <c r="H9" i="145"/>
  <c r="G9" i="145"/>
  <c r="D9" i="145"/>
  <c r="C9" i="145"/>
  <c r="B9" i="145"/>
  <c r="O7" i="145"/>
  <c r="D7" i="145"/>
  <c r="B7" i="145"/>
  <c r="C5" i="145"/>
  <c r="G4" i="145"/>
  <c r="F3" i="145"/>
  <c r="F2" i="145"/>
  <c r="B22" i="141"/>
  <c r="C22" i="141"/>
  <c r="D22" i="141"/>
  <c r="H22" i="141"/>
  <c r="I13" i="145" l="1"/>
  <c r="Q25" i="146"/>
  <c r="M26" i="146" s="1"/>
  <c r="B20" i="146" s="1"/>
  <c r="I9" i="146"/>
  <c r="S15" i="146"/>
  <c r="T15" i="146" s="1"/>
  <c r="U15" i="146" s="1"/>
  <c r="V15" i="146" s="1"/>
  <c r="Y15" i="146" s="1"/>
  <c r="I10" i="146"/>
  <c r="U16" i="146"/>
  <c r="V16" i="146" s="1"/>
  <c r="Y16" i="146" s="1"/>
  <c r="U18" i="146"/>
  <c r="V18" i="146" s="1"/>
  <c r="Y18" i="146" s="1"/>
  <c r="W18" i="146"/>
  <c r="X18" i="146" s="1"/>
  <c r="R13" i="146"/>
  <c r="M27" i="146" s="1"/>
  <c r="D20" i="146" s="1"/>
  <c r="S17" i="146"/>
  <c r="T17" i="146" s="1"/>
  <c r="S14" i="146"/>
  <c r="T14" i="146" s="1"/>
  <c r="I14" i="145"/>
  <c r="S17" i="145"/>
  <c r="T17" i="145" s="1"/>
  <c r="U17" i="145" s="1"/>
  <c r="V17" i="145" s="1"/>
  <c r="Y17" i="145" s="1"/>
  <c r="I12" i="145"/>
  <c r="I11" i="145"/>
  <c r="I10" i="145"/>
  <c r="I9" i="145"/>
  <c r="Q25" i="145"/>
  <c r="M26" i="145" s="1"/>
  <c r="B20" i="145" s="1"/>
  <c r="S15" i="145"/>
  <c r="T15" i="145" s="1"/>
  <c r="U15" i="145" s="1"/>
  <c r="V15" i="145" s="1"/>
  <c r="Y15" i="145" s="1"/>
  <c r="U18" i="145"/>
  <c r="V18" i="145" s="1"/>
  <c r="Y18" i="145" s="1"/>
  <c r="U16" i="145"/>
  <c r="V16" i="145" s="1"/>
  <c r="Y16" i="145" s="1"/>
  <c r="R20" i="145"/>
  <c r="M27" i="145" s="1"/>
  <c r="D20" i="145" s="1"/>
  <c r="S14" i="145"/>
  <c r="T14" i="145" s="1"/>
  <c r="S13" i="145"/>
  <c r="T13" i="145" s="1"/>
  <c r="S13" i="146" l="1"/>
  <c r="T13" i="146" s="1"/>
  <c r="U13" i="146" s="1"/>
  <c r="V13" i="146" s="1"/>
  <c r="Y13" i="146" s="1"/>
  <c r="AB13" i="146" s="1"/>
  <c r="AC13" i="146" s="1"/>
  <c r="W15" i="146"/>
  <c r="X15" i="146" s="1"/>
  <c r="U17" i="146"/>
  <c r="V17" i="146" s="1"/>
  <c r="Y17" i="146" s="1"/>
  <c r="U14" i="146"/>
  <c r="V14" i="146" s="1"/>
  <c r="Y14" i="146" s="1"/>
  <c r="M28" i="146"/>
  <c r="W16" i="146"/>
  <c r="X16" i="146" s="1"/>
  <c r="W16" i="145"/>
  <c r="X16" i="145" s="1"/>
  <c r="U14" i="145"/>
  <c r="V14" i="145" s="1"/>
  <c r="Y14" i="145" s="1"/>
  <c r="U13" i="145"/>
  <c r="V13" i="145" s="1"/>
  <c r="Y13" i="145" s="1"/>
  <c r="AB13" i="145" s="1"/>
  <c r="AC13" i="145" s="1"/>
  <c r="W17" i="145"/>
  <c r="X17" i="145" s="1"/>
  <c r="M28" i="145"/>
  <c r="W15" i="145"/>
  <c r="X15" i="145" s="1"/>
  <c r="W18" i="145"/>
  <c r="X18" i="145" s="1"/>
  <c r="M29" i="146" l="1"/>
  <c r="E20" i="146"/>
  <c r="W17" i="146"/>
  <c r="X17" i="146" s="1"/>
  <c r="W13" i="146"/>
  <c r="X13" i="146" s="1"/>
  <c r="W14" i="146"/>
  <c r="X14" i="146" s="1"/>
  <c r="W14" i="145"/>
  <c r="X14" i="145" s="1"/>
  <c r="M29" i="145"/>
  <c r="E20" i="145"/>
  <c r="W13" i="145"/>
  <c r="X13" i="145" s="1"/>
  <c r="N29" i="146" l="1"/>
  <c r="F20" i="146"/>
  <c r="M30" i="146"/>
  <c r="H20" i="146" s="1"/>
  <c r="N29" i="145"/>
  <c r="F20" i="145"/>
  <c r="M30" i="145"/>
  <c r="H20" i="145" s="1"/>
  <c r="T33" i="144" l="1"/>
  <c r="R24" i="144"/>
  <c r="Q24" i="144"/>
  <c r="R23" i="144"/>
  <c r="Q23" i="144"/>
  <c r="R22" i="144"/>
  <c r="Q22" i="144"/>
  <c r="R21" i="144"/>
  <c r="Q21" i="144"/>
  <c r="R20" i="144"/>
  <c r="Q20" i="144"/>
  <c r="R19" i="144"/>
  <c r="Q19" i="144"/>
  <c r="D19" i="144"/>
  <c r="Q18" i="144"/>
  <c r="Q17" i="144"/>
  <c r="Q16" i="144"/>
  <c r="R16" i="144" s="1"/>
  <c r="I16" i="144"/>
  <c r="H16" i="144"/>
  <c r="D16" i="144"/>
  <c r="C16" i="144"/>
  <c r="B16" i="144"/>
  <c r="Q15" i="144"/>
  <c r="R15" i="144" s="1"/>
  <c r="S15" i="144" s="1"/>
  <c r="T15" i="144" s="1"/>
  <c r="I15" i="144"/>
  <c r="H15" i="144"/>
  <c r="D15" i="144"/>
  <c r="C15" i="144"/>
  <c r="B15" i="144"/>
  <c r="Q14" i="144"/>
  <c r="R14" i="144" s="1"/>
  <c r="I14" i="144"/>
  <c r="H14" i="144"/>
  <c r="D14" i="144"/>
  <c r="C14" i="144"/>
  <c r="B14" i="144"/>
  <c r="Q13" i="144"/>
  <c r="I13" i="144"/>
  <c r="H13" i="144"/>
  <c r="G13" i="144"/>
  <c r="D13" i="144"/>
  <c r="C13" i="144"/>
  <c r="B13" i="144"/>
  <c r="H12" i="144"/>
  <c r="G12" i="144"/>
  <c r="D12" i="144"/>
  <c r="C12" i="144"/>
  <c r="B12" i="144"/>
  <c r="H11" i="144"/>
  <c r="G11" i="144"/>
  <c r="D11" i="144"/>
  <c r="C11" i="144"/>
  <c r="B11" i="144"/>
  <c r="H10" i="144"/>
  <c r="G10" i="144"/>
  <c r="D10" i="144"/>
  <c r="C10" i="144"/>
  <c r="B10" i="144"/>
  <c r="M9" i="144"/>
  <c r="H9" i="144"/>
  <c r="G9" i="144"/>
  <c r="D9" i="144"/>
  <c r="C9" i="144"/>
  <c r="B9" i="144"/>
  <c r="O7" i="144"/>
  <c r="F7" i="144"/>
  <c r="D7" i="144"/>
  <c r="B7" i="144"/>
  <c r="C5" i="144"/>
  <c r="G4" i="144"/>
  <c r="F3" i="144"/>
  <c r="F2" i="144"/>
  <c r="T33" i="143"/>
  <c r="Q24" i="143"/>
  <c r="R24" i="143" s="1"/>
  <c r="Q23" i="143"/>
  <c r="R23" i="143" s="1"/>
  <c r="Q22" i="143"/>
  <c r="R22" i="143" s="1"/>
  <c r="Q21" i="143"/>
  <c r="R21" i="143" s="1"/>
  <c r="Q20" i="143"/>
  <c r="R20" i="143" s="1"/>
  <c r="Q19" i="143"/>
  <c r="R19" i="143" s="1"/>
  <c r="D19" i="143"/>
  <c r="Q18" i="143"/>
  <c r="Q17" i="143"/>
  <c r="R17" i="143" s="1"/>
  <c r="Q16" i="143"/>
  <c r="R16" i="143" s="1"/>
  <c r="Q15" i="143"/>
  <c r="H15" i="143"/>
  <c r="D15" i="143"/>
  <c r="C15" i="143"/>
  <c r="B15" i="143"/>
  <c r="Q14" i="143"/>
  <c r="R14" i="143" s="1"/>
  <c r="H14" i="143"/>
  <c r="D14" i="143"/>
  <c r="C14" i="143"/>
  <c r="B14" i="143"/>
  <c r="Q13" i="143"/>
  <c r="H13" i="143"/>
  <c r="D13" i="143"/>
  <c r="C13" i="143"/>
  <c r="B13" i="143"/>
  <c r="I12" i="143"/>
  <c r="H12" i="143"/>
  <c r="D12" i="143"/>
  <c r="C12" i="143"/>
  <c r="B12" i="143"/>
  <c r="H11" i="143"/>
  <c r="D11" i="143"/>
  <c r="C11" i="143"/>
  <c r="B11" i="143"/>
  <c r="H10" i="143"/>
  <c r="D10" i="143"/>
  <c r="C10" i="143"/>
  <c r="B10" i="143"/>
  <c r="M9" i="143"/>
  <c r="I9" i="143"/>
  <c r="H9" i="143"/>
  <c r="D9" i="143"/>
  <c r="C9" i="143"/>
  <c r="B9" i="143"/>
  <c r="O7" i="143"/>
  <c r="F7" i="143"/>
  <c r="D7" i="143"/>
  <c r="B7" i="143"/>
  <c r="C5" i="143"/>
  <c r="G4" i="143"/>
  <c r="F3" i="143"/>
  <c r="F2" i="143"/>
  <c r="T33" i="142"/>
  <c r="Q24" i="142"/>
  <c r="R24" i="142" s="1"/>
  <c r="Q23" i="142"/>
  <c r="R23" i="142" s="1"/>
  <c r="Q22" i="142"/>
  <c r="R22" i="142" s="1"/>
  <c r="Q21" i="142"/>
  <c r="R21" i="142" s="1"/>
  <c r="Q20" i="142"/>
  <c r="R20" i="142" s="1"/>
  <c r="Q19" i="142"/>
  <c r="R19" i="142" s="1"/>
  <c r="D19" i="142"/>
  <c r="Q18" i="142"/>
  <c r="I12" i="142" s="1"/>
  <c r="Q17" i="142"/>
  <c r="R17" i="142" s="1"/>
  <c r="Q16" i="142"/>
  <c r="R16" i="142" s="1"/>
  <c r="Q15" i="142"/>
  <c r="I11" i="142" s="1"/>
  <c r="H15" i="142"/>
  <c r="D15" i="142"/>
  <c r="C15" i="142"/>
  <c r="B15" i="142"/>
  <c r="Q14" i="142"/>
  <c r="R14" i="142" s="1"/>
  <c r="H14" i="142"/>
  <c r="D14" i="142"/>
  <c r="C14" i="142"/>
  <c r="B14" i="142"/>
  <c r="Q13" i="142"/>
  <c r="I13" i="142"/>
  <c r="H13" i="142"/>
  <c r="D13" i="142"/>
  <c r="C13" i="142"/>
  <c r="B13" i="142"/>
  <c r="H12" i="142"/>
  <c r="D12" i="142"/>
  <c r="C12" i="142"/>
  <c r="B12" i="142"/>
  <c r="H11" i="142"/>
  <c r="D11" i="142"/>
  <c r="C11" i="142"/>
  <c r="B11" i="142"/>
  <c r="H10" i="142"/>
  <c r="D10" i="142"/>
  <c r="C10" i="142"/>
  <c r="B10" i="142"/>
  <c r="M9" i="142"/>
  <c r="F7" i="142" s="1"/>
  <c r="H9" i="142"/>
  <c r="D9" i="142"/>
  <c r="C9" i="142"/>
  <c r="B9" i="142"/>
  <c r="O7" i="142"/>
  <c r="D7" i="142"/>
  <c r="B7" i="142"/>
  <c r="C5" i="142"/>
  <c r="G4" i="142"/>
  <c r="F3" i="142"/>
  <c r="F2" i="142"/>
  <c r="R15" i="142" l="1"/>
  <c r="S15" i="142" s="1"/>
  <c r="T15" i="142" s="1"/>
  <c r="R18" i="142"/>
  <c r="S18" i="142" s="1"/>
  <c r="T18" i="142" s="1"/>
  <c r="R18" i="144"/>
  <c r="S18" i="144" s="1"/>
  <c r="T18" i="144" s="1"/>
  <c r="S16" i="143"/>
  <c r="T16" i="143" s="1"/>
  <c r="I14" i="142"/>
  <c r="Q25" i="144"/>
  <c r="M26" i="144" s="1"/>
  <c r="B18" i="144" s="1"/>
  <c r="R17" i="144"/>
  <c r="S17" i="144" s="1"/>
  <c r="T17" i="144" s="1"/>
  <c r="U17" i="144" s="1"/>
  <c r="V17" i="144" s="1"/>
  <c r="Y17" i="144" s="1"/>
  <c r="I9" i="144"/>
  <c r="U15" i="144"/>
  <c r="V15" i="144" s="1"/>
  <c r="Y15" i="144" s="1"/>
  <c r="I11" i="144"/>
  <c r="S14" i="144"/>
  <c r="T14" i="144" s="1"/>
  <c r="S16" i="144"/>
  <c r="T16" i="144" s="1"/>
  <c r="I10" i="144"/>
  <c r="I12" i="144"/>
  <c r="R13" i="144"/>
  <c r="I10" i="143"/>
  <c r="Q25" i="143"/>
  <c r="M26" i="143" s="1"/>
  <c r="B18" i="143" s="1"/>
  <c r="I10" i="142"/>
  <c r="Q25" i="142"/>
  <c r="M26" i="142" s="1"/>
  <c r="B18" i="142" s="1"/>
  <c r="U16" i="143"/>
  <c r="V16" i="143" s="1"/>
  <c r="Y16" i="143" s="1"/>
  <c r="I13" i="143"/>
  <c r="I14" i="143"/>
  <c r="R15" i="143"/>
  <c r="S15" i="143" s="1"/>
  <c r="T15" i="143" s="1"/>
  <c r="R18" i="143"/>
  <c r="S18" i="143" s="1"/>
  <c r="T18" i="143" s="1"/>
  <c r="S14" i="143"/>
  <c r="T14" i="143" s="1"/>
  <c r="S17" i="143"/>
  <c r="T17" i="143" s="1"/>
  <c r="I11" i="143"/>
  <c r="R13" i="143"/>
  <c r="M27" i="143" s="1"/>
  <c r="D18" i="143" s="1"/>
  <c r="I15" i="143"/>
  <c r="U15" i="142"/>
  <c r="V15" i="142" s="1"/>
  <c r="Y15" i="142" s="1"/>
  <c r="U18" i="142"/>
  <c r="V18" i="142" s="1"/>
  <c r="Y18" i="142" s="1"/>
  <c r="I9" i="142"/>
  <c r="S14" i="142"/>
  <c r="T14" i="142" s="1"/>
  <c r="S17" i="142"/>
  <c r="T17" i="142" s="1"/>
  <c r="R13" i="142"/>
  <c r="M27" i="142" s="1"/>
  <c r="D18" i="142" s="1"/>
  <c r="I15" i="142"/>
  <c r="S16" i="142"/>
  <c r="T16" i="142" s="1"/>
  <c r="U18" i="144" l="1"/>
  <c r="V18" i="144" s="1"/>
  <c r="Y18" i="144" s="1"/>
  <c r="M27" i="144"/>
  <c r="D18" i="144" s="1"/>
  <c r="W15" i="144"/>
  <c r="X15" i="144" s="1"/>
  <c r="S13" i="144"/>
  <c r="T13" i="144" s="1"/>
  <c r="M28" i="144"/>
  <c r="W18" i="144"/>
  <c r="X18" i="144" s="1"/>
  <c r="U14" i="144"/>
  <c r="V14" i="144" s="1"/>
  <c r="Y14" i="144" s="1"/>
  <c r="U16" i="144"/>
  <c r="V16" i="144" s="1"/>
  <c r="Y16" i="144" s="1"/>
  <c r="W17" i="144"/>
  <c r="X17" i="144" s="1"/>
  <c r="U15" i="143"/>
  <c r="V15" i="143" s="1"/>
  <c r="Y15" i="143" s="1"/>
  <c r="U18" i="143"/>
  <c r="V18" i="143" s="1"/>
  <c r="Y18" i="143" s="1"/>
  <c r="U14" i="143"/>
  <c r="V14" i="143" s="1"/>
  <c r="Y14" i="143" s="1"/>
  <c r="S13" i="143"/>
  <c r="T13" i="143" s="1"/>
  <c r="W16" i="143"/>
  <c r="X16" i="143" s="1"/>
  <c r="U17" i="143"/>
  <c r="V17" i="143" s="1"/>
  <c r="Y17" i="143" s="1"/>
  <c r="M28" i="143"/>
  <c r="U17" i="142"/>
  <c r="V17" i="142" s="1"/>
  <c r="Y17" i="142" s="1"/>
  <c r="S13" i="142"/>
  <c r="T13" i="142" s="1"/>
  <c r="W18" i="142"/>
  <c r="X18" i="142" s="1"/>
  <c r="M28" i="142"/>
  <c r="U16" i="142"/>
  <c r="V16" i="142" s="1"/>
  <c r="Y16" i="142" s="1"/>
  <c r="U14" i="142"/>
  <c r="V14" i="142" s="1"/>
  <c r="Y14" i="142" s="1"/>
  <c r="W15" i="142"/>
  <c r="X15" i="142" s="1"/>
  <c r="W17" i="143" l="1"/>
  <c r="X17" i="143" s="1"/>
  <c r="W16" i="144"/>
  <c r="X16" i="144" s="1"/>
  <c r="U13" i="144"/>
  <c r="V13" i="144" s="1"/>
  <c r="Y13" i="144" s="1"/>
  <c r="AB13" i="144" s="1"/>
  <c r="AC13" i="144" s="1"/>
  <c r="W14" i="144"/>
  <c r="X14" i="144" s="1"/>
  <c r="M29" i="144"/>
  <c r="M30" i="144" s="1"/>
  <c r="H18" i="144" s="1"/>
  <c r="E18" i="144"/>
  <c r="W14" i="143"/>
  <c r="X14" i="143" s="1"/>
  <c r="U13" i="143"/>
  <c r="V13" i="143" s="1"/>
  <c r="Y13" i="143" s="1"/>
  <c r="AB13" i="143" s="1"/>
  <c r="AC13" i="143" s="1"/>
  <c r="W18" i="143"/>
  <c r="X18" i="143" s="1"/>
  <c r="W15" i="143"/>
  <c r="X15" i="143" s="1"/>
  <c r="M29" i="143"/>
  <c r="E18" i="143"/>
  <c r="M29" i="142"/>
  <c r="E18" i="142"/>
  <c r="W16" i="142"/>
  <c r="X16" i="142" s="1"/>
  <c r="W17" i="142"/>
  <c r="X17" i="142" s="1"/>
  <c r="U13" i="142"/>
  <c r="V13" i="142" s="1"/>
  <c r="Y13" i="142" s="1"/>
  <c r="AB13" i="142" s="1"/>
  <c r="AC13" i="142" s="1"/>
  <c r="W14" i="142"/>
  <c r="X14" i="142" s="1"/>
  <c r="W13" i="143" l="1"/>
  <c r="X13" i="143" s="1"/>
  <c r="F18" i="144"/>
  <c r="N29" i="144"/>
  <c r="W13" i="144"/>
  <c r="X13" i="144" s="1"/>
  <c r="F18" i="143"/>
  <c r="N29" i="143"/>
  <c r="M30" i="143"/>
  <c r="H18" i="143" s="1"/>
  <c r="F18" i="142"/>
  <c r="N29" i="142"/>
  <c r="W13" i="142"/>
  <c r="X13" i="142" s="1"/>
  <c r="M30" i="142"/>
  <c r="H18" i="142" s="1"/>
  <c r="B20" i="139" l="1"/>
  <c r="C20" i="139"/>
  <c r="D20" i="139"/>
  <c r="G20" i="139"/>
  <c r="H20" i="139"/>
  <c r="B20" i="141"/>
  <c r="C20" i="141"/>
  <c r="D20" i="141"/>
  <c r="H20" i="141"/>
  <c r="B21" i="141"/>
  <c r="C21" i="141"/>
  <c r="D21" i="141"/>
  <c r="H21" i="141"/>
  <c r="Q27" i="141"/>
  <c r="Q26" i="141"/>
  <c r="Q25" i="141"/>
  <c r="I21" i="141" s="1"/>
  <c r="D26" i="141"/>
  <c r="Q24" i="141"/>
  <c r="R24" i="141" s="1"/>
  <c r="Q23" i="141"/>
  <c r="R23" i="141" s="1"/>
  <c r="Q22" i="141"/>
  <c r="R22" i="141" s="1"/>
  <c r="Q21" i="141"/>
  <c r="R21" i="141" s="1"/>
  <c r="S21" i="141" s="1"/>
  <c r="T21" i="141" s="1"/>
  <c r="Q20" i="141"/>
  <c r="R20" i="141" s="1"/>
  <c r="Q19" i="141"/>
  <c r="R19" i="141" s="1"/>
  <c r="S19" i="141" s="1"/>
  <c r="T19" i="141" s="1"/>
  <c r="H19" i="141"/>
  <c r="D19" i="141"/>
  <c r="C19" i="141"/>
  <c r="B19" i="141"/>
  <c r="Q18" i="141"/>
  <c r="R18" i="141" s="1"/>
  <c r="H18" i="141"/>
  <c r="D18" i="141"/>
  <c r="C18" i="141"/>
  <c r="B18" i="141"/>
  <c r="Q17" i="141"/>
  <c r="R17" i="141" s="1"/>
  <c r="S17" i="141" s="1"/>
  <c r="T17" i="141" s="1"/>
  <c r="I17" i="141"/>
  <c r="H17" i="141"/>
  <c r="D17" i="141"/>
  <c r="C17" i="141"/>
  <c r="B17" i="141"/>
  <c r="Q16" i="141"/>
  <c r="R16" i="141" s="1"/>
  <c r="H16" i="141"/>
  <c r="D16" i="141"/>
  <c r="C16" i="141"/>
  <c r="B16" i="141"/>
  <c r="Q15" i="141"/>
  <c r="I11" i="141" s="1"/>
  <c r="H15" i="141"/>
  <c r="D15" i="141"/>
  <c r="C15" i="141"/>
  <c r="B15" i="141"/>
  <c r="Q14" i="141"/>
  <c r="R14" i="141" s="1"/>
  <c r="H14" i="141"/>
  <c r="D14" i="141"/>
  <c r="C14" i="141"/>
  <c r="B14" i="141"/>
  <c r="Q13" i="141"/>
  <c r="H13" i="141"/>
  <c r="D13" i="141"/>
  <c r="C13" i="141"/>
  <c r="B13" i="141"/>
  <c r="H12" i="141"/>
  <c r="D12" i="141"/>
  <c r="C12" i="141"/>
  <c r="B12" i="141"/>
  <c r="H11" i="141"/>
  <c r="D11" i="141"/>
  <c r="C11" i="141"/>
  <c r="B11" i="141"/>
  <c r="H10" i="141"/>
  <c r="D10" i="141"/>
  <c r="C10" i="141"/>
  <c r="B10" i="141"/>
  <c r="M9" i="141"/>
  <c r="F7" i="141" s="1"/>
  <c r="H9" i="141"/>
  <c r="G9" i="141"/>
  <c r="D9" i="141"/>
  <c r="C9" i="141"/>
  <c r="B9" i="141"/>
  <c r="O7" i="141"/>
  <c r="D7" i="141"/>
  <c r="B7" i="141"/>
  <c r="C5" i="141"/>
  <c r="G4" i="141"/>
  <c r="F3" i="141"/>
  <c r="F2" i="141"/>
  <c r="R27" i="141" l="1"/>
  <c r="I23" i="141"/>
  <c r="R26" i="141"/>
  <c r="S26" i="141" s="1"/>
  <c r="T26" i="141" s="1"/>
  <c r="U26" i="141" s="1"/>
  <c r="V26" i="141" s="1"/>
  <c r="Y26" i="141" s="1"/>
  <c r="I22" i="141"/>
  <c r="I12" i="141"/>
  <c r="I19" i="141"/>
  <c r="I20" i="141"/>
  <c r="R25" i="141"/>
  <c r="I15" i="141"/>
  <c r="I10" i="141"/>
  <c r="Q28" i="141"/>
  <c r="M29" i="141" s="1"/>
  <c r="B25" i="141" s="1"/>
  <c r="S25" i="141"/>
  <c r="T25" i="141" s="1"/>
  <c r="U25" i="141" s="1"/>
  <c r="V25" i="141" s="1"/>
  <c r="Y25" i="141" s="1"/>
  <c r="I9" i="141"/>
  <c r="I13" i="141"/>
  <c r="S23" i="141"/>
  <c r="T23" i="141" s="1"/>
  <c r="S24" i="141"/>
  <c r="T24" i="141" s="1"/>
  <c r="U24" i="141" s="1"/>
  <c r="V24" i="141" s="1"/>
  <c r="Y24" i="141" s="1"/>
  <c r="U17" i="141"/>
  <c r="V17" i="141" s="1"/>
  <c r="Y17" i="141" s="1"/>
  <c r="U19" i="141"/>
  <c r="V19" i="141" s="1"/>
  <c r="Y19" i="141" s="1"/>
  <c r="U21" i="141"/>
  <c r="V21" i="141" s="1"/>
  <c r="Y21" i="141" s="1"/>
  <c r="I14" i="141"/>
  <c r="R15" i="141"/>
  <c r="S15" i="141" s="1"/>
  <c r="T15" i="141" s="1"/>
  <c r="I16" i="141"/>
  <c r="I18" i="141"/>
  <c r="S14" i="141"/>
  <c r="T14" i="141" s="1"/>
  <c r="S16" i="141"/>
  <c r="T16" i="141" s="1"/>
  <c r="S18" i="141"/>
  <c r="T18" i="141" s="1"/>
  <c r="S20" i="141"/>
  <c r="T20" i="141" s="1"/>
  <c r="S22" i="141"/>
  <c r="T22" i="141" s="1"/>
  <c r="R13" i="141"/>
  <c r="W26" i="141" l="1"/>
  <c r="X26" i="141" s="1"/>
  <c r="T33" i="141"/>
  <c r="M30" i="141"/>
  <c r="D25" i="141" s="1"/>
  <c r="W17" i="141"/>
  <c r="X17" i="141" s="1"/>
  <c r="U23" i="141"/>
  <c r="V23" i="141" s="1"/>
  <c r="Y23" i="141" s="1"/>
  <c r="W19" i="141"/>
  <c r="X19" i="141" s="1"/>
  <c r="U18" i="141"/>
  <c r="V18" i="141" s="1"/>
  <c r="Y18" i="141" s="1"/>
  <c r="W21" i="141"/>
  <c r="X21" i="141" s="1"/>
  <c r="W25" i="141"/>
  <c r="X25" i="141" s="1"/>
  <c r="U20" i="141"/>
  <c r="V20" i="141" s="1"/>
  <c r="Y20" i="141" s="1"/>
  <c r="U15" i="141"/>
  <c r="V15" i="141" s="1"/>
  <c r="Y15" i="141" s="1"/>
  <c r="S13" i="141"/>
  <c r="T13" i="141" s="1"/>
  <c r="W24" i="141"/>
  <c r="X24" i="141" s="1"/>
  <c r="U22" i="141"/>
  <c r="V22" i="141" s="1"/>
  <c r="Y22" i="141" s="1"/>
  <c r="U14" i="141"/>
  <c r="V14" i="141" s="1"/>
  <c r="Y14" i="141" s="1"/>
  <c r="U16" i="141"/>
  <c r="V16" i="141" s="1"/>
  <c r="Y16" i="141" s="1"/>
  <c r="M31" i="141" l="1"/>
  <c r="E25" i="141" s="1"/>
  <c r="W22" i="141"/>
  <c r="X22" i="141" s="1"/>
  <c r="W15" i="141"/>
  <c r="X15" i="141" s="1"/>
  <c r="W23" i="141"/>
  <c r="X23" i="141" s="1"/>
  <c r="W16" i="141"/>
  <c r="X16" i="141" s="1"/>
  <c r="W18" i="141"/>
  <c r="X18" i="141" s="1"/>
  <c r="W14" i="141"/>
  <c r="X14" i="141" s="1"/>
  <c r="W20" i="141"/>
  <c r="X20" i="141" s="1"/>
  <c r="U13" i="141"/>
  <c r="V13" i="141" s="1"/>
  <c r="Y13" i="141" s="1"/>
  <c r="AB13" i="141" s="1"/>
  <c r="AC13" i="141" s="1"/>
  <c r="M32" i="141" l="1"/>
  <c r="N32" i="141" s="1"/>
  <c r="W13" i="141"/>
  <c r="X13" i="141" s="1"/>
  <c r="M33" i="141" l="1"/>
  <c r="H25" i="141" s="1"/>
  <c r="F25" i="141"/>
  <c r="T33" i="140" l="1"/>
  <c r="Q24" i="140"/>
  <c r="R24" i="140" s="1"/>
  <c r="Q23" i="140"/>
  <c r="R23" i="140" s="1"/>
  <c r="Q22" i="140"/>
  <c r="R22" i="140" s="1"/>
  <c r="Q21" i="140"/>
  <c r="R21" i="140" s="1"/>
  <c r="D21" i="140"/>
  <c r="Q20" i="140"/>
  <c r="R20" i="140" s="1"/>
  <c r="Q19" i="140"/>
  <c r="R19" i="140" s="1"/>
  <c r="Q18" i="140"/>
  <c r="R18" i="140" s="1"/>
  <c r="G18" i="140"/>
  <c r="D18" i="140"/>
  <c r="C18" i="140"/>
  <c r="B18" i="140"/>
  <c r="Q17" i="140"/>
  <c r="R17" i="140" s="1"/>
  <c r="H17" i="140"/>
  <c r="G17" i="140"/>
  <c r="D17" i="140"/>
  <c r="C17" i="140"/>
  <c r="B17" i="140"/>
  <c r="Q16" i="140"/>
  <c r="R16" i="140" s="1"/>
  <c r="I16" i="140"/>
  <c r="H16" i="140"/>
  <c r="G16" i="140"/>
  <c r="D16" i="140"/>
  <c r="C16" i="140"/>
  <c r="B16" i="140"/>
  <c r="Q15" i="140"/>
  <c r="R15" i="140" s="1"/>
  <c r="S15" i="140" s="1"/>
  <c r="T15" i="140" s="1"/>
  <c r="H15" i="140"/>
  <c r="G15" i="140"/>
  <c r="D15" i="140"/>
  <c r="C15" i="140"/>
  <c r="B15" i="140"/>
  <c r="Q14" i="140"/>
  <c r="R14" i="140" s="1"/>
  <c r="I14" i="140"/>
  <c r="H14" i="140"/>
  <c r="G14" i="140"/>
  <c r="D14" i="140"/>
  <c r="C14" i="140"/>
  <c r="B14" i="140"/>
  <c r="Q13" i="140"/>
  <c r="R13" i="140" s="1"/>
  <c r="H13" i="140"/>
  <c r="G13" i="140"/>
  <c r="D13" i="140"/>
  <c r="C13" i="140"/>
  <c r="B13" i="140"/>
  <c r="H12" i="140"/>
  <c r="G12" i="140"/>
  <c r="D12" i="140"/>
  <c r="C12" i="140"/>
  <c r="B12" i="140"/>
  <c r="H11" i="140"/>
  <c r="G11" i="140"/>
  <c r="D11" i="140"/>
  <c r="C11" i="140"/>
  <c r="B11" i="140"/>
  <c r="H10" i="140"/>
  <c r="G10" i="140"/>
  <c r="D10" i="140"/>
  <c r="C10" i="140"/>
  <c r="B10" i="140"/>
  <c r="M9" i="140"/>
  <c r="F7" i="140" s="1"/>
  <c r="H9" i="140"/>
  <c r="G9" i="140"/>
  <c r="D9" i="140"/>
  <c r="C9" i="140"/>
  <c r="B9" i="140"/>
  <c r="O7" i="140"/>
  <c r="D7" i="140"/>
  <c r="B7" i="140"/>
  <c r="C5" i="140"/>
  <c r="G4" i="140"/>
  <c r="F3" i="140"/>
  <c r="F2" i="140"/>
  <c r="B19" i="139"/>
  <c r="C19" i="139"/>
  <c r="D19" i="139"/>
  <c r="G19" i="139"/>
  <c r="H19" i="139"/>
  <c r="B18" i="139"/>
  <c r="B15" i="139"/>
  <c r="C15" i="139"/>
  <c r="D15" i="139"/>
  <c r="G15" i="139"/>
  <c r="H15" i="139"/>
  <c r="B16" i="139"/>
  <c r="C16" i="139"/>
  <c r="D16" i="139"/>
  <c r="G16" i="139"/>
  <c r="H16" i="139"/>
  <c r="B17" i="139"/>
  <c r="C17" i="139"/>
  <c r="D17" i="139"/>
  <c r="G17" i="139"/>
  <c r="H17" i="139"/>
  <c r="C18" i="139"/>
  <c r="D18" i="139"/>
  <c r="G18" i="139"/>
  <c r="H18" i="139"/>
  <c r="Q20" i="139"/>
  <c r="I16" i="139" s="1"/>
  <c r="T33" i="139"/>
  <c r="Q25" i="139"/>
  <c r="R25" i="139" s="1"/>
  <c r="Q24" i="139"/>
  <c r="Q23" i="139"/>
  <c r="R23" i="139" s="1"/>
  <c r="Q22" i="139"/>
  <c r="R22" i="139" s="1"/>
  <c r="D23" i="139"/>
  <c r="Q21" i="139"/>
  <c r="R21" i="139" s="1"/>
  <c r="Q19" i="139"/>
  <c r="I15" i="139" s="1"/>
  <c r="Q18" i="139"/>
  <c r="I14" i="139" s="1"/>
  <c r="Q17" i="139"/>
  <c r="I13" i="139" s="1"/>
  <c r="Q16" i="139"/>
  <c r="R16" i="139" s="1"/>
  <c r="Q15" i="139"/>
  <c r="R15" i="139" s="1"/>
  <c r="Q14" i="139"/>
  <c r="R14" i="139" s="1"/>
  <c r="S14" i="139" s="1"/>
  <c r="T14" i="139" s="1"/>
  <c r="H14" i="139"/>
  <c r="G14" i="139"/>
  <c r="D14" i="139"/>
  <c r="C14" i="139"/>
  <c r="B14" i="139"/>
  <c r="Q13" i="139"/>
  <c r="R13" i="139" s="1"/>
  <c r="H13" i="139"/>
  <c r="G13" i="139"/>
  <c r="D13" i="139"/>
  <c r="C13" i="139"/>
  <c r="B13" i="139"/>
  <c r="H12" i="139"/>
  <c r="G12" i="139"/>
  <c r="D12" i="139"/>
  <c r="C12" i="139"/>
  <c r="B12" i="139"/>
  <c r="H11" i="139"/>
  <c r="G11" i="139"/>
  <c r="D11" i="139"/>
  <c r="C11" i="139"/>
  <c r="B11" i="139"/>
  <c r="H10" i="139"/>
  <c r="G10" i="139"/>
  <c r="D10" i="139"/>
  <c r="C10" i="139"/>
  <c r="B10" i="139"/>
  <c r="M9" i="139"/>
  <c r="F7" i="139" s="1"/>
  <c r="H9" i="139"/>
  <c r="G9" i="139"/>
  <c r="D9" i="139"/>
  <c r="C9" i="139"/>
  <c r="B9" i="139"/>
  <c r="O7" i="139"/>
  <c r="D7" i="139"/>
  <c r="B7" i="139"/>
  <c r="C5" i="139"/>
  <c r="G4" i="139"/>
  <c r="F3" i="139"/>
  <c r="F2" i="139"/>
  <c r="T34" i="138"/>
  <c r="R25" i="138"/>
  <c r="Q25" i="138"/>
  <c r="R24" i="138"/>
  <c r="Q24" i="138"/>
  <c r="R23" i="138"/>
  <c r="Q23" i="138"/>
  <c r="R22" i="138"/>
  <c r="Q22" i="138"/>
  <c r="R21" i="138"/>
  <c r="Q21" i="138"/>
  <c r="R20" i="138"/>
  <c r="Q20" i="138"/>
  <c r="D20" i="138"/>
  <c r="Q19" i="138"/>
  <c r="R19" i="138" s="1"/>
  <c r="Q18" i="138"/>
  <c r="R18" i="138" s="1"/>
  <c r="Q17" i="138"/>
  <c r="R17" i="138" s="1"/>
  <c r="I17" i="138"/>
  <c r="H17" i="138"/>
  <c r="G17" i="138"/>
  <c r="D17" i="138"/>
  <c r="C17" i="138"/>
  <c r="B17" i="138"/>
  <c r="Q16" i="138"/>
  <c r="R16" i="138" s="1"/>
  <c r="I16" i="138"/>
  <c r="H16" i="138"/>
  <c r="G16" i="138"/>
  <c r="D16" i="138"/>
  <c r="C16" i="138"/>
  <c r="B16" i="138"/>
  <c r="Q15" i="138"/>
  <c r="I15" i="138"/>
  <c r="H15" i="138"/>
  <c r="G15" i="138"/>
  <c r="D15" i="138"/>
  <c r="C15" i="138"/>
  <c r="B15" i="138"/>
  <c r="Q14" i="138"/>
  <c r="R14" i="138" s="1"/>
  <c r="S14" i="138" s="1"/>
  <c r="T14" i="138" s="1"/>
  <c r="H14" i="138"/>
  <c r="G14" i="138"/>
  <c r="D14" i="138"/>
  <c r="C14" i="138"/>
  <c r="B14" i="138"/>
  <c r="Q13" i="138"/>
  <c r="R13" i="138" s="1"/>
  <c r="I13" i="138"/>
  <c r="H13" i="138"/>
  <c r="G13" i="138"/>
  <c r="D13" i="138"/>
  <c r="C13" i="138"/>
  <c r="B13" i="138"/>
  <c r="H12" i="138"/>
  <c r="G12" i="138"/>
  <c r="D12" i="138"/>
  <c r="C12" i="138"/>
  <c r="B12" i="138"/>
  <c r="H11" i="138"/>
  <c r="G11" i="138"/>
  <c r="D11" i="138"/>
  <c r="C11" i="138"/>
  <c r="B11" i="138"/>
  <c r="I10" i="138"/>
  <c r="H10" i="138"/>
  <c r="G10" i="138"/>
  <c r="D10" i="138"/>
  <c r="C10" i="138"/>
  <c r="B10" i="138"/>
  <c r="M9" i="138"/>
  <c r="I9" i="138"/>
  <c r="H9" i="138"/>
  <c r="G9" i="138"/>
  <c r="D9" i="138"/>
  <c r="C9" i="138"/>
  <c r="B9" i="138"/>
  <c r="O7" i="138"/>
  <c r="F7" i="138"/>
  <c r="D7" i="138"/>
  <c r="B7" i="138"/>
  <c r="C5" i="138"/>
  <c r="G4" i="138"/>
  <c r="F3" i="138"/>
  <c r="F2" i="138"/>
  <c r="I15" i="140" l="1"/>
  <c r="R24" i="139"/>
  <c r="I20" i="139"/>
  <c r="I9" i="140"/>
  <c r="I12" i="140"/>
  <c r="I11" i="140"/>
  <c r="I10" i="140"/>
  <c r="S14" i="140"/>
  <c r="T14" i="140" s="1"/>
  <c r="U14" i="140" s="1"/>
  <c r="V14" i="140" s="1"/>
  <c r="Y14" i="140" s="1"/>
  <c r="M27" i="140"/>
  <c r="D20" i="140" s="1"/>
  <c r="S13" i="140"/>
  <c r="T13" i="140" s="1"/>
  <c r="U15" i="140"/>
  <c r="V15" i="140" s="1"/>
  <c r="Y15" i="140" s="1"/>
  <c r="S16" i="140"/>
  <c r="T16" i="140" s="1"/>
  <c r="I17" i="140"/>
  <c r="S18" i="140"/>
  <c r="T18" i="140" s="1"/>
  <c r="S17" i="140"/>
  <c r="T17" i="140" s="1"/>
  <c r="Q25" i="140"/>
  <c r="M26" i="140" s="1"/>
  <c r="I13" i="140"/>
  <c r="I18" i="139"/>
  <c r="R19" i="139"/>
  <c r="R20" i="139"/>
  <c r="I19" i="139"/>
  <c r="I17" i="139"/>
  <c r="R17" i="139"/>
  <c r="S17" i="139" s="1"/>
  <c r="T17" i="139" s="1"/>
  <c r="U17" i="139" s="1"/>
  <c r="V17" i="139" s="1"/>
  <c r="Y17" i="139" s="1"/>
  <c r="I10" i="139"/>
  <c r="I12" i="139"/>
  <c r="I9" i="139"/>
  <c r="I11" i="139"/>
  <c r="S15" i="139"/>
  <c r="T15" i="139" s="1"/>
  <c r="U15" i="139" s="1"/>
  <c r="V15" i="139" s="1"/>
  <c r="Y15" i="139" s="1"/>
  <c r="Q26" i="139"/>
  <c r="M27" i="139" s="1"/>
  <c r="B22" i="139" s="1"/>
  <c r="U14" i="139"/>
  <c r="V14" i="139" s="1"/>
  <c r="Y14" i="139" s="1"/>
  <c r="S13" i="139"/>
  <c r="T13" i="139" s="1"/>
  <c r="R18" i="139"/>
  <c r="S18" i="139" s="1"/>
  <c r="T18" i="139" s="1"/>
  <c r="S16" i="139"/>
  <c r="T16" i="139" s="1"/>
  <c r="I12" i="138"/>
  <c r="S17" i="138"/>
  <c r="T17" i="138" s="1"/>
  <c r="U17" i="138" s="1"/>
  <c r="V17" i="138" s="1"/>
  <c r="Y17" i="138" s="1"/>
  <c r="Q26" i="138"/>
  <c r="M27" i="138" s="1"/>
  <c r="B19" i="138" s="1"/>
  <c r="I11" i="138"/>
  <c r="R15" i="138"/>
  <c r="S15" i="138" s="1"/>
  <c r="T15" i="138" s="1"/>
  <c r="U14" i="138"/>
  <c r="V14" i="138" s="1"/>
  <c r="Y14" i="138" s="1"/>
  <c r="W14" i="138"/>
  <c r="X14" i="138" s="1"/>
  <c r="S13" i="138"/>
  <c r="T13" i="138" s="1"/>
  <c r="S16" i="138"/>
  <c r="T16" i="138" s="1"/>
  <c r="S18" i="138"/>
  <c r="T18" i="138" s="1"/>
  <c r="I14" i="138"/>
  <c r="B24" i="134"/>
  <c r="C24" i="134"/>
  <c r="D24" i="134"/>
  <c r="G24" i="134"/>
  <c r="H24" i="134"/>
  <c r="B22" i="134"/>
  <c r="C22" i="134"/>
  <c r="D22" i="134"/>
  <c r="G22" i="134"/>
  <c r="H22" i="134"/>
  <c r="B23" i="134"/>
  <c r="C23" i="134"/>
  <c r="D23" i="134"/>
  <c r="G23" i="134"/>
  <c r="H23" i="134"/>
  <c r="T33" i="137"/>
  <c r="Q24" i="137"/>
  <c r="R24" i="137" s="1"/>
  <c r="Q23" i="137"/>
  <c r="R23" i="137" s="1"/>
  <c r="Q22" i="137"/>
  <c r="I18" i="137" s="1"/>
  <c r="Q21" i="137"/>
  <c r="R21" i="137" s="1"/>
  <c r="D21" i="137"/>
  <c r="Q20" i="137"/>
  <c r="R20" i="137" s="1"/>
  <c r="Q19" i="137"/>
  <c r="R19" i="137" s="1"/>
  <c r="Q18" i="137"/>
  <c r="R18" i="137" s="1"/>
  <c r="H18" i="137"/>
  <c r="G18" i="137"/>
  <c r="D18" i="137"/>
  <c r="C18" i="137"/>
  <c r="B18" i="137"/>
  <c r="Q17" i="137"/>
  <c r="R17" i="137" s="1"/>
  <c r="H17" i="137"/>
  <c r="G17" i="137"/>
  <c r="D17" i="137"/>
  <c r="C17" i="137"/>
  <c r="B17" i="137"/>
  <c r="Q16" i="137"/>
  <c r="R16" i="137" s="1"/>
  <c r="H16" i="137"/>
  <c r="G16" i="137"/>
  <c r="D16" i="137"/>
  <c r="C16" i="137"/>
  <c r="B16" i="137"/>
  <c r="Q15" i="137"/>
  <c r="R15" i="137" s="1"/>
  <c r="S15" i="137" s="1"/>
  <c r="T15" i="137" s="1"/>
  <c r="H15" i="137"/>
  <c r="G15" i="137"/>
  <c r="D15" i="137"/>
  <c r="C15" i="137"/>
  <c r="B15" i="137"/>
  <c r="Q14" i="137"/>
  <c r="R14" i="137" s="1"/>
  <c r="H14" i="137"/>
  <c r="G14" i="137"/>
  <c r="D14" i="137"/>
  <c r="C14" i="137"/>
  <c r="B14" i="137"/>
  <c r="Q13" i="137"/>
  <c r="I9" i="137" s="1"/>
  <c r="H13" i="137"/>
  <c r="G13" i="137"/>
  <c r="D13" i="137"/>
  <c r="C13" i="137"/>
  <c r="B13" i="137"/>
  <c r="H12" i="137"/>
  <c r="G12" i="137"/>
  <c r="D12" i="137"/>
  <c r="C12" i="137"/>
  <c r="B12" i="137"/>
  <c r="I11" i="137"/>
  <c r="H11" i="137"/>
  <c r="G11" i="137"/>
  <c r="D11" i="137"/>
  <c r="C11" i="137"/>
  <c r="B11" i="137"/>
  <c r="H10" i="137"/>
  <c r="G10" i="137"/>
  <c r="D10" i="137"/>
  <c r="C10" i="137"/>
  <c r="B10" i="137"/>
  <c r="M9" i="137"/>
  <c r="H9" i="137"/>
  <c r="G9" i="137"/>
  <c r="D9" i="137"/>
  <c r="C9" i="137"/>
  <c r="B9" i="137"/>
  <c r="O7" i="137"/>
  <c r="F7" i="137"/>
  <c r="D7" i="137"/>
  <c r="B7" i="137"/>
  <c r="C5" i="137"/>
  <c r="G4" i="137"/>
  <c r="F3" i="137"/>
  <c r="F2" i="137"/>
  <c r="G10" i="135"/>
  <c r="G11" i="135"/>
  <c r="G12" i="135"/>
  <c r="G13" i="135"/>
  <c r="G14" i="135"/>
  <c r="G15" i="135"/>
  <c r="G16" i="135"/>
  <c r="G17" i="135"/>
  <c r="G9" i="135"/>
  <c r="I16" i="137" l="1"/>
  <c r="M28" i="138"/>
  <c r="D19" i="138" s="1"/>
  <c r="W14" i="140"/>
  <c r="X14" i="140" s="1"/>
  <c r="B20" i="140"/>
  <c r="M28" i="140"/>
  <c r="U16" i="140"/>
  <c r="V16" i="140" s="1"/>
  <c r="Y16" i="140" s="1"/>
  <c r="U13" i="140"/>
  <c r="V13" i="140" s="1"/>
  <c r="Y13" i="140" s="1"/>
  <c r="AB13" i="140" s="1"/>
  <c r="AC13" i="140" s="1"/>
  <c r="W15" i="140"/>
  <c r="X15" i="140" s="1"/>
  <c r="U18" i="140"/>
  <c r="V18" i="140" s="1"/>
  <c r="Y18" i="140" s="1"/>
  <c r="U17" i="140"/>
  <c r="V17" i="140" s="1"/>
  <c r="Y17" i="140" s="1"/>
  <c r="W14" i="139"/>
  <c r="X14" i="139" s="1"/>
  <c r="W15" i="139"/>
  <c r="X15" i="139" s="1"/>
  <c r="U18" i="139"/>
  <c r="V18" i="139" s="1"/>
  <c r="Y18" i="139" s="1"/>
  <c r="U16" i="139"/>
  <c r="V16" i="139" s="1"/>
  <c r="Y16" i="139" s="1"/>
  <c r="U13" i="139"/>
  <c r="V13" i="139" s="1"/>
  <c r="Y13" i="139" s="1"/>
  <c r="AB13" i="139" s="1"/>
  <c r="AC13" i="139" s="1"/>
  <c r="W17" i="139"/>
  <c r="X17" i="139" s="1"/>
  <c r="M28" i="139"/>
  <c r="U15" i="138"/>
  <c r="V15" i="138" s="1"/>
  <c r="Y15" i="138" s="1"/>
  <c r="U13" i="138"/>
  <c r="V13" i="138" s="1"/>
  <c r="Y13" i="138" s="1"/>
  <c r="AB13" i="138" s="1"/>
  <c r="AC13" i="138" s="1"/>
  <c r="W17" i="138"/>
  <c r="X17" i="138" s="1"/>
  <c r="U18" i="138"/>
  <c r="V18" i="138" s="1"/>
  <c r="Y18" i="138" s="1"/>
  <c r="U16" i="138"/>
  <c r="V16" i="138" s="1"/>
  <c r="Y16" i="138" s="1"/>
  <c r="M29" i="138"/>
  <c r="I10" i="137"/>
  <c r="S18" i="137"/>
  <c r="T18" i="137" s="1"/>
  <c r="I14" i="137"/>
  <c r="S14" i="137"/>
  <c r="T14" i="137" s="1"/>
  <c r="U14" i="137" s="1"/>
  <c r="V14" i="137" s="1"/>
  <c r="Y14" i="137" s="1"/>
  <c r="S17" i="137"/>
  <c r="T17" i="137" s="1"/>
  <c r="I13" i="137"/>
  <c r="I15" i="137"/>
  <c r="Q25" i="137"/>
  <c r="M26" i="137" s="1"/>
  <c r="B20" i="137" s="1"/>
  <c r="U15" i="137"/>
  <c r="V15" i="137" s="1"/>
  <c r="Y15" i="137" s="1"/>
  <c r="U18" i="137"/>
  <c r="V18" i="137" s="1"/>
  <c r="Y18" i="137" s="1"/>
  <c r="R22" i="137"/>
  <c r="I12" i="137"/>
  <c r="R13" i="137"/>
  <c r="S16" i="137"/>
  <c r="T16" i="137" s="1"/>
  <c r="I17" i="137"/>
  <c r="T33" i="136"/>
  <c r="Q24" i="136"/>
  <c r="R24" i="136" s="1"/>
  <c r="Q23" i="136"/>
  <c r="R23" i="136" s="1"/>
  <c r="R22" i="136"/>
  <c r="Q22" i="136"/>
  <c r="Q21" i="136"/>
  <c r="R21" i="136" s="1"/>
  <c r="D21" i="136"/>
  <c r="R20" i="136"/>
  <c r="Q20" i="136"/>
  <c r="Q19" i="136"/>
  <c r="I15" i="136" s="1"/>
  <c r="Q18" i="136"/>
  <c r="R18" i="136" s="1"/>
  <c r="S18" i="136" s="1"/>
  <c r="T18" i="136" s="1"/>
  <c r="G18" i="136"/>
  <c r="D18" i="136"/>
  <c r="C18" i="136"/>
  <c r="B18" i="136"/>
  <c r="Q17" i="136"/>
  <c r="R17" i="136" s="1"/>
  <c r="S17" i="136" s="1"/>
  <c r="T17" i="136" s="1"/>
  <c r="I17" i="136"/>
  <c r="H17" i="136"/>
  <c r="G17" i="136"/>
  <c r="D17" i="136"/>
  <c r="C17" i="136"/>
  <c r="B17" i="136"/>
  <c r="Q16" i="136"/>
  <c r="R16" i="136" s="1"/>
  <c r="I16" i="136"/>
  <c r="H16" i="136"/>
  <c r="G16" i="136"/>
  <c r="D16" i="136"/>
  <c r="C16" i="136"/>
  <c r="B16" i="136"/>
  <c r="Q15" i="136"/>
  <c r="H15" i="136"/>
  <c r="G15" i="136"/>
  <c r="D15" i="136"/>
  <c r="C15" i="136"/>
  <c r="B15" i="136"/>
  <c r="Q14" i="136"/>
  <c r="R14" i="136" s="1"/>
  <c r="H14" i="136"/>
  <c r="G14" i="136"/>
  <c r="D14" i="136"/>
  <c r="C14" i="136"/>
  <c r="B14" i="136"/>
  <c r="Q13" i="136"/>
  <c r="I13" i="136"/>
  <c r="H13" i="136"/>
  <c r="G13" i="136"/>
  <c r="D13" i="136"/>
  <c r="C13" i="136"/>
  <c r="B13" i="136"/>
  <c r="H12" i="136"/>
  <c r="G12" i="136"/>
  <c r="D12" i="136"/>
  <c r="C12" i="136"/>
  <c r="B12" i="136"/>
  <c r="H11" i="136"/>
  <c r="G11" i="136"/>
  <c r="D11" i="136"/>
  <c r="C11" i="136"/>
  <c r="B11" i="136"/>
  <c r="I10" i="136"/>
  <c r="H10" i="136"/>
  <c r="G10" i="136"/>
  <c r="D10" i="136"/>
  <c r="C10" i="136"/>
  <c r="B10" i="136"/>
  <c r="M9" i="136"/>
  <c r="F7" i="136" s="1"/>
  <c r="H9" i="136"/>
  <c r="G9" i="136"/>
  <c r="D9" i="136"/>
  <c r="C9" i="136"/>
  <c r="B9" i="136"/>
  <c r="O7" i="136"/>
  <c r="D7" i="136"/>
  <c r="B7" i="136"/>
  <c r="C5" i="136"/>
  <c r="G4" i="136"/>
  <c r="F3" i="136"/>
  <c r="F2" i="136"/>
  <c r="T34" i="135"/>
  <c r="Q25" i="135"/>
  <c r="R25" i="135" s="1"/>
  <c r="Q24" i="135"/>
  <c r="R24" i="135" s="1"/>
  <c r="Q23" i="135"/>
  <c r="R23" i="135" s="1"/>
  <c r="Q22" i="135"/>
  <c r="R22" i="135" s="1"/>
  <c r="Q21" i="135"/>
  <c r="R21" i="135" s="1"/>
  <c r="Q20" i="135"/>
  <c r="R20" i="135" s="1"/>
  <c r="D20" i="135"/>
  <c r="Q19" i="135"/>
  <c r="R19" i="135" s="1"/>
  <c r="Q18" i="135"/>
  <c r="R18" i="135" s="1"/>
  <c r="Q17" i="135"/>
  <c r="I13" i="135" s="1"/>
  <c r="I17" i="135"/>
  <c r="H17" i="135"/>
  <c r="D17" i="135"/>
  <c r="C17" i="135"/>
  <c r="B17" i="135"/>
  <c r="Q16" i="135"/>
  <c r="R16" i="135" s="1"/>
  <c r="I16" i="135"/>
  <c r="H16" i="135"/>
  <c r="D16" i="135"/>
  <c r="C16" i="135"/>
  <c r="B16" i="135"/>
  <c r="Q15" i="135"/>
  <c r="R15" i="135" s="1"/>
  <c r="I15" i="135"/>
  <c r="H15" i="135"/>
  <c r="D15" i="135"/>
  <c r="C15" i="135"/>
  <c r="B15" i="135"/>
  <c r="Q14" i="135"/>
  <c r="R14" i="135" s="1"/>
  <c r="H14" i="135"/>
  <c r="D14" i="135"/>
  <c r="C14" i="135"/>
  <c r="B14" i="135"/>
  <c r="Q13" i="135"/>
  <c r="H13" i="135"/>
  <c r="D13" i="135"/>
  <c r="C13" i="135"/>
  <c r="B13" i="135"/>
  <c r="I12" i="135"/>
  <c r="H12" i="135"/>
  <c r="D12" i="135"/>
  <c r="C12" i="135"/>
  <c r="B12" i="135"/>
  <c r="H11" i="135"/>
  <c r="D11" i="135"/>
  <c r="C11" i="135"/>
  <c r="B11" i="135"/>
  <c r="H10" i="135"/>
  <c r="D10" i="135"/>
  <c r="C10" i="135"/>
  <c r="B10" i="135"/>
  <c r="M9" i="135"/>
  <c r="F7" i="135" s="1"/>
  <c r="H9" i="135"/>
  <c r="D9" i="135"/>
  <c r="C9" i="135"/>
  <c r="B9" i="135"/>
  <c r="O7" i="135"/>
  <c r="D7" i="135"/>
  <c r="B7" i="135"/>
  <c r="C5" i="135"/>
  <c r="G4" i="135"/>
  <c r="F3" i="135"/>
  <c r="F2" i="135"/>
  <c r="D27" i="134"/>
  <c r="B18" i="134"/>
  <c r="C18" i="134"/>
  <c r="D18" i="134"/>
  <c r="G18" i="134"/>
  <c r="H18" i="134"/>
  <c r="B19" i="134"/>
  <c r="C19" i="134"/>
  <c r="D19" i="134"/>
  <c r="G19" i="134"/>
  <c r="H19" i="134"/>
  <c r="B20" i="134"/>
  <c r="C20" i="134"/>
  <c r="D20" i="134"/>
  <c r="G20" i="134"/>
  <c r="H20" i="134"/>
  <c r="B21" i="134"/>
  <c r="C21" i="134"/>
  <c r="D21" i="134"/>
  <c r="G21" i="134"/>
  <c r="H21" i="134"/>
  <c r="Q26" i="134"/>
  <c r="Q28" i="134"/>
  <c r="Q27" i="134"/>
  <c r="Q25" i="134"/>
  <c r="Q24" i="134"/>
  <c r="Q23" i="134"/>
  <c r="Q22" i="134"/>
  <c r="Q21" i="134"/>
  <c r="R21" i="134" s="1"/>
  <c r="Q20" i="134"/>
  <c r="R20" i="134" s="1"/>
  <c r="Q19" i="134"/>
  <c r="R19" i="134" s="1"/>
  <c r="S19" i="134" s="1"/>
  <c r="T19" i="134" s="1"/>
  <c r="Q18" i="134"/>
  <c r="R18" i="134" s="1"/>
  <c r="Q17" i="134"/>
  <c r="R17" i="134" s="1"/>
  <c r="Q16" i="134"/>
  <c r="R16" i="134" s="1"/>
  <c r="Q15" i="134"/>
  <c r="R15" i="134" s="1"/>
  <c r="S15" i="134" s="1"/>
  <c r="T15" i="134" s="1"/>
  <c r="Q14" i="134"/>
  <c r="R14" i="134" s="1"/>
  <c r="Q13" i="134"/>
  <c r="R13" i="134" s="1"/>
  <c r="H17" i="134"/>
  <c r="G17" i="134"/>
  <c r="D17" i="134"/>
  <c r="C17" i="134"/>
  <c r="B17" i="134"/>
  <c r="H16" i="134"/>
  <c r="G16" i="134"/>
  <c r="D16" i="134"/>
  <c r="C16" i="134"/>
  <c r="B16" i="134"/>
  <c r="H15" i="134"/>
  <c r="G15" i="134"/>
  <c r="D15" i="134"/>
  <c r="C15" i="134"/>
  <c r="B15" i="134"/>
  <c r="H14" i="134"/>
  <c r="G14" i="134"/>
  <c r="D14" i="134"/>
  <c r="C14" i="134"/>
  <c r="B14" i="134"/>
  <c r="H13" i="134"/>
  <c r="G13" i="134"/>
  <c r="D13" i="134"/>
  <c r="C13" i="134"/>
  <c r="B13" i="134"/>
  <c r="H12" i="134"/>
  <c r="G12" i="134"/>
  <c r="D12" i="134"/>
  <c r="C12" i="134"/>
  <c r="B12" i="134"/>
  <c r="H11" i="134"/>
  <c r="G11" i="134"/>
  <c r="D11" i="134"/>
  <c r="C11" i="134"/>
  <c r="B11" i="134"/>
  <c r="H10" i="134"/>
  <c r="G10" i="134"/>
  <c r="D10" i="134"/>
  <c r="C10" i="134"/>
  <c r="B10" i="134"/>
  <c r="M9" i="134"/>
  <c r="F7" i="134" s="1"/>
  <c r="H9" i="134"/>
  <c r="G9" i="134"/>
  <c r="D9" i="134"/>
  <c r="C9" i="134"/>
  <c r="B9" i="134"/>
  <c r="O7" i="134"/>
  <c r="D7" i="134"/>
  <c r="B7" i="134"/>
  <c r="C5" i="134"/>
  <c r="G4" i="134"/>
  <c r="F3" i="134"/>
  <c r="F2" i="134"/>
  <c r="I12" i="136" l="1"/>
  <c r="I14" i="136"/>
  <c r="R19" i="136"/>
  <c r="W16" i="138"/>
  <c r="X16" i="138" s="1"/>
  <c r="W16" i="140"/>
  <c r="X16" i="140" s="1"/>
  <c r="E20" i="140"/>
  <c r="M29" i="140"/>
  <c r="M30" i="140" s="1"/>
  <c r="H20" i="140" s="1"/>
  <c r="W17" i="140"/>
  <c r="X17" i="140" s="1"/>
  <c r="W13" i="140"/>
  <c r="X13" i="140" s="1"/>
  <c r="W18" i="140"/>
  <c r="X18" i="140" s="1"/>
  <c r="W16" i="139"/>
  <c r="X16" i="139" s="1"/>
  <c r="W18" i="139"/>
  <c r="X18" i="139" s="1"/>
  <c r="W13" i="139"/>
  <c r="X13" i="139" s="1"/>
  <c r="D22" i="139"/>
  <c r="M29" i="139"/>
  <c r="W13" i="138"/>
  <c r="X13" i="138" s="1"/>
  <c r="W15" i="138"/>
  <c r="X15" i="138" s="1"/>
  <c r="M30" i="138"/>
  <c r="M31" i="138" s="1"/>
  <c r="H19" i="138" s="1"/>
  <c r="E19" i="138"/>
  <c r="W18" i="138"/>
  <c r="X18" i="138" s="1"/>
  <c r="R25" i="134"/>
  <c r="S25" i="134" s="1"/>
  <c r="T25" i="134" s="1"/>
  <c r="R24" i="134"/>
  <c r="S24" i="134" s="1"/>
  <c r="T24" i="134" s="1"/>
  <c r="R23" i="134"/>
  <c r="S23" i="134" s="1"/>
  <c r="T23" i="134" s="1"/>
  <c r="R22" i="134"/>
  <c r="S22" i="134" s="1"/>
  <c r="T22" i="134" s="1"/>
  <c r="U22" i="134" s="1"/>
  <c r="V22" i="134" s="1"/>
  <c r="Y22" i="134" s="1"/>
  <c r="R28" i="134"/>
  <c r="S28" i="134" s="1"/>
  <c r="T28" i="134" s="1"/>
  <c r="I24" i="134"/>
  <c r="R27" i="134"/>
  <c r="S27" i="134" s="1"/>
  <c r="T27" i="134" s="1"/>
  <c r="I23" i="134"/>
  <c r="R26" i="134"/>
  <c r="S26" i="134" s="1"/>
  <c r="T26" i="134" s="1"/>
  <c r="I22" i="134"/>
  <c r="I20" i="134"/>
  <c r="I18" i="134"/>
  <c r="I19" i="134"/>
  <c r="I21" i="134"/>
  <c r="Q29" i="134"/>
  <c r="M30" i="134" s="1"/>
  <c r="U17" i="137"/>
  <c r="V17" i="137" s="1"/>
  <c r="Y17" i="137" s="1"/>
  <c r="W18" i="137"/>
  <c r="X18" i="137" s="1"/>
  <c r="W15" i="137"/>
  <c r="X15" i="137" s="1"/>
  <c r="M27" i="137"/>
  <c r="D20" i="137" s="1"/>
  <c r="W16" i="137"/>
  <c r="X16" i="137" s="1"/>
  <c r="U16" i="137"/>
  <c r="V16" i="137" s="1"/>
  <c r="Y16" i="137" s="1"/>
  <c r="W14" i="137"/>
  <c r="X14" i="137" s="1"/>
  <c r="S13" i="137"/>
  <c r="T13" i="137" s="1"/>
  <c r="W17" i="137"/>
  <c r="X17" i="137" s="1"/>
  <c r="Q26" i="135"/>
  <c r="M27" i="135" s="1"/>
  <c r="Q25" i="136"/>
  <c r="M26" i="136" s="1"/>
  <c r="B20" i="136" s="1"/>
  <c r="S16" i="136"/>
  <c r="T16" i="136" s="1"/>
  <c r="R15" i="136"/>
  <c r="S15" i="136" s="1"/>
  <c r="T15" i="136" s="1"/>
  <c r="R13" i="136"/>
  <c r="S13" i="136" s="1"/>
  <c r="T13" i="136" s="1"/>
  <c r="U17" i="136"/>
  <c r="V17" i="136" s="1"/>
  <c r="Y17" i="136" s="1"/>
  <c r="U18" i="136"/>
  <c r="V18" i="136" s="1"/>
  <c r="Y18" i="136" s="1"/>
  <c r="I11" i="136"/>
  <c r="S14" i="136"/>
  <c r="T14" i="136" s="1"/>
  <c r="I9" i="136"/>
  <c r="I14" i="135"/>
  <c r="R17" i="135"/>
  <c r="S17" i="135" s="1"/>
  <c r="T17" i="135" s="1"/>
  <c r="I11" i="135"/>
  <c r="S15" i="135"/>
  <c r="T15" i="135" s="1"/>
  <c r="U15" i="135" s="1"/>
  <c r="V15" i="135" s="1"/>
  <c r="I9" i="135"/>
  <c r="I10" i="135"/>
  <c r="B19" i="135"/>
  <c r="S14" i="135"/>
  <c r="T14" i="135" s="1"/>
  <c r="S16" i="135"/>
  <c r="T16" i="135" s="1"/>
  <c r="R13" i="135"/>
  <c r="M28" i="135" s="1"/>
  <c r="D19" i="135" s="1"/>
  <c r="S18" i="135"/>
  <c r="T18" i="135" s="1"/>
  <c r="I11" i="134"/>
  <c r="I15" i="134"/>
  <c r="I10" i="134"/>
  <c r="I16" i="134"/>
  <c r="S14" i="134"/>
  <c r="T14" i="134" s="1"/>
  <c r="U14" i="134" s="1"/>
  <c r="V14" i="134" s="1"/>
  <c r="Y14" i="134" s="1"/>
  <c r="S17" i="134"/>
  <c r="T17" i="134" s="1"/>
  <c r="I9" i="134"/>
  <c r="I13" i="134"/>
  <c r="S20" i="134"/>
  <c r="T20" i="134" s="1"/>
  <c r="U20" i="134" s="1"/>
  <c r="V20" i="134" s="1"/>
  <c r="U19" i="134"/>
  <c r="V19" i="134" s="1"/>
  <c r="Y19" i="134" s="1"/>
  <c r="U15" i="134"/>
  <c r="V15" i="134" s="1"/>
  <c r="Y15" i="134" s="1"/>
  <c r="I14" i="134"/>
  <c r="S16" i="134"/>
  <c r="T16" i="134" s="1"/>
  <c r="S18" i="134"/>
  <c r="T18" i="134" s="1"/>
  <c r="S21" i="134"/>
  <c r="T21" i="134" s="1"/>
  <c r="I12" i="134"/>
  <c r="I17" i="134"/>
  <c r="Q27" i="133"/>
  <c r="R27" i="133" s="1"/>
  <c r="Q26" i="133"/>
  <c r="R26" i="133" s="1"/>
  <c r="Q25" i="133"/>
  <c r="R25" i="133" s="1"/>
  <c r="Q24" i="133"/>
  <c r="D24" i="133"/>
  <c r="Q23" i="133"/>
  <c r="R23" i="133" s="1"/>
  <c r="Q22" i="133"/>
  <c r="I18" i="133" s="1"/>
  <c r="Q21" i="133"/>
  <c r="R21" i="133" s="1"/>
  <c r="S21" i="133" s="1"/>
  <c r="T21" i="133" s="1"/>
  <c r="H21" i="133"/>
  <c r="G21" i="133"/>
  <c r="D21" i="133"/>
  <c r="C21" i="133"/>
  <c r="B21" i="133"/>
  <c r="Q20" i="133"/>
  <c r="I20" i="133"/>
  <c r="H20" i="133"/>
  <c r="G20" i="133"/>
  <c r="D20" i="133"/>
  <c r="C20" i="133"/>
  <c r="B20" i="133"/>
  <c r="Q19" i="133"/>
  <c r="H19" i="133"/>
  <c r="G19" i="133"/>
  <c r="D19" i="133"/>
  <c r="C19" i="133"/>
  <c r="B19" i="133"/>
  <c r="Q18" i="133"/>
  <c r="R18" i="133" s="1"/>
  <c r="H18" i="133"/>
  <c r="G18" i="133"/>
  <c r="D18" i="133"/>
  <c r="C18" i="133"/>
  <c r="B18" i="133"/>
  <c r="Q17" i="133"/>
  <c r="R17" i="133" s="1"/>
  <c r="S17" i="133" s="1"/>
  <c r="T17" i="133" s="1"/>
  <c r="H17" i="133"/>
  <c r="G17" i="133"/>
  <c r="D17" i="133"/>
  <c r="C17" i="133"/>
  <c r="B17" i="133"/>
  <c r="Q16" i="133"/>
  <c r="R16" i="133" s="1"/>
  <c r="S16" i="133" s="1"/>
  <c r="T16" i="133" s="1"/>
  <c r="I16" i="133"/>
  <c r="H16" i="133"/>
  <c r="G16" i="133"/>
  <c r="D16" i="133"/>
  <c r="C16" i="133"/>
  <c r="B16" i="133"/>
  <c r="Q15" i="133"/>
  <c r="R15" i="133" s="1"/>
  <c r="H15" i="133"/>
  <c r="G15" i="133"/>
  <c r="D15" i="133"/>
  <c r="C15" i="133"/>
  <c r="B15" i="133"/>
  <c r="Q14" i="133"/>
  <c r="R14" i="133" s="1"/>
  <c r="H14" i="133"/>
  <c r="G14" i="133"/>
  <c r="D14" i="133"/>
  <c r="C14" i="133"/>
  <c r="B14" i="133"/>
  <c r="Q13" i="133"/>
  <c r="I13" i="133"/>
  <c r="H13" i="133"/>
  <c r="G13" i="133"/>
  <c r="D13" i="133"/>
  <c r="C13" i="133"/>
  <c r="B13" i="133"/>
  <c r="I12" i="133"/>
  <c r="H12" i="133"/>
  <c r="G12" i="133"/>
  <c r="D12" i="133"/>
  <c r="C12" i="133"/>
  <c r="B12" i="133"/>
  <c r="H11" i="133"/>
  <c r="D11" i="133"/>
  <c r="C11" i="133"/>
  <c r="B11" i="133"/>
  <c r="H10" i="133"/>
  <c r="D10" i="133"/>
  <c r="C10" i="133"/>
  <c r="B10" i="133"/>
  <c r="M9" i="133"/>
  <c r="F7" i="133" s="1"/>
  <c r="H9" i="133"/>
  <c r="G9" i="133"/>
  <c r="D9" i="133"/>
  <c r="C9" i="133"/>
  <c r="B9" i="133"/>
  <c r="O7" i="133"/>
  <c r="D7" i="133"/>
  <c r="B7" i="133"/>
  <c r="C5" i="133"/>
  <c r="G4" i="133"/>
  <c r="F3" i="133"/>
  <c r="F2" i="133"/>
  <c r="T34" i="132"/>
  <c r="Q25" i="132"/>
  <c r="R25" i="132" s="1"/>
  <c r="Q24" i="132"/>
  <c r="R24" i="132" s="1"/>
  <c r="Q23" i="132"/>
  <c r="R23" i="132" s="1"/>
  <c r="Q22" i="132"/>
  <c r="R22" i="132" s="1"/>
  <c r="Q21" i="132"/>
  <c r="R21" i="132" s="1"/>
  <c r="Q20" i="132"/>
  <c r="R20" i="132" s="1"/>
  <c r="D20" i="132"/>
  <c r="Q19" i="132"/>
  <c r="R19" i="132" s="1"/>
  <c r="Q18" i="132"/>
  <c r="R18" i="132" s="1"/>
  <c r="Q17" i="132"/>
  <c r="R17" i="132" s="1"/>
  <c r="S17" i="132" s="1"/>
  <c r="T17" i="132" s="1"/>
  <c r="I17" i="132"/>
  <c r="H17" i="132"/>
  <c r="D17" i="132"/>
  <c r="C17" i="132"/>
  <c r="B17" i="132"/>
  <c r="Q16" i="132"/>
  <c r="R16" i="132" s="1"/>
  <c r="H16" i="132"/>
  <c r="D16" i="132"/>
  <c r="C16" i="132"/>
  <c r="B16" i="132"/>
  <c r="Q15" i="132"/>
  <c r="R15" i="132" s="1"/>
  <c r="S15" i="132" s="1"/>
  <c r="T15" i="132" s="1"/>
  <c r="I15" i="132"/>
  <c r="H15" i="132"/>
  <c r="D15" i="132"/>
  <c r="C15" i="132"/>
  <c r="B15" i="132"/>
  <c r="Q14" i="132"/>
  <c r="R14" i="132" s="1"/>
  <c r="H14" i="132"/>
  <c r="D14" i="132"/>
  <c r="C14" i="132"/>
  <c r="B14" i="132"/>
  <c r="Q13" i="132"/>
  <c r="I13" i="132"/>
  <c r="H13" i="132"/>
  <c r="D13" i="132"/>
  <c r="C13" i="132"/>
  <c r="B13" i="132"/>
  <c r="I12" i="132"/>
  <c r="H12" i="132"/>
  <c r="D12" i="132"/>
  <c r="C12" i="132"/>
  <c r="B12" i="132"/>
  <c r="H11" i="132"/>
  <c r="D11" i="132"/>
  <c r="C11" i="132"/>
  <c r="B11" i="132"/>
  <c r="H10" i="132"/>
  <c r="D10" i="132"/>
  <c r="C10" i="132"/>
  <c r="B10" i="132"/>
  <c r="M9" i="132"/>
  <c r="F7" i="132" s="1"/>
  <c r="H9" i="132"/>
  <c r="D9" i="132"/>
  <c r="C9" i="132"/>
  <c r="B9" i="132"/>
  <c r="O7" i="132"/>
  <c r="D7" i="132"/>
  <c r="B7" i="132"/>
  <c r="C5" i="132"/>
  <c r="G4" i="132"/>
  <c r="F3" i="132"/>
  <c r="F2" i="132"/>
  <c r="Q28" i="133" l="1"/>
  <c r="M29" i="133" s="1"/>
  <c r="I10" i="132"/>
  <c r="R20" i="133"/>
  <c r="S20" i="133" s="1"/>
  <c r="T20" i="133" s="1"/>
  <c r="U20" i="133" s="1"/>
  <c r="V20" i="133" s="1"/>
  <c r="Y20" i="133" s="1"/>
  <c r="R22" i="133"/>
  <c r="S22" i="133" s="1"/>
  <c r="T22" i="133" s="1"/>
  <c r="R24" i="133"/>
  <c r="S24" i="133" s="1"/>
  <c r="T24" i="133" s="1"/>
  <c r="U16" i="136"/>
  <c r="V16" i="136" s="1"/>
  <c r="Y16" i="136" s="1"/>
  <c r="Q26" i="132"/>
  <c r="M27" i="132" s="1"/>
  <c r="I11" i="132"/>
  <c r="I14" i="132"/>
  <c r="I16" i="132"/>
  <c r="I14" i="133"/>
  <c r="N29" i="140"/>
  <c r="F20" i="140"/>
  <c r="M30" i="139"/>
  <c r="M31" i="139" s="1"/>
  <c r="H22" i="139" s="1"/>
  <c r="E22" i="139"/>
  <c r="N30" i="138"/>
  <c r="F19" i="138"/>
  <c r="U26" i="134"/>
  <c r="V26" i="134" s="1"/>
  <c r="Y26" i="134" s="1"/>
  <c r="T34" i="134"/>
  <c r="U23" i="134"/>
  <c r="V23" i="134" s="1"/>
  <c r="Y23" i="134" s="1"/>
  <c r="U27" i="134"/>
  <c r="V27" i="134" s="1"/>
  <c r="Y27" i="134" s="1"/>
  <c r="U24" i="134"/>
  <c r="V24" i="134" s="1"/>
  <c r="Y24" i="134" s="1"/>
  <c r="W22" i="134"/>
  <c r="X22" i="134" s="1"/>
  <c r="U25" i="134"/>
  <c r="V25" i="134" s="1"/>
  <c r="Y25" i="134" s="1"/>
  <c r="R29" i="134"/>
  <c r="M31" i="134" s="1"/>
  <c r="D26" i="134" s="1"/>
  <c r="U28" i="134"/>
  <c r="V28" i="134" s="1"/>
  <c r="Y28" i="134" s="1"/>
  <c r="B26" i="134"/>
  <c r="M28" i="137"/>
  <c r="U13" i="137"/>
  <c r="V13" i="137" s="1"/>
  <c r="Y13" i="137" s="1"/>
  <c r="AB13" i="137" s="1"/>
  <c r="AC13" i="137" s="1"/>
  <c r="U15" i="136"/>
  <c r="V15" i="136" s="1"/>
  <c r="Y15" i="136" s="1"/>
  <c r="W16" i="136"/>
  <c r="X16" i="136" s="1"/>
  <c r="M27" i="136"/>
  <c r="M28" i="136" s="1"/>
  <c r="Y14" i="136"/>
  <c r="U14" i="136"/>
  <c r="V14" i="136" s="1"/>
  <c r="W18" i="136"/>
  <c r="X18" i="136" s="1"/>
  <c r="U13" i="136"/>
  <c r="V13" i="136" s="1"/>
  <c r="Y13" i="136" s="1"/>
  <c r="AB13" i="136" s="1"/>
  <c r="AC13" i="136" s="1"/>
  <c r="W17" i="136"/>
  <c r="X17" i="136" s="1"/>
  <c r="U17" i="135"/>
  <c r="V17" i="135" s="1"/>
  <c r="Y17" i="135" s="1"/>
  <c r="W17" i="135"/>
  <c r="X17" i="135" s="1"/>
  <c r="Y15" i="135"/>
  <c r="S13" i="135"/>
  <c r="T13" i="135" s="1"/>
  <c r="U13" i="135" s="1"/>
  <c r="V13" i="135" s="1"/>
  <c r="Y13" i="135" s="1"/>
  <c r="AB13" i="135" s="1"/>
  <c r="AC13" i="135" s="1"/>
  <c r="M29" i="135"/>
  <c r="U14" i="135"/>
  <c r="V14" i="135" s="1"/>
  <c r="Y14" i="135" s="1"/>
  <c r="W15" i="135"/>
  <c r="X15" i="135" s="1"/>
  <c r="U16" i="135"/>
  <c r="V16" i="135" s="1"/>
  <c r="Y16" i="135" s="1"/>
  <c r="U18" i="135"/>
  <c r="V18" i="135" s="1"/>
  <c r="Y18" i="135" s="1"/>
  <c r="Y20" i="134"/>
  <c r="U17" i="134"/>
  <c r="V17" i="134" s="1"/>
  <c r="Y17" i="134" s="1"/>
  <c r="W19" i="134"/>
  <c r="X19" i="134" s="1"/>
  <c r="U18" i="134"/>
  <c r="V18" i="134" s="1"/>
  <c r="Y18" i="134" s="1"/>
  <c r="W15" i="134"/>
  <c r="X15" i="134" s="1"/>
  <c r="W14" i="134"/>
  <c r="X14" i="134" s="1"/>
  <c r="W20" i="134"/>
  <c r="X20" i="134" s="1"/>
  <c r="S13" i="134"/>
  <c r="T13" i="134" s="1"/>
  <c r="U21" i="134"/>
  <c r="V21" i="134" s="1"/>
  <c r="Y21" i="134" s="1"/>
  <c r="U16" i="134"/>
  <c r="V16" i="134" s="1"/>
  <c r="Y16" i="134" s="1"/>
  <c r="I9" i="133"/>
  <c r="I21" i="133"/>
  <c r="S15" i="133"/>
  <c r="T15" i="133" s="1"/>
  <c r="I17" i="133"/>
  <c r="R19" i="133"/>
  <c r="S19" i="133" s="1"/>
  <c r="T19" i="133" s="1"/>
  <c r="S25" i="133"/>
  <c r="T25" i="133" s="1"/>
  <c r="U25" i="133" s="1"/>
  <c r="V25" i="133" s="1"/>
  <c r="Y25" i="133" s="1"/>
  <c r="U16" i="133"/>
  <c r="V16" i="133" s="1"/>
  <c r="Y16" i="133" s="1"/>
  <c r="U17" i="133"/>
  <c r="V17" i="133" s="1"/>
  <c r="Y17" i="133" s="1"/>
  <c r="U22" i="133"/>
  <c r="V22" i="133" s="1"/>
  <c r="Y22" i="133" s="1"/>
  <c r="U15" i="133"/>
  <c r="V15" i="133" s="1"/>
  <c r="Y15" i="133" s="1"/>
  <c r="B23" i="133"/>
  <c r="W21" i="133"/>
  <c r="X21" i="133" s="1"/>
  <c r="U21" i="133"/>
  <c r="V21" i="133" s="1"/>
  <c r="Y21" i="133" s="1"/>
  <c r="I11" i="133"/>
  <c r="S14" i="133"/>
  <c r="T14" i="133" s="1"/>
  <c r="I15" i="133"/>
  <c r="S18" i="133"/>
  <c r="T18" i="133" s="1"/>
  <c r="I19" i="133"/>
  <c r="S23" i="133"/>
  <c r="T23" i="133" s="1"/>
  <c r="S26" i="133"/>
  <c r="T26" i="133" s="1"/>
  <c r="I10" i="133"/>
  <c r="R13" i="133"/>
  <c r="B19" i="132"/>
  <c r="U15" i="132"/>
  <c r="V15" i="132" s="1"/>
  <c r="Y15" i="132" s="1"/>
  <c r="U17" i="132"/>
  <c r="V17" i="132" s="1"/>
  <c r="Y17" i="132" s="1"/>
  <c r="I9" i="132"/>
  <c r="S14" i="132"/>
  <c r="T14" i="132" s="1"/>
  <c r="S16" i="132"/>
  <c r="T16" i="132" s="1"/>
  <c r="R13" i="132"/>
  <c r="M28" i="132" s="1"/>
  <c r="D19" i="132" s="1"/>
  <c r="S18" i="132"/>
  <c r="T18" i="132" s="1"/>
  <c r="U24" i="133" l="1"/>
  <c r="V24" i="133" s="1"/>
  <c r="Y24" i="133" s="1"/>
  <c r="D23" i="133"/>
  <c r="M30" i="133"/>
  <c r="M29" i="137"/>
  <c r="M30" i="137"/>
  <c r="E20" i="136"/>
  <c r="E19" i="135"/>
  <c r="M30" i="135"/>
  <c r="N30" i="139"/>
  <c r="F22" i="139"/>
  <c r="W28" i="134"/>
  <c r="X28" i="134" s="1"/>
  <c r="W27" i="134"/>
  <c r="X27" i="134" s="1"/>
  <c r="W23" i="134"/>
  <c r="X23" i="134" s="1"/>
  <c r="M32" i="134"/>
  <c r="M33" i="134" s="1"/>
  <c r="F26" i="134" s="1"/>
  <c r="W26" i="134"/>
  <c r="X26" i="134" s="1"/>
  <c r="W24" i="134"/>
  <c r="X24" i="134" s="1"/>
  <c r="W25" i="134"/>
  <c r="X25" i="134" s="1"/>
  <c r="E20" i="137"/>
  <c r="W13" i="137"/>
  <c r="X13" i="137" s="1"/>
  <c r="N29" i="137"/>
  <c r="F20" i="137"/>
  <c r="D20" i="136"/>
  <c r="W14" i="136"/>
  <c r="X14" i="136" s="1"/>
  <c r="W15" i="136"/>
  <c r="X15" i="136" s="1"/>
  <c r="W13" i="136"/>
  <c r="X13" i="136" s="1"/>
  <c r="M29" i="136"/>
  <c r="M31" i="135"/>
  <c r="H19" i="135" s="1"/>
  <c r="W13" i="135"/>
  <c r="X13" i="135" s="1"/>
  <c r="W14" i="135"/>
  <c r="X14" i="135" s="1"/>
  <c r="W16" i="135"/>
  <c r="X16" i="135" s="1"/>
  <c r="W18" i="135"/>
  <c r="X18" i="135" s="1"/>
  <c r="W16" i="134"/>
  <c r="X16" i="134" s="1"/>
  <c r="W17" i="134"/>
  <c r="X17" i="134" s="1"/>
  <c r="W21" i="134"/>
  <c r="X21" i="134" s="1"/>
  <c r="U13" i="134"/>
  <c r="V13" i="134" s="1"/>
  <c r="Y13" i="134" s="1"/>
  <c r="AB13" i="134" s="1"/>
  <c r="AC13" i="134" s="1"/>
  <c r="W18" i="134"/>
  <c r="X18" i="134" s="1"/>
  <c r="U19" i="133"/>
  <c r="V19" i="133" s="1"/>
  <c r="Y19" i="133" s="1"/>
  <c r="W20" i="133"/>
  <c r="X20" i="133" s="1"/>
  <c r="W15" i="133"/>
  <c r="X15" i="133" s="1"/>
  <c r="U23" i="133"/>
  <c r="V23" i="133" s="1"/>
  <c r="Y23" i="133" s="1"/>
  <c r="T33" i="133"/>
  <c r="U18" i="133"/>
  <c r="V18" i="133" s="1"/>
  <c r="Y18" i="133" s="1"/>
  <c r="W18" i="133"/>
  <c r="X18" i="133" s="1"/>
  <c r="M31" i="133"/>
  <c r="W25" i="133"/>
  <c r="X25" i="133" s="1"/>
  <c r="W22" i="133"/>
  <c r="X22" i="133" s="1"/>
  <c r="W16" i="133"/>
  <c r="X16" i="133" s="1"/>
  <c r="U14" i="133"/>
  <c r="V14" i="133" s="1"/>
  <c r="Y14" i="133" s="1"/>
  <c r="U26" i="133"/>
  <c r="V26" i="133" s="1"/>
  <c r="Y26" i="133" s="1"/>
  <c r="S13" i="133"/>
  <c r="T13" i="133" s="1"/>
  <c r="W17" i="133"/>
  <c r="X17" i="133" s="1"/>
  <c r="U16" i="132"/>
  <c r="V16" i="132" s="1"/>
  <c r="Y16" i="132" s="1"/>
  <c r="W16" i="132"/>
  <c r="X16" i="132" s="1"/>
  <c r="U18" i="132"/>
  <c r="V18" i="132" s="1"/>
  <c r="Y18" i="132" s="1"/>
  <c r="S13" i="132"/>
  <c r="T13" i="132" s="1"/>
  <c r="W17" i="132"/>
  <c r="X17" i="132" s="1"/>
  <c r="M29" i="132"/>
  <c r="M30" i="132" s="1"/>
  <c r="U14" i="132"/>
  <c r="V14" i="132" s="1"/>
  <c r="Y14" i="132" s="1"/>
  <c r="W15" i="132"/>
  <c r="X15" i="132" s="1"/>
  <c r="H20" i="137" l="1"/>
  <c r="W24" i="133"/>
  <c r="X24" i="133" s="1"/>
  <c r="W18" i="132"/>
  <c r="X18" i="132" s="1"/>
  <c r="W23" i="133"/>
  <c r="X23" i="133" s="1"/>
  <c r="M30" i="136"/>
  <c r="H20" i="136" s="1"/>
  <c r="E26" i="134"/>
  <c r="M34" i="134"/>
  <c r="H26" i="134" s="1"/>
  <c r="N29" i="136"/>
  <c r="F20" i="136"/>
  <c r="F19" i="135"/>
  <c r="N30" i="135"/>
  <c r="W13" i="134"/>
  <c r="X13" i="134" s="1"/>
  <c r="W14" i="133"/>
  <c r="X14" i="133" s="1"/>
  <c r="W19" i="133"/>
  <c r="X19" i="133" s="1"/>
  <c r="M32" i="133"/>
  <c r="M33" i="133" s="1"/>
  <c r="H23" i="133" s="1"/>
  <c r="E23" i="133"/>
  <c r="W26" i="133"/>
  <c r="X26" i="133" s="1"/>
  <c r="U13" i="133"/>
  <c r="V13" i="133" s="1"/>
  <c r="Y13" i="133" s="1"/>
  <c r="AB13" i="133" s="1"/>
  <c r="AC13" i="133" s="1"/>
  <c r="U13" i="132"/>
  <c r="V13" i="132" s="1"/>
  <c r="Y13" i="132" s="1"/>
  <c r="AB13" i="132" s="1"/>
  <c r="AC13" i="132" s="1"/>
  <c r="M31" i="132"/>
  <c r="H19" i="132" s="1"/>
  <c r="E19" i="132"/>
  <c r="W14" i="132"/>
  <c r="X14" i="132" s="1"/>
  <c r="W13" i="133" l="1"/>
  <c r="X13" i="133" s="1"/>
  <c r="N32" i="133"/>
  <c r="F23" i="133"/>
  <c r="W13" i="132"/>
  <c r="X13" i="132" s="1"/>
  <c r="N30" i="132"/>
  <c r="F19" i="132"/>
</calcChain>
</file>

<file path=xl/sharedStrings.xml><?xml version="1.0" encoding="utf-8"?>
<sst xmlns="http://schemas.openxmlformats.org/spreadsheetml/2006/main" count="1433" uniqueCount="292">
  <si>
    <t>F A K T U R  P E N J U A L A N</t>
  </si>
  <si>
    <t>KEPADA YTH.</t>
  </si>
  <si>
    <t>PT. H A S T A  A B A D I  M E D I C A</t>
  </si>
  <si>
    <t>Nama RS</t>
  </si>
  <si>
    <t>RST BHAKTI WIRA TAMTAMA</t>
  </si>
  <si>
    <t>PHARMACEUTICAL,MEDICAL LABORATORY &amp; HOSPITAL EQUIPMENT</t>
  </si>
  <si>
    <t>Alamat</t>
  </si>
  <si>
    <t>Jl. DR SUTOMO No. 17 Semarang</t>
  </si>
  <si>
    <t>Jl.Flamboyan No.109 Plamongan Indah Telp: (024) 76737780,Fax:(024)6723658</t>
  </si>
  <si>
    <t>NO NPWP :</t>
  </si>
  <si>
    <t>NPWP</t>
  </si>
  <si>
    <t>00.254.053.2-508.000</t>
  </si>
  <si>
    <t>SERI FPS</t>
  </si>
  <si>
    <t>Ijin PAK No.HK.07.ALKES/IV/358/AK.2/2012</t>
  </si>
  <si>
    <t>Ijin PBF No.HK.07.01/V/299/11</t>
  </si>
  <si>
    <t>NO. FAKTUR</t>
  </si>
  <si>
    <t>TANGGAL FAKTUR</t>
  </si>
  <si>
    <t>JATUH TEMPO</t>
  </si>
  <si>
    <t>NPWP : 02.283.146-5-518.000</t>
  </si>
  <si>
    <t>Seri FP</t>
  </si>
  <si>
    <t xml:space="preserve">                                   NO. SURAT PESANAN</t>
  </si>
  <si>
    <t>No Fakt</t>
  </si>
  <si>
    <t>UNIT</t>
  </si>
  <si>
    <t>SATUAN</t>
  </si>
  <si>
    <t>NAMA BARANG</t>
  </si>
  <si>
    <t>BATCH/E.D</t>
  </si>
  <si>
    <t>DISC</t>
  </si>
  <si>
    <t>HARGA</t>
  </si>
  <si>
    <t>TOTAL</t>
  </si>
  <si>
    <t>Tgl Fakt</t>
  </si>
  <si>
    <t>JT</t>
  </si>
  <si>
    <t>Unit</t>
  </si>
  <si>
    <t>Satuan</t>
  </si>
  <si>
    <t>Disc</t>
  </si>
  <si>
    <t>Harga</t>
  </si>
  <si>
    <t>Jumlah</t>
  </si>
  <si>
    <t>PPN</t>
  </si>
  <si>
    <t>PPH</t>
  </si>
  <si>
    <t>Nett</t>
  </si>
  <si>
    <t>1</t>
  </si>
  <si>
    <t>2</t>
  </si>
  <si>
    <t>3</t>
  </si>
  <si>
    <t>4</t>
  </si>
  <si>
    <t>5</t>
  </si>
  <si>
    <t>6</t>
  </si>
  <si>
    <t>TOTAL 1</t>
  </si>
  <si>
    <t>POTONGAN</t>
  </si>
  <si>
    <t>TOTAL 2</t>
  </si>
  <si>
    <t>JUMLAH TAGIHAN</t>
  </si>
  <si>
    <t>7</t>
  </si>
  <si>
    <t>8</t>
  </si>
  <si>
    <t>TERBILANG</t>
  </si>
  <si>
    <t>9</t>
  </si>
  <si>
    <t>PENERIMA :</t>
  </si>
  <si>
    <t>HORMAT KAMI,</t>
  </si>
  <si>
    <t>10</t>
  </si>
  <si>
    <t>CAP &amp; TTD</t>
  </si>
  <si>
    <t>Penanggung Jawab</t>
  </si>
  <si>
    <t>11</t>
  </si>
  <si>
    <t>12</t>
  </si>
  <si>
    <t>Total 1</t>
  </si>
  <si>
    <t xml:space="preserve">ARIES ISNU ARIYANTO </t>
  </si>
  <si>
    <t>Potongan</t>
  </si>
  <si>
    <t>(.............................)</t>
  </si>
  <si>
    <t>DIREKTUR</t>
  </si>
  <si>
    <t>Total 2</t>
  </si>
  <si>
    <t>Jmlh</t>
  </si>
  <si>
    <t>Terbilang</t>
  </si>
  <si>
    <t>ROLL</t>
  </si>
  <si>
    <t>Astri Yuliani Arzah. Amd EM</t>
  </si>
  <si>
    <t>PJT ALKES</t>
  </si>
  <si>
    <t>RSI FATIMAH CILACAP</t>
  </si>
  <si>
    <t xml:space="preserve">JL.Ir.Juanda No.20 Cilacap </t>
  </si>
  <si>
    <t>01.459.688.6-522.000</t>
  </si>
  <si>
    <t>PCS</t>
  </si>
  <si>
    <t>BOX</t>
  </si>
  <si>
    <t>INFUSION SET FRESCO</t>
  </si>
  <si>
    <t>RSI Arafah</t>
  </si>
  <si>
    <t>Jl. Raya Rembang - Lasem KM 5 Rembang</t>
  </si>
  <si>
    <t>02.908.516.4-507.000</t>
  </si>
  <si>
    <t>BTL</t>
  </si>
  <si>
    <t>Uty Sukria, S.Farm.,Apt</t>
  </si>
  <si>
    <t>449.2/107/BPPT/SIKA.107/X/2016</t>
  </si>
  <si>
    <t>RSUD DR H SOEWONDO</t>
  </si>
  <si>
    <t>JL. LAUT NO 21 KENDAL</t>
  </si>
  <si>
    <t>00.163.704.0-503.000</t>
  </si>
  <si>
    <t>PACK</t>
  </si>
  <si>
    <t>INTROCAN 24</t>
  </si>
  <si>
    <t>KAPAS 100GR</t>
  </si>
  <si>
    <t>KAPAS LEMAK 1000GR</t>
  </si>
  <si>
    <t>KAPAS PUTIH 1000GR</t>
  </si>
  <si>
    <t>TUBE</t>
  </si>
  <si>
    <t>KY JELLY 100GR</t>
  </si>
  <si>
    <t>SPUIT 10CC CIRINGE</t>
  </si>
  <si>
    <t>13</t>
  </si>
  <si>
    <t>14</t>
  </si>
  <si>
    <t>15</t>
  </si>
  <si>
    <t>BLADE AESCULAP 24</t>
  </si>
  <si>
    <t>160804/Jul-19</t>
  </si>
  <si>
    <t>BOTOL</t>
  </si>
  <si>
    <t>RSI AISIYAH</t>
  </si>
  <si>
    <t>Jl. HOS Cokroaminoto no.248 KUDUS</t>
  </si>
  <si>
    <t>01.462.338.3-506.000</t>
  </si>
  <si>
    <t>01101388/Sep-18</t>
  </si>
  <si>
    <t>RS ROEMANI MUHAMMADIYAH</t>
  </si>
  <si>
    <t>Jl.Wonodri No.22 Semarang</t>
  </si>
  <si>
    <t>01.213.759.2-511.000</t>
  </si>
  <si>
    <t>20160918/Sep-21</t>
  </si>
  <si>
    <t>URINE BAG REMEDI</t>
  </si>
  <si>
    <t>ENAM RATUS ENAM PULUH RIBU RUPIAH.</t>
  </si>
  <si>
    <t>57504645/Jan-21</t>
  </si>
  <si>
    <t>KASA STERIL 16X16</t>
  </si>
  <si>
    <t>PAIR</t>
  </si>
  <si>
    <t>CML1016F25/Jul-19</t>
  </si>
  <si>
    <t>OXYCAN</t>
  </si>
  <si>
    <t>MD16093502/Feb-21</t>
  </si>
  <si>
    <t>TENSOCREPE 4"</t>
  </si>
  <si>
    <t>TRANSFUSION SET OM</t>
  </si>
  <si>
    <t>HANDSCOON GYNECOLOG 7 REMEDI</t>
  </si>
  <si>
    <t>TERUMO STOMACH TUBE 12</t>
  </si>
  <si>
    <t>160209/Jan-21</t>
  </si>
  <si>
    <t>20160710/Jul-19</t>
  </si>
  <si>
    <t>160814D/Jul-21</t>
  </si>
  <si>
    <t>ZAK</t>
  </si>
  <si>
    <t>161L07/Des-17</t>
  </si>
  <si>
    <t>ELEKTRODE DEWASA RED DOT 3M 2239</t>
  </si>
  <si>
    <t>BENDAHARA PENGELUARAN AKPOL</t>
  </si>
  <si>
    <t>Jl.Sultan Agung Candi Baru SEMARANG</t>
  </si>
  <si>
    <t>00.018.910.0-517.000</t>
  </si>
  <si>
    <t>BUAH</t>
  </si>
  <si>
    <t>( ARIES ISNU ARIYANTO )</t>
  </si>
  <si>
    <t>KAPLET</t>
  </si>
  <si>
    <t>VIT EVER</t>
  </si>
  <si>
    <t>TIN</t>
  </si>
  <si>
    <t>INFUSION SET DEWASA</t>
  </si>
  <si>
    <t>LESPAIN</t>
  </si>
  <si>
    <t>HANSAPLAS</t>
  </si>
  <si>
    <t>CHLORETHYL</t>
  </si>
  <si>
    <t>701003/Feb-21</t>
  </si>
  <si>
    <t>031702132/Feb-22</t>
  </si>
  <si>
    <t>70602/Mar-19</t>
  </si>
  <si>
    <t>160608K/Nov-18</t>
  </si>
  <si>
    <t>MASKER EARLOOP</t>
  </si>
  <si>
    <t>TERUMO NEEDLE 22G</t>
  </si>
  <si>
    <t>151118D/Okt-20</t>
  </si>
  <si>
    <t>RUMKIT TK IV 04.07.03</t>
  </si>
  <si>
    <t>Jl. DR. Muwardi No.50,Salatiga</t>
  </si>
  <si>
    <t>00.240.770-8.505.000</t>
  </si>
  <si>
    <t>260/HAM/II/2017</t>
  </si>
  <si>
    <t>020.001-17.33559735</t>
  </si>
  <si>
    <t>CAIRAN INFUSNS MJB</t>
  </si>
  <si>
    <t>DELAPAN JUTA TUJUH RATUS RIBU RUPIAH.</t>
  </si>
  <si>
    <t>020.001-17.33559793</t>
  </si>
  <si>
    <t>313/HAM/IV/2017</t>
  </si>
  <si>
    <t>EKG PAPER 50X30</t>
  </si>
  <si>
    <t>(...................)</t>
  </si>
  <si>
    <t>STRIP</t>
  </si>
  <si>
    <t>PLABOT</t>
  </si>
  <si>
    <t>INFUS NACL</t>
  </si>
  <si>
    <t>IV CATH 22</t>
  </si>
  <si>
    <t>AMONIAK</t>
  </si>
  <si>
    <t>EYE FRESH</t>
  </si>
  <si>
    <t>RECO TETES MATA</t>
  </si>
  <si>
    <t>RECO TETES TELINGA</t>
  </si>
  <si>
    <t>16C18G8291/Mar-20</t>
  </si>
  <si>
    <t>160924/Ags-20</t>
  </si>
  <si>
    <t>53816609/Ags-20</t>
  </si>
  <si>
    <t>7EH60111/Jan-20</t>
  </si>
  <si>
    <t>0090217013/Ags-18</t>
  </si>
  <si>
    <t>0101216013/Des-19</t>
  </si>
  <si>
    <t>314/HAM/IV/2017</t>
  </si>
  <si>
    <t>010.001-17.33559795</t>
  </si>
  <si>
    <t>315/HAM/IV/2017</t>
  </si>
  <si>
    <t>316/HAM/IV/2017</t>
  </si>
  <si>
    <t>010.001-17.33559796</t>
  </si>
  <si>
    <t>TRANSFUSI SET ABADA</t>
  </si>
  <si>
    <t>TUJUH JUTA TIGA RATUS EMPAT RIBU RUPIAH.</t>
  </si>
  <si>
    <t>TERUMO NEEDLE 24G</t>
  </si>
  <si>
    <t>317/HAM/IV/2017</t>
  </si>
  <si>
    <t>010.001-17.33559797</t>
  </si>
  <si>
    <t>MASKER TIE ON</t>
  </si>
  <si>
    <t>UMBILICAL CORD LAMP</t>
  </si>
  <si>
    <t>MAXTER GLOVE 7.5</t>
  </si>
  <si>
    <t>160824D/Jul-21</t>
  </si>
  <si>
    <t>0201178S/Des-20</t>
  </si>
  <si>
    <t>EMPAT JUTA LIMA RATUS EMPAT PULUH DELAPAN RIBU LIMA RATUS RUPIAH.</t>
  </si>
  <si>
    <t>160810B/Jul-21</t>
  </si>
  <si>
    <t>TUJUH RATUS SEMBILAN PULUH DUA RIBU RUPIAH.</t>
  </si>
  <si>
    <t>FLIXOTIDE</t>
  </si>
  <si>
    <t>VENTOLIN</t>
  </si>
  <si>
    <t>6021216-19</t>
  </si>
  <si>
    <t>ENAM JUTA LIMA RATUS TUJUH PULUH TUJUH RIBU DELAPAN RATUS RUPIAH.</t>
  </si>
  <si>
    <t>H202 3% PERHIDROL</t>
  </si>
  <si>
    <t>318/HAM/IV/2017</t>
  </si>
  <si>
    <t>010.001-17.33559798</t>
  </si>
  <si>
    <t>SATU JUTA SERATUS ENAM RIBU ENAM RATUS LIMA PULUH LIMA RUPIAH.</t>
  </si>
  <si>
    <t>319/HAM/IV/2017</t>
  </si>
  <si>
    <t>010.001-17.33559799</t>
  </si>
  <si>
    <t>GUEDEL BIRU</t>
  </si>
  <si>
    <t>ETT CUFF NO.3 REMEDI</t>
  </si>
  <si>
    <t>ETT CUFF NO.3.5 REMEDI</t>
  </si>
  <si>
    <t>ETT CUFF NO.4 REMEDI</t>
  </si>
  <si>
    <t>ETT CUFF NO.4.5 REMEDI</t>
  </si>
  <si>
    <t>ETT CUFF NO.5 REMEDI</t>
  </si>
  <si>
    <t>ETT CUFF NO.5.5 REMEDI</t>
  </si>
  <si>
    <t>KASA HIDROFIL POT 5</t>
  </si>
  <si>
    <t>MOO503G40030/April-19</t>
  </si>
  <si>
    <t>MD15051701/Mar-20</t>
  </si>
  <si>
    <t>MD161126/Mei-21</t>
  </si>
  <si>
    <t>320/HAM/IV/2017</t>
  </si>
  <si>
    <t>010.001-17.33559800</t>
  </si>
  <si>
    <t>MAXIFLOW DEWASA</t>
  </si>
  <si>
    <t>MAXIFLOW ANAK</t>
  </si>
  <si>
    <t>01111588</t>
  </si>
  <si>
    <t>22051388</t>
  </si>
  <si>
    <t>25101288</t>
  </si>
  <si>
    <t>TERUMO SYRINGE 1CC TUBERCULIN</t>
  </si>
  <si>
    <t>NASAL O2 BAYI OGS</t>
  </si>
  <si>
    <t>DUA JUTA TUJUH RATUS TUJUH PULUH TUJUH RIBU LIMA RATUS RUPIAH.</t>
  </si>
  <si>
    <t>321/HAM/IV/2017</t>
  </si>
  <si>
    <t>020.001-17.33559801</t>
  </si>
  <si>
    <t>{ NO.08  UMUM/ALKES/04/2017}</t>
  </si>
  <si>
    <t>KERTAS ECG PAPER 110X30</t>
  </si>
  <si>
    <t>KERTAS ECG PAPER 63X30</t>
  </si>
  <si>
    <t>LYOSTIP 5X8</t>
  </si>
  <si>
    <t>4507405424/Des-20</t>
  </si>
  <si>
    <t>0200/Nov-21</t>
  </si>
  <si>
    <t>16H28G8262/Ags-21</t>
  </si>
  <si>
    <t>030816H006/Ags-21</t>
  </si>
  <si>
    <t>216302/Jun-21</t>
  </si>
  <si>
    <t>160824B/Jul-21</t>
  </si>
  <si>
    <t>020.001-17.33559794</t>
  </si>
  <si>
    <t>FOLEY CATH FR.16 RUSCH</t>
  </si>
  <si>
    <t>16E03/April-21</t>
  </si>
  <si>
    <t>SEBELAS JUTA TIGA RATUS DELAPAN PULUH LIMA RIBU RUPIAH.</t>
  </si>
  <si>
    <t>RS PANTI WILASA CITARUM</t>
  </si>
  <si>
    <t>JL. CITARUM NO.98</t>
  </si>
  <si>
    <t>01.139.894.8-511.001</t>
  </si>
  <si>
    <t>CAIRAN INFUS RL MJB</t>
  </si>
  <si>
    <t>CML0316A05/April-21</t>
  </si>
  <si>
    <t>SPUIT 3CC CIRINGE</t>
  </si>
  <si>
    <t>322/HAM/IV/2017</t>
  </si>
  <si>
    <t>010.001-17.33559802</t>
  </si>
  <si>
    <t>CAIRAN INFUS NS MJB</t>
  </si>
  <si>
    <t>171B14/Feb-18</t>
  </si>
  <si>
    <t>SEMBILAN JUTA DUA RATUS RIBU RUPIAH.</t>
  </si>
  <si>
    <t>SPUIT 5CC CIRINGE</t>
  </si>
  <si>
    <t>CML0516G15/Ags-19</t>
  </si>
  <si>
    <t>010.001-17.33559803</t>
  </si>
  <si>
    <t>323/HAM/IV/2017</t>
  </si>
  <si>
    <t>RS PANTI WILASA Dr. CIPTO</t>
  </si>
  <si>
    <t>JL. DR.CIPTO NO.50</t>
  </si>
  <si>
    <t>01.139.894.8-511.002</t>
  </si>
  <si>
    <t>324/HAM/IV/2017</t>
  </si>
  <si>
    <t>010.001-17.33559804</t>
  </si>
  <si>
    <t>CML0516G16/Ags-19</t>
  </si>
  <si>
    <t>CML1016F29/Jul-19</t>
  </si>
  <si>
    <t>EMPAT JUTA LIMA RATUS TUJUH PULUH TUJUH RIBU SERATUS RUPIAH.</t>
  </si>
  <si>
    <t>TERUMO EXTENTION 75CM</t>
  </si>
  <si>
    <t>160729B/Jun-21</t>
  </si>
  <si>
    <t>325/HAM/IV/2017</t>
  </si>
  <si>
    <t>010.001-17.33559805</t>
  </si>
  <si>
    <t>IV CATH INFLO 24G</t>
  </si>
  <si>
    <t>SPINOCAN 25</t>
  </si>
  <si>
    <t>PROTOS STERIL GLOVE 7.5</t>
  </si>
  <si>
    <t>TERUMO 3WAY STOPCOCK</t>
  </si>
  <si>
    <t>FOLLEY CATH 3WAY FR.24 RUSCH</t>
  </si>
  <si>
    <t>TERUMO EXTENTION TUBE 150CM</t>
  </si>
  <si>
    <t>010.001-17.33559806</t>
  </si>
  <si>
    <t>326/HAM/IV/2017</t>
  </si>
  <si>
    <t>SPUIT 3CC GIDCARE</t>
  </si>
  <si>
    <t>SPUIT 10CC GIDCARE</t>
  </si>
  <si>
    <t>102016/Sep-21</t>
  </si>
  <si>
    <t>160506B/April-21</t>
  </si>
  <si>
    <t>1AC11/Feb-19</t>
  </si>
  <si>
    <t>TIGA JUTA RUPIAH.</t>
  </si>
  <si>
    <t>TIGA JUTA EMPAT PULUH EMPAT RIBU TIGA PULUH RUPIAH.</t>
  </si>
  <si>
    <t>16L08G8216/Okt-21</t>
  </si>
  <si>
    <t>16050101/Aprl-21</t>
  </si>
  <si>
    <t>LIMA JUTA LIMA RATUS SEMBILAN PULUH SEMBILAN RIBU SEMBILAN RATUS ENAM PULUH TIGA RUPIAH.</t>
  </si>
  <si>
    <t>SENSI GLOVE L</t>
  </si>
  <si>
    <t>SEBELAS JUTA SEMBILAN RATUS TUJUH PULUH RIBU TIGA RATUS LIMA PULUH EMPAT RUPIAH.</t>
  </si>
  <si>
    <t>RSB BUNDA</t>
  </si>
  <si>
    <t>Jl.Majapahit No.8 Semarang</t>
  </si>
  <si>
    <t>01.985.924.8-511.000</t>
  </si>
  <si>
    <t>016TBC36005/Agst-18</t>
  </si>
  <si>
    <t>M00506G40014/7-2019</t>
  </si>
  <si>
    <t>ESU COUTER</t>
  </si>
  <si>
    <t>SATU JUTA EMPAT RATUS SEMBILAN PULUH ENAM RIBU RUPIAH.</t>
  </si>
  <si>
    <t>010.001-17.33559807</t>
  </si>
  <si>
    <t>327/HAM/IV/2017</t>
  </si>
  <si>
    <t>(+21 Hari)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</si>
</sst>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10"/>
      <name val="Arial Narrow"/>
      <family val="2"/>
    </font>
    <font>
      <sz val="10"/>
      <name val="Arial Narrow"/>
      <family val="2"/>
    </font>
    <font>
      <sz val="9"/>
      <name val="Tahoma"/>
      <family val="2"/>
    </font>
    <font>
      <b/>
      <sz val="9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10"/>
      <color theme="0"/>
      <name val="Arial Narrow"/>
      <family val="2"/>
    </font>
    <font>
      <sz val="8"/>
      <color indexed="9"/>
      <name val="Tahoma"/>
      <family val="2"/>
    </font>
    <font>
      <i/>
      <sz val="10"/>
      <name val="Arial Narrow"/>
      <family val="2"/>
    </font>
    <font>
      <b/>
      <i/>
      <sz val="10"/>
      <name val="Arial Narrow"/>
      <family val="2"/>
    </font>
    <font>
      <b/>
      <u/>
      <sz val="10"/>
      <name val="Arial Narrow"/>
      <family val="2"/>
    </font>
    <font>
      <b/>
      <u/>
      <sz val="9"/>
      <name val="Arial Narrow"/>
      <family val="2"/>
    </font>
    <font>
      <sz val="8"/>
      <name val="Arial Narrow"/>
      <family val="2"/>
    </font>
    <font>
      <sz val="10"/>
      <name val="Times New Roman"/>
      <family val="1"/>
    </font>
    <font>
      <sz val="8"/>
      <color theme="0"/>
      <name val="Arial Narrow"/>
      <family val="2"/>
    </font>
    <font>
      <b/>
      <sz val="10"/>
      <name val="Arial Narrow"/>
    </font>
    <font>
      <sz val="10"/>
      <name val="Arial Narrow"/>
    </font>
    <font>
      <sz val="10"/>
      <color rgb="FF0AA62F"/>
      <name val="Times New Roman"/>
      <family val="1"/>
    </font>
    <font>
      <i/>
      <sz val="10"/>
      <name val="Arial Narrow"/>
    </font>
    <font>
      <b/>
      <i/>
      <sz val="10"/>
      <name val="Arial Narrow"/>
    </font>
    <font>
      <b/>
      <sz val="8"/>
      <name val="Arial Narrow"/>
      <family val="2"/>
    </font>
    <font>
      <b/>
      <i/>
      <sz val="8"/>
      <name val="Arial Narrow"/>
      <family val="2"/>
    </font>
    <font>
      <sz val="9"/>
      <color theme="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i/>
      <sz val="9"/>
      <name val="Arial Narrow"/>
      <family val="2"/>
    </font>
    <font>
      <i/>
      <sz val="8"/>
      <name val="Arial Narrow"/>
      <family val="2"/>
    </font>
    <font>
      <b/>
      <u/>
      <sz val="8"/>
      <name val="Arial Narrow"/>
      <family val="2"/>
    </font>
    <font>
      <sz val="8"/>
      <color theme="0"/>
      <name val="Tahoma"/>
      <family val="2"/>
    </font>
    <font>
      <b/>
      <sz val="10"/>
      <name val="Algerian"/>
      <family val="5"/>
    </font>
    <font>
      <b/>
      <sz val="8"/>
      <color theme="0"/>
      <name val="Tahoma"/>
      <family val="2"/>
    </font>
    <font>
      <i/>
      <sz val="8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9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Times New Roman"/>
      <family val="1"/>
    </font>
    <font>
      <b/>
      <sz val="6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ABE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6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32">
    <xf numFmtId="0" fontId="0" fillId="0" borderId="0" xfId="0"/>
    <xf numFmtId="0" fontId="3" fillId="0" borderId="0" xfId="2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2" xfId="2" applyFont="1" applyBorder="1" applyAlignment="1">
      <alignment vertical="center"/>
    </xf>
    <xf numFmtId="0" fontId="4" fillId="0" borderId="3" xfId="2" applyFont="1" applyBorder="1" applyAlignment="1">
      <alignment horizontal="right" vertical="center"/>
    </xf>
    <xf numFmtId="0" fontId="3" fillId="0" borderId="0" xfId="2" applyFont="1" applyFill="1" applyBorder="1" applyAlignment="1">
      <alignment vertical="center"/>
    </xf>
    <xf numFmtId="0" fontId="6" fillId="0" borderId="0" xfId="2" applyFont="1" applyAlignment="1">
      <alignment horizontal="right" vertical="center"/>
    </xf>
    <xf numFmtId="0" fontId="6" fillId="0" borderId="0" xfId="2" applyFont="1" applyAlignment="1">
      <alignment vertical="center"/>
    </xf>
    <xf numFmtId="164" fontId="6" fillId="0" borderId="0" xfId="3" applyNumberFormat="1" applyFont="1" applyAlignment="1">
      <alignment vertical="center"/>
    </xf>
    <xf numFmtId="0" fontId="4" fillId="0" borderId="4" xfId="2" applyFont="1" applyBorder="1" applyAlignment="1">
      <alignment vertical="center"/>
    </xf>
    <xf numFmtId="0" fontId="4" fillId="0" borderId="0" xfId="2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3" borderId="0" xfId="4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0" borderId="7" xfId="2" applyFont="1" applyBorder="1" applyAlignment="1">
      <alignment horizontal="right" vertical="center"/>
    </xf>
    <xf numFmtId="0" fontId="5" fillId="0" borderId="8" xfId="2" applyFont="1" applyBorder="1" applyAlignment="1">
      <alignment horizontal="left" vertical="center"/>
    </xf>
    <xf numFmtId="0" fontId="5" fillId="0" borderId="8" xfId="2" applyFont="1" applyBorder="1" applyAlignment="1">
      <alignment vertical="center"/>
    </xf>
    <xf numFmtId="0" fontId="5" fillId="0" borderId="9" xfId="2" applyFont="1" applyBorder="1" applyAlignment="1">
      <alignment horizontal="right" vertical="center"/>
    </xf>
    <xf numFmtId="0" fontId="8" fillId="2" borderId="0" xfId="0" applyFont="1" applyFill="1" applyBorder="1"/>
    <xf numFmtId="0" fontId="3" fillId="0" borderId="0" xfId="2" applyFont="1" applyBorder="1" applyAlignment="1">
      <alignment horizontal="left" vertical="center"/>
    </xf>
    <xf numFmtId="0" fontId="4" fillId="0" borderId="6" xfId="2" applyFont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center"/>
    </xf>
    <xf numFmtId="0" fontId="6" fillId="2" borderId="6" xfId="2" applyFont="1" applyFill="1" applyBorder="1" applyAlignment="1">
      <alignment vertical="center"/>
    </xf>
    <xf numFmtId="0" fontId="6" fillId="3" borderId="0" xfId="4" applyFont="1" applyFill="1" applyAlignment="1">
      <alignment vertical="center"/>
    </xf>
    <xf numFmtId="0" fontId="9" fillId="0" borderId="0" xfId="2" applyFont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6" fillId="2" borderId="6" xfId="2" applyFont="1" applyFill="1" applyBorder="1" applyAlignment="1"/>
    <xf numFmtId="0" fontId="4" fillId="0" borderId="15" xfId="2" applyFont="1" applyBorder="1" applyAlignment="1">
      <alignment horizontal="center" vertical="center"/>
    </xf>
    <xf numFmtId="15" fontId="6" fillId="2" borderId="6" xfId="2" applyNumberFormat="1" applyFont="1" applyFill="1" applyBorder="1" applyAlignment="1">
      <alignment horizontal="left" vertical="center"/>
    </xf>
    <xf numFmtId="0" fontId="5" fillId="0" borderId="16" xfId="2" applyFont="1" applyBorder="1" applyAlignment="1">
      <alignment horizontal="center" vertical="center"/>
    </xf>
    <xf numFmtId="0" fontId="5" fillId="0" borderId="4" xfId="2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7" fontId="5" fillId="0" borderId="16" xfId="2" applyNumberFormat="1" applyFont="1" applyBorder="1" applyAlignment="1">
      <alignment horizontal="center" vertical="center"/>
    </xf>
    <xf numFmtId="17" fontId="5" fillId="0" borderId="3" xfId="2" applyNumberFormat="1" applyFont="1" applyBorder="1" applyAlignment="1">
      <alignment vertical="center"/>
    </xf>
    <xf numFmtId="164" fontId="5" fillId="0" borderId="16" xfId="3" applyNumberFormat="1" applyFont="1" applyBorder="1" applyAlignment="1">
      <alignment vertical="center"/>
    </xf>
    <xf numFmtId="164" fontId="5" fillId="0" borderId="16" xfId="2" applyNumberFormat="1" applyFont="1" applyBorder="1" applyAlignment="1">
      <alignment vertical="center"/>
    </xf>
    <xf numFmtId="0" fontId="10" fillId="0" borderId="16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0" fillId="0" borderId="4" xfId="2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17" fontId="10" fillId="0" borderId="16" xfId="2" applyNumberFormat="1" applyFont="1" applyBorder="1" applyAlignment="1">
      <alignment horizontal="center" vertical="center"/>
    </xf>
    <xf numFmtId="17" fontId="10" fillId="0" borderId="5" xfId="2" applyNumberFormat="1" applyFont="1" applyBorder="1" applyAlignment="1">
      <alignment vertical="center"/>
    </xf>
    <xf numFmtId="164" fontId="10" fillId="0" borderId="16" xfId="3" applyNumberFormat="1" applyFont="1" applyBorder="1" applyAlignment="1">
      <alignment vertical="center"/>
    </xf>
    <xf numFmtId="164" fontId="10" fillId="0" borderId="16" xfId="2" applyNumberFormat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4" fontId="7" fillId="0" borderId="0" xfId="3" applyNumberFormat="1" applyFont="1" applyAlignment="1">
      <alignment horizontal="center" vertical="center"/>
    </xf>
    <xf numFmtId="0" fontId="11" fillId="0" borderId="0" xfId="2" applyFont="1" applyBorder="1" applyAlignment="1">
      <alignment vertical="center"/>
    </xf>
    <xf numFmtId="0" fontId="6" fillId="4" borderId="0" xfId="2" quotePrefix="1" applyFont="1" applyFill="1" applyAlignment="1">
      <alignment horizontal="right" vertical="center"/>
    </xf>
    <xf numFmtId="0" fontId="6" fillId="4" borderId="0" xfId="2" applyFont="1" applyFill="1" applyAlignment="1">
      <alignment vertical="center"/>
    </xf>
    <xf numFmtId="0" fontId="6" fillId="4" borderId="0" xfId="0" applyFont="1" applyFill="1" applyAlignment="1">
      <alignment vertical="center"/>
    </xf>
    <xf numFmtId="165" fontId="6" fillId="4" borderId="0" xfId="5" applyNumberFormat="1" applyFont="1" applyFill="1" applyAlignment="1">
      <alignment vertical="center"/>
    </xf>
    <xf numFmtId="164" fontId="6" fillId="4" borderId="0" xfId="3" applyNumberFormat="1" applyFont="1" applyFill="1" applyAlignment="1">
      <alignment vertical="center"/>
    </xf>
    <xf numFmtId="164" fontId="3" fillId="0" borderId="0" xfId="2" applyNumberFormat="1" applyFont="1" applyBorder="1" applyAlignment="1">
      <alignment vertical="center"/>
    </xf>
    <xf numFmtId="164" fontId="3" fillId="0" borderId="0" xfId="3" applyNumberFormat="1" applyFont="1" applyBorder="1" applyAlignment="1">
      <alignment vertical="center"/>
    </xf>
    <xf numFmtId="17" fontId="10" fillId="0" borderId="16" xfId="2" quotePrefix="1" applyNumberFormat="1" applyFont="1" applyBorder="1" applyAlignment="1">
      <alignment horizontal="center" vertical="center"/>
    </xf>
    <xf numFmtId="43" fontId="3" fillId="0" borderId="0" xfId="2" applyNumberFormat="1" applyFont="1" applyBorder="1" applyAlignment="1">
      <alignment vertical="center"/>
    </xf>
    <xf numFmtId="17" fontId="10" fillId="0" borderId="17" xfId="2" applyNumberFormat="1" applyFont="1" applyBorder="1" applyAlignment="1">
      <alignment vertical="center"/>
    </xf>
    <xf numFmtId="164" fontId="10" fillId="0" borderId="17" xfId="3" applyNumberFormat="1" applyFont="1" applyBorder="1" applyAlignment="1">
      <alignment vertical="center"/>
    </xf>
    <xf numFmtId="164" fontId="10" fillId="0" borderId="5" xfId="2" applyNumberFormat="1" applyFont="1" applyBorder="1" applyAlignment="1">
      <alignment vertical="center"/>
    </xf>
    <xf numFmtId="164" fontId="5" fillId="0" borderId="6" xfId="3" applyNumberFormat="1" applyFont="1" applyBorder="1" applyAlignment="1">
      <alignment horizontal="center" vertical="center"/>
    </xf>
    <xf numFmtId="164" fontId="9" fillId="0" borderId="0" xfId="2" applyNumberFormat="1" applyFont="1" applyBorder="1" applyAlignment="1">
      <alignment horizontal="center" vertical="center"/>
    </xf>
    <xf numFmtId="43" fontId="12" fillId="0" borderId="12" xfId="3" applyFont="1" applyBorder="1" applyAlignment="1">
      <alignment vertical="center"/>
    </xf>
    <xf numFmtId="43" fontId="12" fillId="0" borderId="13" xfId="3" applyFont="1" applyBorder="1" applyAlignment="1">
      <alignment vertical="center"/>
    </xf>
    <xf numFmtId="43" fontId="13" fillId="0" borderId="13" xfId="3" applyFont="1" applyBorder="1" applyAlignment="1">
      <alignment vertical="center"/>
    </xf>
    <xf numFmtId="43" fontId="13" fillId="0" borderId="14" xfId="3" applyFont="1" applyBorder="1" applyAlignment="1">
      <alignment vertical="center"/>
    </xf>
    <xf numFmtId="0" fontId="5" fillId="0" borderId="3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2" applyFont="1" applyBorder="1" applyAlignment="1">
      <alignment vertical="center"/>
    </xf>
    <xf numFmtId="0" fontId="5" fillId="0" borderId="5" xfId="2" applyFont="1" applyBorder="1" applyAlignment="1">
      <alignment vertical="center"/>
    </xf>
    <xf numFmtId="0" fontId="5" fillId="0" borderId="5" xfId="2" quotePrefix="1" applyFont="1" applyBorder="1" applyAlignment="1">
      <alignment horizontal="left" vertical="center"/>
    </xf>
    <xf numFmtId="0" fontId="5" fillId="0" borderId="4" xfId="2" applyFont="1" applyBorder="1" applyAlignment="1">
      <alignment horizontal="left" vertical="center"/>
    </xf>
    <xf numFmtId="164" fontId="6" fillId="0" borderId="0" xfId="2" applyNumberFormat="1" applyFont="1" applyAlignment="1">
      <alignment vertical="center"/>
    </xf>
    <xf numFmtId="0" fontId="6" fillId="5" borderId="6" xfId="2" applyFont="1" applyFill="1" applyBorder="1" applyAlignment="1">
      <alignment vertical="center"/>
    </xf>
    <xf numFmtId="164" fontId="6" fillId="5" borderId="6" xfId="2" applyNumberFormat="1" applyFont="1" applyFill="1" applyBorder="1" applyAlignment="1">
      <alignment vertical="center"/>
    </xf>
    <xf numFmtId="0" fontId="5" fillId="0" borderId="5" xfId="2" applyFont="1" applyBorder="1" applyAlignment="1">
      <alignment horizontal="left" vertical="center"/>
    </xf>
    <xf numFmtId="0" fontId="5" fillId="0" borderId="7" xfId="2" applyFont="1" applyBorder="1" applyAlignment="1">
      <alignment vertical="center"/>
    </xf>
    <xf numFmtId="0" fontId="5" fillId="0" borderId="9" xfId="2" applyFont="1" applyBorder="1" applyAlignment="1">
      <alignment horizontal="left" vertical="center"/>
    </xf>
    <xf numFmtId="41" fontId="6" fillId="5" borderId="6" xfId="2" applyNumberFormat="1" applyFont="1" applyFill="1" applyBorder="1" applyAlignment="1">
      <alignment vertical="center"/>
    </xf>
    <xf numFmtId="0" fontId="3" fillId="5" borderId="6" xfId="6" applyFont="1" applyFill="1" applyBorder="1" applyAlignment="1">
      <alignment vertical="center"/>
    </xf>
    <xf numFmtId="164" fontId="6" fillId="0" borderId="0" xfId="1" applyNumberFormat="1" applyFont="1" applyAlignment="1">
      <alignment vertical="center"/>
    </xf>
    <xf numFmtId="0" fontId="17" fillId="2" borderId="6" xfId="0" applyFont="1" applyFill="1" applyBorder="1" applyAlignment="1">
      <alignment vertical="center"/>
    </xf>
    <xf numFmtId="17" fontId="5" fillId="0" borderId="16" xfId="2" quotePrefix="1" applyNumberFormat="1" applyFont="1" applyBorder="1" applyAlignment="1">
      <alignment horizontal="center" vertical="center"/>
    </xf>
    <xf numFmtId="164" fontId="5" fillId="0" borderId="5" xfId="2" applyNumberFormat="1" applyFont="1" applyBorder="1" applyAlignment="1">
      <alignment vertical="center"/>
    </xf>
    <xf numFmtId="0" fontId="5" fillId="0" borderId="15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165" fontId="10" fillId="0" borderId="15" xfId="2" applyNumberFormat="1" applyFont="1" applyBorder="1" applyAlignment="1">
      <alignment vertical="center"/>
    </xf>
    <xf numFmtId="164" fontId="5" fillId="0" borderId="3" xfId="3" applyNumberFormat="1" applyFont="1" applyBorder="1" applyAlignment="1">
      <alignment vertical="center"/>
    </xf>
    <xf numFmtId="17" fontId="16" fillId="0" borderId="16" xfId="2" applyNumberFormat="1" applyFont="1" applyBorder="1" applyAlignment="1">
      <alignment horizontal="center" vertical="center"/>
    </xf>
    <xf numFmtId="165" fontId="10" fillId="0" borderId="16" xfId="2" applyNumberFormat="1" applyFont="1" applyBorder="1" applyAlignment="1">
      <alignment vertical="center"/>
    </xf>
    <xf numFmtId="164" fontId="5" fillId="0" borderId="5" xfId="3" applyNumberFormat="1" applyFont="1" applyBorder="1" applyAlignment="1">
      <alignment vertical="center"/>
    </xf>
    <xf numFmtId="9" fontId="10" fillId="0" borderId="16" xfId="2" applyNumberFormat="1" applyFont="1" applyBorder="1" applyAlignment="1">
      <alignment vertical="center"/>
    </xf>
    <xf numFmtId="0" fontId="10" fillId="0" borderId="0" xfId="2" applyFont="1" applyBorder="1" applyAlignment="1">
      <alignment horizontal="center" vertical="center"/>
    </xf>
    <xf numFmtId="17" fontId="18" fillId="0" borderId="16" xfId="2" applyNumberFormat="1" applyFont="1" applyBorder="1" applyAlignment="1">
      <alignment horizontal="center" vertical="center"/>
    </xf>
    <xf numFmtId="164" fontId="10" fillId="0" borderId="5" xfId="3" applyNumberFormat="1" applyFont="1" applyBorder="1" applyAlignment="1">
      <alignment vertical="center"/>
    </xf>
    <xf numFmtId="9" fontId="6" fillId="4" borderId="0" xfId="5" applyNumberFormat="1" applyFont="1" applyFill="1" applyAlignment="1">
      <alignment vertical="center"/>
    </xf>
    <xf numFmtId="17" fontId="16" fillId="0" borderId="16" xfId="2" quotePrefix="1" applyNumberFormat="1" applyFont="1" applyBorder="1" applyAlignment="1">
      <alignment horizontal="center" vertical="center"/>
    </xf>
    <xf numFmtId="0" fontId="20" fillId="0" borderId="1" xfId="2" applyFont="1" applyBorder="1" applyAlignment="1">
      <alignment vertical="center"/>
    </xf>
    <xf numFmtId="0" fontId="20" fillId="0" borderId="2" xfId="2" applyFont="1" applyBorder="1" applyAlignment="1">
      <alignment vertical="center"/>
    </xf>
    <xf numFmtId="0" fontId="19" fillId="0" borderId="3" xfId="2" applyFont="1" applyBorder="1" applyAlignment="1">
      <alignment horizontal="right" vertical="center"/>
    </xf>
    <xf numFmtId="0" fontId="19" fillId="0" borderId="4" xfId="2" applyFont="1" applyBorder="1" applyAlignment="1">
      <alignment vertical="center"/>
    </xf>
    <xf numFmtId="0" fontId="19" fillId="0" borderId="0" xfId="2" applyFont="1" applyBorder="1" applyAlignment="1">
      <alignment vertical="center"/>
    </xf>
    <xf numFmtId="0" fontId="19" fillId="0" borderId="5" xfId="2" applyFont="1" applyBorder="1" applyAlignment="1">
      <alignment vertical="center"/>
    </xf>
    <xf numFmtId="0" fontId="17" fillId="3" borderId="0" xfId="4" applyFont="1" applyFill="1" applyBorder="1" applyAlignment="1">
      <alignment vertical="center"/>
    </xf>
    <xf numFmtId="0" fontId="20" fillId="0" borderId="7" xfId="2" applyFont="1" applyBorder="1" applyAlignment="1">
      <alignment horizontal="right" vertical="center"/>
    </xf>
    <xf numFmtId="0" fontId="20" fillId="0" borderId="8" xfId="2" applyFont="1" applyBorder="1" applyAlignment="1">
      <alignment horizontal="left" vertical="center"/>
    </xf>
    <xf numFmtId="0" fontId="20" fillId="0" borderId="8" xfId="2" applyFont="1" applyBorder="1" applyAlignment="1">
      <alignment vertical="center"/>
    </xf>
    <xf numFmtId="0" fontId="20" fillId="0" borderId="9" xfId="2" applyFont="1" applyBorder="1" applyAlignment="1">
      <alignment horizontal="right" vertical="center"/>
    </xf>
    <xf numFmtId="0" fontId="21" fillId="3" borderId="0" xfId="4" applyFont="1" applyFill="1" applyBorder="1" applyAlignment="1">
      <alignment vertical="center"/>
    </xf>
    <xf numFmtId="0" fontId="19" fillId="0" borderId="6" xfId="2" applyFont="1" applyBorder="1" applyAlignment="1">
      <alignment horizontal="left" vertical="center"/>
    </xf>
    <xf numFmtId="0" fontId="19" fillId="0" borderId="6" xfId="2" applyFont="1" applyBorder="1" applyAlignment="1">
      <alignment horizontal="center" vertical="center"/>
    </xf>
    <xf numFmtId="0" fontId="19" fillId="0" borderId="15" xfId="2" applyFont="1" applyBorder="1" applyAlignment="1">
      <alignment horizontal="center" vertical="center"/>
    </xf>
    <xf numFmtId="0" fontId="20" fillId="0" borderId="4" xfId="2" applyFont="1" applyBorder="1" applyAlignment="1">
      <alignment vertical="center"/>
    </xf>
    <xf numFmtId="164" fontId="20" fillId="0" borderId="6" xfId="3" applyNumberFormat="1" applyFont="1" applyBorder="1" applyAlignment="1">
      <alignment horizontal="center" vertical="center"/>
    </xf>
    <xf numFmtId="43" fontId="22" fillId="0" borderId="12" xfId="3" applyFont="1" applyBorder="1" applyAlignment="1">
      <alignment vertical="center"/>
    </xf>
    <xf numFmtId="43" fontId="22" fillId="0" borderId="13" xfId="3" applyFont="1" applyBorder="1" applyAlignment="1">
      <alignment vertical="center"/>
    </xf>
    <xf numFmtId="43" fontId="23" fillId="0" borderId="13" xfId="3" applyFont="1" applyBorder="1" applyAlignment="1">
      <alignment vertical="center"/>
    </xf>
    <xf numFmtId="43" fontId="23" fillId="0" borderId="14" xfId="3" applyFont="1" applyBorder="1" applyAlignment="1">
      <alignment vertical="center"/>
    </xf>
    <xf numFmtId="0" fontId="20" fillId="0" borderId="3" xfId="2" applyFont="1" applyBorder="1" applyAlignment="1">
      <alignment vertical="center"/>
    </xf>
    <xf numFmtId="0" fontId="19" fillId="0" borderId="3" xfId="2" applyFont="1" applyBorder="1" applyAlignment="1">
      <alignment vertical="center"/>
    </xf>
    <xf numFmtId="0" fontId="19" fillId="0" borderId="1" xfId="2" applyFont="1" applyBorder="1" applyAlignment="1">
      <alignment vertical="center"/>
    </xf>
    <xf numFmtId="0" fontId="20" fillId="0" borderId="5" xfId="2" applyFont="1" applyBorder="1" applyAlignment="1">
      <alignment vertical="center"/>
    </xf>
    <xf numFmtId="0" fontId="20" fillId="0" borderId="5" xfId="2" quotePrefix="1" applyFont="1" applyBorder="1" applyAlignment="1">
      <alignment horizontal="left" vertical="center"/>
    </xf>
    <xf numFmtId="0" fontId="20" fillId="0" borderId="4" xfId="2" applyFont="1" applyBorder="1" applyAlignment="1">
      <alignment horizontal="left" vertical="center"/>
    </xf>
    <xf numFmtId="0" fontId="20" fillId="0" borderId="5" xfId="2" applyFont="1" applyBorder="1" applyAlignment="1">
      <alignment horizontal="left" vertical="center"/>
    </xf>
    <xf numFmtId="0" fontId="20" fillId="0" borderId="7" xfId="2" applyFont="1" applyBorder="1" applyAlignment="1">
      <alignment vertical="center"/>
    </xf>
    <xf numFmtId="0" fontId="20" fillId="0" borderId="9" xfId="2" applyFont="1" applyBorder="1" applyAlignment="1">
      <alignment horizontal="left" vertical="center"/>
    </xf>
    <xf numFmtId="164" fontId="5" fillId="0" borderId="0" xfId="3" applyNumberFormat="1" applyFont="1" applyBorder="1" applyAlignment="1">
      <alignment vertical="center"/>
    </xf>
    <xf numFmtId="17" fontId="5" fillId="0" borderId="15" xfId="2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vertical="center"/>
    </xf>
    <xf numFmtId="0" fontId="6" fillId="6" borderId="17" xfId="0" applyFont="1" applyFill="1" applyBorder="1" applyAlignment="1">
      <alignment vertical="center"/>
    </xf>
    <xf numFmtId="165" fontId="10" fillId="0" borderId="3" xfId="2" applyNumberFormat="1" applyFont="1" applyBorder="1" applyAlignment="1">
      <alignment vertical="center"/>
    </xf>
    <xf numFmtId="17" fontId="27" fillId="0" borderId="16" xfId="2" quotePrefix="1" applyNumberFormat="1" applyFont="1" applyBorder="1" applyAlignment="1">
      <alignment horizontal="center" vertical="center"/>
    </xf>
    <xf numFmtId="17" fontId="27" fillId="0" borderId="16" xfId="2" applyNumberFormat="1" applyFont="1" applyBorder="1" applyAlignment="1">
      <alignment horizontal="center" vertical="center"/>
    </xf>
    <xf numFmtId="165" fontId="10" fillId="0" borderId="5" xfId="2" applyNumberFormat="1" applyFont="1" applyBorder="1" applyAlignment="1">
      <alignment vertical="center"/>
    </xf>
    <xf numFmtId="0" fontId="27" fillId="0" borderId="1" xfId="2" applyFont="1" applyBorder="1" applyAlignment="1">
      <alignment vertical="center"/>
    </xf>
    <xf numFmtId="0" fontId="28" fillId="0" borderId="4" xfId="2" applyFont="1" applyBorder="1" applyAlignment="1">
      <alignment vertical="center"/>
    </xf>
    <xf numFmtId="0" fontId="28" fillId="0" borderId="0" xfId="2" applyFont="1" applyBorder="1" applyAlignment="1">
      <alignment vertical="center"/>
    </xf>
    <xf numFmtId="0" fontId="27" fillId="0" borderId="7" xfId="2" applyFont="1" applyBorder="1" applyAlignment="1">
      <alignment horizontal="right" vertical="center"/>
    </xf>
    <xf numFmtId="0" fontId="27" fillId="0" borderId="8" xfId="2" applyFont="1" applyBorder="1" applyAlignment="1">
      <alignment horizontal="left" vertical="center"/>
    </xf>
    <xf numFmtId="0" fontId="27" fillId="0" borderId="8" xfId="2" applyFont="1" applyBorder="1" applyAlignment="1">
      <alignment vertical="center"/>
    </xf>
    <xf numFmtId="0" fontId="28" fillId="0" borderId="6" xfId="2" applyFont="1" applyBorder="1" applyAlignment="1">
      <alignment horizontal="center" vertical="center"/>
    </xf>
    <xf numFmtId="0" fontId="27" fillId="0" borderId="2" xfId="2" applyFont="1" applyBorder="1" applyAlignment="1">
      <alignment horizontal="center" vertical="center"/>
    </xf>
    <xf numFmtId="0" fontId="27" fillId="0" borderId="2" xfId="2" applyFont="1" applyBorder="1" applyAlignment="1">
      <alignment vertical="center"/>
    </xf>
    <xf numFmtId="17" fontId="27" fillId="0" borderId="15" xfId="2" applyNumberFormat="1" applyFont="1" applyBorder="1" applyAlignment="1">
      <alignment horizontal="center" vertical="center"/>
    </xf>
    <xf numFmtId="165" fontId="26" fillId="0" borderId="3" xfId="2" applyNumberFormat="1" applyFont="1" applyBorder="1" applyAlignment="1">
      <alignment vertical="center"/>
    </xf>
    <xf numFmtId="164" fontId="27" fillId="0" borderId="15" xfId="3" applyNumberFormat="1" applyFont="1" applyBorder="1" applyAlignment="1">
      <alignment vertical="center"/>
    </xf>
    <xf numFmtId="0" fontId="27" fillId="0" borderId="4" xfId="2" applyFont="1" applyBorder="1" applyAlignment="1">
      <alignment vertical="center"/>
    </xf>
    <xf numFmtId="0" fontId="27" fillId="0" borderId="0" xfId="2" applyFont="1" applyBorder="1" applyAlignment="1">
      <alignment vertical="center"/>
    </xf>
    <xf numFmtId="17" fontId="27" fillId="0" borderId="5" xfId="2" applyNumberFormat="1" applyFont="1" applyBorder="1" applyAlignment="1">
      <alignment vertical="center"/>
    </xf>
    <xf numFmtId="164" fontId="27" fillId="0" borderId="16" xfId="3" applyNumberFormat="1" applyFont="1" applyBorder="1" applyAlignment="1">
      <alignment vertical="center"/>
    </xf>
    <xf numFmtId="0" fontId="24" fillId="0" borderId="6" xfId="2" applyFont="1" applyBorder="1" applyAlignment="1">
      <alignment horizontal="center" vertical="center"/>
    </xf>
    <xf numFmtId="164" fontId="16" fillId="0" borderId="6" xfId="3" applyNumberFormat="1" applyFont="1" applyBorder="1" applyAlignment="1">
      <alignment horizontal="center" vertical="center"/>
    </xf>
    <xf numFmtId="43" fontId="30" fillId="0" borderId="12" xfId="3" applyFont="1" applyBorder="1" applyAlignment="1">
      <alignment vertical="center"/>
    </xf>
    <xf numFmtId="43" fontId="30" fillId="0" borderId="13" xfId="3" applyFont="1" applyBorder="1" applyAlignment="1">
      <alignment vertical="center"/>
    </xf>
    <xf numFmtId="43" fontId="25" fillId="0" borderId="13" xfId="3" applyFont="1" applyBorder="1" applyAlignment="1">
      <alignment vertical="center"/>
    </xf>
    <xf numFmtId="0" fontId="16" fillId="0" borderId="3" xfId="2" applyFont="1" applyBorder="1" applyAlignment="1">
      <alignment vertical="center"/>
    </xf>
    <xf numFmtId="0" fontId="16" fillId="0" borderId="1" xfId="2" applyFont="1" applyBorder="1" applyAlignment="1">
      <alignment vertical="center"/>
    </xf>
    <xf numFmtId="0" fontId="24" fillId="0" borderId="3" xfId="2" applyFont="1" applyBorder="1" applyAlignment="1">
      <alignment vertical="center"/>
    </xf>
    <xf numFmtId="0" fontId="24" fillId="0" borderId="1" xfId="2" applyFont="1" applyBorder="1" applyAlignment="1">
      <alignment vertical="center"/>
    </xf>
    <xf numFmtId="0" fontId="16" fillId="0" borderId="5" xfId="2" applyFont="1" applyBorder="1" applyAlignment="1">
      <alignment vertical="center"/>
    </xf>
    <xf numFmtId="0" fontId="16" fillId="0" borderId="4" xfId="2" applyFont="1" applyBorder="1" applyAlignment="1">
      <alignment vertical="center"/>
    </xf>
    <xf numFmtId="0" fontId="16" fillId="0" borderId="5" xfId="2" quotePrefix="1" applyFont="1" applyBorder="1" applyAlignment="1">
      <alignment horizontal="left" vertical="center"/>
    </xf>
    <xf numFmtId="0" fontId="16" fillId="0" borderId="4" xfId="2" applyFont="1" applyBorder="1" applyAlignment="1">
      <alignment horizontal="left" vertical="center"/>
    </xf>
    <xf numFmtId="0" fontId="16" fillId="0" borderId="5" xfId="2" applyFont="1" applyBorder="1" applyAlignment="1">
      <alignment horizontal="left" vertical="center"/>
    </xf>
    <xf numFmtId="0" fontId="28" fillId="0" borderId="5" xfId="2" applyFont="1" applyBorder="1" applyAlignment="1">
      <alignment vertical="center"/>
    </xf>
    <xf numFmtId="0" fontId="27" fillId="0" borderId="9" xfId="2" applyFont="1" applyBorder="1" applyAlignment="1">
      <alignment horizontal="right" vertical="center"/>
    </xf>
    <xf numFmtId="0" fontId="28" fillId="0" borderId="6" xfId="2" applyFont="1" applyBorder="1" applyAlignment="1">
      <alignment horizontal="left" vertical="center"/>
    </xf>
    <xf numFmtId="0" fontId="27" fillId="0" borderId="15" xfId="2" applyFont="1" applyBorder="1" applyAlignment="1">
      <alignment horizontal="center" vertical="center"/>
    </xf>
    <xf numFmtId="164" fontId="27" fillId="0" borderId="5" xfId="2" applyNumberFormat="1" applyFont="1" applyBorder="1" applyAlignment="1">
      <alignment vertical="center"/>
    </xf>
    <xf numFmtId="0" fontId="27" fillId="0" borderId="16" xfId="2" applyFont="1" applyBorder="1" applyAlignment="1">
      <alignment horizontal="center" vertical="center"/>
    </xf>
    <xf numFmtId="43" fontId="25" fillId="0" borderId="14" xfId="3" applyFont="1" applyBorder="1" applyAlignment="1">
      <alignment vertical="center"/>
    </xf>
    <xf numFmtId="0" fontId="16" fillId="0" borderId="7" xfId="2" applyFont="1" applyBorder="1" applyAlignment="1">
      <alignment vertical="center"/>
    </xf>
    <xf numFmtId="0" fontId="16" fillId="0" borderId="9" xfId="2" applyFont="1" applyBorder="1" applyAlignment="1">
      <alignment horizontal="left" vertical="center"/>
    </xf>
    <xf numFmtId="17" fontId="3" fillId="0" borderId="15" xfId="2" applyNumberFormat="1" applyFont="1" applyBorder="1" applyAlignment="1">
      <alignment horizontal="center" vertical="center"/>
    </xf>
    <xf numFmtId="17" fontId="26" fillId="0" borderId="16" xfId="2" quotePrefix="1" applyNumberFormat="1" applyFont="1" applyBorder="1" applyAlignment="1">
      <alignment horizontal="center" vertical="center"/>
    </xf>
    <xf numFmtId="17" fontId="26" fillId="0" borderId="16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vertical="center"/>
    </xf>
    <xf numFmtId="0" fontId="3" fillId="0" borderId="2" xfId="2" applyFont="1" applyBorder="1" applyAlignment="1">
      <alignment vertical="center"/>
    </xf>
    <xf numFmtId="0" fontId="9" fillId="0" borderId="3" xfId="2" applyFont="1" applyBorder="1" applyAlignment="1">
      <alignment horizontal="right" vertical="center"/>
    </xf>
    <xf numFmtId="0" fontId="7" fillId="0" borderId="4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7" fillId="0" borderId="5" xfId="2" applyFont="1" applyBorder="1" applyAlignment="1">
      <alignment vertical="center"/>
    </xf>
    <xf numFmtId="0" fontId="3" fillId="0" borderId="7" xfId="2" applyFont="1" applyBorder="1" applyAlignment="1">
      <alignment horizontal="right" vertical="center"/>
    </xf>
    <xf numFmtId="0" fontId="3" fillId="0" borderId="8" xfId="2" applyFont="1" applyBorder="1" applyAlignment="1">
      <alignment horizontal="left" vertical="center"/>
    </xf>
    <xf numFmtId="0" fontId="3" fillId="0" borderId="8" xfId="2" applyFont="1" applyBorder="1" applyAlignment="1">
      <alignment vertical="center"/>
    </xf>
    <xf numFmtId="0" fontId="3" fillId="0" borderId="9" xfId="2" applyFont="1" applyBorder="1" applyAlignment="1">
      <alignment horizontal="right" vertical="center"/>
    </xf>
    <xf numFmtId="0" fontId="9" fillId="0" borderId="6" xfId="2" applyFont="1" applyBorder="1" applyAlignment="1">
      <alignment horizontal="left" vertical="center"/>
    </xf>
    <xf numFmtId="0" fontId="9" fillId="0" borderId="6" xfId="2" applyFont="1" applyBorder="1" applyAlignment="1">
      <alignment horizontal="center" vertical="center"/>
    </xf>
    <xf numFmtId="164" fontId="8" fillId="0" borderId="6" xfId="3" applyNumberFormat="1" applyFont="1" applyBorder="1" applyAlignment="1">
      <alignment horizontal="center" vertical="center"/>
    </xf>
    <xf numFmtId="43" fontId="35" fillId="0" borderId="12" xfId="3" applyFont="1" applyBorder="1" applyAlignment="1">
      <alignment vertical="center"/>
    </xf>
    <xf numFmtId="43" fontId="36" fillId="0" borderId="13" xfId="3" applyFont="1" applyBorder="1" applyAlignment="1">
      <alignment vertical="center"/>
    </xf>
    <xf numFmtId="43" fontId="37" fillId="0" borderId="13" xfId="3" applyFont="1" applyBorder="1" applyAlignment="1">
      <alignment vertical="center"/>
    </xf>
    <xf numFmtId="43" fontId="37" fillId="0" borderId="14" xfId="3" applyFont="1" applyBorder="1" applyAlignment="1">
      <alignment vertical="center"/>
    </xf>
    <xf numFmtId="165" fontId="5" fillId="0" borderId="16" xfId="2" applyNumberFormat="1" applyFont="1" applyBorder="1" applyAlignment="1">
      <alignment vertical="center"/>
    </xf>
    <xf numFmtId="0" fontId="26" fillId="0" borderId="16" xfId="2" applyFont="1" applyBorder="1" applyAlignment="1">
      <alignment horizontal="center" vertical="center"/>
    </xf>
    <xf numFmtId="0" fontId="26" fillId="0" borderId="0" xfId="2" applyFont="1" applyBorder="1" applyAlignment="1">
      <alignment horizontal="center" vertical="center"/>
    </xf>
    <xf numFmtId="0" fontId="26" fillId="0" borderId="4" xfId="2" applyFont="1" applyBorder="1" applyAlignment="1">
      <alignment vertical="center"/>
    </xf>
    <xf numFmtId="0" fontId="26" fillId="0" borderId="0" xfId="2" applyFont="1" applyBorder="1" applyAlignment="1">
      <alignment vertical="center"/>
    </xf>
    <xf numFmtId="17" fontId="26" fillId="0" borderId="5" xfId="2" applyNumberFormat="1" applyFont="1" applyBorder="1" applyAlignment="1">
      <alignment vertical="center"/>
    </xf>
    <xf numFmtId="164" fontId="26" fillId="0" borderId="16" xfId="3" applyNumberFormat="1" applyFont="1" applyBorder="1" applyAlignment="1">
      <alignment vertical="center"/>
    </xf>
    <xf numFmtId="164" fontId="26" fillId="0" borderId="5" xfId="2" applyNumberFormat="1" applyFont="1" applyBorder="1" applyAlignment="1">
      <alignment vertical="center"/>
    </xf>
    <xf numFmtId="165" fontId="26" fillId="0" borderId="5" xfId="2" applyNumberFormat="1" applyFont="1" applyBorder="1" applyAlignment="1">
      <alignment vertical="center"/>
    </xf>
    <xf numFmtId="164" fontId="27" fillId="0" borderId="6" xfId="3" applyNumberFormat="1" applyFont="1" applyBorder="1" applyAlignment="1">
      <alignment horizontal="center" vertical="center"/>
    </xf>
    <xf numFmtId="43" fontId="38" fillId="0" borderId="12" xfId="3" applyFont="1" applyBorder="1" applyAlignment="1">
      <alignment vertical="center"/>
    </xf>
    <xf numFmtId="0" fontId="3" fillId="0" borderId="4" xfId="2" applyFont="1" applyBorder="1" applyAlignment="1">
      <alignment vertical="center"/>
    </xf>
    <xf numFmtId="0" fontId="3" fillId="0" borderId="5" xfId="2" applyFont="1" applyBorder="1" applyAlignment="1">
      <alignment vertical="center"/>
    </xf>
    <xf numFmtId="0" fontId="3" fillId="0" borderId="7" xfId="2" applyFont="1" applyBorder="1" applyAlignment="1">
      <alignment vertical="center"/>
    </xf>
    <xf numFmtId="0" fontId="17" fillId="3" borderId="6" xfId="4" applyFont="1" applyFill="1" applyBorder="1" applyAlignment="1">
      <alignment vertical="center"/>
    </xf>
    <xf numFmtId="0" fontId="40" fillId="3" borderId="6" xfId="4" applyFont="1" applyFill="1" applyBorder="1" applyAlignment="1">
      <alignment vertical="center"/>
    </xf>
    <xf numFmtId="0" fontId="3" fillId="0" borderId="3" xfId="2" applyFont="1" applyBorder="1" applyAlignment="1">
      <alignment vertical="center"/>
    </xf>
    <xf numFmtId="17" fontId="3" fillId="0" borderId="4" xfId="2" applyNumberFormat="1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19" fillId="0" borderId="10" xfId="2" applyFont="1" applyBorder="1" applyAlignment="1">
      <alignment horizontal="center" vertical="center"/>
    </xf>
    <xf numFmtId="0" fontId="19" fillId="0" borderId="11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1" fillId="0" borderId="0" xfId="0" applyFont="1" applyAlignment="1">
      <alignment horizontal="left" readingOrder="1"/>
    </xf>
    <xf numFmtId="0" fontId="3" fillId="0" borderId="9" xfId="2" applyFont="1" applyBorder="1" applyAlignment="1">
      <alignment vertical="center"/>
    </xf>
    <xf numFmtId="0" fontId="6" fillId="5" borderId="17" xfId="2" applyFont="1" applyFill="1" applyBorder="1" applyAlignment="1">
      <alignment vertical="center"/>
    </xf>
    <xf numFmtId="164" fontId="6" fillId="5" borderId="17" xfId="2" applyNumberFormat="1" applyFont="1" applyFill="1" applyBorder="1" applyAlignment="1">
      <alignment vertical="center"/>
    </xf>
    <xf numFmtId="0" fontId="6" fillId="8" borderId="0" xfId="2" applyFont="1" applyFill="1" applyBorder="1" applyAlignment="1">
      <alignment vertical="center"/>
    </xf>
    <xf numFmtId="164" fontId="6" fillId="8" borderId="0" xfId="2" applyNumberFormat="1" applyFont="1" applyFill="1" applyBorder="1" applyAlignment="1">
      <alignment vertical="center"/>
    </xf>
    <xf numFmtId="0" fontId="6" fillId="7" borderId="6" xfId="2" applyFont="1" applyFill="1" applyBorder="1" applyAlignment="1">
      <alignment vertical="center"/>
    </xf>
    <xf numFmtId="0" fontId="3" fillId="7" borderId="6" xfId="2" applyFont="1" applyFill="1" applyBorder="1" applyAlignment="1">
      <alignment vertical="center"/>
    </xf>
    <xf numFmtId="164" fontId="3" fillId="5" borderId="6" xfId="6" applyNumberFormat="1" applyFont="1" applyFill="1" applyBorder="1" applyAlignment="1">
      <alignment vertical="center"/>
    </xf>
    <xf numFmtId="164" fontId="6" fillId="7" borderId="6" xfId="2" applyNumberFormat="1" applyFont="1" applyFill="1" applyBorder="1" applyAlignment="1">
      <alignment vertical="center"/>
    </xf>
    <xf numFmtId="17" fontId="5" fillId="0" borderId="1" xfId="2" applyNumberFormat="1" applyFont="1" applyBorder="1" applyAlignment="1">
      <alignment horizontal="center" vertical="center"/>
    </xf>
    <xf numFmtId="17" fontId="5" fillId="0" borderId="4" xfId="2" applyNumberFormat="1" applyFont="1" applyBorder="1" applyAlignment="1">
      <alignment horizontal="center" vertical="center"/>
    </xf>
    <xf numFmtId="17" fontId="10" fillId="0" borderId="4" xfId="2" applyNumberFormat="1" applyFont="1" applyBorder="1" applyAlignment="1">
      <alignment vertical="center"/>
    </xf>
    <xf numFmtId="165" fontId="10" fillId="0" borderId="17" xfId="2" applyNumberFormat="1" applyFont="1" applyBorder="1" applyAlignment="1">
      <alignment vertical="center"/>
    </xf>
    <xf numFmtId="0" fontId="19" fillId="0" borderId="11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19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28" fillId="0" borderId="10" xfId="2" applyFont="1" applyBorder="1" applyAlignment="1">
      <alignment horizontal="center" vertical="center"/>
    </xf>
    <xf numFmtId="0" fontId="28" fillId="0" borderId="11" xfId="2" applyFont="1" applyBorder="1" applyAlignment="1">
      <alignment horizontal="center" vertical="center"/>
    </xf>
    <xf numFmtId="0" fontId="28" fillId="0" borderId="3" xfId="2" applyFont="1" applyBorder="1" applyAlignment="1">
      <alignment horizontal="center" vertical="center"/>
    </xf>
    <xf numFmtId="0" fontId="27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17" fontId="3" fillId="0" borderId="4" xfId="2" quotePrefix="1" applyNumberFormat="1" applyFont="1" applyBorder="1" applyAlignment="1">
      <alignment horizontal="center" vertical="center"/>
    </xf>
    <xf numFmtId="165" fontId="32" fillId="0" borderId="4" xfId="5" applyNumberFormat="1" applyFont="1" applyBorder="1" applyAlignment="1">
      <alignment horizontal="center" vertical="center"/>
    </xf>
    <xf numFmtId="164" fontId="3" fillId="0" borderId="4" xfId="3" applyNumberFormat="1" applyFont="1" applyBorder="1" applyAlignment="1">
      <alignment vertical="center"/>
    </xf>
    <xf numFmtId="164" fontId="3" fillId="0" borderId="16" xfId="2" applyNumberFormat="1" applyFont="1" applyBorder="1" applyAlignment="1">
      <alignment vertical="center"/>
    </xf>
    <xf numFmtId="0" fontId="19" fillId="0" borderId="2" xfId="2" applyFont="1" applyBorder="1" applyAlignment="1">
      <alignment vertical="center"/>
    </xf>
    <xf numFmtId="0" fontId="20" fillId="0" borderId="0" xfId="2" applyFont="1" applyBorder="1" applyAlignment="1">
      <alignment horizontal="left" vertical="center"/>
    </xf>
    <xf numFmtId="0" fontId="41" fillId="0" borderId="8" xfId="0" applyFont="1" applyBorder="1" applyAlignment="1">
      <alignment horizontal="left" readingOrder="1"/>
    </xf>
    <xf numFmtId="0" fontId="41" fillId="0" borderId="0" xfId="0" applyFont="1" applyBorder="1" applyAlignment="1">
      <alignment horizontal="left" readingOrder="1"/>
    </xf>
    <xf numFmtId="17" fontId="10" fillId="0" borderId="4" xfId="2" applyNumberFormat="1" applyFont="1" applyBorder="1" applyAlignment="1">
      <alignment horizontal="center" vertical="center"/>
    </xf>
    <xf numFmtId="0" fontId="27" fillId="0" borderId="0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10" fillId="0" borderId="17" xfId="2" applyFont="1" applyBorder="1" applyAlignment="1">
      <alignment horizontal="center" vertical="center"/>
    </xf>
    <xf numFmtId="17" fontId="5" fillId="0" borderId="5" xfId="2" applyNumberFormat="1" applyFont="1" applyBorder="1" applyAlignment="1">
      <alignment vertical="center"/>
    </xf>
    <xf numFmtId="17" fontId="16" fillId="0" borderId="5" xfId="2" applyNumberFormat="1" applyFont="1" applyBorder="1" applyAlignment="1">
      <alignment horizontal="center" vertical="center"/>
    </xf>
    <xf numFmtId="164" fontId="5" fillId="0" borderId="15" xfId="2" applyNumberFormat="1" applyFont="1" applyBorder="1" applyAlignment="1">
      <alignment vertical="center"/>
    </xf>
    <xf numFmtId="0" fontId="3" fillId="0" borderId="16" xfId="2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5" xfId="2" applyFont="1" applyBorder="1" applyAlignment="1">
      <alignment vertical="center"/>
    </xf>
    <xf numFmtId="17" fontId="18" fillId="0" borderId="5" xfId="2" applyNumberFormat="1" applyFont="1" applyBorder="1" applyAlignment="1">
      <alignment horizontal="center" vertical="center"/>
    </xf>
    <xf numFmtId="17" fontId="18" fillId="0" borderId="5" xfId="2" quotePrefix="1" applyNumberFormat="1" applyFont="1" applyBorder="1" applyAlignment="1">
      <alignment horizontal="center" vertical="center"/>
    </xf>
    <xf numFmtId="165" fontId="5" fillId="0" borderId="5" xfId="2" applyNumberFormat="1" applyFont="1" applyBorder="1" applyAlignment="1">
      <alignment vertical="center"/>
    </xf>
    <xf numFmtId="0" fontId="5" fillId="0" borderId="4" xfId="2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27" fillId="0" borderId="0" xfId="2" applyFont="1" applyBorder="1" applyAlignment="1">
      <alignment horizontal="center" vertical="center"/>
    </xf>
    <xf numFmtId="43" fontId="4" fillId="0" borderId="12" xfId="3" applyFont="1" applyBorder="1" applyAlignment="1">
      <alignment horizontal="left" vertical="center"/>
    </xf>
    <xf numFmtId="43" fontId="4" fillId="0" borderId="14" xfId="3" applyFont="1" applyBorder="1" applyAlignment="1">
      <alignment horizontal="left" vertical="center"/>
    </xf>
    <xf numFmtId="0" fontId="5" fillId="0" borderId="1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0" fontId="14" fillId="0" borderId="5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top"/>
    </xf>
    <xf numFmtId="0" fontId="5" fillId="0" borderId="9" xfId="2" applyFont="1" applyBorder="1" applyAlignment="1">
      <alignment horizontal="center" vertical="top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164" fontId="5" fillId="0" borderId="10" xfId="3" applyNumberFormat="1" applyFont="1" applyBorder="1" applyAlignment="1">
      <alignment horizontal="center" vertical="center"/>
    </xf>
    <xf numFmtId="164" fontId="5" fillId="0" borderId="11" xfId="3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4" fillId="0" borderId="11" xfId="2" applyFont="1" applyBorder="1" applyAlignment="1">
      <alignment horizontal="left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15" fontId="4" fillId="0" borderId="10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top"/>
    </xf>
    <xf numFmtId="0" fontId="16" fillId="0" borderId="9" xfId="2" applyFont="1" applyBorder="1" applyAlignment="1">
      <alignment horizontal="center" vertical="top"/>
    </xf>
    <xf numFmtId="0" fontId="15" fillId="0" borderId="4" xfId="2" applyFont="1" applyBorder="1" applyAlignment="1">
      <alignment horizontal="center" vertical="center"/>
    </xf>
    <xf numFmtId="0" fontId="15" fillId="0" borderId="5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31" fillId="0" borderId="4" xfId="2" applyFont="1" applyBorder="1" applyAlignment="1">
      <alignment horizontal="center" vertical="center"/>
    </xf>
    <xf numFmtId="0" fontId="31" fillId="0" borderId="5" xfId="2" applyFont="1" applyBorder="1" applyAlignment="1">
      <alignment horizontal="center" vertical="center"/>
    </xf>
    <xf numFmtId="0" fontId="24" fillId="0" borderId="7" xfId="2" applyFont="1" applyBorder="1" applyAlignment="1">
      <alignment horizontal="center" vertical="top"/>
    </xf>
    <xf numFmtId="0" fontId="24" fillId="0" borderId="9" xfId="2" applyFont="1" applyBorder="1" applyAlignment="1">
      <alignment horizontal="center" vertical="top"/>
    </xf>
    <xf numFmtId="0" fontId="16" fillId="0" borderId="7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28" fillId="0" borderId="10" xfId="2" applyFont="1" applyBorder="1" applyAlignment="1">
      <alignment horizontal="center" vertical="center"/>
    </xf>
    <xf numFmtId="0" fontId="28" fillId="0" borderId="18" xfId="2" applyFont="1" applyBorder="1" applyAlignment="1">
      <alignment horizontal="center" vertical="center"/>
    </xf>
    <xf numFmtId="0" fontId="24" fillId="0" borderId="10" xfId="2" applyFont="1" applyBorder="1" applyAlignment="1">
      <alignment horizontal="center" vertical="center"/>
    </xf>
    <xf numFmtId="0" fontId="24" fillId="0" borderId="11" xfId="2" applyFont="1" applyBorder="1" applyAlignment="1">
      <alignment horizontal="center" vertical="center"/>
    </xf>
    <xf numFmtId="164" fontId="16" fillId="0" borderId="10" xfId="3" applyNumberFormat="1" applyFont="1" applyBorder="1" applyAlignment="1">
      <alignment horizontal="center" vertical="center"/>
    </xf>
    <xf numFmtId="164" fontId="16" fillId="0" borderId="11" xfId="3" applyNumberFormat="1" applyFont="1" applyBorder="1" applyAlignment="1">
      <alignment horizontal="center" vertical="center"/>
    </xf>
    <xf numFmtId="43" fontId="24" fillId="0" borderId="12" xfId="3" applyFont="1" applyBorder="1" applyAlignment="1">
      <alignment horizontal="left" vertical="center"/>
    </xf>
    <xf numFmtId="43" fontId="24" fillId="0" borderId="14" xfId="3" applyFont="1" applyBorder="1" applyAlignment="1">
      <alignment horizontal="left" vertical="center"/>
    </xf>
    <xf numFmtId="0" fontId="16" fillId="0" borderId="1" xfId="2" applyFont="1" applyBorder="1" applyAlignment="1">
      <alignment horizontal="center" vertical="center"/>
    </xf>
    <xf numFmtId="0" fontId="16" fillId="0" borderId="3" xfId="2" applyFont="1" applyBorder="1" applyAlignment="1">
      <alignment horizontal="center" vertical="center"/>
    </xf>
    <xf numFmtId="0" fontId="16" fillId="0" borderId="4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28" fillId="0" borderId="11" xfId="2" applyFont="1" applyBorder="1" applyAlignment="1">
      <alignment horizontal="center" vertical="center"/>
    </xf>
    <xf numFmtId="0" fontId="28" fillId="0" borderId="10" xfId="2" applyFont="1" applyBorder="1" applyAlignment="1">
      <alignment horizontal="left" vertical="center"/>
    </xf>
    <xf numFmtId="0" fontId="28" fillId="0" borderId="11" xfId="2" applyFont="1" applyBorder="1" applyAlignment="1">
      <alignment horizontal="left" vertical="center"/>
    </xf>
    <xf numFmtId="0" fontId="27" fillId="0" borderId="10" xfId="2" applyFont="1" applyBorder="1" applyAlignment="1">
      <alignment horizontal="center" vertical="center"/>
    </xf>
    <xf numFmtId="0" fontId="27" fillId="0" borderId="11" xfId="2" applyFont="1" applyBorder="1" applyAlignment="1">
      <alignment horizontal="center" vertical="center"/>
    </xf>
    <xf numFmtId="15" fontId="28" fillId="0" borderId="10" xfId="2" applyNumberFormat="1" applyFont="1" applyBorder="1" applyAlignment="1">
      <alignment horizontal="center" vertical="center"/>
    </xf>
    <xf numFmtId="0" fontId="28" fillId="0" borderId="12" xfId="2" applyFont="1" applyBorder="1" applyAlignment="1">
      <alignment horizontal="center" vertical="center"/>
    </xf>
    <xf numFmtId="0" fontId="28" fillId="0" borderId="13" xfId="2" applyFont="1" applyBorder="1" applyAlignment="1">
      <alignment horizontal="center" vertical="center"/>
    </xf>
    <xf numFmtId="0" fontId="28" fillId="0" borderId="14" xfId="2" applyFont="1" applyBorder="1" applyAlignment="1">
      <alignment horizontal="center" vertical="center"/>
    </xf>
    <xf numFmtId="0" fontId="28" fillId="0" borderId="1" xfId="2" applyFont="1" applyBorder="1" applyAlignment="1">
      <alignment horizontal="center" vertical="center"/>
    </xf>
    <xf numFmtId="0" fontId="28" fillId="0" borderId="2" xfId="2" applyFont="1" applyBorder="1" applyAlignment="1">
      <alignment horizontal="center" vertical="center"/>
    </xf>
    <xf numFmtId="0" fontId="28" fillId="0" borderId="3" xfId="2" applyFont="1" applyBorder="1" applyAlignment="1">
      <alignment horizontal="center" vertical="center"/>
    </xf>
    <xf numFmtId="0" fontId="29" fillId="0" borderId="2" xfId="2" applyFont="1" applyBorder="1" applyAlignment="1">
      <alignment horizontal="right" vertical="center"/>
    </xf>
    <xf numFmtId="0" fontId="29" fillId="0" borderId="3" xfId="2" applyFont="1" applyBorder="1" applyAlignment="1">
      <alignment horizontal="right" vertical="center"/>
    </xf>
    <xf numFmtId="0" fontId="28" fillId="0" borderId="4" xfId="2" applyFont="1" applyBorder="1" applyAlignment="1">
      <alignment horizontal="center" vertical="center"/>
    </xf>
    <xf numFmtId="0" fontId="28" fillId="0" borderId="0" xfId="2" applyFont="1" applyBorder="1" applyAlignment="1">
      <alignment horizontal="center" vertical="center"/>
    </xf>
    <xf numFmtId="0" fontId="28" fillId="0" borderId="5" xfId="2" applyFont="1" applyBorder="1" applyAlignment="1">
      <alignment horizontal="center" vertical="center"/>
    </xf>
    <xf numFmtId="0" fontId="27" fillId="0" borderId="4" xfId="2" applyFont="1" applyBorder="1" applyAlignment="1">
      <alignment horizontal="center" vertical="center"/>
    </xf>
    <xf numFmtId="0" fontId="27" fillId="0" borderId="0" xfId="2" applyFont="1" applyBorder="1" applyAlignment="1">
      <alignment horizontal="center" vertical="center"/>
    </xf>
    <xf numFmtId="0" fontId="27" fillId="0" borderId="5" xfId="2" applyFont="1" applyBorder="1" applyAlignment="1">
      <alignment horizontal="center" vertical="center"/>
    </xf>
    <xf numFmtId="0" fontId="27" fillId="0" borderId="7" xfId="2" applyFont="1" applyBorder="1" applyAlignment="1">
      <alignment horizontal="center" vertical="center"/>
    </xf>
    <xf numFmtId="0" fontId="27" fillId="0" borderId="8" xfId="2" applyFont="1" applyBorder="1" applyAlignment="1">
      <alignment horizontal="center" vertical="center"/>
    </xf>
    <xf numFmtId="0" fontId="27" fillId="0" borderId="9" xfId="2" applyFont="1" applyBorder="1" applyAlignment="1">
      <alignment horizontal="center" vertical="center"/>
    </xf>
    <xf numFmtId="0" fontId="20" fillId="0" borderId="7" xfId="2" applyFont="1" applyBorder="1" applyAlignment="1">
      <alignment horizontal="center" vertical="center"/>
    </xf>
    <xf numFmtId="0" fontId="20" fillId="0" borderId="9" xfId="2" applyFont="1" applyBorder="1" applyAlignment="1">
      <alignment horizontal="center" vertical="center"/>
    </xf>
    <xf numFmtId="0" fontId="19" fillId="0" borderId="10" xfId="2" applyFont="1" applyBorder="1" applyAlignment="1">
      <alignment horizontal="center" vertical="center"/>
    </xf>
    <xf numFmtId="0" fontId="19" fillId="0" borderId="11" xfId="2" applyFont="1" applyBorder="1" applyAlignment="1">
      <alignment horizontal="center" vertical="center"/>
    </xf>
    <xf numFmtId="164" fontId="20" fillId="0" borderId="10" xfId="3" applyNumberFormat="1" applyFont="1" applyBorder="1" applyAlignment="1">
      <alignment horizontal="center" vertical="center"/>
    </xf>
    <xf numFmtId="164" fontId="20" fillId="0" borderId="11" xfId="3" applyNumberFormat="1" applyFont="1" applyBorder="1" applyAlignment="1">
      <alignment horizontal="center" vertical="center"/>
    </xf>
    <xf numFmtId="43" fontId="19" fillId="0" borderId="12" xfId="3" applyFont="1" applyBorder="1" applyAlignment="1">
      <alignment horizontal="left" vertical="center"/>
    </xf>
    <xf numFmtId="43" fontId="19" fillId="0" borderId="14" xfId="3" applyFont="1" applyBorder="1" applyAlignment="1">
      <alignment horizontal="left" vertical="center"/>
    </xf>
    <xf numFmtId="0" fontId="20" fillId="0" borderId="1" xfId="2" applyFont="1" applyBorder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19" fillId="0" borderId="10" xfId="2" applyFont="1" applyBorder="1" applyAlignment="1">
      <alignment horizontal="left" vertical="center"/>
    </xf>
    <xf numFmtId="0" fontId="19" fillId="0" borderId="11" xfId="2" applyFont="1" applyBorder="1" applyAlignment="1">
      <alignment horizontal="left" vertical="center"/>
    </xf>
    <xf numFmtId="0" fontId="20" fillId="0" borderId="10" xfId="2" applyFont="1" applyBorder="1" applyAlignment="1">
      <alignment horizontal="center" vertical="center"/>
    </xf>
    <xf numFmtId="0" fontId="20" fillId="0" borderId="11" xfId="2" applyFont="1" applyBorder="1" applyAlignment="1">
      <alignment horizontal="center" vertical="center"/>
    </xf>
    <xf numFmtId="15" fontId="19" fillId="0" borderId="10" xfId="2" applyNumberFormat="1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2" xfId="2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0" fontId="19" fillId="0" borderId="0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/>
    </xf>
    <xf numFmtId="0" fontId="20" fillId="0" borderId="0" xfId="2" applyFont="1" applyBorder="1" applyAlignment="1">
      <alignment horizontal="center" vertical="center"/>
    </xf>
    <xf numFmtId="0" fontId="20" fillId="0" borderId="8" xfId="2" applyFont="1" applyBorder="1" applyAlignment="1">
      <alignment horizontal="center" vertical="center"/>
    </xf>
    <xf numFmtId="0" fontId="19" fillId="0" borderId="12" xfId="2" applyFont="1" applyBorder="1" applyAlignment="1">
      <alignment horizontal="center" vertical="center"/>
    </xf>
    <xf numFmtId="0" fontId="19" fillId="0" borderId="13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15" fillId="0" borderId="8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top"/>
    </xf>
    <xf numFmtId="43" fontId="9" fillId="0" borderId="12" xfId="3" applyFont="1" applyBorder="1" applyAlignment="1">
      <alignment horizontal="left" vertical="center"/>
    </xf>
    <xf numFmtId="43" fontId="9" fillId="0" borderId="14" xfId="3" applyFont="1" applyBorder="1" applyAlignment="1">
      <alignment horizontal="left" vertical="center"/>
    </xf>
    <xf numFmtId="0" fontId="3" fillId="0" borderId="1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164" fontId="8" fillId="0" borderId="10" xfId="3" applyNumberFormat="1" applyFont="1" applyBorder="1" applyAlignment="1">
      <alignment horizontal="center" vertical="center"/>
    </xf>
    <xf numFmtId="164" fontId="8" fillId="0" borderId="11" xfId="3" applyNumberFormat="1" applyFont="1" applyBorder="1" applyAlignment="1">
      <alignment horizontal="center" vertical="center"/>
    </xf>
    <xf numFmtId="0" fontId="9" fillId="0" borderId="10" xfId="2" applyFont="1" applyBorder="1" applyAlignment="1">
      <alignment horizontal="left" vertical="center"/>
    </xf>
    <xf numFmtId="0" fontId="9" fillId="0" borderId="11" xfId="2" applyFont="1" applyBorder="1" applyAlignment="1">
      <alignment horizontal="left" vertic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15" fontId="9" fillId="0" borderId="10" xfId="2" applyNumberFormat="1" applyFont="1" applyBorder="1" applyAlignment="1">
      <alignment horizontal="center" vertical="center"/>
    </xf>
    <xf numFmtId="15" fontId="34" fillId="0" borderId="10" xfId="2" applyNumberFormat="1" applyFont="1" applyBorder="1" applyAlignment="1">
      <alignment horizontal="center" vertical="center"/>
    </xf>
    <xf numFmtId="0" fontId="34" fillId="0" borderId="1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33" fillId="0" borderId="4" xfId="2" applyFont="1" applyBorder="1" applyAlignment="1">
      <alignment horizontal="center" vertical="center"/>
    </xf>
    <xf numFmtId="0" fontId="33" fillId="0" borderId="0" xfId="2" applyFont="1" applyBorder="1" applyAlignment="1">
      <alignment horizontal="center" vertical="center"/>
    </xf>
    <xf numFmtId="0" fontId="33" fillId="0" borderId="5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14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164" fontId="27" fillId="0" borderId="10" xfId="3" applyNumberFormat="1" applyFont="1" applyBorder="1" applyAlignment="1">
      <alignment horizontal="center" vertical="center"/>
    </xf>
    <xf numFmtId="164" fontId="27" fillId="0" borderId="11" xfId="3" applyNumberFormat="1" applyFont="1" applyBorder="1" applyAlignment="1">
      <alignment horizontal="center" vertical="center"/>
    </xf>
    <xf numFmtId="0" fontId="13" fillId="0" borderId="2" xfId="2" applyFont="1" applyBorder="1" applyAlignment="1">
      <alignment horizontal="right" vertical="center"/>
    </xf>
    <xf numFmtId="0" fontId="13" fillId="0" borderId="3" xfId="2" applyFont="1" applyBorder="1" applyAlignment="1">
      <alignment horizontal="right" vertical="center"/>
    </xf>
    <xf numFmtId="0" fontId="4" fillId="0" borderId="7" xfId="2" applyFont="1" applyBorder="1" applyAlignment="1">
      <alignment horizontal="center" vertical="top"/>
    </xf>
    <xf numFmtId="0" fontId="4" fillId="0" borderId="9" xfId="2" applyFont="1" applyBorder="1" applyAlignment="1">
      <alignment horizontal="center" vertical="top"/>
    </xf>
    <xf numFmtId="15" fontId="39" fillId="0" borderId="10" xfId="2" applyNumberFormat="1" applyFont="1" applyBorder="1" applyAlignment="1">
      <alignment horizontal="center" vertical="center"/>
    </xf>
    <xf numFmtId="0" fontId="39" fillId="0" borderId="11" xfId="2" applyFont="1" applyBorder="1" applyAlignment="1">
      <alignment horizontal="center" vertical="center"/>
    </xf>
    <xf numFmtId="0" fontId="7" fillId="9" borderId="0" xfId="2" applyFont="1" applyFill="1" applyAlignment="1">
      <alignment vertical="center"/>
    </xf>
    <xf numFmtId="0" fontId="5" fillId="0" borderId="7" xfId="2" applyFont="1" applyFill="1" applyBorder="1" applyAlignment="1">
      <alignment horizontal="right" vertical="center"/>
    </xf>
  </cellXfs>
  <cellStyles count="69">
    <cellStyle name="Comma" xfId="1" builtinId="3"/>
    <cellStyle name="Comma [0] 2" xfId="7"/>
    <cellStyle name="Comma [0] 4" xfId="8"/>
    <cellStyle name="Comma [0] 4 2" xfId="9"/>
    <cellStyle name="Comma [0] 4 3" xfId="10"/>
    <cellStyle name="Comma [0] 6" xfId="11"/>
    <cellStyle name="Comma [0] 6 2" xfId="12"/>
    <cellStyle name="Comma [0] 6 3" xfId="13"/>
    <cellStyle name="Comma 2" xfId="3"/>
    <cellStyle name="Comma 3" xfId="14"/>
    <cellStyle name="Comma 3 2" xfId="15"/>
    <cellStyle name="Comma 3 3" xfId="16"/>
    <cellStyle name="Comma 3 4" xfId="17"/>
    <cellStyle name="Comma 3 5" xfId="18"/>
    <cellStyle name="Comma 3 6" xfId="19"/>
    <cellStyle name="Comma 4 2" xfId="20"/>
    <cellStyle name="Comma 4 2 2" xfId="21"/>
    <cellStyle name="Comma 4 2 3" xfId="22"/>
    <cellStyle name="Comma 4 3" xfId="23"/>
    <cellStyle name="Comma 4 3 2" xfId="24"/>
    <cellStyle name="Comma 4 3 3" xfId="25"/>
    <cellStyle name="Comma 4 4" xfId="26"/>
    <cellStyle name="Comma 4 5" xfId="27"/>
    <cellStyle name="Comma 4 6" xfId="28"/>
    <cellStyle name="Comma 4 7" xfId="29"/>
    <cellStyle name="Comma 4 8" xfId="30"/>
    <cellStyle name="Comma 7 2" xfId="31"/>
    <cellStyle name="Comma 7 3" xfId="32"/>
    <cellStyle name="Normal" xfId="0" builtinId="0"/>
    <cellStyle name="Normal 2" xfId="2"/>
    <cellStyle name="Normal 3" xfId="6"/>
    <cellStyle name="Normal 3 2" xfId="33"/>
    <cellStyle name="Normal 4" xfId="4"/>
    <cellStyle name="Normal 5" xfId="34"/>
    <cellStyle name="Normal 5 2" xfId="35"/>
    <cellStyle name="Normal 5 2 2" xfId="36"/>
    <cellStyle name="Normal 5 3" xfId="37"/>
    <cellStyle name="Normal 5 3 2" xfId="38"/>
    <cellStyle name="Normal 6" xfId="39"/>
    <cellStyle name="Normal 6 2" xfId="40"/>
    <cellStyle name="Normal 6 2 2" xfId="41"/>
    <cellStyle name="Normal 6 3" xfId="42"/>
    <cellStyle name="Normal 7" xfId="43"/>
    <cellStyle name="Normal 7 2" xfId="44"/>
    <cellStyle name="Normal 8" xfId="45"/>
    <cellStyle name="Normal 8 2" xfId="46"/>
    <cellStyle name="Percent 2" xfId="5"/>
    <cellStyle name="Percent 3" xfId="47"/>
    <cellStyle name="Percent 3 2" xfId="48"/>
    <cellStyle name="Percent 3 3" xfId="49"/>
    <cellStyle name="Percent 3 4" xfId="50"/>
    <cellStyle name="Percent 3 5" xfId="51"/>
    <cellStyle name="Percent 3 6" xfId="52"/>
    <cellStyle name="Percent 4 2" xfId="53"/>
    <cellStyle name="Percent 4 2 2" xfId="54"/>
    <cellStyle name="Percent 4 2 3" xfId="55"/>
    <cellStyle name="Percent 4 3" xfId="56"/>
    <cellStyle name="Percent 4 3 2" xfId="57"/>
    <cellStyle name="Percent 4 3 3" xfId="58"/>
    <cellStyle name="Percent 4 4" xfId="59"/>
    <cellStyle name="Percent 4 5" xfId="60"/>
    <cellStyle name="Percent 4 6" xfId="61"/>
    <cellStyle name="Percent 4 7" xfId="62"/>
    <cellStyle name="Percent 4 8" xfId="63"/>
    <cellStyle name="Percent 7 2" xfId="64"/>
    <cellStyle name="Percent 7 3" xfId="65"/>
    <cellStyle name="Percent 8 2" xfId="66"/>
    <cellStyle name="Percent 8 3" xfId="67"/>
    <cellStyle name="Percent 8 4" xfId="6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7324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7324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7324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7324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7324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324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7324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3</xdr:col>
      <xdr:colOff>374649</xdr:colOff>
      <xdr:row>33</xdr:row>
      <xdr:rowOff>29985</xdr:rowOff>
    </xdr:from>
    <xdr:to>
      <xdr:col>4</xdr:col>
      <xdr:colOff>1111249</xdr:colOff>
      <xdr:row>37</xdr:row>
      <xdr:rowOff>148166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670049" y="5783085"/>
          <a:ext cx="1765300" cy="80398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3</xdr:col>
      <xdr:colOff>289982</xdr:colOff>
      <xdr:row>30</xdr:row>
      <xdr:rowOff>156984</xdr:rowOff>
    </xdr:from>
    <xdr:to>
      <xdr:col>4</xdr:col>
      <xdr:colOff>1026582</xdr:colOff>
      <xdr:row>35</xdr:row>
      <xdr:rowOff>105832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585382" y="5395734"/>
          <a:ext cx="1765300" cy="8060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3</xdr:col>
      <xdr:colOff>170034</xdr:colOff>
      <xdr:row>22</xdr:row>
      <xdr:rowOff>128761</xdr:rowOff>
    </xdr:from>
    <xdr:to>
      <xdr:col>4</xdr:col>
      <xdr:colOff>1372304</xdr:colOff>
      <xdr:row>26</xdr:row>
      <xdr:rowOff>112888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465434" y="4005436"/>
          <a:ext cx="2230970" cy="6604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7229475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7229475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7229475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7229475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7229475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229475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7229475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3</xdr:col>
      <xdr:colOff>374649</xdr:colOff>
      <xdr:row>33</xdr:row>
      <xdr:rowOff>29985</xdr:rowOff>
    </xdr:from>
    <xdr:to>
      <xdr:col>4</xdr:col>
      <xdr:colOff>1111249</xdr:colOff>
      <xdr:row>37</xdr:row>
      <xdr:rowOff>148166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670049" y="5687835"/>
          <a:ext cx="1765300" cy="80398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3</xdr:col>
      <xdr:colOff>289982</xdr:colOff>
      <xdr:row>30</xdr:row>
      <xdr:rowOff>156984</xdr:rowOff>
    </xdr:from>
    <xdr:to>
      <xdr:col>4</xdr:col>
      <xdr:colOff>1026582</xdr:colOff>
      <xdr:row>35</xdr:row>
      <xdr:rowOff>105832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585382" y="5300484"/>
          <a:ext cx="1765300" cy="8060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3</xdr:col>
      <xdr:colOff>170034</xdr:colOff>
      <xdr:row>21</xdr:row>
      <xdr:rowOff>128761</xdr:rowOff>
    </xdr:from>
    <xdr:to>
      <xdr:col>4</xdr:col>
      <xdr:colOff>1372304</xdr:colOff>
      <xdr:row>26</xdr:row>
      <xdr:rowOff>112888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465434" y="3719686"/>
          <a:ext cx="2230970" cy="8509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7219950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7219950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7219950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7219950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7219950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219950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7219950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3</xdr:col>
      <xdr:colOff>159451</xdr:colOff>
      <xdr:row>21</xdr:row>
      <xdr:rowOff>149929</xdr:rowOff>
    </xdr:from>
    <xdr:to>
      <xdr:col>4</xdr:col>
      <xdr:colOff>1361721</xdr:colOff>
      <xdr:row>26</xdr:row>
      <xdr:rowOff>52917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454851" y="3836104"/>
          <a:ext cx="2230970" cy="7697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3</xdr:col>
      <xdr:colOff>170034</xdr:colOff>
      <xdr:row>22</xdr:row>
      <xdr:rowOff>128761</xdr:rowOff>
    </xdr:from>
    <xdr:to>
      <xdr:col>4</xdr:col>
      <xdr:colOff>1372304</xdr:colOff>
      <xdr:row>26</xdr:row>
      <xdr:rowOff>112888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465434" y="4005436"/>
          <a:ext cx="2230970" cy="6604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7229475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7229475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7229475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7229475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7229475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229475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7229475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3</xdr:col>
      <xdr:colOff>374649</xdr:colOff>
      <xdr:row>33</xdr:row>
      <xdr:rowOff>29985</xdr:rowOff>
    </xdr:from>
    <xdr:to>
      <xdr:col>4</xdr:col>
      <xdr:colOff>1111249</xdr:colOff>
      <xdr:row>37</xdr:row>
      <xdr:rowOff>148166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670049" y="5687835"/>
          <a:ext cx="1765300" cy="80398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3</xdr:col>
      <xdr:colOff>289982</xdr:colOff>
      <xdr:row>30</xdr:row>
      <xdr:rowOff>156984</xdr:rowOff>
    </xdr:from>
    <xdr:to>
      <xdr:col>4</xdr:col>
      <xdr:colOff>1026582</xdr:colOff>
      <xdr:row>35</xdr:row>
      <xdr:rowOff>105832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585382" y="5300484"/>
          <a:ext cx="1765300" cy="8060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3</xdr:col>
      <xdr:colOff>170034</xdr:colOff>
      <xdr:row>21</xdr:row>
      <xdr:rowOff>128761</xdr:rowOff>
    </xdr:from>
    <xdr:to>
      <xdr:col>4</xdr:col>
      <xdr:colOff>1372304</xdr:colOff>
      <xdr:row>26</xdr:row>
      <xdr:rowOff>112888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465434" y="3719686"/>
          <a:ext cx="2230970" cy="8509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28575</xdr:rowOff>
    </xdr:from>
    <xdr:to>
      <xdr:col>10</xdr:col>
      <xdr:colOff>0</xdr:colOff>
      <xdr:row>29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896100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6896100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29</xdr:row>
      <xdr:rowOff>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6896100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29</xdr:row>
      <xdr:rowOff>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6896100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29</xdr:row>
      <xdr:rowOff>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6896100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29</xdr:row>
      <xdr:rowOff>0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6896100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29</xdr:row>
      <xdr:rowOff>0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6896100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 editAs="oneCell">
    <xdr:from>
      <xdr:col>3</xdr:col>
      <xdr:colOff>62901</xdr:colOff>
      <xdr:row>27</xdr:row>
      <xdr:rowOff>161746</xdr:rowOff>
    </xdr:from>
    <xdr:to>
      <xdr:col>4</xdr:col>
      <xdr:colOff>1329906</xdr:colOff>
      <xdr:row>31</xdr:row>
      <xdr:rowOff>51169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5991" y="3567383"/>
          <a:ext cx="2066745" cy="5728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28575</xdr:rowOff>
    </xdr:from>
    <xdr:to>
      <xdr:col>10</xdr:col>
      <xdr:colOff>0</xdr:colOff>
      <xdr:row>30</xdr:row>
      <xdr:rowOff>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7572375" y="3305175"/>
          <a:ext cx="0" cy="1381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30</xdr:row>
      <xdr:rowOff>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7572375" y="3305175"/>
          <a:ext cx="0" cy="1381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30</xdr:row>
      <xdr:rowOff>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7572375" y="3305175"/>
          <a:ext cx="0" cy="1381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30</xdr:row>
      <xdr:rowOff>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7572375" y="3305175"/>
          <a:ext cx="0" cy="1381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30</xdr:row>
      <xdr:rowOff>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7572375" y="3305175"/>
          <a:ext cx="0" cy="1381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30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572375" y="3305175"/>
          <a:ext cx="0" cy="1381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30</xdr:row>
      <xdr:rowOff>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7572375" y="3305175"/>
          <a:ext cx="0" cy="1381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3</xdr:col>
      <xdr:colOff>159451</xdr:colOff>
      <xdr:row>24</xdr:row>
      <xdr:rowOff>149929</xdr:rowOff>
    </xdr:from>
    <xdr:to>
      <xdr:col>4</xdr:col>
      <xdr:colOff>1361721</xdr:colOff>
      <xdr:row>29</xdr:row>
      <xdr:rowOff>52917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454851" y="3912304"/>
          <a:ext cx="2230970" cy="67451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7439025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7439025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7439025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7439025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7439025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439025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7439025" y="3619500"/>
          <a:ext cx="0" cy="1181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3</xdr:col>
      <xdr:colOff>374649</xdr:colOff>
      <xdr:row>33</xdr:row>
      <xdr:rowOff>29985</xdr:rowOff>
    </xdr:from>
    <xdr:to>
      <xdr:col>4</xdr:col>
      <xdr:colOff>1111249</xdr:colOff>
      <xdr:row>37</xdr:row>
      <xdr:rowOff>148166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670049" y="5687835"/>
          <a:ext cx="1765300" cy="80398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3</xdr:col>
      <xdr:colOff>289982</xdr:colOff>
      <xdr:row>30</xdr:row>
      <xdr:rowOff>156984</xdr:rowOff>
    </xdr:from>
    <xdr:to>
      <xdr:col>4</xdr:col>
      <xdr:colOff>1026582</xdr:colOff>
      <xdr:row>35</xdr:row>
      <xdr:rowOff>105832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585382" y="5300484"/>
          <a:ext cx="1765300" cy="8060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3</xdr:col>
      <xdr:colOff>170034</xdr:colOff>
      <xdr:row>21</xdr:row>
      <xdr:rowOff>0</xdr:rowOff>
    </xdr:from>
    <xdr:to>
      <xdr:col>4</xdr:col>
      <xdr:colOff>1372304</xdr:colOff>
      <xdr:row>26</xdr:row>
      <xdr:rowOff>112888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465434" y="3590925"/>
          <a:ext cx="2230970" cy="9796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3</xdr:col>
      <xdr:colOff>170034</xdr:colOff>
      <xdr:row>22</xdr:row>
      <xdr:rowOff>128761</xdr:rowOff>
    </xdr:from>
    <xdr:to>
      <xdr:col>4</xdr:col>
      <xdr:colOff>1372304</xdr:colOff>
      <xdr:row>26</xdr:row>
      <xdr:rowOff>112888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465434" y="4005436"/>
          <a:ext cx="2230970" cy="6604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3</xdr:col>
      <xdr:colOff>170034</xdr:colOff>
      <xdr:row>22</xdr:row>
      <xdr:rowOff>128761</xdr:rowOff>
    </xdr:from>
    <xdr:to>
      <xdr:col>4</xdr:col>
      <xdr:colOff>1372304</xdr:colOff>
      <xdr:row>26</xdr:row>
      <xdr:rowOff>112888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465434" y="4005436"/>
          <a:ext cx="2230970" cy="6604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757237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757237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757237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757237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757237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57237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757237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3</xdr:col>
      <xdr:colOff>159451</xdr:colOff>
      <xdr:row>19</xdr:row>
      <xdr:rowOff>149929</xdr:rowOff>
    </xdr:from>
    <xdr:to>
      <xdr:col>4</xdr:col>
      <xdr:colOff>1361721</xdr:colOff>
      <xdr:row>24</xdr:row>
      <xdr:rowOff>52917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454851" y="3493204"/>
          <a:ext cx="2230970" cy="77928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761047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761047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761047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761047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761047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61047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761047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3</xdr:col>
      <xdr:colOff>374649</xdr:colOff>
      <xdr:row>31</xdr:row>
      <xdr:rowOff>29985</xdr:rowOff>
    </xdr:from>
    <xdr:to>
      <xdr:col>4</xdr:col>
      <xdr:colOff>1111249</xdr:colOff>
      <xdr:row>35</xdr:row>
      <xdr:rowOff>148166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670049" y="5440185"/>
          <a:ext cx="1765300" cy="80398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3</xdr:col>
      <xdr:colOff>289982</xdr:colOff>
      <xdr:row>28</xdr:row>
      <xdr:rowOff>156984</xdr:rowOff>
    </xdr:from>
    <xdr:to>
      <xdr:col>4</xdr:col>
      <xdr:colOff>1026582</xdr:colOff>
      <xdr:row>33</xdr:row>
      <xdr:rowOff>105832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585382" y="5052834"/>
          <a:ext cx="1765300" cy="8060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3</xdr:col>
      <xdr:colOff>170034</xdr:colOff>
      <xdr:row>20</xdr:row>
      <xdr:rowOff>128761</xdr:rowOff>
    </xdr:from>
    <xdr:to>
      <xdr:col>4</xdr:col>
      <xdr:colOff>1372304</xdr:colOff>
      <xdr:row>24</xdr:row>
      <xdr:rowOff>112888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465434" y="3643486"/>
          <a:ext cx="2230970" cy="68897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757237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757237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757237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757237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757237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57237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757237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3</xdr:col>
      <xdr:colOff>374649</xdr:colOff>
      <xdr:row>31</xdr:row>
      <xdr:rowOff>29985</xdr:rowOff>
    </xdr:from>
    <xdr:to>
      <xdr:col>4</xdr:col>
      <xdr:colOff>1111249</xdr:colOff>
      <xdr:row>35</xdr:row>
      <xdr:rowOff>148166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670049" y="5440185"/>
          <a:ext cx="1765300" cy="80398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3</xdr:col>
      <xdr:colOff>289982</xdr:colOff>
      <xdr:row>28</xdr:row>
      <xdr:rowOff>156984</xdr:rowOff>
    </xdr:from>
    <xdr:to>
      <xdr:col>4</xdr:col>
      <xdr:colOff>1026582</xdr:colOff>
      <xdr:row>33</xdr:row>
      <xdr:rowOff>105832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585382" y="5052834"/>
          <a:ext cx="1765300" cy="8060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  <xdr:twoCellAnchor>
    <xdr:from>
      <xdr:col>3</xdr:col>
      <xdr:colOff>170034</xdr:colOff>
      <xdr:row>20</xdr:row>
      <xdr:rowOff>128761</xdr:rowOff>
    </xdr:from>
    <xdr:to>
      <xdr:col>4</xdr:col>
      <xdr:colOff>1372304</xdr:colOff>
      <xdr:row>24</xdr:row>
      <xdr:rowOff>112888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465434" y="3643486"/>
          <a:ext cx="2230970" cy="68897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28575</xdr:rowOff>
    </xdr:from>
    <xdr:to>
      <xdr:col>10</xdr:col>
      <xdr:colOff>0</xdr:colOff>
      <xdr:row>30</xdr:row>
      <xdr:rowOff>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7572375" y="3305175"/>
          <a:ext cx="0" cy="1343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30</xdr:row>
      <xdr:rowOff>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7572375" y="3305175"/>
          <a:ext cx="0" cy="1343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30</xdr:row>
      <xdr:rowOff>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7572375" y="3305175"/>
          <a:ext cx="0" cy="1343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30</xdr:row>
      <xdr:rowOff>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7572375" y="3305175"/>
          <a:ext cx="0" cy="1343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30</xdr:row>
      <xdr:rowOff>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7572375" y="3305175"/>
          <a:ext cx="0" cy="1343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30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572375" y="3305175"/>
          <a:ext cx="0" cy="1343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30</xdr:row>
      <xdr:rowOff>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7572375" y="3305175"/>
          <a:ext cx="0" cy="1343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3</xdr:col>
      <xdr:colOff>159451</xdr:colOff>
      <xdr:row>26</xdr:row>
      <xdr:rowOff>149929</xdr:rowOff>
    </xdr:from>
    <xdr:to>
      <xdr:col>4</xdr:col>
      <xdr:colOff>1361721</xdr:colOff>
      <xdr:row>31</xdr:row>
      <xdr:rowOff>52917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454851" y="4074229"/>
          <a:ext cx="2230970" cy="62688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21</xdr:row>
      <xdr:rowOff>28575</xdr:rowOff>
    </xdr:from>
    <xdr:to>
      <xdr:col>10</xdr:col>
      <xdr:colOff>0</xdr:colOff>
      <xdr:row>27</xdr:row>
      <xdr:rowOff>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7705725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3</xdr:col>
      <xdr:colOff>170034</xdr:colOff>
      <xdr:row>22</xdr:row>
      <xdr:rowOff>128761</xdr:rowOff>
    </xdr:from>
    <xdr:to>
      <xdr:col>4</xdr:col>
      <xdr:colOff>1372304</xdr:colOff>
      <xdr:row>26</xdr:row>
      <xdr:rowOff>112888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465434" y="4005436"/>
          <a:ext cx="2230970" cy="6604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22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7219950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22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7219950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22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7219950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22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7219950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22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7219950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22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219950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10</xdr:col>
      <xdr:colOff>0</xdr:colOff>
      <xdr:row>22</xdr:row>
      <xdr:rowOff>28575</xdr:rowOff>
    </xdr:from>
    <xdr:to>
      <xdr:col>10</xdr:col>
      <xdr:colOff>0</xdr:colOff>
      <xdr:row>28</xdr:row>
      <xdr:rowOff>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7219950" y="3714750"/>
          <a:ext cx="0" cy="1009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strike="noStrike">
              <a:solidFill>
                <a:srgbClr val="000000"/>
              </a:solidFill>
              <a:latin typeface="Arial Narrow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Pembayaran dengan cek/bilyet giro/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wesel dianggap lunas setelah melalui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- Barang yang sudah diserahkan tidak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dapat dikembalikan/ditukar dengan </a:t>
          </a:r>
        </a:p>
        <a:p>
          <a:pPr algn="l" rtl="0">
            <a:defRPr sz="1000"/>
          </a:pPr>
          <a:r>
            <a:rPr lang="en-US" sz="600" b="1" i="0" strike="noStrike">
              <a:solidFill>
                <a:srgbClr val="000000"/>
              </a:solidFill>
              <a:latin typeface="Arial Narrow"/>
            </a:rPr>
            <a:t>  barang jenis lain.</a:t>
          </a:r>
          <a:endParaRPr lang="en-US" sz="600" b="0" i="0" strike="noStrike">
            <a:solidFill>
              <a:srgbClr val="000000"/>
            </a:solidFill>
            <a:latin typeface="Arial Narrow"/>
          </a:endParaRPr>
        </a:p>
        <a:p>
          <a:pPr algn="l" rtl="0">
            <a:defRPr sz="1000"/>
          </a:pPr>
          <a:endParaRPr lang="en-US" sz="600" b="0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3</xdr:col>
      <xdr:colOff>159451</xdr:colOff>
      <xdr:row>23</xdr:row>
      <xdr:rowOff>149929</xdr:rowOff>
    </xdr:from>
    <xdr:to>
      <xdr:col>4</xdr:col>
      <xdr:colOff>1361721</xdr:colOff>
      <xdr:row>28</xdr:row>
      <xdr:rowOff>52917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454851" y="3836104"/>
          <a:ext cx="2230970" cy="7697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PERHATIAN :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Faktur ini berlaku sebagai kwitansi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Pembayaran dengan cek/bilyet giro/wesel dianggap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 lunas setelah melalui  kliring.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- Barang yang sudah diserahkan tidak dapat</a:t>
          </a:r>
        </a:p>
        <a:p>
          <a:pPr algn="l" rtl="0">
            <a:defRPr sz="1000"/>
          </a:pPr>
          <a:r>
            <a:rPr lang="en-US" sz="600" b="1" i="0" strike="noStrike">
              <a:solidFill>
                <a:sysClr val="windowText" lastClr="000000"/>
              </a:solidFill>
              <a:latin typeface="Tahoma"/>
              <a:cs typeface="Tahoma"/>
            </a:rPr>
            <a:t>  dikembalikan/ditukar dengan barang jenis lain.</a:t>
          </a:r>
        </a:p>
        <a:p>
          <a:pPr algn="l" rtl="0">
            <a:defRPr sz="1000"/>
          </a:pPr>
          <a:endParaRPr lang="en-US" sz="700" b="1" i="0" strike="noStrike">
            <a:solidFill>
              <a:sysClr val="windowText" lastClr="000000"/>
            </a:solidFill>
            <a:latin typeface="Tahoma"/>
            <a:cs typeface="Tahom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zoomScale="90" zoomScaleNormal="90" zoomScalePageLayoutView="90" workbookViewId="0">
      <selection activeCell="O9" sqref="O9"/>
    </sheetView>
  </sheetViews>
  <sheetFormatPr defaultColWidth="9.140625" defaultRowHeight="13.5" customHeight="1" x14ac:dyDescent="0.25"/>
  <cols>
    <col min="1" max="1" width="1.85546875" style="1" customWidth="1"/>
    <col min="2" max="2" width="9.140625" style="1" customWidth="1"/>
    <col min="3" max="3" width="8.42578125" style="1" customWidth="1"/>
    <col min="4" max="4" width="15.42578125" style="1" customWidth="1"/>
    <col min="5" max="5" width="21.28515625" style="1" customWidth="1"/>
    <col min="6" max="6" width="19.28515625" style="1" customWidth="1"/>
    <col min="7" max="7" width="5.85546875" style="1" customWidth="1"/>
    <col min="8" max="8" width="12" style="1" customWidth="1"/>
    <col min="9" max="9" width="12.7109375" style="1" customWidth="1"/>
    <col min="10" max="10" width="3.85546875" style="5" customWidth="1"/>
    <col min="11" max="11" width="5.42578125" style="6" customWidth="1"/>
    <col min="12" max="12" width="8.42578125" style="7" customWidth="1"/>
    <col min="13" max="13" width="13.28515625" style="7" customWidth="1"/>
    <col min="14" max="14" width="20" style="7" customWidth="1"/>
    <col min="15" max="15" width="9.140625" style="7" customWidth="1"/>
    <col min="16" max="16" width="12.85546875" style="7" customWidth="1"/>
    <col min="17" max="17" width="12.42578125" style="7" customWidth="1"/>
    <col min="18" max="18" width="12.42578125" style="8" customWidth="1"/>
    <col min="19" max="20" width="9.140625" style="1"/>
    <col min="21" max="21" width="10.28515625" style="1" bestFit="1" customWidth="1"/>
    <col min="22" max="22" width="10.28515625" style="1" customWidth="1"/>
    <col min="23" max="23" width="9.140625" style="1"/>
    <col min="24" max="24" width="10.28515625" style="1" bestFit="1" customWidth="1"/>
    <col min="25" max="25" width="10.28515625" style="1" customWidth="1"/>
    <col min="26" max="28" width="9.140625" style="1"/>
    <col min="29" max="29" width="10.140625" style="1" bestFit="1" customWidth="1"/>
    <col min="30" max="16384" width="9.140625" style="1"/>
  </cols>
  <sheetData>
    <row r="1" spans="1:29" ht="14.25" customHeight="1" x14ac:dyDescent="0.25">
      <c r="B1" s="302" t="s">
        <v>0</v>
      </c>
      <c r="C1" s="303"/>
      <c r="D1" s="303"/>
      <c r="E1" s="304"/>
      <c r="F1" s="2" t="s">
        <v>1</v>
      </c>
      <c r="G1" s="3"/>
      <c r="H1" s="3"/>
      <c r="I1" s="4"/>
    </row>
    <row r="2" spans="1:29" ht="14.25" customHeight="1" x14ac:dyDescent="0.25">
      <c r="B2" s="305" t="s">
        <v>2</v>
      </c>
      <c r="C2" s="306"/>
      <c r="D2" s="306"/>
      <c r="E2" s="307"/>
      <c r="F2" s="9" t="str">
        <f>M2</f>
        <v>RSB BUNDA</v>
      </c>
      <c r="G2" s="10"/>
      <c r="H2" s="10"/>
      <c r="I2" s="11"/>
      <c r="L2" s="12" t="s">
        <v>3</v>
      </c>
      <c r="M2" s="82" t="s">
        <v>282</v>
      </c>
      <c r="N2" s="14"/>
      <c r="O2" s="15"/>
    </row>
    <row r="3" spans="1:29" ht="14.25" customHeight="1" x14ac:dyDescent="0.25">
      <c r="B3" s="285" t="s">
        <v>5</v>
      </c>
      <c r="C3" s="308"/>
      <c r="D3" s="308"/>
      <c r="E3" s="286"/>
      <c r="F3" s="9" t="str">
        <f>M3</f>
        <v>Jl.Majapahit No.8 Semarang</v>
      </c>
      <c r="G3" s="10"/>
      <c r="H3" s="10"/>
      <c r="I3" s="11"/>
      <c r="L3" s="12" t="s">
        <v>6</v>
      </c>
      <c r="M3" s="82" t="s">
        <v>283</v>
      </c>
      <c r="N3" s="14"/>
      <c r="O3" s="15"/>
    </row>
    <row r="4" spans="1:29" ht="14.25" customHeight="1" x14ac:dyDescent="0.25">
      <c r="B4" s="289" t="s">
        <v>8</v>
      </c>
      <c r="C4" s="309"/>
      <c r="D4" s="309"/>
      <c r="E4" s="290"/>
      <c r="F4" s="431" t="s">
        <v>9</v>
      </c>
      <c r="G4" s="17" t="str">
        <f>+M4</f>
        <v>01.985.924.8-511.000</v>
      </c>
      <c r="H4" s="18"/>
      <c r="I4" s="19"/>
      <c r="L4" s="430" t="s">
        <v>10</v>
      </c>
      <c r="M4" s="82" t="s">
        <v>284</v>
      </c>
      <c r="N4" s="14"/>
      <c r="O4" s="15"/>
    </row>
    <row r="5" spans="1:29" s="21" customFormat="1" ht="14.25" customHeight="1" x14ac:dyDescent="0.25">
      <c r="B5" s="22" t="s">
        <v>12</v>
      </c>
      <c r="C5" s="299" t="str">
        <f>+M6</f>
        <v>010.001-17.33559807</v>
      </c>
      <c r="D5" s="300"/>
      <c r="E5" s="310" t="s">
        <v>13</v>
      </c>
      <c r="F5" s="311"/>
      <c r="G5" s="312"/>
      <c r="H5" s="297" t="s">
        <v>14</v>
      </c>
      <c r="I5" s="298"/>
      <c r="J5" s="23"/>
      <c r="K5" s="6"/>
      <c r="L5" s="12"/>
      <c r="M5" s="13"/>
      <c r="N5" s="24"/>
      <c r="O5" s="25"/>
      <c r="P5" s="7"/>
      <c r="Q5" s="7"/>
      <c r="R5" s="8"/>
    </row>
    <row r="6" spans="1:29" s="26" customFormat="1" ht="10.5" customHeight="1" x14ac:dyDescent="0.25">
      <c r="B6" s="293" t="s">
        <v>15</v>
      </c>
      <c r="C6" s="294"/>
      <c r="D6" s="293" t="s">
        <v>16</v>
      </c>
      <c r="E6" s="294"/>
      <c r="F6" s="293" t="s">
        <v>17</v>
      </c>
      <c r="G6" s="294"/>
      <c r="H6" s="297" t="s">
        <v>18</v>
      </c>
      <c r="I6" s="298"/>
      <c r="J6" s="27"/>
      <c r="K6" s="6"/>
      <c r="L6" s="430" t="s">
        <v>19</v>
      </c>
      <c r="M6" s="13" t="s">
        <v>289</v>
      </c>
      <c r="N6" s="24"/>
      <c r="O6" s="25"/>
      <c r="P6" s="7"/>
      <c r="Q6" s="7"/>
      <c r="R6" s="8"/>
    </row>
    <row r="7" spans="1:29" s="26" customFormat="1" ht="12.75" customHeight="1" x14ac:dyDescent="0.15">
      <c r="B7" s="299" t="str">
        <f>+M7</f>
        <v>327/HAM/IV/2017</v>
      </c>
      <c r="C7" s="300"/>
      <c r="D7" s="301">
        <f>+M8</f>
        <v>42831</v>
      </c>
      <c r="E7" s="294"/>
      <c r="F7" s="301">
        <f>+M9</f>
        <v>42852</v>
      </c>
      <c r="G7" s="294"/>
      <c r="H7" s="277" t="s">
        <v>20</v>
      </c>
      <c r="I7" s="278"/>
      <c r="J7" s="27"/>
      <c r="K7" s="6"/>
      <c r="L7" s="12" t="s">
        <v>21</v>
      </c>
      <c r="M7" s="28" t="s">
        <v>290</v>
      </c>
      <c r="N7" s="24"/>
      <c r="O7" s="25">
        <f>447-8</f>
        <v>439</v>
      </c>
      <c r="P7" s="7"/>
      <c r="Q7" s="7"/>
      <c r="R7" s="8"/>
    </row>
    <row r="8" spans="1:29" s="26" customFormat="1" ht="10.5" customHeight="1" x14ac:dyDescent="0.25">
      <c r="B8" s="279" t="s">
        <v>22</v>
      </c>
      <c r="C8" s="279" t="s">
        <v>23</v>
      </c>
      <c r="D8" s="293" t="s">
        <v>24</v>
      </c>
      <c r="E8" s="294"/>
      <c r="F8" s="29" t="s">
        <v>25</v>
      </c>
      <c r="G8" s="29" t="s">
        <v>26</v>
      </c>
      <c r="H8" s="279" t="s">
        <v>27</v>
      </c>
      <c r="I8" s="279" t="s">
        <v>28</v>
      </c>
      <c r="J8" s="27"/>
      <c r="K8" s="6"/>
      <c r="L8" s="12" t="s">
        <v>29</v>
      </c>
      <c r="M8" s="30">
        <v>42831</v>
      </c>
      <c r="N8" s="24"/>
      <c r="O8" s="25"/>
      <c r="P8" s="7"/>
      <c r="Q8" s="7"/>
      <c r="R8" s="8"/>
    </row>
    <row r="9" spans="1:29" ht="15" customHeight="1" x14ac:dyDescent="0.25">
      <c r="B9" s="31">
        <f t="shared" ref="B9:D17" si="0">+L13</f>
        <v>20</v>
      </c>
      <c r="C9" s="276" t="str">
        <f t="shared" si="0"/>
        <v>PCS</v>
      </c>
      <c r="D9" s="32" t="str">
        <f t="shared" si="0"/>
        <v>ESU COUTER</v>
      </c>
      <c r="E9" s="33"/>
      <c r="F9" s="145" t="s">
        <v>285</v>
      </c>
      <c r="G9" s="35"/>
      <c r="H9" s="36">
        <f t="shared" ref="H9:I17" si="1">+P13</f>
        <v>68000</v>
      </c>
      <c r="I9" s="37">
        <f t="shared" si="1"/>
        <v>1360000</v>
      </c>
      <c r="L9" s="430" t="s">
        <v>30</v>
      </c>
      <c r="M9" s="30">
        <f>M8+21</f>
        <v>42852</v>
      </c>
      <c r="N9" s="24"/>
      <c r="O9" s="25" t="s">
        <v>291</v>
      </c>
    </row>
    <row r="10" spans="1:29" ht="15.6" customHeight="1" x14ac:dyDescent="0.25">
      <c r="B10" s="38">
        <f t="shared" si="0"/>
        <v>0</v>
      </c>
      <c r="C10" s="39">
        <f t="shared" si="0"/>
        <v>0</v>
      </c>
      <c r="D10" s="40">
        <f t="shared" si="0"/>
        <v>0</v>
      </c>
      <c r="E10" s="41"/>
      <c r="F10" s="176"/>
      <c r="G10" s="43"/>
      <c r="H10" s="44">
        <f t="shared" si="1"/>
        <v>0</v>
      </c>
      <c r="I10" s="45">
        <f t="shared" si="1"/>
        <v>0</v>
      </c>
    </row>
    <row r="11" spans="1:29" ht="15" customHeight="1" x14ac:dyDescent="0.25">
      <c r="B11" s="38">
        <f t="shared" si="0"/>
        <v>0</v>
      </c>
      <c r="C11" s="39">
        <f t="shared" si="0"/>
        <v>0</v>
      </c>
      <c r="D11" s="40">
        <f t="shared" si="0"/>
        <v>0</v>
      </c>
      <c r="E11" s="41"/>
      <c r="F11" s="56"/>
      <c r="G11" s="43"/>
      <c r="H11" s="44">
        <f t="shared" si="1"/>
        <v>0</v>
      </c>
      <c r="I11" s="45">
        <f t="shared" si="1"/>
        <v>0</v>
      </c>
      <c r="L11" s="46" t="s">
        <v>31</v>
      </c>
      <c r="M11" s="46" t="s">
        <v>32</v>
      </c>
      <c r="N11" s="46"/>
      <c r="O11" s="46" t="s">
        <v>33</v>
      </c>
      <c r="P11" s="46" t="s">
        <v>34</v>
      </c>
      <c r="Q11" s="46" t="s">
        <v>35</v>
      </c>
      <c r="R11" s="47" t="s">
        <v>33</v>
      </c>
    </row>
    <row r="12" spans="1:29" ht="15.6" customHeight="1" x14ac:dyDescent="0.25">
      <c r="A12" s="48"/>
      <c r="B12" s="38">
        <f t="shared" si="0"/>
        <v>0</v>
      </c>
      <c r="C12" s="39">
        <f t="shared" si="0"/>
        <v>0</v>
      </c>
      <c r="D12" s="40">
        <f t="shared" si="0"/>
        <v>0</v>
      </c>
      <c r="E12" s="41"/>
      <c r="F12" s="177" t="s">
        <v>286</v>
      </c>
      <c r="G12" s="43"/>
      <c r="H12" s="44">
        <f t="shared" si="1"/>
        <v>0</v>
      </c>
      <c r="I12" s="45">
        <f t="shared" si="1"/>
        <v>0</v>
      </c>
      <c r="U12" s="1" t="s">
        <v>36</v>
      </c>
      <c r="V12" s="1" t="s">
        <v>37</v>
      </c>
      <c r="Y12" s="1" t="s">
        <v>38</v>
      </c>
    </row>
    <row r="13" spans="1:29" ht="15.6" customHeight="1" x14ac:dyDescent="0.25">
      <c r="A13" s="48"/>
      <c r="B13" s="38">
        <f t="shared" si="0"/>
        <v>0</v>
      </c>
      <c r="C13" s="39">
        <f t="shared" si="0"/>
        <v>0</v>
      </c>
      <c r="D13" s="40">
        <f t="shared" si="0"/>
        <v>0</v>
      </c>
      <c r="E13" s="41"/>
      <c r="F13" s="176"/>
      <c r="G13" s="43"/>
      <c r="H13" s="44">
        <f t="shared" si="1"/>
        <v>0</v>
      </c>
      <c r="I13" s="45">
        <f t="shared" si="1"/>
        <v>0</v>
      </c>
      <c r="K13" s="49" t="s">
        <v>39</v>
      </c>
      <c r="L13" s="50">
        <v>20</v>
      </c>
      <c r="M13" s="50" t="s">
        <v>74</v>
      </c>
      <c r="N13" s="50" t="s">
        <v>287</v>
      </c>
      <c r="O13" s="52">
        <v>0</v>
      </c>
      <c r="P13" s="53">
        <v>68000</v>
      </c>
      <c r="Q13" s="53">
        <f t="shared" ref="Q13:Q24" si="2">L13*P13</f>
        <v>1360000</v>
      </c>
      <c r="R13" s="53">
        <f t="shared" ref="R13:R24" si="3">+Q13*O13</f>
        <v>0</v>
      </c>
      <c r="S13" s="54">
        <f t="shared" ref="S13:S18" si="4">Q13-R13</f>
        <v>1360000</v>
      </c>
      <c r="T13" s="54">
        <f t="shared" ref="T13:T18" si="5">S13/L13</f>
        <v>68000</v>
      </c>
      <c r="U13" s="54">
        <f t="shared" ref="U13:U18" si="6">T13*0.1</f>
        <v>6800</v>
      </c>
      <c r="V13" s="54">
        <f t="shared" ref="V13:V18" si="7">U13*0.15</f>
        <v>1020</v>
      </c>
      <c r="W13" s="54">
        <f t="shared" ref="W13:W18" si="8">T13+U13</f>
        <v>74800</v>
      </c>
      <c r="X13" s="54">
        <f t="shared" ref="X13:X18" si="9">W13*L13</f>
        <v>1496000</v>
      </c>
      <c r="Y13" s="54">
        <f t="shared" ref="Y13:Y18" si="10">T13-V13</f>
        <v>66980</v>
      </c>
      <c r="AA13" s="1">
        <v>137940</v>
      </c>
      <c r="AB13" s="54">
        <f>Y13-AA13</f>
        <v>-70960</v>
      </c>
      <c r="AC13" s="55">
        <f>AB13*L13</f>
        <v>-1419200</v>
      </c>
    </row>
    <row r="14" spans="1:29" ht="14.45" customHeight="1" x14ac:dyDescent="0.25">
      <c r="A14" s="48"/>
      <c r="B14" s="38">
        <f t="shared" si="0"/>
        <v>0</v>
      </c>
      <c r="C14" s="39">
        <f t="shared" si="0"/>
        <v>0</v>
      </c>
      <c r="D14" s="40">
        <f t="shared" si="0"/>
        <v>0</v>
      </c>
      <c r="E14" s="41"/>
      <c r="F14" s="176"/>
      <c r="G14" s="43"/>
      <c r="H14" s="44">
        <f t="shared" si="1"/>
        <v>0</v>
      </c>
      <c r="I14" s="45">
        <f t="shared" si="1"/>
        <v>0</v>
      </c>
      <c r="K14" s="49" t="s">
        <v>40</v>
      </c>
      <c r="L14" s="50"/>
      <c r="M14" s="50"/>
      <c r="N14" s="51"/>
      <c r="O14" s="52"/>
      <c r="P14" s="53"/>
      <c r="Q14" s="53">
        <f t="shared" si="2"/>
        <v>0</v>
      </c>
      <c r="R14" s="53">
        <f t="shared" si="3"/>
        <v>0</v>
      </c>
      <c r="S14" s="54">
        <f t="shared" si="4"/>
        <v>0</v>
      </c>
      <c r="T14" s="54" t="e">
        <f t="shared" si="5"/>
        <v>#DIV/0!</v>
      </c>
      <c r="U14" s="54" t="e">
        <f t="shared" si="6"/>
        <v>#DIV/0!</v>
      </c>
      <c r="V14" s="54" t="e">
        <f t="shared" si="7"/>
        <v>#DIV/0!</v>
      </c>
      <c r="W14" s="54" t="e">
        <f t="shared" si="8"/>
        <v>#DIV/0!</v>
      </c>
      <c r="X14" s="54" t="e">
        <f t="shared" si="9"/>
        <v>#DIV/0!</v>
      </c>
      <c r="Y14" s="54" t="e">
        <f t="shared" si="10"/>
        <v>#DIV/0!</v>
      </c>
      <c r="AB14" s="54"/>
    </row>
    <row r="15" spans="1:29" ht="15.6" customHeight="1" x14ac:dyDescent="0.25">
      <c r="B15" s="38">
        <f t="shared" si="0"/>
        <v>0</v>
      </c>
      <c r="C15" s="39">
        <f t="shared" si="0"/>
        <v>0</v>
      </c>
      <c r="D15" s="40">
        <f t="shared" si="0"/>
        <v>0</v>
      </c>
      <c r="E15" s="41"/>
      <c r="F15" s="176">
        <v>42979</v>
      </c>
      <c r="G15" s="43"/>
      <c r="H15" s="44">
        <f t="shared" si="1"/>
        <v>0</v>
      </c>
      <c r="I15" s="45">
        <f t="shared" si="1"/>
        <v>0</v>
      </c>
      <c r="K15" s="49" t="s">
        <v>41</v>
      </c>
      <c r="L15" s="50"/>
      <c r="M15" s="50"/>
      <c r="N15" s="51"/>
      <c r="O15" s="52"/>
      <c r="P15" s="53"/>
      <c r="Q15" s="53">
        <f t="shared" si="2"/>
        <v>0</v>
      </c>
      <c r="R15" s="53">
        <f t="shared" si="3"/>
        <v>0</v>
      </c>
      <c r="S15" s="54">
        <f t="shared" si="4"/>
        <v>0</v>
      </c>
      <c r="T15" s="54" t="e">
        <f t="shared" si="5"/>
        <v>#DIV/0!</v>
      </c>
      <c r="U15" s="54" t="e">
        <f t="shared" si="6"/>
        <v>#DIV/0!</v>
      </c>
      <c r="V15" s="54" t="e">
        <f t="shared" si="7"/>
        <v>#DIV/0!</v>
      </c>
      <c r="W15" s="54" t="e">
        <f t="shared" si="8"/>
        <v>#DIV/0!</v>
      </c>
      <c r="X15" s="54" t="e">
        <f t="shared" si="9"/>
        <v>#DIV/0!</v>
      </c>
      <c r="Y15" s="54" t="e">
        <f t="shared" si="10"/>
        <v>#DIV/0!</v>
      </c>
      <c r="AB15" s="54"/>
    </row>
    <row r="16" spans="1:29" ht="15.6" customHeight="1" x14ac:dyDescent="0.25">
      <c r="B16" s="38">
        <f t="shared" si="0"/>
        <v>0</v>
      </c>
      <c r="C16" s="39">
        <f t="shared" si="0"/>
        <v>0</v>
      </c>
      <c r="D16" s="40">
        <f t="shared" si="0"/>
        <v>0</v>
      </c>
      <c r="E16" s="41"/>
      <c r="F16" s="176">
        <v>43891</v>
      </c>
      <c r="G16" s="43"/>
      <c r="H16" s="44">
        <f t="shared" si="1"/>
        <v>0</v>
      </c>
      <c r="I16" s="45">
        <f t="shared" si="1"/>
        <v>0</v>
      </c>
      <c r="K16" s="49" t="s">
        <v>42</v>
      </c>
      <c r="L16" s="50"/>
      <c r="M16" s="50"/>
      <c r="N16" s="51"/>
      <c r="O16" s="52"/>
      <c r="P16" s="53"/>
      <c r="Q16" s="53">
        <f t="shared" si="2"/>
        <v>0</v>
      </c>
      <c r="R16" s="53">
        <f t="shared" si="3"/>
        <v>0</v>
      </c>
      <c r="S16" s="54">
        <f t="shared" si="4"/>
        <v>0</v>
      </c>
      <c r="T16" s="54" t="e">
        <f t="shared" si="5"/>
        <v>#DIV/0!</v>
      </c>
      <c r="U16" s="54" t="e">
        <f t="shared" si="6"/>
        <v>#DIV/0!</v>
      </c>
      <c r="V16" s="54" t="e">
        <f t="shared" si="7"/>
        <v>#DIV/0!</v>
      </c>
      <c r="W16" s="54" t="e">
        <f t="shared" si="8"/>
        <v>#DIV/0!</v>
      </c>
      <c r="X16" s="54" t="e">
        <f t="shared" si="9"/>
        <v>#DIV/0!</v>
      </c>
      <c r="Y16" s="54" t="e">
        <f t="shared" si="10"/>
        <v>#DIV/0!</v>
      </c>
      <c r="AB16" s="54"/>
    </row>
    <row r="17" spans="2:29" ht="12" customHeight="1" x14ac:dyDescent="0.25">
      <c r="B17" s="38">
        <f t="shared" si="0"/>
        <v>0</v>
      </c>
      <c r="C17" s="39">
        <f t="shared" si="0"/>
        <v>0</v>
      </c>
      <c r="D17" s="40">
        <f t="shared" si="0"/>
        <v>0</v>
      </c>
      <c r="E17" s="41"/>
      <c r="F17" s="176">
        <v>44348</v>
      </c>
      <c r="G17" s="43"/>
      <c r="H17" s="44">
        <f t="shared" si="1"/>
        <v>0</v>
      </c>
      <c r="I17" s="45">
        <f t="shared" si="1"/>
        <v>0</v>
      </c>
      <c r="K17" s="49" t="s">
        <v>43</v>
      </c>
      <c r="L17" s="50"/>
      <c r="M17" s="50"/>
      <c r="N17" s="51"/>
      <c r="O17" s="52"/>
      <c r="P17" s="53"/>
      <c r="Q17" s="53">
        <f t="shared" si="2"/>
        <v>0</v>
      </c>
      <c r="R17" s="53">
        <f t="shared" si="3"/>
        <v>0</v>
      </c>
      <c r="S17" s="54">
        <f t="shared" si="4"/>
        <v>0</v>
      </c>
      <c r="T17" s="54" t="e">
        <f t="shared" si="5"/>
        <v>#DIV/0!</v>
      </c>
      <c r="U17" s="54" t="e">
        <f t="shared" si="6"/>
        <v>#DIV/0!</v>
      </c>
      <c r="V17" s="54" t="e">
        <f t="shared" si="7"/>
        <v>#DIV/0!</v>
      </c>
      <c r="W17" s="54" t="e">
        <f t="shared" si="8"/>
        <v>#DIV/0!</v>
      </c>
      <c r="X17" s="54" t="e">
        <f t="shared" si="9"/>
        <v>#DIV/0!</v>
      </c>
      <c r="Y17" s="54" t="e">
        <f t="shared" si="10"/>
        <v>#DIV/0!</v>
      </c>
      <c r="AB17" s="54"/>
      <c r="AC17" s="57"/>
    </row>
    <row r="18" spans="2:29" s="26" customFormat="1" ht="12" customHeight="1" x14ac:dyDescent="0.25">
      <c r="B18" s="266"/>
      <c r="C18" s="93"/>
      <c r="D18" s="40"/>
      <c r="E18" s="41"/>
      <c r="F18" s="58"/>
      <c r="G18" s="43"/>
      <c r="H18" s="59"/>
      <c r="I18" s="60"/>
      <c r="J18" s="27"/>
      <c r="K18" s="49" t="s">
        <v>44</v>
      </c>
      <c r="L18" s="50"/>
      <c r="M18" s="50"/>
      <c r="N18" s="50"/>
      <c r="O18" s="52"/>
      <c r="P18" s="53"/>
      <c r="Q18" s="53">
        <f t="shared" si="2"/>
        <v>0</v>
      </c>
      <c r="R18" s="53">
        <f t="shared" si="3"/>
        <v>0</v>
      </c>
      <c r="S18" s="54">
        <f t="shared" si="4"/>
        <v>0</v>
      </c>
      <c r="T18" s="54" t="e">
        <f t="shared" si="5"/>
        <v>#DIV/0!</v>
      </c>
      <c r="U18" s="54" t="e">
        <f t="shared" si="6"/>
        <v>#DIV/0!</v>
      </c>
      <c r="V18" s="54" t="e">
        <f t="shared" si="7"/>
        <v>#DIV/0!</v>
      </c>
      <c r="W18" s="54" t="e">
        <f t="shared" si="8"/>
        <v>#DIV/0!</v>
      </c>
      <c r="X18" s="54" t="e">
        <f t="shared" si="9"/>
        <v>#DIV/0!</v>
      </c>
      <c r="Y18" s="54" t="e">
        <f t="shared" si="10"/>
        <v>#DIV/0!</v>
      </c>
      <c r="Z18" s="1"/>
      <c r="AA18" s="1"/>
      <c r="AB18" s="54"/>
    </row>
    <row r="19" spans="2:29" s="26" customFormat="1" ht="15" customHeight="1" x14ac:dyDescent="0.25">
      <c r="B19" s="293" t="s">
        <v>45</v>
      </c>
      <c r="C19" s="294"/>
      <c r="D19" s="279" t="s">
        <v>46</v>
      </c>
      <c r="E19" s="279" t="s">
        <v>47</v>
      </c>
      <c r="F19" s="293" t="s">
        <v>36</v>
      </c>
      <c r="G19" s="294"/>
      <c r="H19" s="293" t="s">
        <v>48</v>
      </c>
      <c r="I19" s="294"/>
      <c r="J19" s="27"/>
      <c r="K19" s="49" t="s">
        <v>49</v>
      </c>
      <c r="L19" s="50"/>
      <c r="M19" s="50"/>
      <c r="N19" s="51"/>
      <c r="O19" s="52"/>
      <c r="P19" s="53"/>
      <c r="Q19" s="53">
        <f t="shared" si="2"/>
        <v>0</v>
      </c>
      <c r="R19" s="53">
        <f t="shared" si="3"/>
        <v>0</v>
      </c>
      <c r="S19" s="54"/>
      <c r="T19" s="54"/>
      <c r="U19" s="54"/>
      <c r="V19" s="54"/>
      <c r="W19" s="54"/>
      <c r="X19" s="54"/>
      <c r="Y19" s="54"/>
    </row>
    <row r="20" spans="2:29" s="26" customFormat="1" ht="14.1" customHeight="1" x14ac:dyDescent="0.25">
      <c r="B20" s="295">
        <f>+M26</f>
        <v>1360000</v>
      </c>
      <c r="C20" s="296"/>
      <c r="D20" s="61">
        <f>+M27</f>
        <v>0</v>
      </c>
      <c r="E20" s="61">
        <f>+M28</f>
        <v>1360000</v>
      </c>
      <c r="F20" s="295">
        <f>+M29</f>
        <v>136000</v>
      </c>
      <c r="G20" s="296"/>
      <c r="H20" s="295">
        <f>M30</f>
        <v>1496000</v>
      </c>
      <c r="I20" s="296"/>
      <c r="J20" s="27"/>
      <c r="K20" s="49" t="s">
        <v>50</v>
      </c>
      <c r="L20" s="50"/>
      <c r="M20" s="50"/>
      <c r="N20" s="51"/>
      <c r="O20" s="52"/>
      <c r="P20" s="53"/>
      <c r="Q20" s="53">
        <f t="shared" si="2"/>
        <v>0</v>
      </c>
      <c r="R20" s="53">
        <f t="shared" si="3"/>
        <v>0</v>
      </c>
      <c r="X20" s="62"/>
      <c r="Y20" s="62"/>
    </row>
    <row r="21" spans="2:29" ht="13.5" customHeight="1" x14ac:dyDescent="0.25">
      <c r="B21" s="281" t="s">
        <v>51</v>
      </c>
      <c r="C21" s="282"/>
      <c r="D21" s="63" t="str">
        <f>+M31</f>
        <v>SATU JUTA EMPAT RATUS SEMBILAN PULUH ENAM RIBU RUPIAH.</v>
      </c>
      <c r="E21" s="64"/>
      <c r="F21" s="65"/>
      <c r="G21" s="65"/>
      <c r="H21" s="65"/>
      <c r="I21" s="66"/>
      <c r="K21" s="49" t="s">
        <v>52</v>
      </c>
      <c r="L21" s="50"/>
      <c r="M21" s="50"/>
      <c r="N21" s="50"/>
      <c r="O21" s="52"/>
      <c r="P21" s="53"/>
      <c r="Q21" s="53">
        <f t="shared" si="2"/>
        <v>0</v>
      </c>
      <c r="R21" s="53">
        <f t="shared" si="3"/>
        <v>0</v>
      </c>
    </row>
    <row r="22" spans="2:29" ht="15" customHeight="1" x14ac:dyDescent="0.25">
      <c r="B22" s="2" t="s">
        <v>53</v>
      </c>
      <c r="C22" s="67"/>
      <c r="D22" s="2"/>
      <c r="E22" s="68"/>
      <c r="F22" s="69"/>
      <c r="G22" s="67"/>
      <c r="H22" s="283" t="s">
        <v>54</v>
      </c>
      <c r="I22" s="284"/>
      <c r="K22" s="49" t="s">
        <v>55</v>
      </c>
      <c r="L22" s="50"/>
      <c r="M22" s="50"/>
      <c r="N22" s="51"/>
      <c r="O22" s="52"/>
      <c r="P22" s="53"/>
      <c r="Q22" s="53">
        <f t="shared" si="2"/>
        <v>0</v>
      </c>
      <c r="R22" s="53">
        <f t="shared" si="3"/>
        <v>0</v>
      </c>
    </row>
    <row r="23" spans="2:29" ht="13.5" customHeight="1" x14ac:dyDescent="0.25">
      <c r="B23" s="32" t="s">
        <v>56</v>
      </c>
      <c r="C23" s="70"/>
      <c r="D23" s="32"/>
      <c r="E23" s="71"/>
      <c r="F23" s="285" t="s">
        <v>57</v>
      </c>
      <c r="G23" s="286"/>
      <c r="H23" s="32"/>
      <c r="I23" s="70"/>
      <c r="K23" s="49" t="s">
        <v>58</v>
      </c>
      <c r="L23" s="50"/>
      <c r="M23" s="50"/>
      <c r="N23" s="51"/>
      <c r="O23" s="52"/>
      <c r="P23" s="53"/>
      <c r="Q23" s="53">
        <f t="shared" si="2"/>
        <v>0</v>
      </c>
      <c r="R23" s="53">
        <f t="shared" si="3"/>
        <v>0</v>
      </c>
    </row>
    <row r="24" spans="2:29" ht="13.5" customHeight="1" x14ac:dyDescent="0.25">
      <c r="B24" s="32"/>
      <c r="C24" s="70"/>
      <c r="D24" s="32"/>
      <c r="E24" s="71"/>
      <c r="F24" s="72"/>
      <c r="G24" s="70"/>
      <c r="H24" s="32"/>
      <c r="I24" s="70"/>
      <c r="K24" s="49" t="s">
        <v>59</v>
      </c>
      <c r="L24" s="50"/>
      <c r="M24" s="50"/>
      <c r="N24" s="51"/>
      <c r="O24" s="52"/>
      <c r="P24" s="53"/>
      <c r="Q24" s="53">
        <f t="shared" si="2"/>
        <v>0</v>
      </c>
      <c r="R24" s="53">
        <f t="shared" si="3"/>
        <v>0</v>
      </c>
      <c r="X24" s="54">
        <v>7810506</v>
      </c>
      <c r="Y24" s="54"/>
    </row>
    <row r="25" spans="2:29" ht="12.75" customHeight="1" x14ac:dyDescent="0.25">
      <c r="B25" s="32"/>
      <c r="C25" s="70"/>
      <c r="D25" s="32"/>
      <c r="E25" s="71"/>
      <c r="F25" s="72"/>
      <c r="G25" s="70"/>
      <c r="H25" s="32"/>
      <c r="I25" s="70"/>
      <c r="Q25" s="73">
        <f>SUM(Q13:Q24)</f>
        <v>1360000</v>
      </c>
    </row>
    <row r="26" spans="2:29" ht="13.5" customHeight="1" x14ac:dyDescent="0.25">
      <c r="B26" s="32"/>
      <c r="C26" s="70"/>
      <c r="D26" s="32"/>
      <c r="E26" s="71"/>
      <c r="F26" s="72"/>
      <c r="G26" s="70"/>
      <c r="H26" s="32"/>
      <c r="I26" s="70"/>
      <c r="L26" s="74" t="s">
        <v>60</v>
      </c>
      <c r="M26" s="75">
        <f>Q25</f>
        <v>1360000</v>
      </c>
      <c r="N26" s="74"/>
      <c r="O26" s="74"/>
      <c r="P26" s="74"/>
      <c r="Q26" s="74"/>
    </row>
    <row r="27" spans="2:29" ht="13.5" customHeight="1" x14ac:dyDescent="0.25">
      <c r="B27" s="32"/>
      <c r="C27" s="70"/>
      <c r="D27" s="32"/>
      <c r="E27" s="76"/>
      <c r="F27" s="287" t="s">
        <v>69</v>
      </c>
      <c r="G27" s="288"/>
      <c r="H27" s="287" t="s">
        <v>61</v>
      </c>
      <c r="I27" s="288"/>
      <c r="L27" s="74" t="s">
        <v>62</v>
      </c>
      <c r="M27" s="75">
        <f>SUM(R13:R24)</f>
        <v>0</v>
      </c>
      <c r="N27" s="74"/>
      <c r="O27" s="74"/>
      <c r="P27" s="74"/>
      <c r="Q27" s="74"/>
    </row>
    <row r="28" spans="2:29" ht="13.5" customHeight="1" x14ac:dyDescent="0.25">
      <c r="B28" s="289" t="s">
        <v>63</v>
      </c>
      <c r="C28" s="290"/>
      <c r="D28" s="77"/>
      <c r="E28" s="78"/>
      <c r="F28" s="291" t="s">
        <v>70</v>
      </c>
      <c r="G28" s="292"/>
      <c r="H28" s="291" t="s">
        <v>64</v>
      </c>
      <c r="I28" s="292"/>
      <c r="L28" s="74" t="s">
        <v>65</v>
      </c>
      <c r="M28" s="75">
        <f>+M26-M27</f>
        <v>1360000</v>
      </c>
      <c r="N28" s="74"/>
      <c r="O28" s="74"/>
      <c r="P28" s="74"/>
      <c r="Q28" s="74"/>
    </row>
    <row r="29" spans="2:29" ht="13.5" customHeight="1" x14ac:dyDescent="0.25">
      <c r="L29" s="74" t="s">
        <v>36</v>
      </c>
      <c r="M29" s="75">
        <f>0.1*M28</f>
        <v>136000</v>
      </c>
      <c r="N29" s="79">
        <f>M29*1.5%</f>
        <v>2040</v>
      </c>
      <c r="O29" s="74"/>
      <c r="P29" s="74"/>
      <c r="Q29" s="74"/>
    </row>
    <row r="30" spans="2:29" ht="13.5" customHeight="1" x14ac:dyDescent="0.25">
      <c r="L30" s="74" t="s">
        <v>66</v>
      </c>
      <c r="M30" s="75">
        <f>M28+M29</f>
        <v>1496000</v>
      </c>
      <c r="N30" s="74"/>
      <c r="O30" s="74"/>
      <c r="P30" s="74"/>
      <c r="Q30" s="74"/>
    </row>
    <row r="31" spans="2:29" ht="13.5" customHeight="1" x14ac:dyDescent="0.25">
      <c r="L31" s="74" t="s">
        <v>67</v>
      </c>
      <c r="M31" s="80" t="s">
        <v>288</v>
      </c>
      <c r="N31" s="74"/>
      <c r="O31" s="74"/>
      <c r="P31" s="74"/>
      <c r="Q31" s="74"/>
    </row>
    <row r="33" spans="10:20" ht="13.5" customHeight="1" x14ac:dyDescent="0.25">
      <c r="J33" s="1"/>
      <c r="K33" s="1"/>
      <c r="L33" s="1"/>
      <c r="T33" s="73">
        <f>SUM(T23:T32)</f>
        <v>0</v>
      </c>
    </row>
    <row r="34" spans="10:20" ht="13.5" customHeight="1" x14ac:dyDescent="0.25">
      <c r="J34" s="1"/>
      <c r="K34" s="1"/>
      <c r="L34" s="1"/>
      <c r="M34" s="73"/>
    </row>
    <row r="35" spans="10:20" ht="13.5" customHeight="1" x14ac:dyDescent="0.25">
      <c r="J35" s="1"/>
      <c r="K35" s="1"/>
      <c r="L35" s="1"/>
      <c r="P35" s="81"/>
    </row>
    <row r="36" spans="10:20" ht="13.5" customHeight="1" x14ac:dyDescent="0.25">
      <c r="J36" s="1"/>
      <c r="K36" s="1"/>
      <c r="L36" s="1"/>
      <c r="P36" s="73"/>
    </row>
    <row r="37" spans="10:20" ht="13.5" customHeight="1" x14ac:dyDescent="0.25">
      <c r="J37" s="1"/>
      <c r="K37" s="1"/>
      <c r="L37" s="1"/>
      <c r="P37" s="73"/>
    </row>
  </sheetData>
  <mergeCells count="29">
    <mergeCell ref="B7:C7"/>
    <mergeCell ref="D7:E7"/>
    <mergeCell ref="F7:G7"/>
    <mergeCell ref="B1:E1"/>
    <mergeCell ref="B2:E2"/>
    <mergeCell ref="B3:E3"/>
    <mergeCell ref="B4:E4"/>
    <mergeCell ref="C5:D5"/>
    <mergeCell ref="E5:G5"/>
    <mergeCell ref="H5:I5"/>
    <mergeCell ref="B6:C6"/>
    <mergeCell ref="D6:E6"/>
    <mergeCell ref="F6:G6"/>
    <mergeCell ref="H6:I6"/>
    <mergeCell ref="B28:C28"/>
    <mergeCell ref="F28:G28"/>
    <mergeCell ref="H28:I28"/>
    <mergeCell ref="D8:E8"/>
    <mergeCell ref="B19:C19"/>
    <mergeCell ref="F19:G19"/>
    <mergeCell ref="H19:I19"/>
    <mergeCell ref="B20:C20"/>
    <mergeCell ref="F20:G20"/>
    <mergeCell ref="H20:I20"/>
    <mergeCell ref="B21:C21"/>
    <mergeCell ref="H22:I22"/>
    <mergeCell ref="F23:G23"/>
    <mergeCell ref="F27:G27"/>
    <mergeCell ref="H27:I27"/>
  </mergeCells>
  <pageMargins left="0.24000000000000002" right="0.12000000000000001" top="0.24000000000000002" bottom="0.51" header="0" footer="0"/>
  <pageSetup paperSize="5" scale="95" pageOrder="overThenDown" orientation="portrait" horizontalDpi="4294967292" vertic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zoomScale="90" zoomScaleNormal="90" zoomScalePageLayoutView="90" workbookViewId="0">
      <selection activeCell="F30" sqref="F30"/>
    </sheetView>
  </sheetViews>
  <sheetFormatPr defaultColWidth="9.140625" defaultRowHeight="13.5" customHeight="1" x14ac:dyDescent="0.25"/>
  <cols>
    <col min="1" max="1" width="1.85546875" style="1" customWidth="1"/>
    <col min="2" max="2" width="9.140625" style="1" customWidth="1"/>
    <col min="3" max="3" width="8.42578125" style="1" customWidth="1"/>
    <col min="4" max="4" width="15.42578125" style="1" customWidth="1"/>
    <col min="5" max="5" width="23.5703125" style="1" customWidth="1"/>
    <col min="6" max="6" width="15.7109375" style="1" customWidth="1"/>
    <col min="7" max="7" width="6.42578125" style="1" customWidth="1"/>
    <col min="8" max="9" width="12" style="1" customWidth="1"/>
    <col min="10" max="10" width="3.85546875" style="5" customWidth="1"/>
    <col min="11" max="11" width="5.42578125" style="6" customWidth="1"/>
    <col min="12" max="12" width="8.42578125" style="7" customWidth="1"/>
    <col min="13" max="13" width="13.28515625" style="7" customWidth="1"/>
    <col min="14" max="14" width="20" style="7" customWidth="1"/>
    <col min="15" max="15" width="8.140625" style="7" customWidth="1"/>
    <col min="16" max="16" width="12.85546875" style="7" customWidth="1"/>
    <col min="17" max="17" width="12.42578125" style="7" customWidth="1"/>
    <col min="18" max="18" width="12.42578125" style="8" customWidth="1"/>
    <col min="19" max="20" width="9.140625" style="1"/>
    <col min="21" max="21" width="10.28515625" style="1" bestFit="1" customWidth="1"/>
    <col min="22" max="22" width="10.28515625" style="1" customWidth="1"/>
    <col min="23" max="23" width="9.140625" style="1"/>
    <col min="24" max="24" width="10.28515625" style="1" bestFit="1" customWidth="1"/>
    <col min="25" max="25" width="10.28515625" style="1" customWidth="1"/>
    <col min="26" max="28" width="9.140625" style="1"/>
    <col min="29" max="29" width="10.140625" style="1" bestFit="1" customWidth="1"/>
    <col min="30" max="16384" width="9.140625" style="1"/>
  </cols>
  <sheetData>
    <row r="1" spans="1:29" ht="14.25" customHeight="1" x14ac:dyDescent="0.25">
      <c r="B1" s="302" t="s">
        <v>0</v>
      </c>
      <c r="C1" s="303"/>
      <c r="D1" s="303"/>
      <c r="E1" s="304"/>
      <c r="F1" s="2" t="s">
        <v>1</v>
      </c>
      <c r="G1" s="3"/>
      <c r="H1" s="3"/>
      <c r="I1" s="4"/>
    </row>
    <row r="2" spans="1:29" ht="14.25" customHeight="1" x14ac:dyDescent="0.25">
      <c r="B2" s="305" t="s">
        <v>2</v>
      </c>
      <c r="C2" s="306"/>
      <c r="D2" s="306"/>
      <c r="E2" s="307"/>
      <c r="F2" s="9" t="str">
        <f>M2</f>
        <v>RS ROEMANI MUHAMMADIYAH</v>
      </c>
      <c r="G2" s="10"/>
      <c r="H2" s="10"/>
      <c r="I2" s="11"/>
      <c r="L2" s="12" t="s">
        <v>3</v>
      </c>
      <c r="M2" s="82" t="s">
        <v>104</v>
      </c>
      <c r="N2" s="14"/>
      <c r="O2" s="15"/>
    </row>
    <row r="3" spans="1:29" ht="14.25" customHeight="1" x14ac:dyDescent="0.25">
      <c r="B3" s="285" t="s">
        <v>5</v>
      </c>
      <c r="C3" s="308"/>
      <c r="D3" s="308"/>
      <c r="E3" s="286"/>
      <c r="F3" s="9" t="str">
        <f>M3</f>
        <v>Jl.Wonodri No.22 Semarang</v>
      </c>
      <c r="G3" s="10"/>
      <c r="H3" s="10"/>
      <c r="I3" s="11"/>
      <c r="L3" s="12" t="s">
        <v>6</v>
      </c>
      <c r="M3" s="82" t="s">
        <v>105</v>
      </c>
      <c r="N3" s="14"/>
      <c r="O3" s="15"/>
    </row>
    <row r="4" spans="1:29" ht="14.25" customHeight="1" x14ac:dyDescent="0.25">
      <c r="B4" s="289" t="s">
        <v>8</v>
      </c>
      <c r="C4" s="309"/>
      <c r="D4" s="309"/>
      <c r="E4" s="290"/>
      <c r="F4" s="16" t="s">
        <v>9</v>
      </c>
      <c r="G4" s="17" t="str">
        <f>+M4</f>
        <v>01.213.759.2-511.000</v>
      </c>
      <c r="H4" s="18"/>
      <c r="I4" s="19"/>
      <c r="L4" s="12" t="s">
        <v>10</v>
      </c>
      <c r="M4" s="82" t="s">
        <v>106</v>
      </c>
      <c r="N4" s="14"/>
      <c r="O4" s="15"/>
    </row>
    <row r="5" spans="1:29" s="21" customFormat="1" ht="14.25" customHeight="1" x14ac:dyDescent="0.25">
      <c r="B5" s="22" t="s">
        <v>12</v>
      </c>
      <c r="C5" s="299" t="str">
        <f>+M6</f>
        <v>010.001-17.33559798</v>
      </c>
      <c r="D5" s="300"/>
      <c r="E5" s="310" t="s">
        <v>13</v>
      </c>
      <c r="F5" s="311"/>
      <c r="G5" s="312"/>
      <c r="H5" s="297" t="s">
        <v>14</v>
      </c>
      <c r="I5" s="298"/>
      <c r="J5" s="23"/>
      <c r="K5" s="6"/>
      <c r="L5" s="12"/>
      <c r="M5" s="13"/>
      <c r="N5" s="24"/>
      <c r="O5" s="25"/>
      <c r="P5" s="7"/>
      <c r="Q5" s="7"/>
      <c r="R5" s="8"/>
    </row>
    <row r="6" spans="1:29" s="26" customFormat="1" ht="10.5" customHeight="1" x14ac:dyDescent="0.25">
      <c r="B6" s="293" t="s">
        <v>15</v>
      </c>
      <c r="C6" s="294"/>
      <c r="D6" s="293" t="s">
        <v>16</v>
      </c>
      <c r="E6" s="294"/>
      <c r="F6" s="293" t="s">
        <v>17</v>
      </c>
      <c r="G6" s="294"/>
      <c r="H6" s="297" t="s">
        <v>18</v>
      </c>
      <c r="I6" s="298"/>
      <c r="J6" s="27"/>
      <c r="K6" s="6"/>
      <c r="L6" s="12" t="s">
        <v>19</v>
      </c>
      <c r="M6" s="13" t="s">
        <v>194</v>
      </c>
      <c r="N6" s="24"/>
      <c r="O6" s="25"/>
      <c r="P6" s="7"/>
      <c r="Q6" s="7"/>
      <c r="R6" s="8"/>
    </row>
    <row r="7" spans="1:29" s="26" customFormat="1" ht="12.75" customHeight="1" x14ac:dyDescent="0.15">
      <c r="B7" s="299" t="str">
        <f>+M7</f>
        <v>318/HAM/IV/2017</v>
      </c>
      <c r="C7" s="300"/>
      <c r="D7" s="301">
        <f>+M8</f>
        <v>42829</v>
      </c>
      <c r="E7" s="294"/>
      <c r="F7" s="301">
        <f>+M9</f>
        <v>42850</v>
      </c>
      <c r="G7" s="294"/>
      <c r="H7" s="242" t="s">
        <v>20</v>
      </c>
      <c r="I7" s="240"/>
      <c r="J7" s="27"/>
      <c r="K7" s="6"/>
      <c r="L7" s="12" t="s">
        <v>21</v>
      </c>
      <c r="M7" s="28" t="s">
        <v>193</v>
      </c>
      <c r="N7" s="24"/>
      <c r="O7" s="25">
        <f>447-8</f>
        <v>439</v>
      </c>
      <c r="P7" s="7"/>
      <c r="Q7" s="7"/>
      <c r="R7" s="8"/>
    </row>
    <row r="8" spans="1:29" s="26" customFormat="1" ht="10.5" customHeight="1" x14ac:dyDescent="0.25">
      <c r="B8" s="246" t="s">
        <v>22</v>
      </c>
      <c r="C8" s="246" t="s">
        <v>23</v>
      </c>
      <c r="D8" s="293" t="s">
        <v>24</v>
      </c>
      <c r="E8" s="294"/>
      <c r="F8" s="29" t="s">
        <v>25</v>
      </c>
      <c r="G8" s="246" t="s">
        <v>26</v>
      </c>
      <c r="H8" s="246" t="s">
        <v>27</v>
      </c>
      <c r="I8" s="246" t="s">
        <v>28</v>
      </c>
      <c r="J8" s="27"/>
      <c r="K8" s="6"/>
      <c r="L8" s="12" t="s">
        <v>29</v>
      </c>
      <c r="M8" s="30">
        <v>42829</v>
      </c>
      <c r="N8" s="24"/>
      <c r="O8" s="25"/>
      <c r="P8" s="7"/>
      <c r="Q8" s="7"/>
      <c r="R8" s="8"/>
    </row>
    <row r="9" spans="1:29" ht="15" customHeight="1" x14ac:dyDescent="0.25">
      <c r="B9" s="243">
        <f t="shared" ref="B9:D17" si="0">+L13</f>
        <v>3</v>
      </c>
      <c r="C9" s="243" t="str">
        <f t="shared" si="0"/>
        <v>ZAK</v>
      </c>
      <c r="D9" s="32" t="str">
        <f t="shared" si="0"/>
        <v>ELEKTRODE DEWASA RED DOT 3M 2239</v>
      </c>
      <c r="E9" s="33"/>
      <c r="F9" s="235">
        <v>6576</v>
      </c>
      <c r="G9" s="195">
        <f>O13</f>
        <v>0.05</v>
      </c>
      <c r="H9" s="128">
        <f t="shared" ref="H9:I17" si="1">+P13</f>
        <v>353000</v>
      </c>
      <c r="I9" s="37">
        <f t="shared" si="1"/>
        <v>1059000</v>
      </c>
      <c r="L9" s="12" t="s">
        <v>30</v>
      </c>
      <c r="M9" s="30">
        <f>+M8+21</f>
        <v>42850</v>
      </c>
      <c r="N9" s="24"/>
      <c r="O9" s="25"/>
    </row>
    <row r="10" spans="1:29" ht="15.6" customHeight="1" x14ac:dyDescent="0.25">
      <c r="B10" s="39">
        <f t="shared" si="0"/>
        <v>0</v>
      </c>
      <c r="C10" s="39">
        <f t="shared" si="0"/>
        <v>0</v>
      </c>
      <c r="D10" s="40">
        <f t="shared" si="0"/>
        <v>0</v>
      </c>
      <c r="E10" s="41"/>
      <c r="F10" s="260"/>
      <c r="G10" s="90">
        <f t="shared" ref="G10:G17" si="2">O14</f>
        <v>0</v>
      </c>
      <c r="H10" s="95">
        <f t="shared" si="1"/>
        <v>0</v>
      </c>
      <c r="I10" s="45">
        <f t="shared" si="1"/>
        <v>0</v>
      </c>
    </row>
    <row r="11" spans="1:29" ht="15" customHeight="1" x14ac:dyDescent="0.25">
      <c r="B11" s="39">
        <f t="shared" si="0"/>
        <v>0</v>
      </c>
      <c r="C11" s="39">
        <f t="shared" si="0"/>
        <v>0</v>
      </c>
      <c r="D11" s="40">
        <f t="shared" si="0"/>
        <v>0</v>
      </c>
      <c r="E11" s="41"/>
      <c r="F11" s="260"/>
      <c r="G11" s="90">
        <f t="shared" si="2"/>
        <v>0</v>
      </c>
      <c r="H11" s="95">
        <f t="shared" si="1"/>
        <v>0</v>
      </c>
      <c r="I11" s="45">
        <f t="shared" si="1"/>
        <v>0</v>
      </c>
      <c r="L11" s="46" t="s">
        <v>31</v>
      </c>
      <c r="M11" s="46" t="s">
        <v>32</v>
      </c>
      <c r="N11" s="46"/>
      <c r="O11" s="46" t="s">
        <v>33</v>
      </c>
      <c r="P11" s="46" t="s">
        <v>34</v>
      </c>
      <c r="Q11" s="46" t="s">
        <v>35</v>
      </c>
      <c r="R11" s="47" t="s">
        <v>33</v>
      </c>
    </row>
    <row r="12" spans="1:29" ht="15.6" customHeight="1" x14ac:dyDescent="0.25">
      <c r="A12" s="48"/>
      <c r="B12" s="39">
        <f t="shared" si="0"/>
        <v>0</v>
      </c>
      <c r="C12" s="39">
        <f t="shared" si="0"/>
        <v>0</v>
      </c>
      <c r="D12" s="40">
        <f t="shared" si="0"/>
        <v>0</v>
      </c>
      <c r="E12" s="41"/>
      <c r="F12" s="237"/>
      <c r="G12" s="90">
        <f t="shared" si="2"/>
        <v>0</v>
      </c>
      <c r="H12" s="95">
        <f t="shared" si="1"/>
        <v>0</v>
      </c>
      <c r="I12" s="45">
        <f t="shared" si="1"/>
        <v>0</v>
      </c>
      <c r="U12" s="1" t="s">
        <v>36</v>
      </c>
      <c r="V12" s="1" t="s">
        <v>37</v>
      </c>
      <c r="Y12" s="1" t="s">
        <v>38</v>
      </c>
    </row>
    <row r="13" spans="1:29" ht="15.6" customHeight="1" x14ac:dyDescent="0.25">
      <c r="A13" s="48"/>
      <c r="B13" s="39">
        <f t="shared" si="0"/>
        <v>0</v>
      </c>
      <c r="C13" s="39">
        <f t="shared" si="0"/>
        <v>0</v>
      </c>
      <c r="D13" s="40">
        <f t="shared" si="0"/>
        <v>0</v>
      </c>
      <c r="E13" s="41"/>
      <c r="F13" s="237"/>
      <c r="G13" s="90">
        <f t="shared" si="2"/>
        <v>0</v>
      </c>
      <c r="H13" s="95">
        <f t="shared" si="1"/>
        <v>0</v>
      </c>
      <c r="I13" s="45">
        <f t="shared" si="1"/>
        <v>0</v>
      </c>
      <c r="K13" s="49" t="s">
        <v>39</v>
      </c>
      <c r="L13" s="50">
        <v>3</v>
      </c>
      <c r="M13" s="50" t="s">
        <v>123</v>
      </c>
      <c r="N13" s="50" t="s">
        <v>125</v>
      </c>
      <c r="O13" s="52">
        <v>0.05</v>
      </c>
      <c r="P13" s="53">
        <v>353000</v>
      </c>
      <c r="Q13" s="53">
        <f t="shared" ref="Q13:Q25" si="3">L13*P13</f>
        <v>1059000</v>
      </c>
      <c r="R13" s="53">
        <f t="shared" ref="R13:R25" si="4">+Q13*O13</f>
        <v>52950</v>
      </c>
      <c r="S13" s="54">
        <f t="shared" ref="S13:S18" si="5">Q13-R13</f>
        <v>1006050</v>
      </c>
      <c r="T13" s="54">
        <f t="shared" ref="T13:T18" si="6">S13/L13</f>
        <v>335350</v>
      </c>
      <c r="U13" s="54">
        <f t="shared" ref="U13:U18" si="7">T13*0.1</f>
        <v>33535</v>
      </c>
      <c r="V13" s="54">
        <f t="shared" ref="V13:V18" si="8">U13*0.15</f>
        <v>5030.25</v>
      </c>
      <c r="W13" s="54">
        <f t="shared" ref="W13:W18" si="9">T13+U13</f>
        <v>368885</v>
      </c>
      <c r="X13" s="54">
        <f t="shared" ref="X13:X18" si="10">W13*L13</f>
        <v>1106655</v>
      </c>
      <c r="Y13" s="54">
        <f t="shared" ref="Y13:Y18" si="11">T13-V13</f>
        <v>330319.75</v>
      </c>
      <c r="AA13" s="1">
        <v>137940</v>
      </c>
      <c r="AB13" s="54">
        <f>Y13-AA13</f>
        <v>192379.75</v>
      </c>
      <c r="AC13" s="55">
        <f>AB13*L13</f>
        <v>577139.25</v>
      </c>
    </row>
    <row r="14" spans="1:29" ht="14.45" customHeight="1" x14ac:dyDescent="0.25">
      <c r="A14" s="48"/>
      <c r="B14" s="39">
        <f t="shared" si="0"/>
        <v>0</v>
      </c>
      <c r="C14" s="39">
        <f t="shared" si="0"/>
        <v>0</v>
      </c>
      <c r="D14" s="40">
        <f t="shared" si="0"/>
        <v>0</v>
      </c>
      <c r="E14" s="41"/>
      <c r="F14" s="237"/>
      <c r="G14" s="90">
        <f t="shared" si="2"/>
        <v>0</v>
      </c>
      <c r="H14" s="95">
        <f t="shared" si="1"/>
        <v>0</v>
      </c>
      <c r="I14" s="45">
        <f t="shared" si="1"/>
        <v>0</v>
      </c>
      <c r="K14" s="49" t="s">
        <v>40</v>
      </c>
      <c r="L14" s="50"/>
      <c r="M14" s="50"/>
      <c r="N14" s="50"/>
      <c r="O14" s="52"/>
      <c r="P14" s="53"/>
      <c r="Q14" s="53">
        <f t="shared" si="3"/>
        <v>0</v>
      </c>
      <c r="R14" s="53">
        <f t="shared" si="4"/>
        <v>0</v>
      </c>
      <c r="S14" s="54">
        <f t="shared" si="5"/>
        <v>0</v>
      </c>
      <c r="T14" s="54" t="e">
        <f t="shared" si="6"/>
        <v>#DIV/0!</v>
      </c>
      <c r="U14" s="54" t="e">
        <f t="shared" si="7"/>
        <v>#DIV/0!</v>
      </c>
      <c r="V14" s="54" t="e">
        <f t="shared" si="8"/>
        <v>#DIV/0!</v>
      </c>
      <c r="W14" s="54" t="e">
        <f t="shared" si="9"/>
        <v>#DIV/0!</v>
      </c>
      <c r="X14" s="54" t="e">
        <f t="shared" si="10"/>
        <v>#DIV/0!</v>
      </c>
      <c r="Y14" s="54" t="e">
        <f t="shared" si="11"/>
        <v>#DIV/0!</v>
      </c>
      <c r="AB14" s="54"/>
    </row>
    <row r="15" spans="1:29" ht="15.6" customHeight="1" x14ac:dyDescent="0.25">
      <c r="B15" s="39">
        <f t="shared" si="0"/>
        <v>0</v>
      </c>
      <c r="C15" s="39">
        <f t="shared" si="0"/>
        <v>0</v>
      </c>
      <c r="D15" s="40">
        <f t="shared" si="0"/>
        <v>0</v>
      </c>
      <c r="E15" s="41"/>
      <c r="F15" s="237"/>
      <c r="G15" s="90">
        <f t="shared" si="2"/>
        <v>0</v>
      </c>
      <c r="H15" s="95">
        <f t="shared" si="1"/>
        <v>0</v>
      </c>
      <c r="I15" s="45">
        <f t="shared" si="1"/>
        <v>0</v>
      </c>
      <c r="K15" s="49" t="s">
        <v>41</v>
      </c>
      <c r="L15" s="50"/>
      <c r="M15" s="50"/>
      <c r="N15" s="51"/>
      <c r="O15" s="52"/>
      <c r="P15" s="53"/>
      <c r="Q15" s="53">
        <f t="shared" si="3"/>
        <v>0</v>
      </c>
      <c r="R15" s="53">
        <f t="shared" si="4"/>
        <v>0</v>
      </c>
      <c r="S15" s="54">
        <f t="shared" si="5"/>
        <v>0</v>
      </c>
      <c r="T15" s="54" t="e">
        <f t="shared" si="6"/>
        <v>#DIV/0!</v>
      </c>
      <c r="U15" s="54" t="e">
        <f t="shared" si="7"/>
        <v>#DIV/0!</v>
      </c>
      <c r="V15" s="54" t="e">
        <f t="shared" si="8"/>
        <v>#DIV/0!</v>
      </c>
      <c r="W15" s="54" t="e">
        <f t="shared" si="9"/>
        <v>#DIV/0!</v>
      </c>
      <c r="X15" s="54" t="e">
        <f t="shared" si="10"/>
        <v>#DIV/0!</v>
      </c>
      <c r="Y15" s="54" t="e">
        <f t="shared" si="11"/>
        <v>#DIV/0!</v>
      </c>
      <c r="AB15" s="54"/>
    </row>
    <row r="16" spans="1:29" ht="15.6" customHeight="1" x14ac:dyDescent="0.25">
      <c r="B16" s="39">
        <f t="shared" si="0"/>
        <v>0</v>
      </c>
      <c r="C16" s="39">
        <f t="shared" si="0"/>
        <v>0</v>
      </c>
      <c r="D16" s="40">
        <f t="shared" si="0"/>
        <v>0</v>
      </c>
      <c r="E16" s="41"/>
      <c r="F16" s="237"/>
      <c r="G16" s="90">
        <f t="shared" si="2"/>
        <v>0</v>
      </c>
      <c r="H16" s="95">
        <f t="shared" si="1"/>
        <v>0</v>
      </c>
      <c r="I16" s="45">
        <f t="shared" si="1"/>
        <v>0</v>
      </c>
      <c r="K16" s="49" t="s">
        <v>42</v>
      </c>
      <c r="L16" s="50"/>
      <c r="M16" s="50"/>
      <c r="N16" s="51"/>
      <c r="O16" s="52"/>
      <c r="P16" s="53"/>
      <c r="Q16" s="53">
        <f t="shared" si="3"/>
        <v>0</v>
      </c>
      <c r="R16" s="53">
        <f t="shared" si="4"/>
        <v>0</v>
      </c>
      <c r="S16" s="54">
        <f t="shared" si="5"/>
        <v>0</v>
      </c>
      <c r="T16" s="54" t="e">
        <f t="shared" si="6"/>
        <v>#DIV/0!</v>
      </c>
      <c r="U16" s="54" t="e">
        <f t="shared" si="7"/>
        <v>#DIV/0!</v>
      </c>
      <c r="V16" s="54" t="e">
        <f t="shared" si="8"/>
        <v>#DIV/0!</v>
      </c>
      <c r="W16" s="54" t="e">
        <f t="shared" si="9"/>
        <v>#DIV/0!</v>
      </c>
      <c r="X16" s="54" t="e">
        <f t="shared" si="10"/>
        <v>#DIV/0!</v>
      </c>
      <c r="Y16" s="54" t="e">
        <f t="shared" si="11"/>
        <v>#DIV/0!</v>
      </c>
      <c r="AB16" s="54"/>
    </row>
    <row r="17" spans="2:29" ht="12" customHeight="1" x14ac:dyDescent="0.25">
      <c r="B17" s="39">
        <f t="shared" si="0"/>
        <v>0</v>
      </c>
      <c r="C17" s="39">
        <f t="shared" si="0"/>
        <v>0</v>
      </c>
      <c r="D17" s="40">
        <f t="shared" si="0"/>
        <v>0</v>
      </c>
      <c r="E17" s="41"/>
      <c r="F17" s="237"/>
      <c r="G17" s="238">
        <f t="shared" si="2"/>
        <v>0</v>
      </c>
      <c r="H17" s="95">
        <f t="shared" si="1"/>
        <v>0</v>
      </c>
      <c r="I17" s="45">
        <f t="shared" si="1"/>
        <v>0</v>
      </c>
      <c r="K17" s="49" t="s">
        <v>43</v>
      </c>
      <c r="L17" s="50"/>
      <c r="M17" s="50"/>
      <c r="N17" s="51"/>
      <c r="O17" s="52"/>
      <c r="P17" s="53"/>
      <c r="Q17" s="53">
        <f t="shared" si="3"/>
        <v>0</v>
      </c>
      <c r="R17" s="53">
        <f t="shared" si="4"/>
        <v>0</v>
      </c>
      <c r="S17" s="54">
        <f t="shared" si="5"/>
        <v>0</v>
      </c>
      <c r="T17" s="54" t="e">
        <f t="shared" si="6"/>
        <v>#DIV/0!</v>
      </c>
      <c r="U17" s="54" t="e">
        <f t="shared" si="7"/>
        <v>#DIV/0!</v>
      </c>
      <c r="V17" s="54" t="e">
        <f t="shared" si="8"/>
        <v>#DIV/0!</v>
      </c>
      <c r="W17" s="54" t="e">
        <f t="shared" si="9"/>
        <v>#DIV/0!</v>
      </c>
      <c r="X17" s="54" t="e">
        <f t="shared" si="10"/>
        <v>#DIV/0!</v>
      </c>
      <c r="Y17" s="54" t="e">
        <f t="shared" si="11"/>
        <v>#DIV/0!</v>
      </c>
      <c r="AB17" s="54"/>
      <c r="AC17" s="57"/>
    </row>
    <row r="18" spans="2:29" s="26" customFormat="1" ht="12" customHeight="1" x14ac:dyDescent="0.25">
      <c r="B18" s="293" t="s">
        <v>45</v>
      </c>
      <c r="C18" s="294"/>
      <c r="D18" s="246" t="s">
        <v>46</v>
      </c>
      <c r="E18" s="246" t="s">
        <v>47</v>
      </c>
      <c r="F18" s="293" t="s">
        <v>36</v>
      </c>
      <c r="G18" s="387"/>
      <c r="H18" s="293" t="s">
        <v>48</v>
      </c>
      <c r="I18" s="294"/>
      <c r="J18" s="27"/>
      <c r="K18" s="49" t="s">
        <v>44</v>
      </c>
      <c r="L18" s="50"/>
      <c r="M18" s="50"/>
      <c r="N18" s="50"/>
      <c r="O18" s="52"/>
      <c r="P18" s="53"/>
      <c r="Q18" s="53">
        <f t="shared" si="3"/>
        <v>0</v>
      </c>
      <c r="R18" s="53">
        <f t="shared" si="4"/>
        <v>0</v>
      </c>
      <c r="S18" s="54">
        <f t="shared" si="5"/>
        <v>0</v>
      </c>
      <c r="T18" s="54" t="e">
        <f t="shared" si="6"/>
        <v>#DIV/0!</v>
      </c>
      <c r="U18" s="54" t="e">
        <f t="shared" si="7"/>
        <v>#DIV/0!</v>
      </c>
      <c r="V18" s="54" t="e">
        <f t="shared" si="8"/>
        <v>#DIV/0!</v>
      </c>
      <c r="W18" s="54" t="e">
        <f t="shared" si="9"/>
        <v>#DIV/0!</v>
      </c>
      <c r="X18" s="54" t="e">
        <f t="shared" si="10"/>
        <v>#DIV/0!</v>
      </c>
      <c r="Y18" s="54" t="e">
        <f t="shared" si="11"/>
        <v>#DIV/0!</v>
      </c>
      <c r="Z18" s="1"/>
      <c r="AA18" s="1"/>
      <c r="AB18" s="54"/>
    </row>
    <row r="19" spans="2:29" s="26" customFormat="1" ht="11.45" customHeight="1" x14ac:dyDescent="0.25">
      <c r="B19" s="295">
        <f>+M27</f>
        <v>1059000</v>
      </c>
      <c r="C19" s="296"/>
      <c r="D19" s="61">
        <f>+M28</f>
        <v>52950</v>
      </c>
      <c r="E19" s="61">
        <f>+M29</f>
        <v>1006050</v>
      </c>
      <c r="F19" s="295">
        <f>+M30</f>
        <v>100605</v>
      </c>
      <c r="G19" s="296"/>
      <c r="H19" s="295">
        <f>M31</f>
        <v>1106655</v>
      </c>
      <c r="I19" s="296"/>
      <c r="J19" s="27"/>
      <c r="K19" s="49" t="s">
        <v>49</v>
      </c>
      <c r="L19" s="50"/>
      <c r="M19" s="50"/>
      <c r="N19" s="51"/>
      <c r="O19" s="52"/>
      <c r="P19" s="53"/>
      <c r="Q19" s="53">
        <f t="shared" si="3"/>
        <v>0</v>
      </c>
      <c r="R19" s="53">
        <f t="shared" si="4"/>
        <v>0</v>
      </c>
      <c r="S19" s="54"/>
      <c r="T19" s="54"/>
      <c r="U19" s="54"/>
      <c r="V19" s="54"/>
      <c r="W19" s="54"/>
      <c r="X19" s="54"/>
      <c r="Y19" s="54"/>
    </row>
    <row r="20" spans="2:29" s="26" customFormat="1" ht="10.35" customHeight="1" x14ac:dyDescent="0.25">
      <c r="B20" s="281" t="s">
        <v>51</v>
      </c>
      <c r="C20" s="282"/>
      <c r="D20" s="63" t="str">
        <f>+M32</f>
        <v>SATU JUTA SERATUS ENAM RIBU ENAM RATUS LIMA PULUH LIMA RUPIAH.</v>
      </c>
      <c r="E20" s="64"/>
      <c r="F20" s="65"/>
      <c r="G20" s="65"/>
      <c r="H20" s="65"/>
      <c r="I20" s="66"/>
      <c r="J20" s="27"/>
      <c r="K20" s="49" t="s">
        <v>50</v>
      </c>
      <c r="L20" s="50"/>
      <c r="M20" s="50"/>
      <c r="N20" s="51"/>
      <c r="O20" s="52"/>
      <c r="P20" s="53"/>
      <c r="Q20" s="53">
        <f t="shared" si="3"/>
        <v>0</v>
      </c>
      <c r="R20" s="53">
        <f t="shared" si="4"/>
        <v>0</v>
      </c>
      <c r="X20" s="62"/>
      <c r="Y20" s="62"/>
    </row>
    <row r="21" spans="2:29" ht="13.5" customHeight="1" x14ac:dyDescent="0.25">
      <c r="B21" s="2" t="s">
        <v>53</v>
      </c>
      <c r="C21" s="67"/>
      <c r="D21" s="2"/>
      <c r="E21" s="68"/>
      <c r="F21" s="69"/>
      <c r="G21" s="67"/>
      <c r="H21" s="283" t="s">
        <v>54</v>
      </c>
      <c r="I21" s="284"/>
      <c r="K21" s="49" t="s">
        <v>52</v>
      </c>
      <c r="L21" s="50"/>
      <c r="M21" s="50"/>
      <c r="N21" s="50"/>
      <c r="O21" s="52"/>
      <c r="P21" s="53"/>
      <c r="Q21" s="53">
        <f t="shared" si="3"/>
        <v>0</v>
      </c>
      <c r="R21" s="53">
        <f t="shared" si="4"/>
        <v>0</v>
      </c>
    </row>
    <row r="22" spans="2:29" ht="15" customHeight="1" x14ac:dyDescent="0.25">
      <c r="B22" s="32" t="s">
        <v>56</v>
      </c>
      <c r="C22" s="70"/>
      <c r="D22" s="32"/>
      <c r="E22" s="71"/>
      <c r="F22" s="285" t="s">
        <v>57</v>
      </c>
      <c r="G22" s="286"/>
      <c r="H22" s="32"/>
      <c r="I22" s="70"/>
      <c r="K22" s="49" t="s">
        <v>55</v>
      </c>
      <c r="L22" s="50"/>
      <c r="M22" s="50"/>
      <c r="N22" s="51"/>
      <c r="O22" s="52"/>
      <c r="P22" s="53"/>
      <c r="Q22" s="53">
        <f t="shared" si="3"/>
        <v>0</v>
      </c>
      <c r="R22" s="53">
        <f t="shared" si="4"/>
        <v>0</v>
      </c>
    </row>
    <row r="23" spans="2:29" ht="13.5" customHeight="1" x14ac:dyDescent="0.25">
      <c r="B23" s="32"/>
      <c r="C23" s="70"/>
      <c r="D23" s="32"/>
      <c r="E23" s="71"/>
      <c r="F23" s="72"/>
      <c r="G23" s="70"/>
      <c r="H23" s="32"/>
      <c r="I23" s="70"/>
      <c r="K23" s="49" t="s">
        <v>58</v>
      </c>
      <c r="L23" s="50"/>
      <c r="M23" s="50"/>
      <c r="N23" s="51"/>
      <c r="O23" s="52"/>
      <c r="P23" s="53"/>
      <c r="Q23" s="53">
        <f t="shared" si="3"/>
        <v>0</v>
      </c>
      <c r="R23" s="53">
        <f t="shared" si="4"/>
        <v>0</v>
      </c>
    </row>
    <row r="24" spans="2:29" ht="13.5" customHeight="1" x14ac:dyDescent="0.25">
      <c r="B24" s="32"/>
      <c r="C24" s="70"/>
      <c r="D24" s="32"/>
      <c r="E24" s="71"/>
      <c r="F24" s="72"/>
      <c r="G24" s="70"/>
      <c r="H24" s="32"/>
      <c r="I24" s="70"/>
      <c r="K24" s="49" t="s">
        <v>59</v>
      </c>
      <c r="L24" s="50"/>
      <c r="M24" s="50"/>
      <c r="N24" s="51"/>
      <c r="O24" s="52"/>
      <c r="P24" s="53"/>
      <c r="Q24" s="53">
        <f t="shared" si="3"/>
        <v>0</v>
      </c>
      <c r="R24" s="53">
        <f t="shared" si="4"/>
        <v>0</v>
      </c>
      <c r="X24" s="54">
        <v>7810506</v>
      </c>
      <c r="Y24" s="54"/>
    </row>
    <row r="25" spans="2:29" ht="13.5" customHeight="1" x14ac:dyDescent="0.25">
      <c r="B25" s="32"/>
      <c r="C25" s="70"/>
      <c r="D25" s="32"/>
      <c r="E25" s="71"/>
      <c r="F25" s="72"/>
      <c r="G25" s="70"/>
      <c r="H25" s="32"/>
      <c r="I25" s="70"/>
      <c r="K25" s="49">
        <v>13</v>
      </c>
      <c r="L25" s="50"/>
      <c r="M25" s="50"/>
      <c r="N25" s="51"/>
      <c r="O25" s="52"/>
      <c r="P25" s="53"/>
      <c r="Q25" s="53">
        <f t="shared" si="3"/>
        <v>0</v>
      </c>
      <c r="R25" s="53">
        <f t="shared" si="4"/>
        <v>0</v>
      </c>
    </row>
    <row r="26" spans="2:29" ht="12.75" customHeight="1" x14ac:dyDescent="0.25">
      <c r="B26" s="32"/>
      <c r="C26" s="70"/>
      <c r="D26" s="32"/>
      <c r="E26" s="71"/>
      <c r="F26" s="72"/>
      <c r="G26" s="70"/>
      <c r="H26" s="32"/>
      <c r="I26" s="70"/>
      <c r="Q26" s="73">
        <f>SUM(Q13:Q25)</f>
        <v>1059000</v>
      </c>
    </row>
    <row r="27" spans="2:29" ht="13.5" customHeight="1" x14ac:dyDescent="0.25">
      <c r="B27" s="32"/>
      <c r="C27" s="70"/>
      <c r="D27" s="32"/>
      <c r="E27" s="76"/>
      <c r="F27" s="287" t="s">
        <v>69</v>
      </c>
      <c r="G27" s="288"/>
      <c r="H27" s="287" t="s">
        <v>61</v>
      </c>
      <c r="I27" s="288"/>
      <c r="L27" s="74" t="s">
        <v>60</v>
      </c>
      <c r="M27" s="75">
        <f>Q26</f>
        <v>1059000</v>
      </c>
      <c r="N27" s="74"/>
      <c r="O27" s="74"/>
      <c r="P27" s="74"/>
      <c r="Q27" s="74"/>
    </row>
    <row r="28" spans="2:29" ht="13.5" customHeight="1" x14ac:dyDescent="0.25">
      <c r="B28" s="289" t="s">
        <v>63</v>
      </c>
      <c r="C28" s="290"/>
      <c r="D28" s="77"/>
      <c r="E28" s="78"/>
      <c r="F28" s="291" t="s">
        <v>70</v>
      </c>
      <c r="G28" s="292"/>
      <c r="H28" s="291" t="s">
        <v>64</v>
      </c>
      <c r="I28" s="292"/>
      <c r="L28" s="74" t="s">
        <v>62</v>
      </c>
      <c r="M28" s="75">
        <f>SUM(R13:R25)</f>
        <v>52950</v>
      </c>
      <c r="N28" s="74"/>
      <c r="O28" s="74"/>
      <c r="P28" s="74"/>
      <c r="Q28" s="74"/>
    </row>
    <row r="29" spans="2:29" ht="13.5" customHeight="1" x14ac:dyDescent="0.25">
      <c r="L29" s="74" t="s">
        <v>65</v>
      </c>
      <c r="M29" s="75">
        <f>+M27-M28</f>
        <v>1006050</v>
      </c>
      <c r="N29" s="74"/>
      <c r="O29" s="74"/>
      <c r="P29" s="74"/>
      <c r="Q29" s="74"/>
    </row>
    <row r="30" spans="2:29" ht="13.5" customHeight="1" x14ac:dyDescent="0.25">
      <c r="L30" s="74" t="s">
        <v>36</v>
      </c>
      <c r="M30" s="75">
        <f>0.1*M29</f>
        <v>100605</v>
      </c>
      <c r="N30" s="79">
        <f>M30*1.5%</f>
        <v>1509.075</v>
      </c>
      <c r="O30" s="74"/>
      <c r="P30" s="74"/>
      <c r="Q30" s="74"/>
    </row>
    <row r="31" spans="2:29" ht="13.5" customHeight="1" x14ac:dyDescent="0.25">
      <c r="L31" s="74" t="s">
        <v>66</v>
      </c>
      <c r="M31" s="75">
        <f>M29+M30</f>
        <v>1106655</v>
      </c>
      <c r="N31" s="74"/>
      <c r="O31" s="74"/>
      <c r="P31" s="74"/>
      <c r="Q31" s="74"/>
    </row>
    <row r="32" spans="2:29" ht="13.5" customHeight="1" x14ac:dyDescent="0.25">
      <c r="L32" s="74" t="s">
        <v>67</v>
      </c>
      <c r="M32" s="80" t="s">
        <v>195</v>
      </c>
      <c r="N32" s="74"/>
      <c r="O32" s="74"/>
      <c r="P32" s="74"/>
      <c r="Q32" s="74"/>
    </row>
    <row r="34" spans="10:20" ht="13.5" customHeight="1" x14ac:dyDescent="0.25">
      <c r="J34" s="1"/>
      <c r="K34" s="1"/>
      <c r="L34" s="1"/>
      <c r="T34" s="73">
        <f>SUM(T23:T33)</f>
        <v>0</v>
      </c>
    </row>
    <row r="35" spans="10:20" ht="13.5" customHeight="1" x14ac:dyDescent="0.25">
      <c r="J35" s="1"/>
      <c r="K35" s="1"/>
      <c r="L35" s="1"/>
      <c r="M35" s="73"/>
    </row>
    <row r="36" spans="10:20" ht="13.5" customHeight="1" x14ac:dyDescent="0.25">
      <c r="J36" s="1"/>
      <c r="K36" s="1"/>
      <c r="L36" s="1"/>
      <c r="P36" s="81"/>
    </row>
    <row r="37" spans="10:20" ht="13.5" customHeight="1" x14ac:dyDescent="0.25">
      <c r="J37" s="1"/>
      <c r="K37" s="1"/>
      <c r="L37" s="1"/>
      <c r="P37" s="73"/>
    </row>
    <row r="38" spans="10:20" ht="13.5" customHeight="1" x14ac:dyDescent="0.25">
      <c r="J38" s="1"/>
      <c r="K38" s="1"/>
      <c r="L38" s="1"/>
      <c r="P38" s="73"/>
    </row>
  </sheetData>
  <mergeCells count="29">
    <mergeCell ref="B7:C7"/>
    <mergeCell ref="D7:E7"/>
    <mergeCell ref="F7:G7"/>
    <mergeCell ref="B1:E1"/>
    <mergeCell ref="B2:E2"/>
    <mergeCell ref="B3:E3"/>
    <mergeCell ref="B4:E4"/>
    <mergeCell ref="C5:D5"/>
    <mergeCell ref="E5:G5"/>
    <mergeCell ref="H5:I5"/>
    <mergeCell ref="B6:C6"/>
    <mergeCell ref="D6:E6"/>
    <mergeCell ref="F6:G6"/>
    <mergeCell ref="H6:I6"/>
    <mergeCell ref="B28:C28"/>
    <mergeCell ref="F28:G28"/>
    <mergeCell ref="H28:I28"/>
    <mergeCell ref="D8:E8"/>
    <mergeCell ref="B18:C18"/>
    <mergeCell ref="F18:G18"/>
    <mergeCell ref="H18:I18"/>
    <mergeCell ref="B19:C19"/>
    <mergeCell ref="F19:G19"/>
    <mergeCell ref="H19:I19"/>
    <mergeCell ref="B20:C20"/>
    <mergeCell ref="H21:I21"/>
    <mergeCell ref="F22:G22"/>
    <mergeCell ref="F27:G27"/>
    <mergeCell ref="H27:I27"/>
  </mergeCells>
  <pageMargins left="0.24000000000000002" right="0.12000000000000001" top="0.24000000000000002" bottom="0.51" header="0" footer="0"/>
  <pageSetup paperSize="5" scale="95" pageOrder="overThenDown" orientation="portrait" horizontalDpi="4294967292" vertic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zoomScale="90" zoomScaleNormal="90" zoomScalePageLayoutView="90" workbookViewId="0">
      <selection activeCell="E30" sqref="E30"/>
    </sheetView>
  </sheetViews>
  <sheetFormatPr defaultColWidth="9.140625" defaultRowHeight="13.5" customHeight="1" x14ac:dyDescent="0.25"/>
  <cols>
    <col min="1" max="1" width="1.85546875" style="1" customWidth="1"/>
    <col min="2" max="2" width="9.140625" style="1" customWidth="1"/>
    <col min="3" max="3" width="8.42578125" style="1" customWidth="1"/>
    <col min="4" max="4" width="15.42578125" style="1" customWidth="1"/>
    <col min="5" max="5" width="22.7109375" style="1" customWidth="1"/>
    <col min="6" max="6" width="16.7109375" style="1" customWidth="1"/>
    <col min="7" max="7" width="6.85546875" style="1" customWidth="1"/>
    <col min="8" max="8" width="11.85546875" style="1" customWidth="1"/>
    <col min="9" max="9" width="11.42578125" style="1" customWidth="1"/>
    <col min="10" max="10" width="3.85546875" style="5" customWidth="1"/>
    <col min="11" max="11" width="5.42578125" style="6" customWidth="1"/>
    <col min="12" max="12" width="8.42578125" style="7" customWidth="1"/>
    <col min="13" max="13" width="13.28515625" style="7" customWidth="1"/>
    <col min="14" max="14" width="20" style="7" customWidth="1"/>
    <col min="15" max="15" width="8.140625" style="7" customWidth="1"/>
    <col min="16" max="16" width="12.85546875" style="7" customWidth="1"/>
    <col min="17" max="17" width="12.42578125" style="7" customWidth="1"/>
    <col min="18" max="18" width="12.42578125" style="8" customWidth="1"/>
    <col min="19" max="20" width="9.140625" style="1"/>
    <col min="21" max="21" width="10.28515625" style="1" bestFit="1" customWidth="1"/>
    <col min="22" max="22" width="10.28515625" style="1" customWidth="1"/>
    <col min="23" max="23" width="9.140625" style="1"/>
    <col min="24" max="24" width="10.28515625" style="1" bestFit="1" customWidth="1"/>
    <col min="25" max="25" width="10.28515625" style="1" customWidth="1"/>
    <col min="26" max="28" width="9.140625" style="1"/>
    <col min="29" max="29" width="10.140625" style="1" bestFit="1" customWidth="1"/>
    <col min="30" max="16384" width="9.140625" style="1"/>
  </cols>
  <sheetData>
    <row r="1" spans="1:29" ht="14.25" customHeight="1" x14ac:dyDescent="0.25">
      <c r="B1" s="376" t="s">
        <v>0</v>
      </c>
      <c r="C1" s="377"/>
      <c r="D1" s="377"/>
      <c r="E1" s="378"/>
      <c r="F1" s="98" t="s">
        <v>1</v>
      </c>
      <c r="G1" s="99"/>
      <c r="H1" s="99"/>
      <c r="I1" s="100"/>
    </row>
    <row r="2" spans="1:29" ht="14.25" customHeight="1" x14ac:dyDescent="0.25">
      <c r="B2" s="379" t="s">
        <v>2</v>
      </c>
      <c r="C2" s="380"/>
      <c r="D2" s="380"/>
      <c r="E2" s="381"/>
      <c r="F2" s="101" t="str">
        <f>M2</f>
        <v>RSI AISIYAH</v>
      </c>
      <c r="G2" s="102"/>
      <c r="H2" s="102"/>
      <c r="I2" s="103"/>
      <c r="L2" s="12" t="s">
        <v>3</v>
      </c>
      <c r="M2" s="82" t="s">
        <v>100</v>
      </c>
      <c r="N2" s="14"/>
      <c r="O2" s="15"/>
    </row>
    <row r="3" spans="1:29" ht="14.25" customHeight="1" x14ac:dyDescent="0.25">
      <c r="B3" s="369" t="s">
        <v>5</v>
      </c>
      <c r="C3" s="382"/>
      <c r="D3" s="382"/>
      <c r="E3" s="370"/>
      <c r="F3" s="101" t="str">
        <f>M3</f>
        <v>Jl. HOS Cokroaminoto no.248 KUDUS</v>
      </c>
      <c r="G3" s="102"/>
      <c r="H3" s="102"/>
      <c r="I3" s="103"/>
      <c r="L3" s="12" t="s">
        <v>6</v>
      </c>
      <c r="M3" s="82" t="s">
        <v>101</v>
      </c>
      <c r="N3" s="14"/>
      <c r="O3" s="15"/>
    </row>
    <row r="4" spans="1:29" ht="14.25" customHeight="1" x14ac:dyDescent="0.25">
      <c r="B4" s="359" t="s">
        <v>8</v>
      </c>
      <c r="C4" s="383"/>
      <c r="D4" s="383"/>
      <c r="E4" s="360"/>
      <c r="F4" s="105" t="s">
        <v>9</v>
      </c>
      <c r="G4" s="106" t="str">
        <f>+M4</f>
        <v>01.462.338.3-506.000</v>
      </c>
      <c r="H4" s="107"/>
      <c r="I4" s="108"/>
      <c r="L4" s="12" t="s">
        <v>10</v>
      </c>
      <c r="M4" s="82" t="s">
        <v>102</v>
      </c>
      <c r="N4" s="14"/>
      <c r="O4" s="15"/>
    </row>
    <row r="5" spans="1:29" s="21" customFormat="1" ht="14.25" customHeight="1" x14ac:dyDescent="0.25">
      <c r="B5" s="110" t="s">
        <v>12</v>
      </c>
      <c r="C5" s="373" t="str">
        <f>+M6</f>
        <v>010.001-17.33559797</v>
      </c>
      <c r="D5" s="374"/>
      <c r="E5" s="384" t="s">
        <v>13</v>
      </c>
      <c r="F5" s="385"/>
      <c r="G5" s="386"/>
      <c r="H5" s="371" t="s">
        <v>14</v>
      </c>
      <c r="I5" s="372"/>
      <c r="J5" s="23"/>
      <c r="K5" s="6"/>
      <c r="L5" s="12"/>
      <c r="M5" s="13"/>
      <c r="N5" s="24"/>
      <c r="O5" s="25"/>
      <c r="P5" s="7"/>
      <c r="Q5" s="7"/>
      <c r="R5" s="8"/>
    </row>
    <row r="6" spans="1:29" s="26" customFormat="1" ht="10.5" customHeight="1" x14ac:dyDescent="0.25">
      <c r="B6" s="361" t="s">
        <v>15</v>
      </c>
      <c r="C6" s="362"/>
      <c r="D6" s="361" t="s">
        <v>16</v>
      </c>
      <c r="E6" s="362"/>
      <c r="F6" s="361" t="s">
        <v>17</v>
      </c>
      <c r="G6" s="362"/>
      <c r="H6" s="371" t="s">
        <v>18</v>
      </c>
      <c r="I6" s="372"/>
      <c r="J6" s="27"/>
      <c r="K6" s="6"/>
      <c r="L6" s="12" t="s">
        <v>19</v>
      </c>
      <c r="M6" s="13" t="s">
        <v>179</v>
      </c>
      <c r="N6" s="24"/>
      <c r="O6" s="25"/>
      <c r="P6" s="7"/>
      <c r="Q6" s="7"/>
      <c r="R6" s="8"/>
    </row>
    <row r="7" spans="1:29" s="26" customFormat="1" ht="12.75" customHeight="1" x14ac:dyDescent="0.15">
      <c r="B7" s="373" t="str">
        <f>+M7</f>
        <v>317/HAM/IV/2017</v>
      </c>
      <c r="C7" s="374"/>
      <c r="D7" s="375">
        <f>+M8</f>
        <v>42828</v>
      </c>
      <c r="E7" s="362"/>
      <c r="F7" s="301">
        <f>+M9</f>
        <v>42849</v>
      </c>
      <c r="G7" s="294"/>
      <c r="H7" s="222" t="s">
        <v>20</v>
      </c>
      <c r="I7" s="223"/>
      <c r="J7" s="27"/>
      <c r="K7" s="6"/>
      <c r="L7" s="12" t="s">
        <v>21</v>
      </c>
      <c r="M7" s="28" t="s">
        <v>178</v>
      </c>
      <c r="N7" s="24"/>
      <c r="O7" s="25">
        <f>447-8</f>
        <v>439</v>
      </c>
      <c r="P7" s="7"/>
      <c r="Q7" s="7"/>
      <c r="R7" s="8"/>
    </row>
    <row r="8" spans="1:29" s="26" customFormat="1" ht="10.5" customHeight="1" x14ac:dyDescent="0.25">
      <c r="B8" s="111" t="s">
        <v>22</v>
      </c>
      <c r="C8" s="111" t="s">
        <v>23</v>
      </c>
      <c r="D8" s="361" t="s">
        <v>24</v>
      </c>
      <c r="E8" s="362"/>
      <c r="F8" s="111" t="s">
        <v>25</v>
      </c>
      <c r="G8" s="112" t="s">
        <v>26</v>
      </c>
      <c r="H8" s="111" t="s">
        <v>27</v>
      </c>
      <c r="I8" s="111" t="s">
        <v>28</v>
      </c>
      <c r="J8" s="27"/>
      <c r="K8" s="6"/>
      <c r="L8" s="12" t="s">
        <v>29</v>
      </c>
      <c r="M8" s="30">
        <v>42828</v>
      </c>
      <c r="N8" s="24"/>
      <c r="O8" s="25"/>
      <c r="P8" s="7"/>
      <c r="Q8" s="7"/>
      <c r="R8" s="8"/>
    </row>
    <row r="9" spans="1:29" ht="15" customHeight="1" x14ac:dyDescent="0.25">
      <c r="B9" s="85">
        <f t="shared" ref="B9:D18" si="0">+L13</f>
        <v>100</v>
      </c>
      <c r="C9" s="86" t="str">
        <f t="shared" si="0"/>
        <v>PCS</v>
      </c>
      <c r="D9" s="2" t="str">
        <f>+N13</f>
        <v>UMBILICAL CORD LAMP</v>
      </c>
      <c r="E9" s="3"/>
      <c r="F9" s="175" t="s">
        <v>103</v>
      </c>
      <c r="G9" s="87">
        <f>+O13</f>
        <v>0</v>
      </c>
      <c r="H9" s="88">
        <f t="shared" ref="H9:I18" si="1">+P13</f>
        <v>2000</v>
      </c>
      <c r="I9" s="84">
        <f t="shared" si="1"/>
        <v>200000</v>
      </c>
      <c r="L9" s="12" t="s">
        <v>30</v>
      </c>
      <c r="M9" s="30">
        <f>M8+21</f>
        <v>42849</v>
      </c>
      <c r="N9" s="24"/>
      <c r="O9" s="25"/>
    </row>
    <row r="10" spans="1:29" ht="15.6" customHeight="1" x14ac:dyDescent="0.25">
      <c r="B10" s="31">
        <f t="shared" si="0"/>
        <v>100</v>
      </c>
      <c r="C10" s="221" t="str">
        <f t="shared" si="0"/>
        <v>PAIR</v>
      </c>
      <c r="D10" s="32" t="str">
        <f t="shared" si="0"/>
        <v>MAXTER GLOVE 7.5</v>
      </c>
      <c r="E10" s="33"/>
      <c r="F10" s="89" t="s">
        <v>110</v>
      </c>
      <c r="G10" s="90">
        <f>+O14</f>
        <v>0</v>
      </c>
      <c r="H10" s="91">
        <f t="shared" si="1"/>
        <v>3250</v>
      </c>
      <c r="I10" s="84">
        <f t="shared" si="1"/>
        <v>325000</v>
      </c>
    </row>
    <row r="11" spans="1:29" ht="15" customHeight="1" x14ac:dyDescent="0.25">
      <c r="B11" s="31">
        <f t="shared" si="0"/>
        <v>9</v>
      </c>
      <c r="C11" s="221" t="str">
        <f t="shared" si="0"/>
        <v>BOX</v>
      </c>
      <c r="D11" s="32" t="str">
        <f t="shared" si="0"/>
        <v>TERUMO NEEDLE 24G</v>
      </c>
      <c r="E11" s="33"/>
      <c r="F11" s="89" t="s">
        <v>183</v>
      </c>
      <c r="G11" s="92">
        <f t="shared" ref="G11:G18" si="2">+O15</f>
        <v>0</v>
      </c>
      <c r="H11" s="91">
        <f t="shared" si="1"/>
        <v>100000</v>
      </c>
      <c r="I11" s="84">
        <f t="shared" si="1"/>
        <v>900000</v>
      </c>
      <c r="L11" s="46" t="s">
        <v>31</v>
      </c>
      <c r="M11" s="46" t="s">
        <v>32</v>
      </c>
      <c r="N11" s="46"/>
      <c r="O11" s="46" t="s">
        <v>33</v>
      </c>
      <c r="P11" s="46" t="s">
        <v>34</v>
      </c>
      <c r="Q11" s="46" t="s">
        <v>35</v>
      </c>
      <c r="R11" s="47" t="s">
        <v>33</v>
      </c>
    </row>
    <row r="12" spans="1:29" ht="15.6" customHeight="1" x14ac:dyDescent="0.25">
      <c r="A12" s="48"/>
      <c r="B12" s="31">
        <f t="shared" si="0"/>
        <v>20</v>
      </c>
      <c r="C12" s="221" t="str">
        <f t="shared" si="0"/>
        <v>BOX</v>
      </c>
      <c r="D12" s="32" t="str">
        <f t="shared" si="0"/>
        <v>MASKER TIE ON</v>
      </c>
      <c r="E12" s="33"/>
      <c r="F12" s="97"/>
      <c r="G12" s="92">
        <f t="shared" si="2"/>
        <v>0</v>
      </c>
      <c r="H12" s="91">
        <f t="shared" si="1"/>
        <v>55000</v>
      </c>
      <c r="I12" s="84">
        <f t="shared" si="1"/>
        <v>1100000</v>
      </c>
      <c r="U12" s="1" t="s">
        <v>36</v>
      </c>
      <c r="V12" s="1" t="s">
        <v>37</v>
      </c>
      <c r="Y12" s="1" t="s">
        <v>38</v>
      </c>
    </row>
    <row r="13" spans="1:29" ht="15.6" customHeight="1" x14ac:dyDescent="0.25">
      <c r="A13" s="48"/>
      <c r="B13" s="31">
        <f t="shared" si="0"/>
        <v>100</v>
      </c>
      <c r="C13" s="221" t="str">
        <f t="shared" si="0"/>
        <v>PCS</v>
      </c>
      <c r="D13" s="32" t="str">
        <f t="shared" si="0"/>
        <v>TRANSFUSION SET OM</v>
      </c>
      <c r="E13" s="33"/>
      <c r="F13" s="89" t="s">
        <v>184</v>
      </c>
      <c r="G13" s="92">
        <f t="shared" si="2"/>
        <v>0</v>
      </c>
      <c r="H13" s="91">
        <f t="shared" si="1"/>
        <v>5100</v>
      </c>
      <c r="I13" s="84">
        <f t="shared" si="1"/>
        <v>510000</v>
      </c>
      <c r="K13" s="49" t="s">
        <v>39</v>
      </c>
      <c r="L13" s="50">
        <v>100</v>
      </c>
      <c r="M13" s="50" t="s">
        <v>74</v>
      </c>
      <c r="N13" s="50" t="s">
        <v>181</v>
      </c>
      <c r="O13" s="96"/>
      <c r="P13" s="53">
        <v>2000</v>
      </c>
      <c r="Q13" s="53">
        <f t="shared" ref="Q13:Q24" si="3">L13*P13</f>
        <v>200000</v>
      </c>
      <c r="R13" s="53">
        <f t="shared" ref="R13:R24" si="4">+Q13*O13</f>
        <v>0</v>
      </c>
      <c r="S13" s="54">
        <f t="shared" ref="S13:S18" si="5">Q13-R13</f>
        <v>200000</v>
      </c>
      <c r="T13" s="54">
        <f t="shared" ref="T13:T18" si="6">S13/L13</f>
        <v>2000</v>
      </c>
      <c r="U13" s="54">
        <f t="shared" ref="U13:U18" si="7">T13*0.1</f>
        <v>200</v>
      </c>
      <c r="V13" s="54">
        <f t="shared" ref="V13:V18" si="8">U13*0.15</f>
        <v>30</v>
      </c>
      <c r="W13" s="54">
        <f t="shared" ref="W13:W18" si="9">T13+U13</f>
        <v>2200</v>
      </c>
      <c r="X13" s="54">
        <f t="shared" ref="X13:X18" si="10">W13*L13</f>
        <v>220000</v>
      </c>
      <c r="Y13" s="54">
        <f t="shared" ref="Y13:Y18" si="11">T13-V13</f>
        <v>1970</v>
      </c>
      <c r="AA13" s="1">
        <v>137940</v>
      </c>
      <c r="AB13" s="54">
        <f>Y13-AA13</f>
        <v>-135970</v>
      </c>
      <c r="AC13" s="55">
        <f>AB13*L13</f>
        <v>-13597000</v>
      </c>
    </row>
    <row r="14" spans="1:29" ht="14.45" customHeight="1" x14ac:dyDescent="0.25">
      <c r="A14" s="48"/>
      <c r="B14" s="31">
        <f t="shared" si="0"/>
        <v>20</v>
      </c>
      <c r="C14" s="221" t="str">
        <f t="shared" si="0"/>
        <v>BOX</v>
      </c>
      <c r="D14" s="32" t="str">
        <f t="shared" si="0"/>
        <v>MASKER EARLOOP</v>
      </c>
      <c r="E14" s="33"/>
      <c r="F14" s="89"/>
      <c r="G14" s="92">
        <f t="shared" si="2"/>
        <v>0</v>
      </c>
      <c r="H14" s="91">
        <f t="shared" si="1"/>
        <v>55000</v>
      </c>
      <c r="I14" s="84">
        <f t="shared" si="1"/>
        <v>1100000</v>
      </c>
      <c r="K14" s="49" t="s">
        <v>40</v>
      </c>
      <c r="L14" s="50">
        <v>100</v>
      </c>
      <c r="M14" s="50" t="s">
        <v>112</v>
      </c>
      <c r="N14" s="50" t="s">
        <v>182</v>
      </c>
      <c r="O14" s="52"/>
      <c r="P14" s="53">
        <v>3250</v>
      </c>
      <c r="Q14" s="53">
        <f t="shared" si="3"/>
        <v>325000</v>
      </c>
      <c r="R14" s="53">
        <f t="shared" si="4"/>
        <v>0</v>
      </c>
      <c r="S14" s="54">
        <f t="shared" si="5"/>
        <v>325000</v>
      </c>
      <c r="T14" s="54">
        <f t="shared" si="6"/>
        <v>3250</v>
      </c>
      <c r="U14" s="54">
        <f t="shared" si="7"/>
        <v>325</v>
      </c>
      <c r="V14" s="54">
        <f t="shared" si="8"/>
        <v>48.75</v>
      </c>
      <c r="W14" s="54">
        <f t="shared" si="9"/>
        <v>3575</v>
      </c>
      <c r="X14" s="54">
        <f t="shared" si="10"/>
        <v>357500</v>
      </c>
      <c r="Y14" s="54">
        <f t="shared" si="11"/>
        <v>3201.25</v>
      </c>
      <c r="AB14" s="54"/>
    </row>
    <row r="15" spans="1:29" ht="15.6" customHeight="1" x14ac:dyDescent="0.25">
      <c r="B15" s="38">
        <f t="shared" si="0"/>
        <v>0</v>
      </c>
      <c r="C15" s="93">
        <f t="shared" si="0"/>
        <v>0</v>
      </c>
      <c r="D15" s="40">
        <f t="shared" si="0"/>
        <v>0</v>
      </c>
      <c r="E15" s="41"/>
      <c r="F15" s="94"/>
      <c r="G15" s="92">
        <f t="shared" si="2"/>
        <v>0</v>
      </c>
      <c r="H15" s="95">
        <f t="shared" si="1"/>
        <v>0</v>
      </c>
      <c r="I15" s="60">
        <f t="shared" si="1"/>
        <v>0</v>
      </c>
      <c r="K15" s="49" t="s">
        <v>41</v>
      </c>
      <c r="L15" s="50">
        <v>9</v>
      </c>
      <c r="M15" s="50" t="s">
        <v>75</v>
      </c>
      <c r="N15" s="50" t="s">
        <v>177</v>
      </c>
      <c r="O15" s="96"/>
      <c r="P15" s="53">
        <v>100000</v>
      </c>
      <c r="Q15" s="53">
        <f t="shared" si="3"/>
        <v>900000</v>
      </c>
      <c r="R15" s="53">
        <f t="shared" si="4"/>
        <v>0</v>
      </c>
      <c r="S15" s="54">
        <f t="shared" si="5"/>
        <v>900000</v>
      </c>
      <c r="T15" s="54">
        <f t="shared" si="6"/>
        <v>100000</v>
      </c>
      <c r="U15" s="54">
        <f t="shared" si="7"/>
        <v>10000</v>
      </c>
      <c r="V15" s="54">
        <f t="shared" si="8"/>
        <v>1500</v>
      </c>
      <c r="W15" s="54">
        <f t="shared" si="9"/>
        <v>110000</v>
      </c>
      <c r="X15" s="54">
        <f t="shared" si="10"/>
        <v>990000</v>
      </c>
      <c r="Y15" s="54">
        <f t="shared" si="11"/>
        <v>98500</v>
      </c>
      <c r="AB15" s="54"/>
    </row>
    <row r="16" spans="1:29" ht="15.6" customHeight="1" x14ac:dyDescent="0.25">
      <c r="B16" s="38">
        <f t="shared" si="0"/>
        <v>0</v>
      </c>
      <c r="C16" s="93">
        <f t="shared" si="0"/>
        <v>0</v>
      </c>
      <c r="D16" s="40">
        <f t="shared" si="0"/>
        <v>0</v>
      </c>
      <c r="E16" s="41"/>
      <c r="F16" s="94"/>
      <c r="G16" s="92">
        <f t="shared" si="2"/>
        <v>0</v>
      </c>
      <c r="H16" s="95">
        <f t="shared" si="1"/>
        <v>0</v>
      </c>
      <c r="I16" s="60">
        <f t="shared" si="1"/>
        <v>0</v>
      </c>
      <c r="K16" s="49" t="s">
        <v>42</v>
      </c>
      <c r="L16" s="50">
        <v>20</v>
      </c>
      <c r="M16" s="50" t="s">
        <v>75</v>
      </c>
      <c r="N16" s="50" t="s">
        <v>180</v>
      </c>
      <c r="O16" s="96"/>
      <c r="P16" s="53">
        <v>55000</v>
      </c>
      <c r="Q16" s="53">
        <f t="shared" si="3"/>
        <v>1100000</v>
      </c>
      <c r="R16" s="53">
        <f t="shared" si="4"/>
        <v>0</v>
      </c>
      <c r="S16" s="54">
        <f t="shared" si="5"/>
        <v>1100000</v>
      </c>
      <c r="T16" s="54">
        <f t="shared" si="6"/>
        <v>55000</v>
      </c>
      <c r="U16" s="54">
        <f t="shared" si="7"/>
        <v>5500</v>
      </c>
      <c r="V16" s="54">
        <f t="shared" si="8"/>
        <v>825</v>
      </c>
      <c r="W16" s="54">
        <f t="shared" si="9"/>
        <v>60500</v>
      </c>
      <c r="X16" s="54">
        <f t="shared" si="10"/>
        <v>1210000</v>
      </c>
      <c r="Y16" s="54">
        <f t="shared" si="11"/>
        <v>54175</v>
      </c>
      <c r="AB16" s="54"/>
    </row>
    <row r="17" spans="2:29" ht="12" customHeight="1" x14ac:dyDescent="0.25">
      <c r="B17" s="38">
        <f t="shared" si="0"/>
        <v>0</v>
      </c>
      <c r="C17" s="93">
        <f t="shared" si="0"/>
        <v>0</v>
      </c>
      <c r="D17" s="40">
        <f t="shared" si="0"/>
        <v>0</v>
      </c>
      <c r="E17" s="41"/>
      <c r="F17" s="94"/>
      <c r="G17" s="92">
        <f t="shared" si="2"/>
        <v>0</v>
      </c>
      <c r="H17" s="95">
        <f t="shared" si="1"/>
        <v>0</v>
      </c>
      <c r="I17" s="60">
        <f t="shared" si="1"/>
        <v>0</v>
      </c>
      <c r="K17" s="49" t="s">
        <v>43</v>
      </c>
      <c r="L17" s="50">
        <v>100</v>
      </c>
      <c r="M17" s="50" t="s">
        <v>74</v>
      </c>
      <c r="N17" s="51" t="s">
        <v>117</v>
      </c>
      <c r="O17" s="52"/>
      <c r="P17" s="53">
        <v>5100</v>
      </c>
      <c r="Q17" s="53">
        <f t="shared" si="3"/>
        <v>510000</v>
      </c>
      <c r="R17" s="53">
        <f t="shared" si="4"/>
        <v>0</v>
      </c>
      <c r="S17" s="54">
        <f t="shared" si="5"/>
        <v>510000</v>
      </c>
      <c r="T17" s="54">
        <f t="shared" si="6"/>
        <v>5100</v>
      </c>
      <c r="U17" s="54">
        <f t="shared" si="7"/>
        <v>510</v>
      </c>
      <c r="V17" s="54">
        <f t="shared" si="8"/>
        <v>76.5</v>
      </c>
      <c r="W17" s="54">
        <f t="shared" si="9"/>
        <v>5610</v>
      </c>
      <c r="X17" s="54">
        <f t="shared" si="10"/>
        <v>561000</v>
      </c>
      <c r="Y17" s="54">
        <f t="shared" si="11"/>
        <v>5023.5</v>
      </c>
      <c r="AB17" s="54"/>
      <c r="AC17" s="57"/>
    </row>
    <row r="18" spans="2:29" s="26" customFormat="1" ht="12" customHeight="1" x14ac:dyDescent="0.25">
      <c r="B18" s="38">
        <f t="shared" si="0"/>
        <v>0</v>
      </c>
      <c r="C18" s="93">
        <f t="shared" si="0"/>
        <v>0</v>
      </c>
      <c r="D18" s="40">
        <f t="shared" si="0"/>
        <v>0</v>
      </c>
      <c r="E18" s="41"/>
      <c r="F18" s="94"/>
      <c r="G18" s="92">
        <f t="shared" si="2"/>
        <v>0</v>
      </c>
      <c r="H18" s="95">
        <f t="shared" si="1"/>
        <v>0</v>
      </c>
      <c r="I18" s="60">
        <f t="shared" si="1"/>
        <v>0</v>
      </c>
      <c r="J18" s="27"/>
      <c r="K18" s="49" t="s">
        <v>44</v>
      </c>
      <c r="L18" s="50">
        <v>20</v>
      </c>
      <c r="M18" s="50" t="s">
        <v>75</v>
      </c>
      <c r="N18" s="51" t="s">
        <v>142</v>
      </c>
      <c r="O18" s="52"/>
      <c r="P18" s="53">
        <v>55000</v>
      </c>
      <c r="Q18" s="53">
        <f t="shared" si="3"/>
        <v>1100000</v>
      </c>
      <c r="R18" s="53">
        <f t="shared" si="4"/>
        <v>0</v>
      </c>
      <c r="S18" s="54">
        <f t="shared" si="5"/>
        <v>1100000</v>
      </c>
      <c r="T18" s="54">
        <f t="shared" si="6"/>
        <v>55000</v>
      </c>
      <c r="U18" s="54">
        <f t="shared" si="7"/>
        <v>5500</v>
      </c>
      <c r="V18" s="54">
        <f t="shared" si="8"/>
        <v>825</v>
      </c>
      <c r="W18" s="54">
        <f t="shared" si="9"/>
        <v>60500</v>
      </c>
      <c r="X18" s="54">
        <f t="shared" si="10"/>
        <v>1210000</v>
      </c>
      <c r="Y18" s="54">
        <f t="shared" si="11"/>
        <v>54175</v>
      </c>
      <c r="Z18" s="1"/>
      <c r="AA18" s="1"/>
      <c r="AB18" s="54"/>
    </row>
    <row r="19" spans="2:29" s="26" customFormat="1" ht="15" customHeight="1" x14ac:dyDescent="0.25">
      <c r="B19" s="361" t="s">
        <v>45</v>
      </c>
      <c r="C19" s="362"/>
      <c r="D19" s="111" t="s">
        <v>46</v>
      </c>
      <c r="E19" s="111" t="s">
        <v>47</v>
      </c>
      <c r="F19" s="361" t="s">
        <v>36</v>
      </c>
      <c r="G19" s="362"/>
      <c r="H19" s="361" t="s">
        <v>48</v>
      </c>
      <c r="I19" s="362"/>
      <c r="J19" s="27"/>
      <c r="K19" s="49" t="s">
        <v>49</v>
      </c>
      <c r="L19" s="50"/>
      <c r="M19" s="50"/>
      <c r="N19" s="50"/>
      <c r="O19" s="96"/>
      <c r="P19" s="53"/>
      <c r="Q19" s="53">
        <f t="shared" si="3"/>
        <v>0</v>
      </c>
      <c r="R19" s="53">
        <f t="shared" si="4"/>
        <v>0</v>
      </c>
      <c r="S19" s="54"/>
      <c r="T19" s="54"/>
      <c r="U19" s="54"/>
      <c r="V19" s="54"/>
      <c r="W19" s="54"/>
      <c r="X19" s="54"/>
      <c r="Y19" s="54"/>
    </row>
    <row r="20" spans="2:29" s="26" customFormat="1" ht="14.1" customHeight="1" x14ac:dyDescent="0.25">
      <c r="B20" s="363">
        <f>+M26</f>
        <v>4135000</v>
      </c>
      <c r="C20" s="364"/>
      <c r="D20" s="114">
        <f>+M27</f>
        <v>0</v>
      </c>
      <c r="E20" s="114">
        <f>+M28</f>
        <v>4135000</v>
      </c>
      <c r="F20" s="363">
        <f>+M29</f>
        <v>413500</v>
      </c>
      <c r="G20" s="364"/>
      <c r="H20" s="363">
        <f>M30</f>
        <v>4548500</v>
      </c>
      <c r="I20" s="364"/>
      <c r="J20" s="27"/>
      <c r="K20" s="49" t="s">
        <v>50</v>
      </c>
      <c r="L20" s="50"/>
      <c r="M20" s="50"/>
      <c r="N20" s="50"/>
      <c r="O20" s="52"/>
      <c r="P20" s="53"/>
      <c r="Q20" s="53">
        <f t="shared" si="3"/>
        <v>0</v>
      </c>
      <c r="R20" s="53">
        <f t="shared" si="4"/>
        <v>0</v>
      </c>
      <c r="X20" s="62"/>
      <c r="Y20" s="62"/>
    </row>
    <row r="21" spans="2:29" ht="13.5" customHeight="1" x14ac:dyDescent="0.25">
      <c r="B21" s="365" t="s">
        <v>51</v>
      </c>
      <c r="C21" s="366"/>
      <c r="D21" s="115" t="str">
        <f>+M31</f>
        <v>EMPAT JUTA LIMA RATUS EMPAT PULUH DELAPAN RIBU LIMA RATUS RUPIAH.</v>
      </c>
      <c r="E21" s="116"/>
      <c r="F21" s="117"/>
      <c r="G21" s="117"/>
      <c r="H21" s="117"/>
      <c r="I21" s="118"/>
      <c r="K21" s="49" t="s">
        <v>52</v>
      </c>
      <c r="L21" s="50"/>
      <c r="M21" s="50"/>
      <c r="N21" s="50"/>
      <c r="O21" s="96"/>
      <c r="P21" s="53"/>
      <c r="Q21" s="53">
        <f t="shared" si="3"/>
        <v>0</v>
      </c>
      <c r="R21" s="53">
        <f t="shared" si="4"/>
        <v>0</v>
      </c>
    </row>
    <row r="22" spans="2:29" ht="15" customHeight="1" x14ac:dyDescent="0.25">
      <c r="B22" s="98" t="s">
        <v>53</v>
      </c>
      <c r="C22" s="119"/>
      <c r="D22" s="98"/>
      <c r="E22" s="120"/>
      <c r="F22" s="121"/>
      <c r="G22" s="119"/>
      <c r="H22" s="367" t="s">
        <v>54</v>
      </c>
      <c r="I22" s="368"/>
      <c r="K22" s="49" t="s">
        <v>55</v>
      </c>
      <c r="L22" s="50"/>
      <c r="M22" s="50"/>
      <c r="N22" s="50"/>
      <c r="O22" s="96"/>
      <c r="P22" s="53"/>
      <c r="Q22" s="53">
        <f t="shared" si="3"/>
        <v>0</v>
      </c>
      <c r="R22" s="53">
        <f t="shared" si="4"/>
        <v>0</v>
      </c>
    </row>
    <row r="23" spans="2:29" ht="13.5" customHeight="1" x14ac:dyDescent="0.25">
      <c r="B23" s="113" t="s">
        <v>56</v>
      </c>
      <c r="C23" s="122"/>
      <c r="D23" s="113"/>
      <c r="E23" s="123"/>
      <c r="F23" s="369" t="s">
        <v>57</v>
      </c>
      <c r="G23" s="370"/>
      <c r="H23" s="113"/>
      <c r="I23" s="122"/>
      <c r="K23" s="49" t="s">
        <v>58</v>
      </c>
      <c r="L23" s="50"/>
      <c r="M23" s="50"/>
      <c r="N23" s="51"/>
      <c r="O23" s="52"/>
      <c r="P23" s="53"/>
      <c r="Q23" s="53">
        <f t="shared" si="3"/>
        <v>0</v>
      </c>
      <c r="R23" s="53">
        <f t="shared" si="4"/>
        <v>0</v>
      </c>
    </row>
    <row r="24" spans="2:29" ht="13.5" customHeight="1" x14ac:dyDescent="0.25">
      <c r="B24" s="113"/>
      <c r="C24" s="122"/>
      <c r="D24" s="113"/>
      <c r="E24" s="123"/>
      <c r="F24" s="124"/>
      <c r="G24" s="122"/>
      <c r="H24" s="113"/>
      <c r="I24" s="122"/>
      <c r="K24" s="49" t="s">
        <v>59</v>
      </c>
      <c r="L24" s="50"/>
      <c r="M24" s="50"/>
      <c r="N24" s="51"/>
      <c r="O24" s="52"/>
      <c r="P24" s="53"/>
      <c r="Q24" s="53">
        <f t="shared" si="3"/>
        <v>0</v>
      </c>
      <c r="R24" s="53">
        <f t="shared" si="4"/>
        <v>0</v>
      </c>
      <c r="X24" s="54">
        <v>7810506</v>
      </c>
      <c r="Y24" s="54"/>
    </row>
    <row r="25" spans="2:29" ht="12.75" customHeight="1" x14ac:dyDescent="0.25">
      <c r="B25" s="113"/>
      <c r="C25" s="122"/>
      <c r="D25" s="113"/>
      <c r="E25" s="123"/>
      <c r="F25" s="124"/>
      <c r="G25" s="122"/>
      <c r="H25" s="113"/>
      <c r="I25" s="122"/>
      <c r="Q25" s="73">
        <f>SUM(Q13:Q24)</f>
        <v>4135000</v>
      </c>
    </row>
    <row r="26" spans="2:29" ht="13.5" customHeight="1" x14ac:dyDescent="0.25">
      <c r="B26" s="113"/>
      <c r="C26" s="122"/>
      <c r="D26" s="113"/>
      <c r="E26" s="125"/>
      <c r="F26" s="315" t="s">
        <v>69</v>
      </c>
      <c r="G26" s="316"/>
      <c r="H26" s="315" t="s">
        <v>61</v>
      </c>
      <c r="I26" s="316"/>
      <c r="L26" s="74" t="s">
        <v>60</v>
      </c>
      <c r="M26" s="75">
        <f>Q25</f>
        <v>4135000</v>
      </c>
      <c r="N26" s="74"/>
      <c r="O26" s="74"/>
      <c r="P26" s="74"/>
      <c r="Q26" s="74"/>
    </row>
    <row r="27" spans="2:29" ht="13.5" customHeight="1" x14ac:dyDescent="0.25">
      <c r="B27" s="359" t="s">
        <v>63</v>
      </c>
      <c r="C27" s="360"/>
      <c r="D27" s="126"/>
      <c r="E27" s="127"/>
      <c r="F27" s="313" t="s">
        <v>70</v>
      </c>
      <c r="G27" s="314"/>
      <c r="H27" s="313" t="s">
        <v>64</v>
      </c>
      <c r="I27" s="314"/>
      <c r="L27" s="74" t="s">
        <v>62</v>
      </c>
      <c r="M27" s="75">
        <f>SUM(R13:R24)</f>
        <v>0</v>
      </c>
      <c r="N27" s="74"/>
      <c r="O27" s="74"/>
      <c r="P27" s="74"/>
      <c r="Q27" s="74"/>
    </row>
    <row r="28" spans="2:29" ht="13.5" customHeight="1" x14ac:dyDescent="0.25">
      <c r="L28" s="74" t="s">
        <v>65</v>
      </c>
      <c r="M28" s="75">
        <f>+M26-M27</f>
        <v>4135000</v>
      </c>
      <c r="N28" s="74"/>
      <c r="O28" s="74"/>
      <c r="P28" s="74"/>
      <c r="Q28" s="74"/>
    </row>
    <row r="29" spans="2:29" ht="13.5" customHeight="1" x14ac:dyDescent="0.25">
      <c r="L29" s="74" t="s">
        <v>36</v>
      </c>
      <c r="M29" s="75">
        <f>0.1*M28</f>
        <v>413500</v>
      </c>
      <c r="N29" s="79">
        <f>M29*1.5%</f>
        <v>6202.5</v>
      </c>
      <c r="O29" s="74"/>
      <c r="P29" s="74"/>
      <c r="Q29" s="74"/>
    </row>
    <row r="30" spans="2:29" ht="13.5" customHeight="1" x14ac:dyDescent="0.25">
      <c r="L30" s="74" t="s">
        <v>66</v>
      </c>
      <c r="M30" s="75">
        <f>M28+M29</f>
        <v>4548500</v>
      </c>
      <c r="N30" s="74"/>
      <c r="O30" s="74"/>
      <c r="P30" s="74"/>
      <c r="Q30" s="74"/>
    </row>
    <row r="31" spans="2:29" ht="13.5" customHeight="1" x14ac:dyDescent="0.25">
      <c r="L31" s="74" t="s">
        <v>67</v>
      </c>
      <c r="M31" s="80" t="s">
        <v>185</v>
      </c>
      <c r="N31" s="74"/>
      <c r="O31" s="74"/>
      <c r="P31" s="74"/>
      <c r="Q31" s="74"/>
    </row>
    <row r="33" spans="10:20" ht="13.5" customHeight="1" x14ac:dyDescent="0.25">
      <c r="J33" s="1"/>
      <c r="K33" s="1"/>
      <c r="L33" s="1"/>
      <c r="T33" s="73">
        <f>SUM(T23:T32)</f>
        <v>0</v>
      </c>
    </row>
    <row r="34" spans="10:20" ht="13.5" customHeight="1" x14ac:dyDescent="0.25">
      <c r="J34" s="1"/>
      <c r="K34" s="1"/>
      <c r="L34" s="1"/>
      <c r="M34" s="73"/>
    </row>
    <row r="35" spans="10:20" ht="13.5" customHeight="1" x14ac:dyDescent="0.25">
      <c r="J35" s="1"/>
      <c r="K35" s="1"/>
      <c r="L35" s="1"/>
      <c r="P35" s="81"/>
    </row>
    <row r="36" spans="10:20" ht="13.5" customHeight="1" x14ac:dyDescent="0.25">
      <c r="J36" s="1"/>
      <c r="K36" s="1"/>
      <c r="L36" s="1"/>
      <c r="P36" s="73"/>
    </row>
    <row r="37" spans="10:20" ht="13.5" customHeight="1" x14ac:dyDescent="0.25">
      <c r="J37" s="1"/>
      <c r="K37" s="1"/>
      <c r="L37" s="1"/>
      <c r="P37" s="73"/>
    </row>
  </sheetData>
  <mergeCells count="29">
    <mergeCell ref="B27:C27"/>
    <mergeCell ref="F27:G27"/>
    <mergeCell ref="H27:I27"/>
    <mergeCell ref="D8:E8"/>
    <mergeCell ref="B19:C19"/>
    <mergeCell ref="F19:G19"/>
    <mergeCell ref="H19:I19"/>
    <mergeCell ref="B20:C20"/>
    <mergeCell ref="F20:G20"/>
    <mergeCell ref="H20:I20"/>
    <mergeCell ref="B21:C21"/>
    <mergeCell ref="H22:I22"/>
    <mergeCell ref="F23:G23"/>
    <mergeCell ref="F26:G26"/>
    <mergeCell ref="H26:I26"/>
    <mergeCell ref="H5:I5"/>
    <mergeCell ref="B6:C6"/>
    <mergeCell ref="D6:E6"/>
    <mergeCell ref="F6:G6"/>
    <mergeCell ref="H6:I6"/>
    <mergeCell ref="B7:C7"/>
    <mergeCell ref="D7:E7"/>
    <mergeCell ref="F7:G7"/>
    <mergeCell ref="B1:E1"/>
    <mergeCell ref="B2:E2"/>
    <mergeCell ref="B3:E3"/>
    <mergeCell ref="B4:E4"/>
    <mergeCell ref="C5:D5"/>
    <mergeCell ref="E5:G5"/>
  </mergeCells>
  <pageMargins left="0.19685039370078741" right="0" top="0.23622047244094491" bottom="0.51181102362204722" header="0" footer="0"/>
  <pageSetup paperSize="5" pageOrder="overThenDown" orientation="portrait" horizontalDpi="4294967292" vertic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zoomScale="90" zoomScaleNormal="90" zoomScalePageLayoutView="90" workbookViewId="0">
      <selection activeCell="M2" sqref="M2"/>
    </sheetView>
  </sheetViews>
  <sheetFormatPr defaultColWidth="9.140625" defaultRowHeight="13.5" customHeight="1" x14ac:dyDescent="0.25"/>
  <cols>
    <col min="1" max="1" width="1.85546875" style="1" customWidth="1"/>
    <col min="2" max="2" width="9.140625" style="1" customWidth="1"/>
    <col min="3" max="3" width="8.42578125" style="1" customWidth="1"/>
    <col min="4" max="4" width="15.42578125" style="1" customWidth="1"/>
    <col min="5" max="5" width="26.85546875" style="1" customWidth="1"/>
    <col min="6" max="6" width="16.7109375" style="1" customWidth="1"/>
    <col min="7" max="7" width="8.5703125" style="1" customWidth="1"/>
    <col min="8" max="8" width="12" style="1" customWidth="1"/>
    <col min="9" max="9" width="12.7109375" style="1" customWidth="1"/>
    <col min="10" max="10" width="3.85546875" style="5" customWidth="1"/>
    <col min="11" max="11" width="5.42578125" style="6" customWidth="1"/>
    <col min="12" max="12" width="8.42578125" style="7" customWidth="1"/>
    <col min="13" max="13" width="13.28515625" style="7" customWidth="1"/>
    <col min="14" max="14" width="20" style="7" customWidth="1"/>
    <col min="15" max="15" width="8.140625" style="7" customWidth="1"/>
    <col min="16" max="16" width="12.85546875" style="7" customWidth="1"/>
    <col min="17" max="17" width="12.42578125" style="7" customWidth="1"/>
    <col min="18" max="18" width="12.42578125" style="8" customWidth="1"/>
    <col min="19" max="20" width="9.140625" style="1"/>
    <col min="21" max="21" width="10.28515625" style="1" bestFit="1" customWidth="1"/>
    <col min="22" max="22" width="10.28515625" style="1" customWidth="1"/>
    <col min="23" max="23" width="9.140625" style="1"/>
    <col min="24" max="24" width="10.28515625" style="1" bestFit="1" customWidth="1"/>
    <col min="25" max="25" width="10.28515625" style="1" customWidth="1"/>
    <col min="26" max="28" width="9.140625" style="1"/>
    <col min="29" max="29" width="10.140625" style="1" bestFit="1" customWidth="1"/>
    <col min="30" max="16384" width="9.140625" style="1"/>
  </cols>
  <sheetData>
    <row r="1" spans="1:29" ht="14.25" customHeight="1" x14ac:dyDescent="0.25">
      <c r="B1" s="302" t="s">
        <v>0</v>
      </c>
      <c r="C1" s="303"/>
      <c r="D1" s="303"/>
      <c r="E1" s="304"/>
      <c r="F1" s="2" t="s">
        <v>1</v>
      </c>
      <c r="G1" s="3"/>
      <c r="H1" s="3"/>
      <c r="I1" s="4"/>
    </row>
    <row r="2" spans="1:29" ht="14.25" customHeight="1" x14ac:dyDescent="0.25">
      <c r="B2" s="305" t="s">
        <v>2</v>
      </c>
      <c r="C2" s="306"/>
      <c r="D2" s="306"/>
      <c r="E2" s="307"/>
      <c r="F2" s="9" t="str">
        <f>M2</f>
        <v>RSI FATIMAH CILACAP</v>
      </c>
      <c r="G2" s="10"/>
      <c r="H2" s="10"/>
      <c r="I2" s="11"/>
      <c r="L2" s="12" t="s">
        <v>3</v>
      </c>
      <c r="M2" s="82" t="s">
        <v>71</v>
      </c>
      <c r="N2" s="14"/>
      <c r="O2" s="15"/>
    </row>
    <row r="3" spans="1:29" ht="14.25" customHeight="1" x14ac:dyDescent="0.25">
      <c r="B3" s="285" t="s">
        <v>5</v>
      </c>
      <c r="C3" s="308"/>
      <c r="D3" s="308"/>
      <c r="E3" s="286"/>
      <c r="F3" s="9" t="str">
        <f>M3</f>
        <v xml:space="preserve">JL.Ir.Juanda No.20 Cilacap </v>
      </c>
      <c r="G3" s="10"/>
      <c r="H3" s="10"/>
      <c r="I3" s="11"/>
      <c r="L3" s="12" t="s">
        <v>6</v>
      </c>
      <c r="M3" s="82" t="s">
        <v>72</v>
      </c>
      <c r="N3" s="14"/>
      <c r="O3" s="15"/>
    </row>
    <row r="4" spans="1:29" ht="14.25" customHeight="1" x14ac:dyDescent="0.25">
      <c r="B4" s="289" t="s">
        <v>8</v>
      </c>
      <c r="C4" s="309"/>
      <c r="D4" s="309"/>
      <c r="E4" s="290"/>
      <c r="F4" s="16" t="s">
        <v>9</v>
      </c>
      <c r="G4" s="17" t="str">
        <f>+M4</f>
        <v>01.459.688.6-522.000</v>
      </c>
      <c r="H4" s="18"/>
      <c r="I4" s="19"/>
      <c r="L4" s="12" t="s">
        <v>10</v>
      </c>
      <c r="M4" s="82" t="s">
        <v>73</v>
      </c>
      <c r="N4" s="14"/>
      <c r="O4" s="15"/>
    </row>
    <row r="5" spans="1:29" s="21" customFormat="1" ht="14.25" customHeight="1" x14ac:dyDescent="0.25">
      <c r="B5" s="22" t="s">
        <v>12</v>
      </c>
      <c r="C5" s="299" t="str">
        <f>+M6</f>
        <v>010.001-17.33559796</v>
      </c>
      <c r="D5" s="300"/>
      <c r="E5" s="310" t="s">
        <v>13</v>
      </c>
      <c r="F5" s="311"/>
      <c r="G5" s="312"/>
      <c r="H5" s="297" t="s">
        <v>14</v>
      </c>
      <c r="I5" s="298"/>
      <c r="J5" s="23"/>
      <c r="K5" s="6"/>
      <c r="L5" s="12"/>
      <c r="M5" s="13"/>
      <c r="N5" s="24"/>
      <c r="O5" s="25"/>
      <c r="P5" s="7"/>
      <c r="Q5" s="7"/>
      <c r="R5" s="8"/>
    </row>
    <row r="6" spans="1:29" s="26" customFormat="1" ht="10.5" customHeight="1" x14ac:dyDescent="0.25">
      <c r="B6" s="293" t="s">
        <v>15</v>
      </c>
      <c r="C6" s="294"/>
      <c r="D6" s="293" t="s">
        <v>16</v>
      </c>
      <c r="E6" s="294"/>
      <c r="F6" s="293" t="s">
        <v>17</v>
      </c>
      <c r="G6" s="294"/>
      <c r="H6" s="297" t="s">
        <v>18</v>
      </c>
      <c r="I6" s="298"/>
      <c r="J6" s="27"/>
      <c r="K6" s="6"/>
      <c r="L6" s="12" t="s">
        <v>19</v>
      </c>
      <c r="M6" s="13" t="s">
        <v>174</v>
      </c>
      <c r="N6" s="24"/>
      <c r="O6" s="25"/>
      <c r="P6" s="7"/>
      <c r="Q6" s="7"/>
      <c r="R6" s="8"/>
    </row>
    <row r="7" spans="1:29" s="26" customFormat="1" ht="12.75" customHeight="1" x14ac:dyDescent="0.15">
      <c r="B7" s="299" t="str">
        <f>+M7</f>
        <v>316/HAM/IV/2017</v>
      </c>
      <c r="C7" s="300"/>
      <c r="D7" s="301">
        <f>+M8</f>
        <v>42828</v>
      </c>
      <c r="E7" s="294"/>
      <c r="F7" s="301">
        <f>+M9</f>
        <v>42849</v>
      </c>
      <c r="G7" s="294"/>
      <c r="H7" s="216" t="s">
        <v>20</v>
      </c>
      <c r="I7" s="213"/>
      <c r="J7" s="27"/>
      <c r="K7" s="6"/>
      <c r="L7" s="12" t="s">
        <v>21</v>
      </c>
      <c r="M7" s="28" t="s">
        <v>173</v>
      </c>
      <c r="N7" s="24"/>
      <c r="O7" s="25">
        <f>447-8</f>
        <v>439</v>
      </c>
      <c r="P7" s="7"/>
      <c r="Q7" s="7"/>
      <c r="R7" s="8"/>
    </row>
    <row r="8" spans="1:29" s="26" customFormat="1" ht="10.5" customHeight="1" x14ac:dyDescent="0.25">
      <c r="B8" s="215" t="s">
        <v>22</v>
      </c>
      <c r="C8" s="215" t="s">
        <v>23</v>
      </c>
      <c r="D8" s="293" t="s">
        <v>24</v>
      </c>
      <c r="E8" s="294"/>
      <c r="F8" s="215" t="s">
        <v>25</v>
      </c>
      <c r="G8" s="29" t="s">
        <v>26</v>
      </c>
      <c r="H8" s="215" t="s">
        <v>27</v>
      </c>
      <c r="I8" s="215" t="s">
        <v>28</v>
      </c>
      <c r="J8" s="27"/>
      <c r="K8" s="6"/>
      <c r="L8" s="12" t="s">
        <v>29</v>
      </c>
      <c r="M8" s="30">
        <v>42828</v>
      </c>
      <c r="N8" s="24"/>
      <c r="O8" s="25"/>
      <c r="P8" s="7"/>
      <c r="Q8" s="7"/>
      <c r="R8" s="8"/>
    </row>
    <row r="9" spans="1:29" ht="15" customHeight="1" x14ac:dyDescent="0.25">
      <c r="B9" s="31">
        <f t="shared" ref="B9:D18" si="0">+L13</f>
        <v>500</v>
      </c>
      <c r="C9" s="214" t="str">
        <f t="shared" si="0"/>
        <v>PCS</v>
      </c>
      <c r="D9" s="32" t="str">
        <f t="shared" si="0"/>
        <v>TRANSFUSI SET ABADA</v>
      </c>
      <c r="E9" s="33"/>
      <c r="F9" s="34" t="s">
        <v>120</v>
      </c>
      <c r="G9" s="132">
        <f>O13</f>
        <v>0</v>
      </c>
      <c r="H9" s="36">
        <f t="shared" ref="H9:I17" si="1">+P13</f>
        <v>8550</v>
      </c>
      <c r="I9" s="37">
        <f t="shared" si="1"/>
        <v>4275000</v>
      </c>
      <c r="L9" s="12" t="s">
        <v>30</v>
      </c>
      <c r="M9" s="30">
        <f>M8+21</f>
        <v>42849</v>
      </c>
      <c r="N9" s="24"/>
      <c r="O9" s="25"/>
    </row>
    <row r="10" spans="1:29" ht="15.6" customHeight="1" x14ac:dyDescent="0.25">
      <c r="B10" s="31">
        <f t="shared" si="0"/>
        <v>500</v>
      </c>
      <c r="C10" s="214" t="str">
        <f t="shared" si="0"/>
        <v>PCS</v>
      </c>
      <c r="D10" s="32" t="str">
        <f t="shared" si="0"/>
        <v>INFUSION SET FRESCO</v>
      </c>
      <c r="E10" s="33"/>
      <c r="F10" s="34" t="s">
        <v>121</v>
      </c>
      <c r="G10" s="135">
        <f>O14</f>
        <v>0</v>
      </c>
      <c r="H10" s="36">
        <f t="shared" si="1"/>
        <v>4730</v>
      </c>
      <c r="I10" s="37">
        <f t="shared" si="1"/>
        <v>2365000</v>
      </c>
    </row>
    <row r="11" spans="1:29" ht="15" customHeight="1" x14ac:dyDescent="0.25">
      <c r="B11" s="38">
        <f t="shared" si="0"/>
        <v>0</v>
      </c>
      <c r="C11" s="39">
        <f t="shared" si="0"/>
        <v>0</v>
      </c>
      <c r="D11" s="40">
        <f t="shared" si="0"/>
        <v>0</v>
      </c>
      <c r="E11" s="41"/>
      <c r="F11" s="42"/>
      <c r="G11" s="135">
        <f t="shared" ref="G11:G18" si="2">O15</f>
        <v>0</v>
      </c>
      <c r="H11" s="44">
        <f>+P15</f>
        <v>0</v>
      </c>
      <c r="I11" s="45">
        <f t="shared" si="1"/>
        <v>0</v>
      </c>
      <c r="L11" s="46" t="s">
        <v>31</v>
      </c>
      <c r="M11" s="46" t="s">
        <v>32</v>
      </c>
      <c r="N11" s="46"/>
      <c r="O11" s="46" t="s">
        <v>33</v>
      </c>
      <c r="P11" s="46" t="s">
        <v>34</v>
      </c>
      <c r="Q11" s="46" t="s">
        <v>35</v>
      </c>
      <c r="R11" s="47" t="s">
        <v>33</v>
      </c>
    </row>
    <row r="12" spans="1:29" ht="15.6" customHeight="1" x14ac:dyDescent="0.25">
      <c r="A12" s="48"/>
      <c r="B12" s="38">
        <f t="shared" si="0"/>
        <v>0</v>
      </c>
      <c r="C12" s="39">
        <f t="shared" si="0"/>
        <v>0</v>
      </c>
      <c r="D12" s="40">
        <f t="shared" si="0"/>
        <v>0</v>
      </c>
      <c r="E12" s="41"/>
      <c r="F12" s="56"/>
      <c r="G12" s="135">
        <f t="shared" si="2"/>
        <v>0</v>
      </c>
      <c r="H12" s="44">
        <f>+P16</f>
        <v>0</v>
      </c>
      <c r="I12" s="45">
        <f t="shared" si="1"/>
        <v>0</v>
      </c>
      <c r="U12" s="1" t="s">
        <v>36</v>
      </c>
      <c r="V12" s="1" t="s">
        <v>37</v>
      </c>
      <c r="Y12" s="1" t="s">
        <v>38</v>
      </c>
    </row>
    <row r="13" spans="1:29" ht="15.6" customHeight="1" x14ac:dyDescent="0.25">
      <c r="A13" s="48"/>
      <c r="B13" s="38">
        <f t="shared" si="0"/>
        <v>0</v>
      </c>
      <c r="C13" s="39">
        <f t="shared" si="0"/>
        <v>0</v>
      </c>
      <c r="D13" s="40">
        <f t="shared" si="0"/>
        <v>0</v>
      </c>
      <c r="E13" s="41"/>
      <c r="F13" s="42"/>
      <c r="G13" s="135">
        <f t="shared" si="2"/>
        <v>0</v>
      </c>
      <c r="H13" s="44">
        <f t="shared" si="1"/>
        <v>0</v>
      </c>
      <c r="I13" s="45">
        <f t="shared" si="1"/>
        <v>0</v>
      </c>
      <c r="K13" s="49" t="s">
        <v>39</v>
      </c>
      <c r="L13" s="50">
        <v>500</v>
      </c>
      <c r="M13" s="50" t="s">
        <v>74</v>
      </c>
      <c r="N13" s="51" t="s">
        <v>175</v>
      </c>
      <c r="O13" s="52"/>
      <c r="P13" s="53">
        <v>8550</v>
      </c>
      <c r="Q13" s="53">
        <f t="shared" ref="Q13:Q24" si="3">L13*P13</f>
        <v>4275000</v>
      </c>
      <c r="R13" s="53">
        <f t="shared" ref="R13:R24" si="4">+Q13*O13</f>
        <v>0</v>
      </c>
      <c r="S13" s="54">
        <f t="shared" ref="S13:S18" si="5">Q13-R13</f>
        <v>4275000</v>
      </c>
      <c r="T13" s="54">
        <f t="shared" ref="T13:T18" si="6">S13/L13</f>
        <v>8550</v>
      </c>
      <c r="U13" s="54">
        <f t="shared" ref="U13:U18" si="7">T13*0.1</f>
        <v>855</v>
      </c>
      <c r="V13" s="54">
        <f t="shared" ref="V13:V18" si="8">U13*0.15</f>
        <v>128.25</v>
      </c>
      <c r="W13" s="54">
        <f t="shared" ref="W13:W18" si="9">T13+U13</f>
        <v>9405</v>
      </c>
      <c r="X13" s="54">
        <f t="shared" ref="X13:X18" si="10">W13*L13</f>
        <v>4702500</v>
      </c>
      <c r="Y13" s="54">
        <f t="shared" ref="Y13:Y18" si="11">T13-V13</f>
        <v>8421.75</v>
      </c>
      <c r="AA13" s="1">
        <v>137940</v>
      </c>
      <c r="AB13" s="54">
        <f>Y13-AA13</f>
        <v>-129518.25</v>
      </c>
      <c r="AC13" s="55">
        <f>AB13*L13</f>
        <v>-64759125</v>
      </c>
    </row>
    <row r="14" spans="1:29" ht="14.45" customHeight="1" x14ac:dyDescent="0.25">
      <c r="A14" s="48"/>
      <c r="B14" s="38">
        <f t="shared" si="0"/>
        <v>0</v>
      </c>
      <c r="C14" s="39">
        <f t="shared" si="0"/>
        <v>0</v>
      </c>
      <c r="D14" s="40">
        <f t="shared" si="0"/>
        <v>0</v>
      </c>
      <c r="E14" s="41"/>
      <c r="F14" s="56"/>
      <c r="G14" s="135">
        <f t="shared" si="2"/>
        <v>0</v>
      </c>
      <c r="H14" s="44">
        <f t="shared" si="1"/>
        <v>0</v>
      </c>
      <c r="I14" s="45">
        <f t="shared" si="1"/>
        <v>0</v>
      </c>
      <c r="K14" s="49" t="s">
        <v>40</v>
      </c>
      <c r="L14" s="50">
        <v>500</v>
      </c>
      <c r="M14" s="50" t="s">
        <v>74</v>
      </c>
      <c r="N14" s="51" t="s">
        <v>76</v>
      </c>
      <c r="O14" s="52"/>
      <c r="P14" s="53">
        <v>4730</v>
      </c>
      <c r="Q14" s="53">
        <f t="shared" si="3"/>
        <v>2365000</v>
      </c>
      <c r="R14" s="53">
        <f t="shared" si="4"/>
        <v>0</v>
      </c>
      <c r="S14" s="54">
        <f t="shared" si="5"/>
        <v>2365000</v>
      </c>
      <c r="T14" s="54">
        <f t="shared" si="6"/>
        <v>4730</v>
      </c>
      <c r="U14" s="54">
        <f t="shared" si="7"/>
        <v>473</v>
      </c>
      <c r="V14" s="54">
        <f t="shared" si="8"/>
        <v>70.95</v>
      </c>
      <c r="W14" s="54">
        <f t="shared" si="9"/>
        <v>5203</v>
      </c>
      <c r="X14" s="54">
        <f t="shared" si="10"/>
        <v>2601500</v>
      </c>
      <c r="Y14" s="54">
        <f t="shared" si="11"/>
        <v>4659.05</v>
      </c>
      <c r="AB14" s="54"/>
    </row>
    <row r="15" spans="1:29" ht="15.6" customHeight="1" x14ac:dyDescent="0.25">
      <c r="B15" s="38">
        <f t="shared" si="0"/>
        <v>0</v>
      </c>
      <c r="C15" s="39">
        <f t="shared" si="0"/>
        <v>0</v>
      </c>
      <c r="D15" s="40">
        <f t="shared" si="0"/>
        <v>0</v>
      </c>
      <c r="E15" s="41"/>
      <c r="F15" s="56"/>
      <c r="G15" s="135">
        <f t="shared" si="2"/>
        <v>0</v>
      </c>
      <c r="H15" s="44">
        <f t="shared" si="1"/>
        <v>0</v>
      </c>
      <c r="I15" s="45">
        <f t="shared" si="1"/>
        <v>0</v>
      </c>
      <c r="K15" s="49" t="s">
        <v>41</v>
      </c>
      <c r="L15" s="50"/>
      <c r="M15" s="50"/>
      <c r="N15" s="51"/>
      <c r="O15" s="52"/>
      <c r="P15" s="53"/>
      <c r="Q15" s="53">
        <f>L15*P15</f>
        <v>0</v>
      </c>
      <c r="R15" s="53">
        <f>+Q15*O15</f>
        <v>0</v>
      </c>
      <c r="S15" s="54">
        <f t="shared" si="5"/>
        <v>0</v>
      </c>
      <c r="T15" s="54" t="e">
        <f>S15/L15</f>
        <v>#DIV/0!</v>
      </c>
      <c r="U15" s="54" t="e">
        <f t="shared" si="7"/>
        <v>#DIV/0!</v>
      </c>
      <c r="V15" s="54" t="e">
        <f t="shared" si="8"/>
        <v>#DIV/0!</v>
      </c>
      <c r="W15" s="54" t="e">
        <f t="shared" si="9"/>
        <v>#DIV/0!</v>
      </c>
      <c r="X15" s="54" t="e">
        <f>W15*L15</f>
        <v>#DIV/0!</v>
      </c>
      <c r="Y15" s="54" t="e">
        <f t="shared" si="11"/>
        <v>#DIV/0!</v>
      </c>
      <c r="AB15" s="54"/>
    </row>
    <row r="16" spans="1:29" ht="15.6" customHeight="1" x14ac:dyDescent="0.25">
      <c r="B16" s="38">
        <f t="shared" si="0"/>
        <v>0</v>
      </c>
      <c r="C16" s="39">
        <f t="shared" si="0"/>
        <v>0</v>
      </c>
      <c r="D16" s="40">
        <f t="shared" si="0"/>
        <v>0</v>
      </c>
      <c r="E16" s="41"/>
      <c r="F16" s="56"/>
      <c r="G16" s="135">
        <f t="shared" si="2"/>
        <v>0</v>
      </c>
      <c r="H16" s="44">
        <f t="shared" si="1"/>
        <v>0</v>
      </c>
      <c r="I16" s="45">
        <f t="shared" si="1"/>
        <v>0</v>
      </c>
      <c r="K16" s="49" t="s">
        <v>42</v>
      </c>
      <c r="L16" s="50"/>
      <c r="M16" s="50"/>
      <c r="N16" s="51"/>
      <c r="O16" s="52"/>
      <c r="P16" s="53"/>
      <c r="Q16" s="53">
        <f>L16*P16</f>
        <v>0</v>
      </c>
      <c r="R16" s="53">
        <f>+Q16*O16</f>
        <v>0</v>
      </c>
      <c r="S16" s="54">
        <f t="shared" si="5"/>
        <v>0</v>
      </c>
      <c r="T16" s="54" t="e">
        <f>S16/L16</f>
        <v>#DIV/0!</v>
      </c>
      <c r="U16" s="54" t="e">
        <f t="shared" si="7"/>
        <v>#DIV/0!</v>
      </c>
      <c r="V16" s="54" t="e">
        <f t="shared" si="8"/>
        <v>#DIV/0!</v>
      </c>
      <c r="W16" s="54" t="e">
        <f t="shared" si="9"/>
        <v>#DIV/0!</v>
      </c>
      <c r="X16" s="54" t="e">
        <f>W16*L16</f>
        <v>#DIV/0!</v>
      </c>
      <c r="Y16" s="54" t="e">
        <f t="shared" si="11"/>
        <v>#DIV/0!</v>
      </c>
      <c r="AB16" s="54"/>
    </row>
    <row r="17" spans="2:29" ht="12" customHeight="1" x14ac:dyDescent="0.25">
      <c r="B17" s="38">
        <f t="shared" si="0"/>
        <v>0</v>
      </c>
      <c r="C17" s="39">
        <f t="shared" si="0"/>
        <v>0</v>
      </c>
      <c r="D17" s="40">
        <f t="shared" si="0"/>
        <v>0</v>
      </c>
      <c r="E17" s="41"/>
      <c r="F17" s="56">
        <v>44348</v>
      </c>
      <c r="G17" s="135">
        <f t="shared" si="2"/>
        <v>0</v>
      </c>
      <c r="H17" s="44">
        <f t="shared" si="1"/>
        <v>0</v>
      </c>
      <c r="I17" s="45">
        <f t="shared" si="1"/>
        <v>0</v>
      </c>
      <c r="K17" s="49" t="s">
        <v>43</v>
      </c>
      <c r="L17" s="50"/>
      <c r="M17" s="50"/>
      <c r="N17" s="51"/>
      <c r="O17" s="52"/>
      <c r="P17" s="53"/>
      <c r="Q17" s="53">
        <f t="shared" si="3"/>
        <v>0</v>
      </c>
      <c r="R17" s="53">
        <f t="shared" si="4"/>
        <v>0</v>
      </c>
      <c r="S17" s="54">
        <f t="shared" si="5"/>
        <v>0</v>
      </c>
      <c r="T17" s="54" t="e">
        <f t="shared" si="6"/>
        <v>#DIV/0!</v>
      </c>
      <c r="U17" s="54" t="e">
        <f t="shared" si="7"/>
        <v>#DIV/0!</v>
      </c>
      <c r="V17" s="54" t="e">
        <f t="shared" si="8"/>
        <v>#DIV/0!</v>
      </c>
      <c r="W17" s="54" t="e">
        <f t="shared" si="9"/>
        <v>#DIV/0!</v>
      </c>
      <c r="X17" s="54" t="e">
        <f t="shared" si="10"/>
        <v>#DIV/0!</v>
      </c>
      <c r="Y17" s="54" t="e">
        <f t="shared" si="11"/>
        <v>#DIV/0!</v>
      </c>
      <c r="AB17" s="54"/>
      <c r="AC17" s="57"/>
    </row>
    <row r="18" spans="2:29" s="26" customFormat="1" ht="12" customHeight="1" x14ac:dyDescent="0.25">
      <c r="B18" s="38">
        <f t="shared" si="0"/>
        <v>0</v>
      </c>
      <c r="C18" s="39">
        <f t="shared" si="0"/>
        <v>0</v>
      </c>
      <c r="D18" s="40">
        <f t="shared" si="0"/>
        <v>0</v>
      </c>
      <c r="E18" s="41"/>
      <c r="F18" s="58"/>
      <c r="G18" s="135">
        <f t="shared" si="2"/>
        <v>0</v>
      </c>
      <c r="H18" s="59"/>
      <c r="I18" s="60"/>
      <c r="J18" s="27"/>
      <c r="K18" s="49" t="s">
        <v>44</v>
      </c>
      <c r="L18" s="50"/>
      <c r="M18" s="50"/>
      <c r="N18" s="51"/>
      <c r="O18" s="52"/>
      <c r="P18" s="53"/>
      <c r="Q18" s="53">
        <f t="shared" si="3"/>
        <v>0</v>
      </c>
      <c r="R18" s="53">
        <f t="shared" si="4"/>
        <v>0</v>
      </c>
      <c r="S18" s="54">
        <f t="shared" si="5"/>
        <v>0</v>
      </c>
      <c r="T18" s="54" t="e">
        <f t="shared" si="6"/>
        <v>#DIV/0!</v>
      </c>
      <c r="U18" s="54" t="e">
        <f t="shared" si="7"/>
        <v>#DIV/0!</v>
      </c>
      <c r="V18" s="54" t="e">
        <f t="shared" si="8"/>
        <v>#DIV/0!</v>
      </c>
      <c r="W18" s="54" t="e">
        <f t="shared" si="9"/>
        <v>#DIV/0!</v>
      </c>
      <c r="X18" s="54" t="e">
        <f t="shared" si="10"/>
        <v>#DIV/0!</v>
      </c>
      <c r="Y18" s="54" t="e">
        <f t="shared" si="11"/>
        <v>#DIV/0!</v>
      </c>
      <c r="Z18" s="1"/>
      <c r="AA18" s="1"/>
      <c r="AB18" s="54"/>
    </row>
    <row r="19" spans="2:29" s="26" customFormat="1" ht="15" customHeight="1" x14ac:dyDescent="0.25">
      <c r="B19" s="293" t="s">
        <v>45</v>
      </c>
      <c r="C19" s="294"/>
      <c r="D19" s="215" t="s">
        <v>46</v>
      </c>
      <c r="E19" s="215" t="s">
        <v>47</v>
      </c>
      <c r="F19" s="293" t="s">
        <v>36</v>
      </c>
      <c r="G19" s="294"/>
      <c r="H19" s="293" t="s">
        <v>48</v>
      </c>
      <c r="I19" s="294"/>
      <c r="J19" s="27"/>
      <c r="K19" s="49" t="s">
        <v>49</v>
      </c>
      <c r="L19" s="50"/>
      <c r="M19" s="50"/>
      <c r="N19" s="51"/>
      <c r="O19" s="52"/>
      <c r="P19" s="53"/>
      <c r="Q19" s="53">
        <f t="shared" si="3"/>
        <v>0</v>
      </c>
      <c r="R19" s="53">
        <f t="shared" si="4"/>
        <v>0</v>
      </c>
      <c r="S19" s="54"/>
      <c r="T19" s="54"/>
      <c r="U19" s="54"/>
      <c r="V19" s="54"/>
      <c r="W19" s="54"/>
      <c r="X19" s="54"/>
      <c r="Y19" s="54"/>
    </row>
    <row r="20" spans="2:29" s="26" customFormat="1" ht="14.1" customHeight="1" x14ac:dyDescent="0.25">
      <c r="B20" s="295">
        <f>+M26</f>
        <v>6640000</v>
      </c>
      <c r="C20" s="296"/>
      <c r="D20" s="61">
        <f>+M27</f>
        <v>0</v>
      </c>
      <c r="E20" s="61">
        <f>+M28</f>
        <v>6640000</v>
      </c>
      <c r="F20" s="295">
        <f>+M29</f>
        <v>664000</v>
      </c>
      <c r="G20" s="296"/>
      <c r="H20" s="295">
        <f>M30</f>
        <v>7304000</v>
      </c>
      <c r="I20" s="296"/>
      <c r="J20" s="27"/>
      <c r="K20" s="49" t="s">
        <v>50</v>
      </c>
      <c r="L20" s="50"/>
      <c r="M20" s="50"/>
      <c r="N20" s="51"/>
      <c r="O20" s="52"/>
      <c r="P20" s="53"/>
      <c r="Q20" s="53">
        <f t="shared" si="3"/>
        <v>0</v>
      </c>
      <c r="R20" s="53">
        <f t="shared" si="4"/>
        <v>0</v>
      </c>
      <c r="X20" s="62"/>
      <c r="Y20" s="62"/>
    </row>
    <row r="21" spans="2:29" ht="13.5" customHeight="1" x14ac:dyDescent="0.25">
      <c r="B21" s="281" t="s">
        <v>51</v>
      </c>
      <c r="C21" s="282"/>
      <c r="D21" s="63" t="str">
        <f>+M31</f>
        <v>TUJUH JUTA TIGA RATUS EMPAT RIBU RUPIAH.</v>
      </c>
      <c r="E21" s="64"/>
      <c r="F21" s="65"/>
      <c r="G21" s="65"/>
      <c r="H21" s="65"/>
      <c r="I21" s="66"/>
      <c r="K21" s="49" t="s">
        <v>52</v>
      </c>
      <c r="L21" s="50"/>
      <c r="M21" s="50"/>
      <c r="N21" s="51"/>
      <c r="O21" s="52"/>
      <c r="P21" s="53"/>
      <c r="Q21" s="53">
        <f t="shared" si="3"/>
        <v>0</v>
      </c>
      <c r="R21" s="53">
        <f t="shared" si="4"/>
        <v>0</v>
      </c>
    </row>
    <row r="22" spans="2:29" ht="15" customHeight="1" x14ac:dyDescent="0.25">
      <c r="B22" s="2" t="s">
        <v>53</v>
      </c>
      <c r="C22" s="67"/>
      <c r="D22" s="2"/>
      <c r="E22" s="68"/>
      <c r="F22" s="69"/>
      <c r="G22" s="67"/>
      <c r="H22" s="283" t="s">
        <v>54</v>
      </c>
      <c r="I22" s="284"/>
      <c r="K22" s="49" t="s">
        <v>55</v>
      </c>
      <c r="L22" s="50"/>
      <c r="M22" s="50"/>
      <c r="N22" s="51"/>
      <c r="O22" s="52"/>
      <c r="P22" s="53"/>
      <c r="Q22" s="53">
        <f t="shared" si="3"/>
        <v>0</v>
      </c>
      <c r="R22" s="53">
        <f t="shared" si="4"/>
        <v>0</v>
      </c>
    </row>
    <row r="23" spans="2:29" ht="13.5" customHeight="1" x14ac:dyDescent="0.25">
      <c r="B23" s="32" t="s">
        <v>56</v>
      </c>
      <c r="C23" s="70"/>
      <c r="D23" s="32"/>
      <c r="E23" s="71"/>
      <c r="F23" s="285" t="s">
        <v>57</v>
      </c>
      <c r="G23" s="286"/>
      <c r="H23" s="32"/>
      <c r="I23" s="70"/>
      <c r="K23" s="49" t="s">
        <v>58</v>
      </c>
      <c r="L23" s="50"/>
      <c r="M23" s="50"/>
      <c r="N23" s="51"/>
      <c r="O23" s="52"/>
      <c r="P23" s="53"/>
      <c r="Q23" s="53">
        <f t="shared" si="3"/>
        <v>0</v>
      </c>
      <c r="R23" s="53">
        <f t="shared" si="4"/>
        <v>0</v>
      </c>
    </row>
    <row r="24" spans="2:29" ht="13.5" customHeight="1" x14ac:dyDescent="0.25">
      <c r="B24" s="32"/>
      <c r="C24" s="70"/>
      <c r="D24" s="32"/>
      <c r="E24" s="71"/>
      <c r="F24" s="72"/>
      <c r="G24" s="70"/>
      <c r="H24" s="32"/>
      <c r="I24" s="70"/>
      <c r="K24" s="49" t="s">
        <v>59</v>
      </c>
      <c r="L24" s="50"/>
      <c r="M24" s="50"/>
      <c r="N24" s="51"/>
      <c r="O24" s="52"/>
      <c r="P24" s="53"/>
      <c r="Q24" s="53">
        <f t="shared" si="3"/>
        <v>0</v>
      </c>
      <c r="R24" s="53">
        <f t="shared" si="4"/>
        <v>0</v>
      </c>
      <c r="X24" s="54">
        <v>7810506</v>
      </c>
      <c r="Y24" s="54"/>
    </row>
    <row r="25" spans="2:29" ht="12.75" customHeight="1" x14ac:dyDescent="0.25">
      <c r="B25" s="32"/>
      <c r="C25" s="70"/>
      <c r="D25" s="32"/>
      <c r="E25" s="71"/>
      <c r="F25" s="72"/>
      <c r="G25" s="70"/>
      <c r="H25" s="32"/>
      <c r="I25" s="70"/>
      <c r="Q25" s="73">
        <f>SUM(Q13:Q24)</f>
        <v>6640000</v>
      </c>
    </row>
    <row r="26" spans="2:29" ht="13.5" customHeight="1" x14ac:dyDescent="0.25">
      <c r="B26" s="32"/>
      <c r="C26" s="70"/>
      <c r="D26" s="32"/>
      <c r="E26" s="71"/>
      <c r="F26" s="72"/>
      <c r="G26" s="70"/>
      <c r="H26" s="32"/>
      <c r="I26" s="70"/>
      <c r="L26" s="74" t="s">
        <v>60</v>
      </c>
      <c r="M26" s="75">
        <f>Q25</f>
        <v>6640000</v>
      </c>
      <c r="N26" s="74"/>
      <c r="O26" s="74"/>
      <c r="P26" s="74"/>
      <c r="Q26" s="74"/>
    </row>
    <row r="27" spans="2:29" ht="13.5" customHeight="1" x14ac:dyDescent="0.25">
      <c r="B27" s="32"/>
      <c r="C27" s="70"/>
      <c r="D27" s="32"/>
      <c r="E27" s="76"/>
      <c r="F27" s="315" t="s">
        <v>69</v>
      </c>
      <c r="G27" s="316"/>
      <c r="H27" s="287" t="s">
        <v>61</v>
      </c>
      <c r="I27" s="288"/>
      <c r="L27" s="74" t="s">
        <v>62</v>
      </c>
      <c r="M27" s="75">
        <f>SUM(R13:R24)</f>
        <v>0</v>
      </c>
      <c r="N27" s="74"/>
      <c r="O27" s="74"/>
      <c r="P27" s="74"/>
      <c r="Q27" s="74"/>
    </row>
    <row r="28" spans="2:29" ht="13.5" customHeight="1" x14ac:dyDescent="0.25">
      <c r="B28" s="289" t="s">
        <v>63</v>
      </c>
      <c r="C28" s="290"/>
      <c r="D28" s="77"/>
      <c r="E28" s="78"/>
      <c r="F28" s="313" t="s">
        <v>70</v>
      </c>
      <c r="G28" s="314"/>
      <c r="H28" s="291" t="s">
        <v>64</v>
      </c>
      <c r="I28" s="292"/>
      <c r="L28" s="74" t="s">
        <v>65</v>
      </c>
      <c r="M28" s="75">
        <f>+M26-M27</f>
        <v>6640000</v>
      </c>
      <c r="N28" s="74"/>
      <c r="O28" s="74"/>
      <c r="P28" s="74"/>
      <c r="Q28" s="74"/>
    </row>
    <row r="29" spans="2:29" ht="13.5" customHeight="1" x14ac:dyDescent="0.25">
      <c r="L29" s="74" t="s">
        <v>36</v>
      </c>
      <c r="M29" s="75">
        <f>0.1*M28</f>
        <v>664000</v>
      </c>
      <c r="N29" s="79">
        <f>M29*1.5%</f>
        <v>9960</v>
      </c>
      <c r="O29" s="74"/>
      <c r="P29" s="74"/>
      <c r="Q29" s="74"/>
    </row>
    <row r="30" spans="2:29" ht="13.5" customHeight="1" x14ac:dyDescent="0.25">
      <c r="L30" s="74" t="s">
        <v>66</v>
      </c>
      <c r="M30" s="75">
        <f>M28+M29</f>
        <v>7304000</v>
      </c>
      <c r="N30" s="74"/>
      <c r="O30" s="74"/>
      <c r="P30" s="74"/>
      <c r="Q30" s="74"/>
    </row>
    <row r="31" spans="2:29" ht="13.5" customHeight="1" x14ac:dyDescent="0.25">
      <c r="L31" s="74" t="s">
        <v>67</v>
      </c>
      <c r="M31" s="80" t="s">
        <v>176</v>
      </c>
      <c r="N31" s="74"/>
      <c r="O31" s="74"/>
      <c r="P31" s="74"/>
      <c r="Q31" s="74"/>
    </row>
    <row r="33" spans="10:20" ht="13.5" customHeight="1" x14ac:dyDescent="0.25">
      <c r="J33" s="1"/>
      <c r="K33" s="1"/>
      <c r="L33" s="1"/>
      <c r="T33" s="73">
        <f>SUM(T23:T32)</f>
        <v>0</v>
      </c>
    </row>
    <row r="34" spans="10:20" ht="13.5" customHeight="1" x14ac:dyDescent="0.25">
      <c r="J34" s="1"/>
      <c r="K34" s="1"/>
      <c r="L34" s="1"/>
      <c r="M34" s="73"/>
    </row>
    <row r="35" spans="10:20" ht="13.5" customHeight="1" x14ac:dyDescent="0.25">
      <c r="J35" s="1"/>
      <c r="K35" s="1"/>
      <c r="L35" s="1"/>
      <c r="P35" s="81"/>
    </row>
    <row r="36" spans="10:20" ht="13.5" customHeight="1" x14ac:dyDescent="0.25">
      <c r="J36" s="1"/>
      <c r="K36" s="1"/>
      <c r="L36" s="1"/>
      <c r="P36" s="73"/>
    </row>
    <row r="37" spans="10:20" ht="13.5" customHeight="1" x14ac:dyDescent="0.25">
      <c r="J37" s="1"/>
      <c r="K37" s="1"/>
      <c r="L37" s="1"/>
      <c r="P37" s="73"/>
    </row>
  </sheetData>
  <mergeCells count="29">
    <mergeCell ref="B7:C7"/>
    <mergeCell ref="D7:E7"/>
    <mergeCell ref="F7:G7"/>
    <mergeCell ref="B1:E1"/>
    <mergeCell ref="B2:E2"/>
    <mergeCell ref="B3:E3"/>
    <mergeCell ref="B4:E4"/>
    <mergeCell ref="C5:D5"/>
    <mergeCell ref="E5:G5"/>
    <mergeCell ref="H5:I5"/>
    <mergeCell ref="B6:C6"/>
    <mergeCell ref="D6:E6"/>
    <mergeCell ref="F6:G6"/>
    <mergeCell ref="H6:I6"/>
    <mergeCell ref="B28:C28"/>
    <mergeCell ref="F28:G28"/>
    <mergeCell ref="H28:I28"/>
    <mergeCell ref="D8:E8"/>
    <mergeCell ref="B19:C19"/>
    <mergeCell ref="F19:G19"/>
    <mergeCell ref="H19:I19"/>
    <mergeCell ref="B20:C20"/>
    <mergeCell ref="F20:G20"/>
    <mergeCell ref="H20:I20"/>
    <mergeCell ref="B21:C21"/>
    <mergeCell ref="H22:I22"/>
    <mergeCell ref="F23:G23"/>
    <mergeCell ref="F27:G27"/>
    <mergeCell ref="H27:I27"/>
  </mergeCells>
  <pageMargins left="0.24000000000000002" right="0.12000000000000001" top="0.24000000000000002" bottom="0.51" header="0" footer="0"/>
  <pageSetup paperSize="5" scale="94" pageOrder="overThenDown" orientation="portrait" horizontalDpi="4294967292" vertic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zoomScale="90" zoomScaleNormal="90" zoomScalePageLayoutView="90" workbookViewId="0">
      <selection activeCell="M2" sqref="M2"/>
    </sheetView>
  </sheetViews>
  <sheetFormatPr defaultColWidth="9.140625" defaultRowHeight="13.5" customHeight="1" x14ac:dyDescent="0.25"/>
  <cols>
    <col min="1" max="1" width="1.85546875" style="1" customWidth="1"/>
    <col min="2" max="2" width="9.140625" style="1" customWidth="1"/>
    <col min="3" max="3" width="8.42578125" style="1" customWidth="1"/>
    <col min="4" max="4" width="15.42578125" style="1" customWidth="1"/>
    <col min="5" max="5" width="23.5703125" style="1" customWidth="1"/>
    <col min="6" max="6" width="15.7109375" style="1" customWidth="1"/>
    <col min="7" max="7" width="6.42578125" style="1" customWidth="1"/>
    <col min="8" max="9" width="12" style="1" customWidth="1"/>
    <col min="10" max="10" width="3.85546875" style="5" customWidth="1"/>
    <col min="11" max="11" width="5.42578125" style="6" customWidth="1"/>
    <col min="12" max="12" width="8.42578125" style="7" customWidth="1"/>
    <col min="13" max="13" width="13.28515625" style="7" customWidth="1"/>
    <col min="14" max="14" width="20" style="7" customWidth="1"/>
    <col min="15" max="15" width="8.140625" style="7" customWidth="1"/>
    <col min="16" max="16" width="12.85546875" style="7" customWidth="1"/>
    <col min="17" max="17" width="12.42578125" style="7" customWidth="1"/>
    <col min="18" max="18" width="12.42578125" style="8" customWidth="1"/>
    <col min="19" max="20" width="9.140625" style="1"/>
    <col min="21" max="21" width="10.28515625" style="1" bestFit="1" customWidth="1"/>
    <col min="22" max="22" width="10.28515625" style="1" customWidth="1"/>
    <col min="23" max="23" width="9.140625" style="1"/>
    <col min="24" max="24" width="10.28515625" style="1" bestFit="1" customWidth="1"/>
    <col min="25" max="25" width="10.28515625" style="1" customWidth="1"/>
    <col min="26" max="28" width="9.140625" style="1"/>
    <col min="29" max="29" width="10.140625" style="1" bestFit="1" customWidth="1"/>
    <col min="30" max="16384" width="9.140625" style="1"/>
  </cols>
  <sheetData>
    <row r="1" spans="1:29" ht="14.25" customHeight="1" x14ac:dyDescent="0.25">
      <c r="B1" s="302" t="s">
        <v>0</v>
      </c>
      <c r="C1" s="303"/>
      <c r="D1" s="303"/>
      <c r="E1" s="304"/>
      <c r="F1" s="2" t="s">
        <v>1</v>
      </c>
      <c r="G1" s="3"/>
      <c r="H1" s="3"/>
      <c r="I1" s="4"/>
    </row>
    <row r="2" spans="1:29" ht="14.25" customHeight="1" x14ac:dyDescent="0.25">
      <c r="B2" s="305" t="s">
        <v>2</v>
      </c>
      <c r="C2" s="306"/>
      <c r="D2" s="306"/>
      <c r="E2" s="307"/>
      <c r="F2" s="9" t="str">
        <f>M2</f>
        <v>RS ROEMANI MUHAMMADIYAH</v>
      </c>
      <c r="G2" s="10"/>
      <c r="H2" s="10"/>
      <c r="I2" s="11"/>
      <c r="L2" s="12" t="s">
        <v>3</v>
      </c>
      <c r="M2" s="82" t="s">
        <v>104</v>
      </c>
      <c r="N2" s="14"/>
      <c r="O2" s="15"/>
    </row>
    <row r="3" spans="1:29" ht="14.25" customHeight="1" x14ac:dyDescent="0.25">
      <c r="B3" s="285" t="s">
        <v>5</v>
      </c>
      <c r="C3" s="308"/>
      <c r="D3" s="308"/>
      <c r="E3" s="286"/>
      <c r="F3" s="9" t="str">
        <f>M3</f>
        <v>Jl.Wonodri No.22 Semarang</v>
      </c>
      <c r="G3" s="10"/>
      <c r="H3" s="10"/>
      <c r="I3" s="11"/>
      <c r="L3" s="12" t="s">
        <v>6</v>
      </c>
      <c r="M3" s="82" t="s">
        <v>105</v>
      </c>
      <c r="N3" s="14"/>
      <c r="O3" s="15"/>
    </row>
    <row r="4" spans="1:29" ht="14.25" customHeight="1" x14ac:dyDescent="0.25">
      <c r="B4" s="289" t="s">
        <v>8</v>
      </c>
      <c r="C4" s="309"/>
      <c r="D4" s="309"/>
      <c r="E4" s="290"/>
      <c r="F4" s="16" t="s">
        <v>9</v>
      </c>
      <c r="G4" s="17" t="str">
        <f>+M4</f>
        <v>01.213.759.2-511.000</v>
      </c>
      <c r="H4" s="18"/>
      <c r="I4" s="19"/>
      <c r="L4" s="12" t="s">
        <v>10</v>
      </c>
      <c r="M4" s="82" t="s">
        <v>106</v>
      </c>
      <c r="N4" s="14"/>
      <c r="O4" s="15"/>
    </row>
    <row r="5" spans="1:29" s="21" customFormat="1" ht="14.25" customHeight="1" x14ac:dyDescent="0.25">
      <c r="B5" s="22" t="s">
        <v>12</v>
      </c>
      <c r="C5" s="299" t="str">
        <f>+M6</f>
        <v>010.001-17.33559795</v>
      </c>
      <c r="D5" s="300"/>
      <c r="E5" s="310" t="s">
        <v>13</v>
      </c>
      <c r="F5" s="311"/>
      <c r="G5" s="312"/>
      <c r="H5" s="297" t="s">
        <v>14</v>
      </c>
      <c r="I5" s="298"/>
      <c r="J5" s="23"/>
      <c r="K5" s="6"/>
      <c r="L5" s="12"/>
      <c r="M5" s="13"/>
      <c r="N5" s="24"/>
      <c r="O5" s="25"/>
      <c r="P5" s="7"/>
      <c r="Q5" s="7"/>
      <c r="R5" s="8"/>
    </row>
    <row r="6" spans="1:29" s="26" customFormat="1" ht="10.5" customHeight="1" x14ac:dyDescent="0.25">
      <c r="B6" s="293" t="s">
        <v>15</v>
      </c>
      <c r="C6" s="294"/>
      <c r="D6" s="293" t="s">
        <v>16</v>
      </c>
      <c r="E6" s="294"/>
      <c r="F6" s="293" t="s">
        <v>17</v>
      </c>
      <c r="G6" s="294"/>
      <c r="H6" s="297" t="s">
        <v>18</v>
      </c>
      <c r="I6" s="298"/>
      <c r="J6" s="27"/>
      <c r="K6" s="6"/>
      <c r="L6" s="12" t="s">
        <v>19</v>
      </c>
      <c r="M6" s="13" t="s">
        <v>171</v>
      </c>
      <c r="N6" s="24"/>
      <c r="O6" s="25"/>
      <c r="P6" s="7"/>
      <c r="Q6" s="7"/>
      <c r="R6" s="8"/>
    </row>
    <row r="7" spans="1:29" s="26" customFormat="1" ht="12.75" customHeight="1" x14ac:dyDescent="0.15">
      <c r="B7" s="299" t="str">
        <f>+M7</f>
        <v>315/HAM/IV/2017</v>
      </c>
      <c r="C7" s="300"/>
      <c r="D7" s="301">
        <f>+M8</f>
        <v>42829</v>
      </c>
      <c r="E7" s="294"/>
      <c r="F7" s="301">
        <f>+M9</f>
        <v>42850</v>
      </c>
      <c r="G7" s="294"/>
      <c r="H7" s="216" t="s">
        <v>20</v>
      </c>
      <c r="I7" s="213"/>
      <c r="J7" s="27"/>
      <c r="K7" s="6"/>
      <c r="L7" s="12" t="s">
        <v>21</v>
      </c>
      <c r="M7" s="28" t="s">
        <v>172</v>
      </c>
      <c r="N7" s="24"/>
      <c r="O7" s="25">
        <f>447-8</f>
        <v>439</v>
      </c>
      <c r="P7" s="7"/>
      <c r="Q7" s="7"/>
      <c r="R7" s="8"/>
    </row>
    <row r="8" spans="1:29" s="26" customFormat="1" ht="10.5" customHeight="1" x14ac:dyDescent="0.25">
      <c r="B8" s="215" t="s">
        <v>22</v>
      </c>
      <c r="C8" s="215" t="s">
        <v>23</v>
      </c>
      <c r="D8" s="293" t="s">
        <v>24</v>
      </c>
      <c r="E8" s="294"/>
      <c r="F8" s="29" t="s">
        <v>25</v>
      </c>
      <c r="G8" s="224" t="s">
        <v>26</v>
      </c>
      <c r="H8" s="215" t="s">
        <v>27</v>
      </c>
      <c r="I8" s="215" t="s">
        <v>28</v>
      </c>
      <c r="J8" s="27"/>
      <c r="K8" s="6"/>
      <c r="L8" s="12" t="s">
        <v>29</v>
      </c>
      <c r="M8" s="30">
        <v>42829</v>
      </c>
      <c r="N8" s="24"/>
      <c r="O8" s="25"/>
      <c r="P8" s="7"/>
      <c r="Q8" s="7"/>
      <c r="R8" s="8"/>
    </row>
    <row r="9" spans="1:29" ht="15" customHeight="1" x14ac:dyDescent="0.25">
      <c r="B9" s="214">
        <f t="shared" ref="B9:D17" si="0">+L13</f>
        <v>100</v>
      </c>
      <c r="C9" s="214" t="str">
        <f t="shared" si="0"/>
        <v>PCS</v>
      </c>
      <c r="D9" s="32" t="str">
        <f t="shared" si="0"/>
        <v>URINE BAG REMEDI</v>
      </c>
      <c r="E9" s="33"/>
      <c r="F9" s="235" t="s">
        <v>107</v>
      </c>
      <c r="G9" s="90">
        <f>O13</f>
        <v>0</v>
      </c>
      <c r="H9" s="128">
        <f t="shared" ref="H9:I17" si="1">+P13</f>
        <v>5600</v>
      </c>
      <c r="I9" s="37">
        <f t="shared" si="1"/>
        <v>560000</v>
      </c>
      <c r="L9" s="12" t="s">
        <v>30</v>
      </c>
      <c r="M9" s="30">
        <f>+M8+21</f>
        <v>42850</v>
      </c>
      <c r="N9" s="24"/>
      <c r="O9" s="25"/>
    </row>
    <row r="10" spans="1:29" ht="15.6" customHeight="1" x14ac:dyDescent="0.25">
      <c r="B10" s="220">
        <f t="shared" si="0"/>
        <v>1</v>
      </c>
      <c r="C10" s="220" t="str">
        <f t="shared" si="0"/>
        <v>BOX</v>
      </c>
      <c r="D10" s="32" t="str">
        <f t="shared" si="0"/>
        <v>TERUMO NEEDLE 24G</v>
      </c>
      <c r="E10" s="33"/>
      <c r="F10" s="236" t="s">
        <v>186</v>
      </c>
      <c r="G10" s="90">
        <f t="shared" ref="G10:G17" si="2">O14</f>
        <v>0</v>
      </c>
      <c r="H10" s="91">
        <f t="shared" si="1"/>
        <v>80000</v>
      </c>
      <c r="I10" s="37">
        <f t="shared" si="1"/>
        <v>80000</v>
      </c>
    </row>
    <row r="11" spans="1:29" ht="15" customHeight="1" x14ac:dyDescent="0.25">
      <c r="B11" s="220">
        <f t="shared" si="0"/>
        <v>1</v>
      </c>
      <c r="C11" s="220" t="str">
        <f t="shared" si="0"/>
        <v>BOX</v>
      </c>
      <c r="D11" s="32" t="str">
        <f t="shared" si="0"/>
        <v>TERUMO NEEDLE 22G</v>
      </c>
      <c r="E11" s="33"/>
      <c r="F11" s="236" t="s">
        <v>144</v>
      </c>
      <c r="G11" s="90">
        <f t="shared" si="2"/>
        <v>0</v>
      </c>
      <c r="H11" s="91">
        <f t="shared" si="1"/>
        <v>80000</v>
      </c>
      <c r="I11" s="37">
        <f t="shared" si="1"/>
        <v>80000</v>
      </c>
      <c r="L11" s="46" t="s">
        <v>31</v>
      </c>
      <c r="M11" s="46" t="s">
        <v>32</v>
      </c>
      <c r="N11" s="46"/>
      <c r="O11" s="46" t="s">
        <v>33</v>
      </c>
      <c r="P11" s="46" t="s">
        <v>34</v>
      </c>
      <c r="Q11" s="46" t="s">
        <v>35</v>
      </c>
      <c r="R11" s="47" t="s">
        <v>33</v>
      </c>
    </row>
    <row r="12" spans="1:29" ht="15.6" customHeight="1" x14ac:dyDescent="0.25">
      <c r="A12" s="48"/>
      <c r="B12" s="39">
        <f t="shared" si="0"/>
        <v>0</v>
      </c>
      <c r="C12" s="39">
        <f t="shared" si="0"/>
        <v>0</v>
      </c>
      <c r="D12" s="40">
        <f t="shared" si="0"/>
        <v>0</v>
      </c>
      <c r="E12" s="41"/>
      <c r="F12" s="237"/>
      <c r="G12" s="90">
        <f t="shared" si="2"/>
        <v>0</v>
      </c>
      <c r="H12" s="95">
        <f t="shared" si="1"/>
        <v>0</v>
      </c>
      <c r="I12" s="45">
        <f t="shared" si="1"/>
        <v>0</v>
      </c>
      <c r="U12" s="1" t="s">
        <v>36</v>
      </c>
      <c r="V12" s="1" t="s">
        <v>37</v>
      </c>
      <c r="Y12" s="1" t="s">
        <v>38</v>
      </c>
    </row>
    <row r="13" spans="1:29" ht="15.6" customHeight="1" x14ac:dyDescent="0.25">
      <c r="A13" s="48"/>
      <c r="B13" s="39">
        <f t="shared" si="0"/>
        <v>0</v>
      </c>
      <c r="C13" s="39">
        <f t="shared" si="0"/>
        <v>0</v>
      </c>
      <c r="D13" s="40">
        <f t="shared" si="0"/>
        <v>0</v>
      </c>
      <c r="E13" s="41"/>
      <c r="F13" s="237"/>
      <c r="G13" s="90">
        <f t="shared" si="2"/>
        <v>0</v>
      </c>
      <c r="H13" s="95">
        <f t="shared" si="1"/>
        <v>0</v>
      </c>
      <c r="I13" s="45">
        <f t="shared" si="1"/>
        <v>0</v>
      </c>
      <c r="K13" s="49" t="s">
        <v>39</v>
      </c>
      <c r="L13" s="50">
        <v>100</v>
      </c>
      <c r="M13" s="50" t="s">
        <v>74</v>
      </c>
      <c r="N13" s="50" t="s">
        <v>108</v>
      </c>
      <c r="O13" s="52"/>
      <c r="P13" s="53">
        <v>5600</v>
      </c>
      <c r="Q13" s="53">
        <f t="shared" ref="Q13:Q25" si="3">L13*P13</f>
        <v>560000</v>
      </c>
      <c r="R13" s="53">
        <f t="shared" ref="R13:R25" si="4">+Q13*O13</f>
        <v>0</v>
      </c>
      <c r="S13" s="54">
        <f t="shared" ref="S13:S18" si="5">Q13-R13</f>
        <v>560000</v>
      </c>
      <c r="T13" s="54">
        <f t="shared" ref="T13:T18" si="6">S13/L13</f>
        <v>5600</v>
      </c>
      <c r="U13" s="54">
        <f t="shared" ref="U13:U18" si="7">T13*0.1</f>
        <v>560</v>
      </c>
      <c r="V13" s="54">
        <f t="shared" ref="V13:V18" si="8">U13*0.15</f>
        <v>84</v>
      </c>
      <c r="W13" s="54">
        <f t="shared" ref="W13:W18" si="9">T13+U13</f>
        <v>6160</v>
      </c>
      <c r="X13" s="54">
        <f t="shared" ref="X13:X18" si="10">W13*L13</f>
        <v>616000</v>
      </c>
      <c r="Y13" s="54">
        <f t="shared" ref="Y13:Y18" si="11">T13-V13</f>
        <v>5516</v>
      </c>
      <c r="AA13" s="1">
        <v>137940</v>
      </c>
      <c r="AB13" s="54">
        <f>Y13-AA13</f>
        <v>-132424</v>
      </c>
      <c r="AC13" s="55">
        <f>AB13*L13</f>
        <v>-13242400</v>
      </c>
    </row>
    <row r="14" spans="1:29" ht="14.45" customHeight="1" x14ac:dyDescent="0.25">
      <c r="A14" s="48"/>
      <c r="B14" s="39">
        <f t="shared" si="0"/>
        <v>0</v>
      </c>
      <c r="C14" s="39">
        <f t="shared" si="0"/>
        <v>0</v>
      </c>
      <c r="D14" s="40">
        <f t="shared" si="0"/>
        <v>0</v>
      </c>
      <c r="E14" s="41"/>
      <c r="F14" s="237"/>
      <c r="G14" s="90">
        <f t="shared" si="2"/>
        <v>0</v>
      </c>
      <c r="H14" s="95">
        <f t="shared" si="1"/>
        <v>0</v>
      </c>
      <c r="I14" s="45">
        <f t="shared" si="1"/>
        <v>0</v>
      </c>
      <c r="K14" s="49" t="s">
        <v>40</v>
      </c>
      <c r="L14" s="50">
        <v>1</v>
      </c>
      <c r="M14" s="50" t="s">
        <v>75</v>
      </c>
      <c r="N14" s="50" t="s">
        <v>177</v>
      </c>
      <c r="O14" s="52"/>
      <c r="P14" s="53">
        <v>80000</v>
      </c>
      <c r="Q14" s="53">
        <f t="shared" si="3"/>
        <v>80000</v>
      </c>
      <c r="R14" s="53">
        <f t="shared" si="4"/>
        <v>0</v>
      </c>
      <c r="S14" s="54">
        <f t="shared" si="5"/>
        <v>80000</v>
      </c>
      <c r="T14" s="54">
        <f t="shared" si="6"/>
        <v>80000</v>
      </c>
      <c r="U14" s="54">
        <f t="shared" si="7"/>
        <v>8000</v>
      </c>
      <c r="V14" s="54">
        <f t="shared" si="8"/>
        <v>1200</v>
      </c>
      <c r="W14" s="54">
        <f t="shared" si="9"/>
        <v>88000</v>
      </c>
      <c r="X14" s="54">
        <f t="shared" si="10"/>
        <v>88000</v>
      </c>
      <c r="Y14" s="54">
        <f t="shared" si="11"/>
        <v>78800</v>
      </c>
      <c r="AB14" s="54"/>
    </row>
    <row r="15" spans="1:29" ht="15.6" customHeight="1" x14ac:dyDescent="0.25">
      <c r="B15" s="39">
        <f t="shared" si="0"/>
        <v>0</v>
      </c>
      <c r="C15" s="39">
        <f t="shared" si="0"/>
        <v>0</v>
      </c>
      <c r="D15" s="40">
        <f t="shared" si="0"/>
        <v>0</v>
      </c>
      <c r="E15" s="41"/>
      <c r="F15" s="237"/>
      <c r="G15" s="90">
        <f t="shared" si="2"/>
        <v>0</v>
      </c>
      <c r="H15" s="95">
        <f t="shared" si="1"/>
        <v>0</v>
      </c>
      <c r="I15" s="45">
        <f t="shared" si="1"/>
        <v>0</v>
      </c>
      <c r="K15" s="49" t="s">
        <v>41</v>
      </c>
      <c r="L15" s="50">
        <v>1</v>
      </c>
      <c r="M15" s="50" t="s">
        <v>75</v>
      </c>
      <c r="N15" s="51" t="s">
        <v>143</v>
      </c>
      <c r="O15" s="52"/>
      <c r="P15" s="53">
        <v>80000</v>
      </c>
      <c r="Q15" s="53">
        <f t="shared" si="3"/>
        <v>80000</v>
      </c>
      <c r="R15" s="53">
        <f t="shared" si="4"/>
        <v>0</v>
      </c>
      <c r="S15" s="54">
        <f t="shared" si="5"/>
        <v>80000</v>
      </c>
      <c r="T15" s="54">
        <f t="shared" si="6"/>
        <v>80000</v>
      </c>
      <c r="U15" s="54">
        <f t="shared" si="7"/>
        <v>8000</v>
      </c>
      <c r="V15" s="54">
        <f t="shared" si="8"/>
        <v>1200</v>
      </c>
      <c r="W15" s="54">
        <f t="shared" si="9"/>
        <v>88000</v>
      </c>
      <c r="X15" s="54">
        <f t="shared" si="10"/>
        <v>88000</v>
      </c>
      <c r="Y15" s="54">
        <f t="shared" si="11"/>
        <v>78800</v>
      </c>
      <c r="AB15" s="54"/>
    </row>
    <row r="16" spans="1:29" ht="15.6" customHeight="1" x14ac:dyDescent="0.25">
      <c r="B16" s="39">
        <f t="shared" si="0"/>
        <v>0</v>
      </c>
      <c r="C16" s="39">
        <f t="shared" si="0"/>
        <v>0</v>
      </c>
      <c r="D16" s="40">
        <f t="shared" si="0"/>
        <v>0</v>
      </c>
      <c r="E16" s="41"/>
      <c r="F16" s="237"/>
      <c r="G16" s="90">
        <f t="shared" si="2"/>
        <v>0</v>
      </c>
      <c r="H16" s="95">
        <f t="shared" si="1"/>
        <v>0</v>
      </c>
      <c r="I16" s="45">
        <f t="shared" si="1"/>
        <v>0</v>
      </c>
      <c r="K16" s="49" t="s">
        <v>42</v>
      </c>
      <c r="L16" s="50"/>
      <c r="M16" s="50"/>
      <c r="N16" s="51"/>
      <c r="O16" s="52"/>
      <c r="P16" s="53"/>
      <c r="Q16" s="53">
        <f t="shared" si="3"/>
        <v>0</v>
      </c>
      <c r="R16" s="53">
        <f t="shared" si="4"/>
        <v>0</v>
      </c>
      <c r="S16" s="54">
        <f t="shared" si="5"/>
        <v>0</v>
      </c>
      <c r="T16" s="54" t="e">
        <f t="shared" si="6"/>
        <v>#DIV/0!</v>
      </c>
      <c r="U16" s="54" t="e">
        <f t="shared" si="7"/>
        <v>#DIV/0!</v>
      </c>
      <c r="V16" s="54" t="e">
        <f t="shared" si="8"/>
        <v>#DIV/0!</v>
      </c>
      <c r="W16" s="54" t="e">
        <f t="shared" si="9"/>
        <v>#DIV/0!</v>
      </c>
      <c r="X16" s="54" t="e">
        <f t="shared" si="10"/>
        <v>#DIV/0!</v>
      </c>
      <c r="Y16" s="54" t="e">
        <f t="shared" si="11"/>
        <v>#DIV/0!</v>
      </c>
      <c r="AB16" s="54"/>
    </row>
    <row r="17" spans="2:29" ht="12" customHeight="1" x14ac:dyDescent="0.25">
      <c r="B17" s="39">
        <f t="shared" si="0"/>
        <v>0</v>
      </c>
      <c r="C17" s="39">
        <f t="shared" si="0"/>
        <v>0</v>
      </c>
      <c r="D17" s="40">
        <f t="shared" si="0"/>
        <v>0</v>
      </c>
      <c r="E17" s="41"/>
      <c r="F17" s="237"/>
      <c r="G17" s="238">
        <f t="shared" si="2"/>
        <v>0</v>
      </c>
      <c r="H17" s="95">
        <f t="shared" si="1"/>
        <v>0</v>
      </c>
      <c r="I17" s="45">
        <f t="shared" si="1"/>
        <v>0</v>
      </c>
      <c r="K17" s="49" t="s">
        <v>43</v>
      </c>
      <c r="L17" s="50"/>
      <c r="M17" s="50"/>
      <c r="N17" s="51"/>
      <c r="O17" s="52"/>
      <c r="P17" s="53"/>
      <c r="Q17" s="53">
        <f t="shared" si="3"/>
        <v>0</v>
      </c>
      <c r="R17" s="53">
        <f t="shared" si="4"/>
        <v>0</v>
      </c>
      <c r="S17" s="54">
        <f t="shared" si="5"/>
        <v>0</v>
      </c>
      <c r="T17" s="54" t="e">
        <f t="shared" si="6"/>
        <v>#DIV/0!</v>
      </c>
      <c r="U17" s="54" t="e">
        <f t="shared" si="7"/>
        <v>#DIV/0!</v>
      </c>
      <c r="V17" s="54" t="e">
        <f t="shared" si="8"/>
        <v>#DIV/0!</v>
      </c>
      <c r="W17" s="54" t="e">
        <f t="shared" si="9"/>
        <v>#DIV/0!</v>
      </c>
      <c r="X17" s="54" t="e">
        <f t="shared" si="10"/>
        <v>#DIV/0!</v>
      </c>
      <c r="Y17" s="54" t="e">
        <f t="shared" si="11"/>
        <v>#DIV/0!</v>
      </c>
      <c r="AB17" s="54"/>
      <c r="AC17" s="57"/>
    </row>
    <row r="18" spans="2:29" s="26" customFormat="1" ht="12" customHeight="1" x14ac:dyDescent="0.25">
      <c r="B18" s="293" t="s">
        <v>45</v>
      </c>
      <c r="C18" s="294"/>
      <c r="D18" s="215" t="s">
        <v>46</v>
      </c>
      <c r="E18" s="215" t="s">
        <v>47</v>
      </c>
      <c r="F18" s="293" t="s">
        <v>36</v>
      </c>
      <c r="G18" s="387"/>
      <c r="H18" s="293" t="s">
        <v>48</v>
      </c>
      <c r="I18" s="294"/>
      <c r="J18" s="27"/>
      <c r="K18" s="49" t="s">
        <v>44</v>
      </c>
      <c r="L18" s="50"/>
      <c r="M18" s="50"/>
      <c r="N18" s="50"/>
      <c r="O18" s="52"/>
      <c r="P18" s="53"/>
      <c r="Q18" s="53">
        <f t="shared" si="3"/>
        <v>0</v>
      </c>
      <c r="R18" s="53">
        <f t="shared" si="4"/>
        <v>0</v>
      </c>
      <c r="S18" s="54">
        <f t="shared" si="5"/>
        <v>0</v>
      </c>
      <c r="T18" s="54" t="e">
        <f t="shared" si="6"/>
        <v>#DIV/0!</v>
      </c>
      <c r="U18" s="54" t="e">
        <f t="shared" si="7"/>
        <v>#DIV/0!</v>
      </c>
      <c r="V18" s="54" t="e">
        <f t="shared" si="8"/>
        <v>#DIV/0!</v>
      </c>
      <c r="W18" s="54" t="e">
        <f t="shared" si="9"/>
        <v>#DIV/0!</v>
      </c>
      <c r="X18" s="54" t="e">
        <f t="shared" si="10"/>
        <v>#DIV/0!</v>
      </c>
      <c r="Y18" s="54" t="e">
        <f t="shared" si="11"/>
        <v>#DIV/0!</v>
      </c>
      <c r="Z18" s="1"/>
      <c r="AA18" s="1"/>
      <c r="AB18" s="54"/>
    </row>
    <row r="19" spans="2:29" s="26" customFormat="1" ht="11.45" customHeight="1" x14ac:dyDescent="0.25">
      <c r="B19" s="295">
        <f>+M27</f>
        <v>720000</v>
      </c>
      <c r="C19" s="296"/>
      <c r="D19" s="61">
        <f>+M28</f>
        <v>0</v>
      </c>
      <c r="E19" s="61">
        <f>+M29</f>
        <v>720000</v>
      </c>
      <c r="F19" s="295">
        <f>+M30</f>
        <v>72000</v>
      </c>
      <c r="G19" s="296"/>
      <c r="H19" s="295">
        <f>M31</f>
        <v>792000</v>
      </c>
      <c r="I19" s="296"/>
      <c r="J19" s="27"/>
      <c r="K19" s="49" t="s">
        <v>49</v>
      </c>
      <c r="L19" s="50"/>
      <c r="M19" s="50"/>
      <c r="N19" s="51"/>
      <c r="O19" s="52"/>
      <c r="P19" s="53"/>
      <c r="Q19" s="53">
        <f t="shared" si="3"/>
        <v>0</v>
      </c>
      <c r="R19" s="53">
        <f t="shared" si="4"/>
        <v>0</v>
      </c>
      <c r="S19" s="54"/>
      <c r="T19" s="54"/>
      <c r="U19" s="54"/>
      <c r="V19" s="54"/>
      <c r="W19" s="54"/>
      <c r="X19" s="54"/>
      <c r="Y19" s="54"/>
    </row>
    <row r="20" spans="2:29" s="26" customFormat="1" ht="10.35" customHeight="1" x14ac:dyDescent="0.25">
      <c r="B20" s="281" t="s">
        <v>51</v>
      </c>
      <c r="C20" s="282"/>
      <c r="D20" s="63" t="str">
        <f>+M32</f>
        <v>TUJUH RATUS SEMBILAN PULUH DUA RIBU RUPIAH.</v>
      </c>
      <c r="E20" s="64"/>
      <c r="F20" s="65"/>
      <c r="G20" s="65"/>
      <c r="H20" s="65"/>
      <c r="I20" s="66"/>
      <c r="J20" s="27"/>
      <c r="K20" s="49" t="s">
        <v>50</v>
      </c>
      <c r="L20" s="50"/>
      <c r="M20" s="50"/>
      <c r="N20" s="51"/>
      <c r="O20" s="52"/>
      <c r="P20" s="53"/>
      <c r="Q20" s="53">
        <f t="shared" si="3"/>
        <v>0</v>
      </c>
      <c r="R20" s="53">
        <f t="shared" si="4"/>
        <v>0</v>
      </c>
      <c r="X20" s="62"/>
      <c r="Y20" s="62"/>
    </row>
    <row r="21" spans="2:29" ht="13.5" customHeight="1" x14ac:dyDescent="0.25">
      <c r="B21" s="2" t="s">
        <v>53</v>
      </c>
      <c r="C21" s="67"/>
      <c r="D21" s="2"/>
      <c r="E21" s="68"/>
      <c r="F21" s="69"/>
      <c r="G21" s="67"/>
      <c r="H21" s="283" t="s">
        <v>54</v>
      </c>
      <c r="I21" s="284"/>
      <c r="K21" s="49" t="s">
        <v>52</v>
      </c>
      <c r="L21" s="50"/>
      <c r="M21" s="50"/>
      <c r="N21" s="50"/>
      <c r="O21" s="52"/>
      <c r="P21" s="53"/>
      <c r="Q21" s="53">
        <f t="shared" si="3"/>
        <v>0</v>
      </c>
      <c r="R21" s="53">
        <f t="shared" si="4"/>
        <v>0</v>
      </c>
    </row>
    <row r="22" spans="2:29" ht="15" customHeight="1" x14ac:dyDescent="0.25">
      <c r="B22" s="32" t="s">
        <v>56</v>
      </c>
      <c r="C22" s="70"/>
      <c r="D22" s="32"/>
      <c r="E22" s="71"/>
      <c r="F22" s="285" t="s">
        <v>57</v>
      </c>
      <c r="G22" s="286"/>
      <c r="H22" s="32"/>
      <c r="I22" s="70"/>
      <c r="K22" s="49" t="s">
        <v>55</v>
      </c>
      <c r="L22" s="50"/>
      <c r="M22" s="50"/>
      <c r="N22" s="51"/>
      <c r="O22" s="52"/>
      <c r="P22" s="53"/>
      <c r="Q22" s="53">
        <f t="shared" si="3"/>
        <v>0</v>
      </c>
      <c r="R22" s="53">
        <f t="shared" si="4"/>
        <v>0</v>
      </c>
    </row>
    <row r="23" spans="2:29" ht="13.5" customHeight="1" x14ac:dyDescent="0.25">
      <c r="B23" s="32"/>
      <c r="C23" s="70"/>
      <c r="D23" s="32"/>
      <c r="E23" s="71"/>
      <c r="F23" s="72"/>
      <c r="G23" s="70"/>
      <c r="H23" s="32"/>
      <c r="I23" s="70"/>
      <c r="K23" s="49" t="s">
        <v>58</v>
      </c>
      <c r="L23" s="50"/>
      <c r="M23" s="50"/>
      <c r="N23" s="51"/>
      <c r="O23" s="52"/>
      <c r="P23" s="53"/>
      <c r="Q23" s="53">
        <f t="shared" si="3"/>
        <v>0</v>
      </c>
      <c r="R23" s="53">
        <f t="shared" si="4"/>
        <v>0</v>
      </c>
    </row>
    <row r="24" spans="2:29" ht="13.5" customHeight="1" x14ac:dyDescent="0.25">
      <c r="B24" s="32"/>
      <c r="C24" s="70"/>
      <c r="D24" s="32"/>
      <c r="E24" s="71"/>
      <c r="F24" s="72"/>
      <c r="G24" s="70"/>
      <c r="H24" s="32"/>
      <c r="I24" s="70"/>
      <c r="K24" s="49" t="s">
        <v>59</v>
      </c>
      <c r="L24" s="50"/>
      <c r="M24" s="50"/>
      <c r="N24" s="51"/>
      <c r="O24" s="52"/>
      <c r="P24" s="53"/>
      <c r="Q24" s="53">
        <f t="shared" si="3"/>
        <v>0</v>
      </c>
      <c r="R24" s="53">
        <f t="shared" si="4"/>
        <v>0</v>
      </c>
      <c r="X24" s="54">
        <v>7810506</v>
      </c>
      <c r="Y24" s="54"/>
    </row>
    <row r="25" spans="2:29" ht="13.5" customHeight="1" x14ac:dyDescent="0.25">
      <c r="B25" s="32"/>
      <c r="C25" s="70"/>
      <c r="D25" s="32"/>
      <c r="E25" s="71"/>
      <c r="F25" s="72"/>
      <c r="G25" s="70"/>
      <c r="H25" s="32"/>
      <c r="I25" s="70"/>
      <c r="K25" s="49">
        <v>13</v>
      </c>
      <c r="L25" s="50"/>
      <c r="M25" s="50"/>
      <c r="N25" s="51"/>
      <c r="O25" s="52"/>
      <c r="P25" s="53"/>
      <c r="Q25" s="53">
        <f t="shared" si="3"/>
        <v>0</v>
      </c>
      <c r="R25" s="53">
        <f t="shared" si="4"/>
        <v>0</v>
      </c>
    </row>
    <row r="26" spans="2:29" ht="12.75" customHeight="1" x14ac:dyDescent="0.25">
      <c r="B26" s="32"/>
      <c r="C26" s="70"/>
      <c r="D26" s="32"/>
      <c r="E26" s="71"/>
      <c r="F26" s="72"/>
      <c r="G26" s="70"/>
      <c r="H26" s="32"/>
      <c r="I26" s="70"/>
      <c r="Q26" s="73">
        <f>SUM(Q13:Q25)</f>
        <v>720000</v>
      </c>
    </row>
    <row r="27" spans="2:29" ht="13.5" customHeight="1" x14ac:dyDescent="0.25">
      <c r="B27" s="32"/>
      <c r="C27" s="70"/>
      <c r="D27" s="32"/>
      <c r="E27" s="76"/>
      <c r="F27" s="287" t="s">
        <v>69</v>
      </c>
      <c r="G27" s="288"/>
      <c r="H27" s="287" t="s">
        <v>61</v>
      </c>
      <c r="I27" s="288"/>
      <c r="L27" s="74" t="s">
        <v>60</v>
      </c>
      <c r="M27" s="75">
        <f>Q26</f>
        <v>720000</v>
      </c>
      <c r="N27" s="74"/>
      <c r="O27" s="74"/>
      <c r="P27" s="74"/>
      <c r="Q27" s="74"/>
    </row>
    <row r="28" spans="2:29" ht="13.5" customHeight="1" x14ac:dyDescent="0.25">
      <c r="B28" s="289" t="s">
        <v>63</v>
      </c>
      <c r="C28" s="290"/>
      <c r="D28" s="77"/>
      <c r="E28" s="78"/>
      <c r="F28" s="291" t="s">
        <v>70</v>
      </c>
      <c r="G28" s="292"/>
      <c r="H28" s="291" t="s">
        <v>64</v>
      </c>
      <c r="I28" s="292"/>
      <c r="L28" s="74" t="s">
        <v>62</v>
      </c>
      <c r="M28" s="75">
        <f>SUM(R13:R25)</f>
        <v>0</v>
      </c>
      <c r="N28" s="74"/>
      <c r="O28" s="74"/>
      <c r="P28" s="74"/>
      <c r="Q28" s="74"/>
    </row>
    <row r="29" spans="2:29" ht="13.5" customHeight="1" x14ac:dyDescent="0.25">
      <c r="L29" s="74" t="s">
        <v>65</v>
      </c>
      <c r="M29" s="75">
        <f>+M27-M28</f>
        <v>720000</v>
      </c>
      <c r="N29" s="74"/>
      <c r="O29" s="74"/>
      <c r="P29" s="74"/>
      <c r="Q29" s="74"/>
    </row>
    <row r="30" spans="2:29" ht="13.5" customHeight="1" x14ac:dyDescent="0.25">
      <c r="L30" s="74" t="s">
        <v>36</v>
      </c>
      <c r="M30" s="75">
        <f>0.1*M29</f>
        <v>72000</v>
      </c>
      <c r="N30" s="79">
        <f>M30*1.5%</f>
        <v>1080</v>
      </c>
      <c r="O30" s="74"/>
      <c r="P30" s="74"/>
      <c r="Q30" s="74"/>
    </row>
    <row r="31" spans="2:29" ht="13.5" customHeight="1" x14ac:dyDescent="0.25">
      <c r="L31" s="74" t="s">
        <v>66</v>
      </c>
      <c r="M31" s="75">
        <f>M29+M30</f>
        <v>792000</v>
      </c>
      <c r="N31" s="74"/>
      <c r="O31" s="74"/>
      <c r="P31" s="74"/>
      <c r="Q31" s="74"/>
    </row>
    <row r="32" spans="2:29" ht="13.5" customHeight="1" x14ac:dyDescent="0.25">
      <c r="L32" s="74" t="s">
        <v>67</v>
      </c>
      <c r="M32" s="80" t="s">
        <v>187</v>
      </c>
      <c r="N32" s="74"/>
      <c r="O32" s="74"/>
      <c r="P32" s="74"/>
      <c r="Q32" s="74"/>
    </row>
    <row r="34" spans="10:20" ht="13.5" customHeight="1" x14ac:dyDescent="0.25">
      <c r="J34" s="1"/>
      <c r="K34" s="1"/>
      <c r="L34" s="1"/>
      <c r="T34" s="73">
        <f>SUM(T23:T33)</f>
        <v>0</v>
      </c>
    </row>
    <row r="35" spans="10:20" ht="13.5" customHeight="1" x14ac:dyDescent="0.25">
      <c r="J35" s="1"/>
      <c r="K35" s="1"/>
      <c r="L35" s="1"/>
      <c r="M35" s="73"/>
    </row>
    <row r="36" spans="10:20" ht="13.5" customHeight="1" x14ac:dyDescent="0.25">
      <c r="J36" s="1"/>
      <c r="K36" s="1"/>
      <c r="L36" s="1"/>
      <c r="P36" s="81"/>
    </row>
    <row r="37" spans="10:20" ht="13.5" customHeight="1" x14ac:dyDescent="0.25">
      <c r="J37" s="1"/>
      <c r="K37" s="1"/>
      <c r="L37" s="1"/>
      <c r="P37" s="73"/>
    </row>
    <row r="38" spans="10:20" ht="13.5" customHeight="1" x14ac:dyDescent="0.25">
      <c r="J38" s="1"/>
      <c r="K38" s="1"/>
      <c r="L38" s="1"/>
      <c r="P38" s="73"/>
    </row>
  </sheetData>
  <mergeCells count="29">
    <mergeCell ref="B7:C7"/>
    <mergeCell ref="D7:E7"/>
    <mergeCell ref="F7:G7"/>
    <mergeCell ref="B1:E1"/>
    <mergeCell ref="B2:E2"/>
    <mergeCell ref="B3:E3"/>
    <mergeCell ref="B4:E4"/>
    <mergeCell ref="C5:D5"/>
    <mergeCell ref="E5:G5"/>
    <mergeCell ref="H5:I5"/>
    <mergeCell ref="B6:C6"/>
    <mergeCell ref="D6:E6"/>
    <mergeCell ref="F6:G6"/>
    <mergeCell ref="H6:I6"/>
    <mergeCell ref="B28:C28"/>
    <mergeCell ref="F28:G28"/>
    <mergeCell ref="H28:I28"/>
    <mergeCell ref="D8:E8"/>
    <mergeCell ref="B18:C18"/>
    <mergeCell ref="F18:G18"/>
    <mergeCell ref="H18:I18"/>
    <mergeCell ref="B19:C19"/>
    <mergeCell ref="F19:G19"/>
    <mergeCell ref="H19:I19"/>
    <mergeCell ref="B20:C20"/>
    <mergeCell ref="H21:I21"/>
    <mergeCell ref="F22:G22"/>
    <mergeCell ref="F27:G27"/>
    <mergeCell ref="H27:I27"/>
  </mergeCells>
  <pageMargins left="0.24000000000000002" right="0.12000000000000001" top="0.24000000000000002" bottom="0.51" header="0" footer="0"/>
  <pageSetup paperSize="5" scale="95" pageOrder="overThenDown" orientation="portrait" horizontalDpi="4294967292" vertic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"/>
  <sheetViews>
    <sheetView workbookViewId="0">
      <selection activeCell="P13" sqref="P13:P28"/>
    </sheetView>
  </sheetViews>
  <sheetFormatPr defaultColWidth="9.140625" defaultRowHeight="13.5" customHeight="1" x14ac:dyDescent="0.25"/>
  <cols>
    <col min="1" max="1" width="1.85546875" style="1" customWidth="1"/>
    <col min="2" max="2" width="7.85546875" style="1" customWidth="1"/>
    <col min="3" max="3" width="8.140625" style="1" customWidth="1"/>
    <col min="4" max="4" width="12" style="1" customWidth="1"/>
    <col min="5" max="5" width="24.5703125" style="1" customWidth="1"/>
    <col min="6" max="6" width="15" style="1" customWidth="1"/>
    <col min="7" max="7" width="5.7109375" style="1" customWidth="1"/>
    <col min="8" max="8" width="10.85546875" style="1" customWidth="1"/>
    <col min="9" max="9" width="14" style="1" customWidth="1"/>
    <col min="10" max="10" width="3.85546875" style="5" customWidth="1"/>
    <col min="11" max="11" width="5.42578125" style="6" customWidth="1"/>
    <col min="12" max="12" width="8.5703125" style="7" customWidth="1"/>
    <col min="13" max="13" width="13.28515625" style="7" customWidth="1"/>
    <col min="14" max="14" width="20" style="7" customWidth="1"/>
    <col min="15" max="15" width="8.140625" style="7" customWidth="1"/>
    <col min="16" max="16" width="12.85546875" style="7" customWidth="1"/>
    <col min="17" max="17" width="12.42578125" style="7" customWidth="1"/>
    <col min="18" max="18" width="12.42578125" style="8" customWidth="1"/>
    <col min="19" max="20" width="9.140625" style="1"/>
    <col min="21" max="21" width="10.28515625" style="1" bestFit="1" customWidth="1"/>
    <col min="22" max="22" width="10.28515625" style="1" customWidth="1"/>
    <col min="23" max="23" width="9.140625" style="1"/>
    <col min="24" max="24" width="10.28515625" style="1" bestFit="1" customWidth="1"/>
    <col min="25" max="25" width="10.28515625" style="1" customWidth="1"/>
    <col min="26" max="28" width="9.140625" style="1"/>
    <col min="29" max="29" width="10.140625" style="1" bestFit="1" customWidth="1"/>
    <col min="30" max="16384" width="9.140625" style="1"/>
  </cols>
  <sheetData>
    <row r="1" spans="1:29" ht="14.25" customHeight="1" x14ac:dyDescent="0.25">
      <c r="B1" s="411" t="s">
        <v>0</v>
      </c>
      <c r="C1" s="412"/>
      <c r="D1" s="412"/>
      <c r="E1" s="413"/>
      <c r="F1" s="178" t="s">
        <v>1</v>
      </c>
      <c r="G1" s="179"/>
      <c r="H1" s="179"/>
      <c r="I1" s="180"/>
    </row>
    <row r="2" spans="1:29" ht="14.25" customHeight="1" x14ac:dyDescent="0.25">
      <c r="B2" s="414" t="s">
        <v>2</v>
      </c>
      <c r="C2" s="415"/>
      <c r="D2" s="415"/>
      <c r="E2" s="416"/>
      <c r="F2" s="181" t="str">
        <f>M2</f>
        <v>BENDAHARA PENGELUARAN AKPOL</v>
      </c>
      <c r="G2" s="182"/>
      <c r="H2" s="182"/>
      <c r="I2" s="183"/>
      <c r="L2" s="12" t="s">
        <v>3</v>
      </c>
      <c r="M2" s="209" t="s">
        <v>126</v>
      </c>
      <c r="N2" s="14"/>
      <c r="O2" s="15"/>
    </row>
    <row r="3" spans="1:29" ht="14.25" customHeight="1" x14ac:dyDescent="0.25">
      <c r="B3" s="396" t="s">
        <v>5</v>
      </c>
      <c r="C3" s="388"/>
      <c r="D3" s="388"/>
      <c r="E3" s="397"/>
      <c r="F3" s="181" t="str">
        <f>M3</f>
        <v>Jl.Sultan Agung Candi Baru SEMARANG</v>
      </c>
      <c r="G3" s="182"/>
      <c r="H3" s="182"/>
      <c r="I3" s="183"/>
      <c r="L3" s="12" t="s">
        <v>6</v>
      </c>
      <c r="M3" s="209" t="s">
        <v>127</v>
      </c>
      <c r="N3" s="14"/>
      <c r="O3" s="15"/>
    </row>
    <row r="4" spans="1:29" ht="14.25" customHeight="1" x14ac:dyDescent="0.25">
      <c r="B4" s="398" t="s">
        <v>8</v>
      </c>
      <c r="C4" s="417"/>
      <c r="D4" s="417"/>
      <c r="E4" s="399"/>
      <c r="F4" s="184" t="s">
        <v>9</v>
      </c>
      <c r="G4" s="185" t="str">
        <f>+M4</f>
        <v>00.018.910.0-517.000</v>
      </c>
      <c r="H4" s="186"/>
      <c r="I4" s="187"/>
      <c r="L4" s="12" t="s">
        <v>10</v>
      </c>
      <c r="M4" s="210" t="s">
        <v>128</v>
      </c>
      <c r="N4" s="14"/>
      <c r="O4" s="15"/>
    </row>
    <row r="5" spans="1:29" s="21" customFormat="1" ht="14.25" customHeight="1" x14ac:dyDescent="0.25">
      <c r="B5" s="188" t="s">
        <v>12</v>
      </c>
      <c r="C5" s="406" t="str">
        <f>+M6</f>
        <v>020.001-17.33559794</v>
      </c>
      <c r="D5" s="407"/>
      <c r="E5" s="418" t="s">
        <v>13</v>
      </c>
      <c r="F5" s="419"/>
      <c r="G5" s="420"/>
      <c r="H5" s="404" t="s">
        <v>14</v>
      </c>
      <c r="I5" s="405"/>
      <c r="J5" s="23"/>
      <c r="K5" s="6"/>
      <c r="L5" s="12"/>
      <c r="M5" s="13"/>
      <c r="N5" s="24"/>
      <c r="O5" s="25"/>
      <c r="P5" s="7"/>
      <c r="Q5" s="7"/>
      <c r="R5" s="8"/>
    </row>
    <row r="6" spans="1:29" s="26" customFormat="1" ht="10.5" customHeight="1" x14ac:dyDescent="0.25">
      <c r="B6" s="400" t="s">
        <v>15</v>
      </c>
      <c r="C6" s="401"/>
      <c r="D6" s="400" t="s">
        <v>16</v>
      </c>
      <c r="E6" s="401"/>
      <c r="F6" s="400" t="s">
        <v>17</v>
      </c>
      <c r="G6" s="401"/>
      <c r="H6" s="404" t="s">
        <v>18</v>
      </c>
      <c r="I6" s="405"/>
      <c r="J6" s="27"/>
      <c r="K6" s="6"/>
      <c r="L6" s="12" t="s">
        <v>19</v>
      </c>
      <c r="M6" s="13" t="s">
        <v>231</v>
      </c>
      <c r="N6" s="24"/>
      <c r="O6" s="25"/>
      <c r="P6" s="7"/>
      <c r="Q6" s="7"/>
      <c r="R6" s="8"/>
    </row>
    <row r="7" spans="1:29" s="26" customFormat="1" ht="12.75" customHeight="1" x14ac:dyDescent="0.25">
      <c r="B7" s="406" t="str">
        <f>+M7</f>
        <v>314/HAM/IV/2017</v>
      </c>
      <c r="C7" s="407"/>
      <c r="D7" s="408">
        <f>+M8</f>
        <v>42829</v>
      </c>
      <c r="E7" s="401"/>
      <c r="F7" s="409">
        <f>+M9</f>
        <v>42850</v>
      </c>
      <c r="G7" s="410"/>
      <c r="H7" s="219" t="s">
        <v>20</v>
      </c>
      <c r="I7" s="218"/>
      <c r="J7" s="27"/>
      <c r="K7" s="6"/>
      <c r="L7" s="12" t="s">
        <v>21</v>
      </c>
      <c r="M7" s="24" t="s">
        <v>170</v>
      </c>
      <c r="N7" s="24"/>
      <c r="O7" s="25">
        <f>447-8</f>
        <v>439</v>
      </c>
      <c r="P7" s="7"/>
      <c r="Q7" s="7"/>
      <c r="R7" s="8"/>
    </row>
    <row r="8" spans="1:29" s="26" customFormat="1" ht="10.5" customHeight="1" x14ac:dyDescent="0.25">
      <c r="B8" s="189" t="s">
        <v>22</v>
      </c>
      <c r="C8" s="189" t="s">
        <v>23</v>
      </c>
      <c r="D8" s="400" t="s">
        <v>24</v>
      </c>
      <c r="E8" s="401"/>
      <c r="F8" s="189" t="s">
        <v>25</v>
      </c>
      <c r="G8" s="189" t="s">
        <v>26</v>
      </c>
      <c r="H8" s="189" t="s">
        <v>27</v>
      </c>
      <c r="I8" s="189" t="s">
        <v>28</v>
      </c>
      <c r="J8" s="27"/>
      <c r="K8" s="6"/>
      <c r="L8" s="12" t="s">
        <v>29</v>
      </c>
      <c r="M8" s="30">
        <v>42829</v>
      </c>
      <c r="N8" s="24"/>
      <c r="O8" s="25"/>
      <c r="P8" s="7"/>
      <c r="Q8" s="7"/>
      <c r="R8" s="8"/>
    </row>
    <row r="9" spans="1:29" ht="9.75" customHeight="1" x14ac:dyDescent="0.25">
      <c r="B9" s="245">
        <f t="shared" ref="B9:D17" si="0">+L13</f>
        <v>3000</v>
      </c>
      <c r="C9" s="245" t="str">
        <f t="shared" si="0"/>
        <v>KAPLET</v>
      </c>
      <c r="D9" s="206" t="str">
        <f t="shared" si="0"/>
        <v>VIT EVER</v>
      </c>
      <c r="F9" s="252" t="s">
        <v>190</v>
      </c>
      <c r="G9" s="253">
        <f t="shared" ref="G9:I17" si="1">+O13</f>
        <v>0</v>
      </c>
      <c r="H9" s="254">
        <f t="shared" si="1"/>
        <v>570.90909999999997</v>
      </c>
      <c r="I9" s="255">
        <f t="shared" si="1"/>
        <v>1712727.2999999998</v>
      </c>
      <c r="L9" s="12" t="s">
        <v>30</v>
      </c>
      <c r="M9" s="30">
        <f>+M8+21</f>
        <v>42850</v>
      </c>
      <c r="N9" s="24"/>
      <c r="O9" s="25"/>
    </row>
    <row r="10" spans="1:29" ht="9.75" customHeight="1" x14ac:dyDescent="0.25">
      <c r="B10" s="245">
        <f t="shared" si="0"/>
        <v>20</v>
      </c>
      <c r="C10" s="245" t="str">
        <f t="shared" si="0"/>
        <v>PLABOT</v>
      </c>
      <c r="D10" s="206" t="str">
        <f t="shared" si="0"/>
        <v>INFUS NACL</v>
      </c>
      <c r="F10" s="212" t="s">
        <v>124</v>
      </c>
      <c r="G10" s="253">
        <f t="shared" si="1"/>
        <v>0</v>
      </c>
      <c r="H10" s="254">
        <f t="shared" si="1"/>
        <v>9909.0908999999992</v>
      </c>
      <c r="I10" s="255">
        <f t="shared" si="1"/>
        <v>198181.81799999997</v>
      </c>
    </row>
    <row r="11" spans="1:29" ht="9.75" customHeight="1" x14ac:dyDescent="0.25">
      <c r="B11" s="245">
        <f t="shared" si="0"/>
        <v>20</v>
      </c>
      <c r="C11" s="245" t="str">
        <f t="shared" si="0"/>
        <v>BUAH</v>
      </c>
      <c r="D11" s="206" t="str">
        <f t="shared" si="0"/>
        <v>INFUSION SET DEWASA</v>
      </c>
      <c r="F11" s="212" t="s">
        <v>141</v>
      </c>
      <c r="G11" s="253">
        <f t="shared" si="1"/>
        <v>0</v>
      </c>
      <c r="H11" s="254">
        <f t="shared" si="1"/>
        <v>10863.636399999999</v>
      </c>
      <c r="I11" s="255">
        <f t="shared" si="1"/>
        <v>217272.728</v>
      </c>
      <c r="L11" s="46" t="s">
        <v>31</v>
      </c>
      <c r="M11" s="46" t="s">
        <v>32</v>
      </c>
      <c r="N11" s="46"/>
      <c r="O11" s="46" t="s">
        <v>33</v>
      </c>
      <c r="P11" s="46" t="s">
        <v>34</v>
      </c>
      <c r="Q11" s="46" t="s">
        <v>35</v>
      </c>
      <c r="R11" s="47" t="s">
        <v>33</v>
      </c>
    </row>
    <row r="12" spans="1:29" ht="9.75" customHeight="1" x14ac:dyDescent="0.25">
      <c r="A12" s="48"/>
      <c r="B12" s="245">
        <f t="shared" si="0"/>
        <v>10</v>
      </c>
      <c r="C12" s="245" t="str">
        <f t="shared" si="0"/>
        <v>PCS</v>
      </c>
      <c r="D12" s="206" t="str">
        <f t="shared" si="0"/>
        <v>IV CATH 22</v>
      </c>
      <c r="F12" s="212" t="s">
        <v>164</v>
      </c>
      <c r="G12" s="253">
        <f t="shared" si="1"/>
        <v>0</v>
      </c>
      <c r="H12" s="254">
        <f t="shared" si="1"/>
        <v>9909.0908999999992</v>
      </c>
      <c r="I12" s="255">
        <f t="shared" si="1"/>
        <v>99090.908999999985</v>
      </c>
      <c r="U12" s="1" t="s">
        <v>36</v>
      </c>
      <c r="V12" s="1" t="s">
        <v>37</v>
      </c>
      <c r="Y12" s="1" t="s">
        <v>38</v>
      </c>
    </row>
    <row r="13" spans="1:29" ht="9.75" customHeight="1" x14ac:dyDescent="0.25">
      <c r="A13" s="48"/>
      <c r="B13" s="245">
        <f t="shared" si="0"/>
        <v>20</v>
      </c>
      <c r="C13" s="245" t="str">
        <f t="shared" si="0"/>
        <v>TIN</v>
      </c>
      <c r="D13" s="206" t="str">
        <f t="shared" si="0"/>
        <v>OXYCAN</v>
      </c>
      <c r="F13" s="212" t="s">
        <v>138</v>
      </c>
      <c r="G13" s="253">
        <f t="shared" si="1"/>
        <v>0</v>
      </c>
      <c r="H13" s="254">
        <f t="shared" si="1"/>
        <v>40627.272700000001</v>
      </c>
      <c r="I13" s="255">
        <f t="shared" si="1"/>
        <v>812545.45400000003</v>
      </c>
      <c r="K13" s="49" t="s">
        <v>39</v>
      </c>
      <c r="L13" s="50">
        <v>3000</v>
      </c>
      <c r="M13" s="50" t="s">
        <v>131</v>
      </c>
      <c r="N13" s="51" t="s">
        <v>132</v>
      </c>
      <c r="O13" s="52"/>
      <c r="P13" s="53">
        <v>570.90909999999997</v>
      </c>
      <c r="Q13" s="53">
        <f t="shared" ref="Q13:Q28" si="2">L13*P13</f>
        <v>1712727.2999999998</v>
      </c>
      <c r="R13" s="53">
        <f t="shared" ref="R13:R28" si="3">+Q13*O13</f>
        <v>0</v>
      </c>
      <c r="S13" s="54">
        <f t="shared" ref="S13:S21" si="4">Q13-R13</f>
        <v>1712727.2999999998</v>
      </c>
      <c r="T13" s="54">
        <f t="shared" ref="T13:T21" si="5">S13/L13</f>
        <v>570.90909999999997</v>
      </c>
      <c r="U13" s="54">
        <f t="shared" ref="U13:U21" si="6">T13*0.1</f>
        <v>57.090910000000001</v>
      </c>
      <c r="V13" s="54">
        <f t="shared" ref="V13:V21" si="7">U13*0.15</f>
        <v>8.5636364999999994</v>
      </c>
      <c r="W13" s="54">
        <f t="shared" ref="W13:W21" si="8">T13+U13</f>
        <v>628.00000999999997</v>
      </c>
      <c r="X13" s="54">
        <f t="shared" ref="X13:X21" si="9">W13*L13</f>
        <v>1884000.03</v>
      </c>
      <c r="Y13" s="54">
        <f t="shared" ref="Y13:Y21" si="10">T13-V13</f>
        <v>562.34546349999994</v>
      </c>
      <c r="AA13" s="1">
        <v>137940</v>
      </c>
      <c r="AB13" s="54">
        <f>Y13-AA13</f>
        <v>-137377.65453649999</v>
      </c>
      <c r="AC13" s="55">
        <f>AB13*L13</f>
        <v>-412132963.60949999</v>
      </c>
    </row>
    <row r="14" spans="1:29" ht="9.75" customHeight="1" x14ac:dyDescent="0.25">
      <c r="A14" s="48"/>
      <c r="B14" s="245">
        <f t="shared" si="0"/>
        <v>10</v>
      </c>
      <c r="C14" s="245" t="str">
        <f t="shared" si="0"/>
        <v>TIN</v>
      </c>
      <c r="D14" s="206" t="str">
        <f t="shared" si="0"/>
        <v>CHLORETHYL</v>
      </c>
      <c r="F14" s="212" t="s">
        <v>165</v>
      </c>
      <c r="G14" s="253">
        <f t="shared" si="1"/>
        <v>0</v>
      </c>
      <c r="H14" s="254">
        <f t="shared" si="1"/>
        <v>143181.81820000001</v>
      </c>
      <c r="I14" s="255">
        <f t="shared" si="1"/>
        <v>1431818.182</v>
      </c>
      <c r="K14" s="49" t="s">
        <v>40</v>
      </c>
      <c r="L14" s="50">
        <v>20</v>
      </c>
      <c r="M14" s="50" t="s">
        <v>157</v>
      </c>
      <c r="N14" s="51" t="s">
        <v>158</v>
      </c>
      <c r="O14" s="52"/>
      <c r="P14" s="53">
        <v>9909.0908999999992</v>
      </c>
      <c r="Q14" s="53">
        <f t="shared" si="2"/>
        <v>198181.81799999997</v>
      </c>
      <c r="R14" s="53">
        <f t="shared" si="3"/>
        <v>0</v>
      </c>
      <c r="S14" s="54">
        <f t="shared" si="4"/>
        <v>198181.81799999997</v>
      </c>
      <c r="T14" s="54">
        <f t="shared" si="5"/>
        <v>9909.0908999999992</v>
      </c>
      <c r="U14" s="54">
        <f t="shared" si="6"/>
        <v>990.90908999999999</v>
      </c>
      <c r="V14" s="54">
        <f t="shared" si="7"/>
        <v>148.63636349999999</v>
      </c>
      <c r="W14" s="54">
        <f t="shared" si="8"/>
        <v>10899.999989999998</v>
      </c>
      <c r="X14" s="54">
        <f t="shared" si="9"/>
        <v>217999.99979999996</v>
      </c>
      <c r="Y14" s="54">
        <f t="shared" si="10"/>
        <v>9760.4545364999994</v>
      </c>
      <c r="AB14" s="54"/>
    </row>
    <row r="15" spans="1:29" ht="9.75" customHeight="1" x14ac:dyDescent="0.25">
      <c r="B15" s="245">
        <f t="shared" si="0"/>
        <v>300</v>
      </c>
      <c r="C15" s="245" t="str">
        <f t="shared" si="0"/>
        <v>PCS</v>
      </c>
      <c r="D15" s="206" t="str">
        <f t="shared" si="0"/>
        <v>HANSAPLAS</v>
      </c>
      <c r="F15" s="212" t="s">
        <v>166</v>
      </c>
      <c r="G15" s="253">
        <f t="shared" si="1"/>
        <v>0</v>
      </c>
      <c r="H15" s="254">
        <f t="shared" si="1"/>
        <v>500</v>
      </c>
      <c r="I15" s="255">
        <f t="shared" si="1"/>
        <v>150000</v>
      </c>
      <c r="K15" s="49" t="s">
        <v>41</v>
      </c>
      <c r="L15" s="50">
        <v>20</v>
      </c>
      <c r="M15" s="50" t="s">
        <v>129</v>
      </c>
      <c r="N15" s="51" t="s">
        <v>134</v>
      </c>
      <c r="O15" s="52"/>
      <c r="P15" s="53">
        <v>10863.636399999999</v>
      </c>
      <c r="Q15" s="53">
        <f t="shared" si="2"/>
        <v>217272.728</v>
      </c>
      <c r="R15" s="53">
        <f t="shared" si="3"/>
        <v>0</v>
      </c>
      <c r="S15" s="54">
        <f t="shared" si="4"/>
        <v>217272.728</v>
      </c>
      <c r="T15" s="54">
        <f t="shared" si="5"/>
        <v>10863.636399999999</v>
      </c>
      <c r="U15" s="54">
        <f t="shared" si="6"/>
        <v>1086.36364</v>
      </c>
      <c r="V15" s="54">
        <f t="shared" si="7"/>
        <v>162.95454599999999</v>
      </c>
      <c r="W15" s="54">
        <f t="shared" si="8"/>
        <v>11950.000039999999</v>
      </c>
      <c r="X15" s="54">
        <f t="shared" si="9"/>
        <v>239000.00079999998</v>
      </c>
      <c r="Y15" s="54">
        <f t="shared" si="10"/>
        <v>10700.681853999999</v>
      </c>
      <c r="AB15" s="54"/>
    </row>
    <row r="16" spans="1:29" ht="9.75" customHeight="1" x14ac:dyDescent="0.25">
      <c r="B16" s="245">
        <f t="shared" si="0"/>
        <v>2</v>
      </c>
      <c r="C16" s="245" t="str">
        <f t="shared" si="0"/>
        <v>BTL</v>
      </c>
      <c r="D16" s="206" t="str">
        <f t="shared" si="0"/>
        <v>AMONIAK</v>
      </c>
      <c r="F16" s="212"/>
      <c r="G16" s="253">
        <f t="shared" si="1"/>
        <v>0</v>
      </c>
      <c r="H16" s="254">
        <f t="shared" si="1"/>
        <v>13636.363600000001</v>
      </c>
      <c r="I16" s="255">
        <f t="shared" si="1"/>
        <v>27272.727200000001</v>
      </c>
      <c r="K16" s="49" t="s">
        <v>42</v>
      </c>
      <c r="L16" s="50">
        <v>10</v>
      </c>
      <c r="M16" s="50" t="s">
        <v>74</v>
      </c>
      <c r="N16" s="51" t="s">
        <v>159</v>
      </c>
      <c r="O16" s="52"/>
      <c r="P16" s="53">
        <v>9909.0908999999992</v>
      </c>
      <c r="Q16" s="53">
        <f t="shared" si="2"/>
        <v>99090.908999999985</v>
      </c>
      <c r="R16" s="53">
        <f t="shared" si="3"/>
        <v>0</v>
      </c>
      <c r="S16" s="54">
        <f t="shared" si="4"/>
        <v>99090.908999999985</v>
      </c>
      <c r="T16" s="54">
        <f t="shared" si="5"/>
        <v>9909.0908999999992</v>
      </c>
      <c r="U16" s="54">
        <f t="shared" si="6"/>
        <v>990.90908999999999</v>
      </c>
      <c r="V16" s="54">
        <f t="shared" si="7"/>
        <v>148.63636349999999</v>
      </c>
      <c r="W16" s="54">
        <f t="shared" si="8"/>
        <v>10899.999989999998</v>
      </c>
      <c r="X16" s="54">
        <f t="shared" si="9"/>
        <v>108999.99989999998</v>
      </c>
      <c r="Y16" s="54">
        <f t="shared" si="10"/>
        <v>9760.4545364999994</v>
      </c>
      <c r="AB16" s="54"/>
    </row>
    <row r="17" spans="2:29" ht="9.75" customHeight="1" x14ac:dyDescent="0.25">
      <c r="B17" s="245">
        <f t="shared" si="0"/>
        <v>4</v>
      </c>
      <c r="C17" s="245" t="str">
        <f t="shared" si="0"/>
        <v>ROLL</v>
      </c>
      <c r="D17" s="206" t="str">
        <f t="shared" si="0"/>
        <v>TENSOCREPE 4"</v>
      </c>
      <c r="F17" s="212" t="s">
        <v>139</v>
      </c>
      <c r="G17" s="253">
        <f t="shared" si="1"/>
        <v>0</v>
      </c>
      <c r="H17" s="254">
        <f t="shared" si="1"/>
        <v>68181.818199999994</v>
      </c>
      <c r="I17" s="255">
        <f t="shared" si="1"/>
        <v>272727.27279999998</v>
      </c>
      <c r="K17" s="49" t="s">
        <v>43</v>
      </c>
      <c r="L17" s="50">
        <v>20</v>
      </c>
      <c r="M17" s="50" t="s">
        <v>133</v>
      </c>
      <c r="N17" s="51" t="s">
        <v>114</v>
      </c>
      <c r="O17" s="52"/>
      <c r="P17" s="53">
        <v>40627.272700000001</v>
      </c>
      <c r="Q17" s="53">
        <f t="shared" si="2"/>
        <v>812545.45400000003</v>
      </c>
      <c r="R17" s="53">
        <f t="shared" si="3"/>
        <v>0</v>
      </c>
      <c r="S17" s="54">
        <f t="shared" si="4"/>
        <v>812545.45400000003</v>
      </c>
      <c r="T17" s="54">
        <f t="shared" si="5"/>
        <v>40627.272700000001</v>
      </c>
      <c r="U17" s="54">
        <f t="shared" si="6"/>
        <v>4062.7272700000003</v>
      </c>
      <c r="V17" s="54">
        <f t="shared" si="7"/>
        <v>609.40909050000005</v>
      </c>
      <c r="W17" s="54">
        <f t="shared" si="8"/>
        <v>44689.999970000004</v>
      </c>
      <c r="X17" s="54">
        <f t="shared" si="9"/>
        <v>893799.99940000009</v>
      </c>
      <c r="Y17" s="54">
        <f t="shared" si="10"/>
        <v>40017.863609500004</v>
      </c>
      <c r="AB17" s="54"/>
      <c r="AC17" s="57"/>
    </row>
    <row r="18" spans="2:29" s="26" customFormat="1" ht="9.75" customHeight="1" x14ac:dyDescent="0.25">
      <c r="B18" s="245">
        <f t="shared" ref="B18:B21" si="11">+L22</f>
        <v>20</v>
      </c>
      <c r="C18" s="245" t="str">
        <f t="shared" ref="C18:C21" si="12">+M22</f>
        <v>TUBE</v>
      </c>
      <c r="D18" s="206" t="str">
        <f t="shared" ref="D18:D21" si="13">+N22</f>
        <v>LESPAIN</v>
      </c>
      <c r="E18" s="1"/>
      <c r="F18" s="212" t="s">
        <v>140</v>
      </c>
      <c r="G18" s="253">
        <f t="shared" ref="G18:G21" si="14">+O22</f>
        <v>0</v>
      </c>
      <c r="H18" s="254">
        <f t="shared" ref="H18:H21" si="15">+P22</f>
        <v>10800</v>
      </c>
      <c r="I18" s="255">
        <f t="shared" ref="I18:I21" si="16">+Q22</f>
        <v>216000</v>
      </c>
      <c r="J18" s="27"/>
      <c r="K18" s="49" t="s">
        <v>44</v>
      </c>
      <c r="L18" s="50">
        <v>10</v>
      </c>
      <c r="M18" s="50" t="s">
        <v>133</v>
      </c>
      <c r="N18" s="51" t="s">
        <v>137</v>
      </c>
      <c r="O18" s="52"/>
      <c r="P18" s="53">
        <v>143181.81820000001</v>
      </c>
      <c r="Q18" s="53">
        <f t="shared" si="2"/>
        <v>1431818.182</v>
      </c>
      <c r="R18" s="53">
        <f t="shared" si="3"/>
        <v>0</v>
      </c>
      <c r="S18" s="54">
        <f t="shared" si="4"/>
        <v>1431818.182</v>
      </c>
      <c r="T18" s="54">
        <f t="shared" si="5"/>
        <v>143181.81820000001</v>
      </c>
      <c r="U18" s="54">
        <f t="shared" si="6"/>
        <v>14318.181820000002</v>
      </c>
      <c r="V18" s="54">
        <f t="shared" si="7"/>
        <v>2147.727273</v>
      </c>
      <c r="W18" s="54">
        <f t="shared" si="8"/>
        <v>157500.00002000001</v>
      </c>
      <c r="X18" s="54">
        <f t="shared" si="9"/>
        <v>1575000.0002000001</v>
      </c>
      <c r="Y18" s="54">
        <f t="shared" si="10"/>
        <v>141034.09092700001</v>
      </c>
      <c r="Z18" s="1"/>
      <c r="AA18" s="1"/>
      <c r="AB18" s="54"/>
    </row>
    <row r="19" spans="2:29" s="26" customFormat="1" ht="9.75" customHeight="1" x14ac:dyDescent="0.25">
      <c r="B19" s="245">
        <f t="shared" si="11"/>
        <v>1</v>
      </c>
      <c r="C19" s="245" t="str">
        <f t="shared" si="12"/>
        <v>BOX</v>
      </c>
      <c r="D19" s="206" t="str">
        <f t="shared" si="13"/>
        <v>FLIXOTIDE</v>
      </c>
      <c r="E19" s="1"/>
      <c r="F19" s="212"/>
      <c r="G19" s="253">
        <f t="shared" si="14"/>
        <v>0</v>
      </c>
      <c r="H19" s="254">
        <f t="shared" si="15"/>
        <v>239090.90909999999</v>
      </c>
      <c r="I19" s="255">
        <f t="shared" si="16"/>
        <v>239090.90909999999</v>
      </c>
      <c r="J19" s="27"/>
      <c r="K19" s="49" t="s">
        <v>49</v>
      </c>
      <c r="L19" s="50">
        <v>300</v>
      </c>
      <c r="M19" s="50" t="s">
        <v>74</v>
      </c>
      <c r="N19" s="51" t="s">
        <v>136</v>
      </c>
      <c r="O19" s="52"/>
      <c r="P19" s="53">
        <v>500</v>
      </c>
      <c r="Q19" s="53">
        <f t="shared" si="2"/>
        <v>150000</v>
      </c>
      <c r="R19" s="53">
        <f t="shared" si="3"/>
        <v>0</v>
      </c>
      <c r="S19" s="54">
        <f t="shared" si="4"/>
        <v>150000</v>
      </c>
      <c r="T19" s="54">
        <f t="shared" si="5"/>
        <v>500</v>
      </c>
      <c r="U19" s="54">
        <f t="shared" si="6"/>
        <v>50</v>
      </c>
      <c r="V19" s="54">
        <f t="shared" si="7"/>
        <v>7.5</v>
      </c>
      <c r="W19" s="54">
        <f t="shared" si="8"/>
        <v>550</v>
      </c>
      <c r="X19" s="54">
        <f t="shared" si="9"/>
        <v>165000</v>
      </c>
      <c r="Y19" s="54">
        <f t="shared" si="10"/>
        <v>492.5</v>
      </c>
    </row>
    <row r="20" spans="2:29" s="26" customFormat="1" ht="10.15" customHeight="1" x14ac:dyDescent="0.25">
      <c r="B20" s="245">
        <f t="shared" si="11"/>
        <v>1</v>
      </c>
      <c r="C20" s="245" t="str">
        <f t="shared" si="12"/>
        <v>BOX</v>
      </c>
      <c r="D20" s="206" t="str">
        <f t="shared" si="13"/>
        <v>VENTOLIN</v>
      </c>
      <c r="E20" s="1"/>
      <c r="F20" s="212"/>
      <c r="G20" s="253">
        <f t="shared" si="14"/>
        <v>0</v>
      </c>
      <c r="H20" s="254">
        <f t="shared" si="15"/>
        <v>246363.63639999999</v>
      </c>
      <c r="I20" s="255">
        <f t="shared" si="16"/>
        <v>246363.63639999999</v>
      </c>
      <c r="J20" s="27"/>
      <c r="K20" s="49" t="s">
        <v>50</v>
      </c>
      <c r="L20" s="50">
        <v>2</v>
      </c>
      <c r="M20" s="50" t="s">
        <v>80</v>
      </c>
      <c r="N20" s="51" t="s">
        <v>160</v>
      </c>
      <c r="O20" s="52"/>
      <c r="P20" s="53">
        <v>13636.363600000001</v>
      </c>
      <c r="Q20" s="53">
        <f t="shared" si="2"/>
        <v>27272.727200000001</v>
      </c>
      <c r="R20" s="53">
        <f t="shared" si="3"/>
        <v>0</v>
      </c>
      <c r="S20" s="54">
        <f t="shared" si="4"/>
        <v>27272.727200000001</v>
      </c>
      <c r="T20" s="54">
        <f t="shared" si="5"/>
        <v>13636.363600000001</v>
      </c>
      <c r="U20" s="54">
        <f t="shared" si="6"/>
        <v>1363.6363600000002</v>
      </c>
      <c r="V20" s="54">
        <f t="shared" si="7"/>
        <v>204.54545400000003</v>
      </c>
      <c r="W20" s="54">
        <f t="shared" si="8"/>
        <v>14999.999960000001</v>
      </c>
      <c r="X20" s="54">
        <f t="shared" si="9"/>
        <v>29999.999920000002</v>
      </c>
      <c r="Y20" s="54">
        <f t="shared" si="10"/>
        <v>13431.818146000001</v>
      </c>
    </row>
    <row r="21" spans="2:29" ht="9.75" customHeight="1" x14ac:dyDescent="0.25">
      <c r="B21" s="245">
        <f t="shared" si="11"/>
        <v>5</v>
      </c>
      <c r="C21" s="245" t="str">
        <f t="shared" si="12"/>
        <v>STRIP</v>
      </c>
      <c r="D21" s="206" t="str">
        <f t="shared" si="13"/>
        <v>EYE FRESH</v>
      </c>
      <c r="F21" s="212" t="s">
        <v>167</v>
      </c>
      <c r="G21" s="253">
        <f t="shared" si="14"/>
        <v>0</v>
      </c>
      <c r="H21" s="254">
        <f t="shared" si="15"/>
        <v>28909.090899999999</v>
      </c>
      <c r="I21" s="255">
        <f t="shared" si="16"/>
        <v>144545.45449999999</v>
      </c>
      <c r="K21" s="49" t="s">
        <v>52</v>
      </c>
      <c r="L21" s="50">
        <v>4</v>
      </c>
      <c r="M21" s="50" t="s">
        <v>68</v>
      </c>
      <c r="N21" s="51" t="s">
        <v>116</v>
      </c>
      <c r="O21" s="52"/>
      <c r="P21" s="53">
        <v>68181.818199999994</v>
      </c>
      <c r="Q21" s="53">
        <f t="shared" si="2"/>
        <v>272727.27279999998</v>
      </c>
      <c r="R21" s="53">
        <f t="shared" si="3"/>
        <v>0</v>
      </c>
      <c r="S21" s="54">
        <f t="shared" si="4"/>
        <v>272727.27279999998</v>
      </c>
      <c r="T21" s="54">
        <f t="shared" si="5"/>
        <v>68181.818199999994</v>
      </c>
      <c r="U21" s="54">
        <f t="shared" si="6"/>
        <v>6818.1818199999998</v>
      </c>
      <c r="V21" s="54">
        <f t="shared" si="7"/>
        <v>1022.727273</v>
      </c>
      <c r="W21" s="54">
        <f t="shared" si="8"/>
        <v>75000.000019999992</v>
      </c>
      <c r="X21" s="54">
        <f t="shared" si="9"/>
        <v>300000.00007999997</v>
      </c>
      <c r="Y21" s="54">
        <f t="shared" si="10"/>
        <v>67159.090926999997</v>
      </c>
    </row>
    <row r="22" spans="2:29" ht="9.75" customHeight="1" x14ac:dyDescent="0.25">
      <c r="B22" s="245">
        <f t="shared" ref="B22:B23" si="17">+L26</f>
        <v>10</v>
      </c>
      <c r="C22" s="245" t="str">
        <f t="shared" ref="C22:C23" si="18">+M26</f>
        <v>BTL</v>
      </c>
      <c r="D22" s="206" t="str">
        <f t="shared" ref="D22:D23" si="19">+N26</f>
        <v>RECO TETES MATA</v>
      </c>
      <c r="F22" s="212" t="s">
        <v>168</v>
      </c>
      <c r="G22" s="253">
        <f t="shared" ref="G22:G23" si="20">+O26</f>
        <v>0</v>
      </c>
      <c r="H22" s="254">
        <f t="shared" ref="H22:H23" si="21">+P26</f>
        <v>8363.6363999999994</v>
      </c>
      <c r="I22" s="255">
        <f t="shared" ref="I22:I23" si="22">+Q26</f>
        <v>83636.364000000001</v>
      </c>
      <c r="K22" s="49" t="s">
        <v>55</v>
      </c>
      <c r="L22" s="50">
        <v>20</v>
      </c>
      <c r="M22" s="50" t="s">
        <v>91</v>
      </c>
      <c r="N22" s="51" t="s">
        <v>135</v>
      </c>
      <c r="O22" s="52"/>
      <c r="P22" s="53">
        <v>10800</v>
      </c>
      <c r="Q22" s="53">
        <f t="shared" si="2"/>
        <v>216000</v>
      </c>
      <c r="R22" s="53">
        <f t="shared" si="3"/>
        <v>0</v>
      </c>
      <c r="S22" s="54">
        <f t="shared" ref="S22:S28" si="23">Q22-R22</f>
        <v>216000</v>
      </c>
      <c r="T22" s="54">
        <f t="shared" ref="T22:T28" si="24">S22/L22</f>
        <v>10800</v>
      </c>
      <c r="U22" s="54">
        <f t="shared" ref="U22:U28" si="25">T22*0.1</f>
        <v>1080</v>
      </c>
      <c r="V22" s="54">
        <f t="shared" ref="V22:V28" si="26">U22*0.15</f>
        <v>162</v>
      </c>
      <c r="W22" s="54">
        <f t="shared" ref="W22:W28" si="27">T22+U22</f>
        <v>11880</v>
      </c>
      <c r="X22" s="54">
        <f t="shared" ref="X22:X28" si="28">W22*L22</f>
        <v>237600</v>
      </c>
      <c r="Y22" s="54">
        <f t="shared" ref="Y22:Y28" si="29">T22-V22</f>
        <v>10638</v>
      </c>
    </row>
    <row r="23" spans="2:29" ht="9.75" customHeight="1" x14ac:dyDescent="0.25">
      <c r="B23" s="245">
        <f t="shared" si="17"/>
        <v>2</v>
      </c>
      <c r="C23" s="245" t="str">
        <f t="shared" si="18"/>
        <v>BTL</v>
      </c>
      <c r="D23" s="206" t="str">
        <f t="shared" si="19"/>
        <v>H202 3% PERHIDROL</v>
      </c>
      <c r="F23" s="212"/>
      <c r="G23" s="253">
        <f t="shared" si="20"/>
        <v>0</v>
      </c>
      <c r="H23" s="254">
        <f t="shared" si="21"/>
        <v>22454.5455</v>
      </c>
      <c r="I23" s="255">
        <f t="shared" si="22"/>
        <v>44909.091</v>
      </c>
      <c r="K23" s="49" t="s">
        <v>58</v>
      </c>
      <c r="L23" s="50">
        <v>1</v>
      </c>
      <c r="M23" s="50" t="s">
        <v>75</v>
      </c>
      <c r="N23" s="51" t="s">
        <v>188</v>
      </c>
      <c r="O23" s="52"/>
      <c r="P23" s="53">
        <v>239090.90909999999</v>
      </c>
      <c r="Q23" s="53">
        <f t="shared" si="2"/>
        <v>239090.90909999999</v>
      </c>
      <c r="R23" s="53">
        <f t="shared" si="3"/>
        <v>0</v>
      </c>
      <c r="S23" s="54">
        <f t="shared" si="23"/>
        <v>239090.90909999999</v>
      </c>
      <c r="T23" s="54">
        <f t="shared" si="24"/>
        <v>239090.90909999999</v>
      </c>
      <c r="U23" s="54">
        <f t="shared" si="25"/>
        <v>23909.090909999999</v>
      </c>
      <c r="V23" s="54">
        <f t="shared" si="26"/>
        <v>3586.3636364999998</v>
      </c>
      <c r="W23" s="54">
        <f t="shared" si="27"/>
        <v>263000.00000999996</v>
      </c>
      <c r="X23" s="54">
        <f t="shared" si="28"/>
        <v>263000.00000999996</v>
      </c>
      <c r="Y23" s="54">
        <f t="shared" si="29"/>
        <v>235504.54546349999</v>
      </c>
    </row>
    <row r="24" spans="2:29" ht="9.75" customHeight="1" x14ac:dyDescent="0.25">
      <c r="B24" s="245">
        <f t="shared" ref="B24" si="30">+L28</f>
        <v>10</v>
      </c>
      <c r="C24" s="245" t="str">
        <f t="shared" ref="C24" si="31">+M28</f>
        <v>BTL</v>
      </c>
      <c r="D24" s="206" t="str">
        <f t="shared" ref="D24" si="32">+N28</f>
        <v>RECO TETES TELINGA</v>
      </c>
      <c r="F24" s="212" t="s">
        <v>169</v>
      </c>
      <c r="G24" s="253">
        <f t="shared" ref="G24" si="33">+O28</f>
        <v>0</v>
      </c>
      <c r="H24" s="254">
        <f t="shared" ref="H24" si="34">+P28</f>
        <v>8363.6363999999994</v>
      </c>
      <c r="I24" s="255">
        <f t="shared" ref="I24" si="35">+Q28</f>
        <v>83636.364000000001</v>
      </c>
      <c r="K24" s="49" t="s">
        <v>59</v>
      </c>
      <c r="L24" s="50">
        <v>1</v>
      </c>
      <c r="M24" s="50" t="s">
        <v>75</v>
      </c>
      <c r="N24" s="51" t="s">
        <v>189</v>
      </c>
      <c r="O24" s="52"/>
      <c r="P24" s="53">
        <v>246363.63639999999</v>
      </c>
      <c r="Q24" s="53">
        <f t="shared" si="2"/>
        <v>246363.63639999999</v>
      </c>
      <c r="R24" s="53">
        <f t="shared" si="3"/>
        <v>0</v>
      </c>
      <c r="S24" s="54">
        <f t="shared" si="23"/>
        <v>246363.63639999999</v>
      </c>
      <c r="T24" s="54">
        <f t="shared" si="24"/>
        <v>246363.63639999999</v>
      </c>
      <c r="U24" s="54">
        <f t="shared" si="25"/>
        <v>24636.36364</v>
      </c>
      <c r="V24" s="54">
        <f t="shared" si="26"/>
        <v>3695.4545459999999</v>
      </c>
      <c r="W24" s="54">
        <f t="shared" si="27"/>
        <v>271000.00004000001</v>
      </c>
      <c r="X24" s="54">
        <f t="shared" si="28"/>
        <v>271000.00004000001</v>
      </c>
      <c r="Y24" s="54">
        <f t="shared" si="29"/>
        <v>242668.18185399999</v>
      </c>
    </row>
    <row r="25" spans="2:29" ht="13.5" customHeight="1" x14ac:dyDescent="0.25">
      <c r="B25" s="400" t="s">
        <v>45</v>
      </c>
      <c r="C25" s="401"/>
      <c r="D25" s="189" t="s">
        <v>46</v>
      </c>
      <c r="E25" s="189" t="s">
        <v>47</v>
      </c>
      <c r="F25" s="400" t="s">
        <v>36</v>
      </c>
      <c r="G25" s="401"/>
      <c r="H25" s="400" t="s">
        <v>48</v>
      </c>
      <c r="I25" s="401"/>
      <c r="K25" s="49" t="s">
        <v>94</v>
      </c>
      <c r="L25" s="50">
        <v>5</v>
      </c>
      <c r="M25" s="50" t="s">
        <v>156</v>
      </c>
      <c r="N25" s="51" t="s">
        <v>161</v>
      </c>
      <c r="O25" s="52"/>
      <c r="P25" s="53">
        <v>28909.090899999999</v>
      </c>
      <c r="Q25" s="53">
        <f t="shared" si="2"/>
        <v>144545.45449999999</v>
      </c>
      <c r="R25" s="53">
        <f t="shared" si="3"/>
        <v>0</v>
      </c>
      <c r="S25" s="54">
        <f t="shared" si="23"/>
        <v>144545.45449999999</v>
      </c>
      <c r="T25" s="54">
        <f t="shared" si="24"/>
        <v>28909.090899999999</v>
      </c>
      <c r="U25" s="54">
        <f t="shared" si="25"/>
        <v>2890.9090900000001</v>
      </c>
      <c r="V25" s="54">
        <f t="shared" si="26"/>
        <v>433.63636350000002</v>
      </c>
      <c r="W25" s="54">
        <f t="shared" si="27"/>
        <v>31799.99999</v>
      </c>
      <c r="X25" s="54">
        <f t="shared" si="28"/>
        <v>158999.99995</v>
      </c>
      <c r="Y25" s="54">
        <f t="shared" si="29"/>
        <v>28475.454536499998</v>
      </c>
    </row>
    <row r="26" spans="2:29" ht="12.75" customHeight="1" x14ac:dyDescent="0.25">
      <c r="B26" s="402">
        <f>+M30</f>
        <v>5979818.21</v>
      </c>
      <c r="C26" s="403"/>
      <c r="D26" s="190">
        <f>+M31</f>
        <v>0</v>
      </c>
      <c r="E26" s="190">
        <f>+M32</f>
        <v>5979818.21</v>
      </c>
      <c r="F26" s="402">
        <f>+M33</f>
        <v>597981.821</v>
      </c>
      <c r="G26" s="403"/>
      <c r="H26" s="402">
        <f>M34</f>
        <v>6577800.0309999995</v>
      </c>
      <c r="I26" s="403"/>
      <c r="K26" s="49">
        <v>14</v>
      </c>
      <c r="L26" s="50">
        <v>10</v>
      </c>
      <c r="M26" s="50" t="s">
        <v>80</v>
      </c>
      <c r="N26" s="51" t="s">
        <v>162</v>
      </c>
      <c r="O26" s="52"/>
      <c r="P26" s="53">
        <v>8363.6363999999994</v>
      </c>
      <c r="Q26" s="53">
        <f t="shared" si="2"/>
        <v>83636.364000000001</v>
      </c>
      <c r="R26" s="53">
        <f t="shared" si="3"/>
        <v>0</v>
      </c>
      <c r="S26" s="54">
        <f t="shared" si="23"/>
        <v>83636.364000000001</v>
      </c>
      <c r="T26" s="54">
        <f t="shared" si="24"/>
        <v>8363.6363999999994</v>
      </c>
      <c r="U26" s="54">
        <f t="shared" si="25"/>
        <v>836.36364000000003</v>
      </c>
      <c r="V26" s="54">
        <f t="shared" si="26"/>
        <v>125.45454599999999</v>
      </c>
      <c r="W26" s="54">
        <f t="shared" si="27"/>
        <v>9200.000039999999</v>
      </c>
      <c r="X26" s="54">
        <f t="shared" si="28"/>
        <v>92000.00039999999</v>
      </c>
      <c r="Y26" s="54">
        <f t="shared" si="29"/>
        <v>8238.1818539999986</v>
      </c>
    </row>
    <row r="27" spans="2:29" ht="13.5" customHeight="1" x14ac:dyDescent="0.25">
      <c r="B27" s="392" t="s">
        <v>51</v>
      </c>
      <c r="C27" s="393"/>
      <c r="D27" s="191" t="str">
        <f>+M35</f>
        <v>ENAM JUTA LIMA RATUS TUJUH PULUH TUJUH RIBU DELAPAN RATUS RUPIAH.</v>
      </c>
      <c r="E27" s="192"/>
      <c r="F27" s="193"/>
      <c r="G27" s="193"/>
      <c r="H27" s="193"/>
      <c r="I27" s="194"/>
      <c r="K27" s="49">
        <v>15</v>
      </c>
      <c r="L27" s="50">
        <v>2</v>
      </c>
      <c r="M27" s="50" t="s">
        <v>80</v>
      </c>
      <c r="N27" s="51" t="s">
        <v>192</v>
      </c>
      <c r="O27" s="52"/>
      <c r="P27" s="53">
        <v>22454.5455</v>
      </c>
      <c r="Q27" s="53">
        <f t="shared" si="2"/>
        <v>44909.091</v>
      </c>
      <c r="R27" s="53">
        <f t="shared" si="3"/>
        <v>0</v>
      </c>
      <c r="S27" s="54">
        <f t="shared" si="23"/>
        <v>44909.091</v>
      </c>
      <c r="T27" s="54">
        <f t="shared" si="24"/>
        <v>22454.5455</v>
      </c>
      <c r="U27" s="54">
        <f t="shared" si="25"/>
        <v>2245.4545499999999</v>
      </c>
      <c r="V27" s="54">
        <f t="shared" si="26"/>
        <v>336.81818249999998</v>
      </c>
      <c r="W27" s="54">
        <f t="shared" si="27"/>
        <v>24700.000049999999</v>
      </c>
      <c r="X27" s="54">
        <f t="shared" si="28"/>
        <v>49400.000099999997</v>
      </c>
      <c r="Y27" s="54">
        <f t="shared" si="29"/>
        <v>22117.727317500001</v>
      </c>
    </row>
    <row r="28" spans="2:29" ht="13.5" customHeight="1" x14ac:dyDescent="0.25">
      <c r="B28" s="178" t="s">
        <v>53</v>
      </c>
      <c r="C28" s="211"/>
      <c r="D28" s="178"/>
      <c r="E28" s="179"/>
      <c r="F28" s="256"/>
      <c r="G28" s="119"/>
      <c r="H28" s="394" t="s">
        <v>54</v>
      </c>
      <c r="I28" s="395"/>
      <c r="K28" s="49">
        <v>16</v>
      </c>
      <c r="L28" s="50">
        <v>10</v>
      </c>
      <c r="M28" s="50" t="s">
        <v>80</v>
      </c>
      <c r="N28" s="51" t="s">
        <v>163</v>
      </c>
      <c r="O28" s="52"/>
      <c r="P28" s="53">
        <v>8363.6363999999994</v>
      </c>
      <c r="Q28" s="53">
        <f t="shared" si="2"/>
        <v>83636.364000000001</v>
      </c>
      <c r="R28" s="53">
        <f t="shared" si="3"/>
        <v>0</v>
      </c>
      <c r="S28" s="54">
        <f t="shared" si="23"/>
        <v>83636.364000000001</v>
      </c>
      <c r="T28" s="54">
        <f t="shared" si="24"/>
        <v>8363.6363999999994</v>
      </c>
      <c r="U28" s="54">
        <f t="shared" si="25"/>
        <v>836.36364000000003</v>
      </c>
      <c r="V28" s="54">
        <f t="shared" si="26"/>
        <v>125.45454599999999</v>
      </c>
      <c r="W28" s="54">
        <f t="shared" si="27"/>
        <v>9200.000039999999</v>
      </c>
      <c r="X28" s="54">
        <f t="shared" si="28"/>
        <v>92000.00039999999</v>
      </c>
      <c r="Y28" s="54">
        <f t="shared" si="29"/>
        <v>8238.1818539999986</v>
      </c>
    </row>
    <row r="29" spans="2:29" ht="13.5" customHeight="1" x14ac:dyDescent="0.15">
      <c r="B29" s="206" t="s">
        <v>56</v>
      </c>
      <c r="C29" s="207"/>
      <c r="D29" s="225"/>
      <c r="F29" s="382"/>
      <c r="G29" s="370"/>
      <c r="H29" s="206"/>
      <c r="I29" s="207"/>
      <c r="L29" s="229"/>
      <c r="M29" s="230"/>
      <c r="N29" s="229"/>
      <c r="O29" s="229"/>
      <c r="P29" s="229"/>
      <c r="Q29" s="230">
        <f>SUM(Q13:Q28)</f>
        <v>5979818.21</v>
      </c>
      <c r="R29" s="8">
        <f>SUM(R13:R28)</f>
        <v>0</v>
      </c>
    </row>
    <row r="30" spans="2:29" ht="13.5" customHeight="1" x14ac:dyDescent="0.15">
      <c r="B30" s="206"/>
      <c r="C30" s="207"/>
      <c r="D30" s="225"/>
      <c r="F30" s="257"/>
      <c r="G30" s="122"/>
      <c r="H30" s="206"/>
      <c r="I30" s="207"/>
      <c r="L30" s="227" t="s">
        <v>60</v>
      </c>
      <c r="M30" s="228">
        <f>Q29</f>
        <v>5979818.21</v>
      </c>
      <c r="N30" s="227"/>
      <c r="O30" s="227"/>
      <c r="P30" s="227"/>
      <c r="Q30" s="227"/>
    </row>
    <row r="31" spans="2:29" ht="13.5" customHeight="1" x14ac:dyDescent="0.15">
      <c r="B31" s="206"/>
      <c r="C31" s="207"/>
      <c r="D31" s="225"/>
      <c r="F31" s="257"/>
      <c r="G31" s="122"/>
      <c r="H31" s="396" t="s">
        <v>130</v>
      </c>
      <c r="I31" s="397"/>
      <c r="L31" s="74" t="s">
        <v>62</v>
      </c>
      <c r="M31" s="75">
        <f>R29</f>
        <v>0</v>
      </c>
      <c r="N31" s="79"/>
      <c r="O31" s="74"/>
      <c r="P31" s="74"/>
      <c r="Q31" s="74"/>
    </row>
    <row r="32" spans="2:29" ht="13.5" customHeight="1" x14ac:dyDescent="0.15">
      <c r="B32" s="208" t="s">
        <v>155</v>
      </c>
      <c r="C32" s="226"/>
      <c r="D32" s="258"/>
      <c r="E32" s="186"/>
      <c r="F32" s="389"/>
      <c r="G32" s="390"/>
      <c r="H32" s="398" t="s">
        <v>64</v>
      </c>
      <c r="I32" s="399"/>
      <c r="L32" s="74" t="s">
        <v>65</v>
      </c>
      <c r="M32" s="75">
        <f>+M30-M31</f>
        <v>5979818.21</v>
      </c>
      <c r="N32" s="74"/>
      <c r="O32" s="74"/>
      <c r="P32" s="74"/>
      <c r="Q32" s="74"/>
    </row>
    <row r="33" spans="4:20" ht="13.5" customHeight="1" x14ac:dyDescent="0.15">
      <c r="D33" s="259"/>
      <c r="F33" s="391"/>
      <c r="G33" s="391"/>
      <c r="H33" s="388"/>
      <c r="I33" s="388"/>
      <c r="L33" s="74" t="s">
        <v>36</v>
      </c>
      <c r="M33" s="233">
        <f>0.1*M32</f>
        <v>597981.821</v>
      </c>
      <c r="N33" s="74"/>
      <c r="O33" s="74"/>
      <c r="P33" s="74"/>
      <c r="Q33" s="74"/>
    </row>
    <row r="34" spans="4:20" ht="13.5" customHeight="1" x14ac:dyDescent="0.15">
      <c r="D34" s="259"/>
      <c r="E34" s="259"/>
      <c r="J34" s="1"/>
      <c r="L34" s="231" t="s">
        <v>66</v>
      </c>
      <c r="M34" s="234">
        <f>M32+M33</f>
        <v>6577800.0309999995</v>
      </c>
      <c r="N34" s="231"/>
      <c r="O34" s="231"/>
      <c r="P34" s="231"/>
      <c r="Q34" s="231"/>
      <c r="T34" s="73">
        <f>SUM(T23:T33)</f>
        <v>553545.4547</v>
      </c>
    </row>
    <row r="35" spans="4:20" ht="13.5" customHeight="1" x14ac:dyDescent="0.25">
      <c r="J35" s="1"/>
      <c r="K35" s="1"/>
      <c r="L35" s="232" t="s">
        <v>67</v>
      </c>
      <c r="M35" s="231" t="s">
        <v>191</v>
      </c>
      <c r="N35" s="231"/>
      <c r="O35" s="231"/>
      <c r="P35" s="231"/>
      <c r="Q35" s="231"/>
    </row>
    <row r="36" spans="4:20" ht="13.5" customHeight="1" x14ac:dyDescent="0.25">
      <c r="J36" s="1"/>
      <c r="K36" s="1"/>
      <c r="L36" s="1"/>
      <c r="M36" s="73"/>
    </row>
    <row r="37" spans="4:20" ht="13.5" customHeight="1" x14ac:dyDescent="0.25">
      <c r="J37" s="1"/>
      <c r="K37" s="1"/>
      <c r="L37" s="1"/>
      <c r="P37" s="81"/>
    </row>
    <row r="38" spans="4:20" ht="13.5" customHeight="1" x14ac:dyDescent="0.25">
      <c r="J38" s="1"/>
      <c r="K38" s="1"/>
      <c r="L38" s="1"/>
      <c r="P38" s="73"/>
    </row>
    <row r="39" spans="4:20" ht="13.5" customHeight="1" x14ac:dyDescent="0.25">
      <c r="K39" s="1"/>
      <c r="L39" s="1"/>
      <c r="P39" s="73"/>
    </row>
  </sheetData>
  <mergeCells count="29">
    <mergeCell ref="B7:C7"/>
    <mergeCell ref="D7:E7"/>
    <mergeCell ref="F7:G7"/>
    <mergeCell ref="B1:E1"/>
    <mergeCell ref="B2:E2"/>
    <mergeCell ref="B3:E3"/>
    <mergeCell ref="B4:E4"/>
    <mergeCell ref="C5:D5"/>
    <mergeCell ref="E5:G5"/>
    <mergeCell ref="H5:I5"/>
    <mergeCell ref="B6:C6"/>
    <mergeCell ref="D6:E6"/>
    <mergeCell ref="F6:G6"/>
    <mergeCell ref="H6:I6"/>
    <mergeCell ref="D8:E8"/>
    <mergeCell ref="B25:C25"/>
    <mergeCell ref="F25:G25"/>
    <mergeCell ref="H25:I25"/>
    <mergeCell ref="B26:C26"/>
    <mergeCell ref="F26:G26"/>
    <mergeCell ref="H26:I26"/>
    <mergeCell ref="H33:I33"/>
    <mergeCell ref="F29:G29"/>
    <mergeCell ref="F32:G32"/>
    <mergeCell ref="F33:G33"/>
    <mergeCell ref="B27:C27"/>
    <mergeCell ref="H28:I28"/>
    <mergeCell ref="H31:I31"/>
    <mergeCell ref="H32:I32"/>
  </mergeCells>
  <pageMargins left="0.45" right="0.1" top="0.23622047244094499" bottom="0.511811023622047" header="0" footer="0"/>
  <pageSetup paperSize="5" pageOrder="overThenDown" orientation="portrait" horizontalDpi="4294967292" verticalDpi="7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zoomScale="90" zoomScaleNormal="90" zoomScalePageLayoutView="90" workbookViewId="0">
      <selection activeCell="C34" sqref="C34"/>
    </sheetView>
  </sheetViews>
  <sheetFormatPr defaultColWidth="9.140625" defaultRowHeight="13.5" customHeight="1" x14ac:dyDescent="0.25"/>
  <cols>
    <col min="1" max="1" width="1.85546875" style="1" customWidth="1"/>
    <col min="2" max="2" width="9.140625" style="1" customWidth="1"/>
    <col min="3" max="3" width="8.42578125" style="1" customWidth="1"/>
    <col min="4" max="4" width="15.42578125" style="1" customWidth="1"/>
    <col min="5" max="5" width="26.28515625" style="1" customWidth="1"/>
    <col min="6" max="6" width="17.5703125" style="1" customWidth="1"/>
    <col min="7" max="7" width="6.28515625" style="1" customWidth="1"/>
    <col min="8" max="8" width="12" style="1" customWidth="1"/>
    <col min="9" max="9" width="12.7109375" style="1" customWidth="1"/>
    <col min="10" max="10" width="3.85546875" style="5" customWidth="1"/>
    <col min="11" max="11" width="5.42578125" style="6" customWidth="1"/>
    <col min="12" max="12" width="8.42578125" style="7" customWidth="1"/>
    <col min="13" max="13" width="13.28515625" style="7" customWidth="1"/>
    <col min="14" max="14" width="20" style="7" customWidth="1"/>
    <col min="15" max="15" width="8.140625" style="7" customWidth="1"/>
    <col min="16" max="16" width="12.85546875" style="7" customWidth="1"/>
    <col min="17" max="17" width="12.42578125" style="7" customWidth="1"/>
    <col min="18" max="18" width="12.42578125" style="8" customWidth="1"/>
    <col min="19" max="20" width="9.140625" style="1"/>
    <col min="21" max="21" width="10.28515625" style="1" bestFit="1" customWidth="1"/>
    <col min="22" max="22" width="10.28515625" style="1" customWidth="1"/>
    <col min="23" max="23" width="9.140625" style="1"/>
    <col min="24" max="24" width="10.28515625" style="1" bestFit="1" customWidth="1"/>
    <col min="25" max="25" width="10.28515625" style="1" customWidth="1"/>
    <col min="26" max="28" width="9.140625" style="1"/>
    <col min="29" max="29" width="10.140625" style="1" bestFit="1" customWidth="1"/>
    <col min="30" max="16384" width="9.140625" style="1"/>
  </cols>
  <sheetData>
    <row r="1" spans="1:29" ht="12.95" customHeight="1" x14ac:dyDescent="0.25">
      <c r="B1" s="302" t="s">
        <v>0</v>
      </c>
      <c r="C1" s="303"/>
      <c r="D1" s="303"/>
      <c r="E1" s="304"/>
      <c r="F1" s="2" t="s">
        <v>1</v>
      </c>
      <c r="G1" s="424"/>
      <c r="H1" s="424"/>
      <c r="I1" s="425"/>
    </row>
    <row r="2" spans="1:29" ht="12.95" customHeight="1" x14ac:dyDescent="0.25">
      <c r="B2" s="305" t="s">
        <v>2</v>
      </c>
      <c r="C2" s="306"/>
      <c r="D2" s="306"/>
      <c r="E2" s="307"/>
      <c r="F2" s="9" t="str">
        <f>M2</f>
        <v>RST BHAKTI WIRA TAMTAMA</v>
      </c>
      <c r="G2" s="10"/>
      <c r="H2" s="10"/>
      <c r="I2" s="11"/>
      <c r="L2" s="12" t="s">
        <v>3</v>
      </c>
      <c r="M2" s="13" t="s">
        <v>4</v>
      </c>
      <c r="N2" s="14"/>
      <c r="O2" s="15"/>
    </row>
    <row r="3" spans="1:29" ht="12.95" customHeight="1" x14ac:dyDescent="0.25">
      <c r="B3" s="285" t="s">
        <v>5</v>
      </c>
      <c r="C3" s="308"/>
      <c r="D3" s="308"/>
      <c r="E3" s="286"/>
      <c r="F3" s="9" t="str">
        <f>M3</f>
        <v>Jl. DR SUTOMO No. 17 Semarang</v>
      </c>
      <c r="G3" s="10"/>
      <c r="H3" s="10"/>
      <c r="I3" s="11"/>
      <c r="L3" s="12" t="s">
        <v>6</v>
      </c>
      <c r="M3" s="13" t="s">
        <v>7</v>
      </c>
      <c r="N3" s="14"/>
      <c r="O3" s="15"/>
    </row>
    <row r="4" spans="1:29" ht="12.95" customHeight="1" x14ac:dyDescent="0.2">
      <c r="B4" s="289" t="s">
        <v>8</v>
      </c>
      <c r="C4" s="309"/>
      <c r="D4" s="309"/>
      <c r="E4" s="290"/>
      <c r="F4" s="16" t="s">
        <v>9</v>
      </c>
      <c r="G4" s="17" t="str">
        <f>+M4</f>
        <v>00.254.053.2-508.000</v>
      </c>
      <c r="H4" s="18"/>
      <c r="I4" s="19"/>
      <c r="L4" s="12" t="s">
        <v>10</v>
      </c>
      <c r="M4" s="20" t="s">
        <v>11</v>
      </c>
      <c r="N4" s="14"/>
      <c r="O4" s="15"/>
    </row>
    <row r="5" spans="1:29" s="21" customFormat="1" ht="12.95" customHeight="1" x14ac:dyDescent="0.25">
      <c r="B5" s="22" t="s">
        <v>12</v>
      </c>
      <c r="C5" s="299" t="str">
        <f>+M6</f>
        <v>020.001-17.33559793</v>
      </c>
      <c r="D5" s="300"/>
      <c r="E5" s="310" t="s">
        <v>13</v>
      </c>
      <c r="F5" s="311"/>
      <c r="G5" s="312"/>
      <c r="H5" s="297" t="s">
        <v>14</v>
      </c>
      <c r="I5" s="298"/>
      <c r="J5" s="23"/>
      <c r="K5" s="6"/>
      <c r="L5" s="12"/>
      <c r="M5" s="13"/>
      <c r="N5" s="24"/>
      <c r="O5" s="25"/>
      <c r="P5" s="7"/>
      <c r="Q5" s="7"/>
      <c r="R5" s="8"/>
    </row>
    <row r="6" spans="1:29" s="26" customFormat="1" ht="12.95" customHeight="1" x14ac:dyDescent="0.25">
      <c r="B6" s="293" t="s">
        <v>15</v>
      </c>
      <c r="C6" s="294"/>
      <c r="D6" s="293" t="s">
        <v>16</v>
      </c>
      <c r="E6" s="294"/>
      <c r="F6" s="293" t="s">
        <v>17</v>
      </c>
      <c r="G6" s="294"/>
      <c r="H6" s="297" t="s">
        <v>18</v>
      </c>
      <c r="I6" s="298"/>
      <c r="J6" s="27"/>
      <c r="K6" s="6"/>
      <c r="L6" s="12" t="s">
        <v>19</v>
      </c>
      <c r="M6" s="13" t="s">
        <v>152</v>
      </c>
      <c r="N6" s="24"/>
      <c r="O6" s="25"/>
      <c r="P6" s="7"/>
      <c r="Q6" s="7"/>
      <c r="R6" s="8"/>
    </row>
    <row r="7" spans="1:29" s="26" customFormat="1" ht="12.95" customHeight="1" x14ac:dyDescent="0.15">
      <c r="B7" s="299" t="str">
        <f>+M7</f>
        <v>313/HAM/IV/2017</v>
      </c>
      <c r="C7" s="300"/>
      <c r="D7" s="301">
        <f>+M8</f>
        <v>42828</v>
      </c>
      <c r="E7" s="294"/>
      <c r="F7" s="301">
        <f>+M9</f>
        <v>42849</v>
      </c>
      <c r="G7" s="294"/>
      <c r="H7" s="216" t="s">
        <v>20</v>
      </c>
      <c r="I7" s="213"/>
      <c r="J7" s="27"/>
      <c r="K7" s="6"/>
      <c r="L7" s="12" t="s">
        <v>21</v>
      </c>
      <c r="M7" s="28" t="s">
        <v>153</v>
      </c>
      <c r="N7" s="24"/>
      <c r="O7" s="25">
        <f>447-8</f>
        <v>439</v>
      </c>
      <c r="P7" s="7"/>
      <c r="Q7" s="7"/>
      <c r="R7" s="8"/>
    </row>
    <row r="8" spans="1:29" s="26" customFormat="1" ht="12.95" customHeight="1" x14ac:dyDescent="0.25">
      <c r="B8" s="215" t="s">
        <v>22</v>
      </c>
      <c r="C8" s="215" t="s">
        <v>23</v>
      </c>
      <c r="D8" s="293" t="s">
        <v>24</v>
      </c>
      <c r="E8" s="421"/>
      <c r="F8" s="215" t="s">
        <v>25</v>
      </c>
      <c r="G8" s="217" t="s">
        <v>26</v>
      </c>
      <c r="H8" s="215" t="s">
        <v>27</v>
      </c>
      <c r="I8" s="215" t="s">
        <v>28</v>
      </c>
      <c r="J8" s="27"/>
      <c r="K8" s="6"/>
      <c r="L8" s="12" t="s">
        <v>29</v>
      </c>
      <c r="M8" s="30">
        <v>42828</v>
      </c>
      <c r="N8" s="24"/>
      <c r="O8" s="25"/>
      <c r="P8" s="7"/>
      <c r="Q8" s="7"/>
      <c r="R8" s="8"/>
    </row>
    <row r="9" spans="1:29" ht="12" customHeight="1" x14ac:dyDescent="0.25">
      <c r="B9" s="169">
        <f t="shared" ref="B9:D21" si="0">+L13</f>
        <v>10</v>
      </c>
      <c r="C9" s="143" t="str">
        <f t="shared" si="0"/>
        <v>ROLL</v>
      </c>
      <c r="D9" s="136" t="str">
        <f t="shared" si="0"/>
        <v>EKG PAPER 50X30</v>
      </c>
      <c r="E9" s="144"/>
      <c r="F9" s="145"/>
      <c r="G9" s="146">
        <f>+O13</f>
        <v>0</v>
      </c>
      <c r="H9" s="147">
        <f t="shared" ref="H9:I21" si="1">+P13</f>
        <v>60000</v>
      </c>
      <c r="I9" s="170">
        <f t="shared" si="1"/>
        <v>600000</v>
      </c>
      <c r="L9" s="12" t="s">
        <v>30</v>
      </c>
      <c r="M9" s="30">
        <f>M8+21</f>
        <v>42849</v>
      </c>
      <c r="N9" s="24"/>
      <c r="O9" s="25"/>
    </row>
    <row r="10" spans="1:29" ht="12" customHeight="1" x14ac:dyDescent="0.25">
      <c r="B10" s="196">
        <f t="shared" si="0"/>
        <v>0</v>
      </c>
      <c r="C10" s="197">
        <f t="shared" si="0"/>
        <v>0</v>
      </c>
      <c r="D10" s="198">
        <f t="shared" si="0"/>
        <v>0</v>
      </c>
      <c r="E10" s="199"/>
      <c r="F10" s="177"/>
      <c r="G10" s="200"/>
      <c r="H10" s="201">
        <f t="shared" si="1"/>
        <v>0</v>
      </c>
      <c r="I10" s="202">
        <f t="shared" si="1"/>
        <v>0</v>
      </c>
    </row>
    <row r="11" spans="1:29" ht="12" customHeight="1" x14ac:dyDescent="0.25">
      <c r="B11" s="196">
        <f t="shared" si="0"/>
        <v>0</v>
      </c>
      <c r="C11" s="197">
        <f t="shared" si="0"/>
        <v>0</v>
      </c>
      <c r="D11" s="198">
        <f t="shared" si="0"/>
        <v>0</v>
      </c>
      <c r="E11" s="199"/>
      <c r="F11" s="177"/>
      <c r="G11" s="200"/>
      <c r="H11" s="201">
        <f t="shared" si="1"/>
        <v>0</v>
      </c>
      <c r="I11" s="202">
        <f t="shared" si="1"/>
        <v>0</v>
      </c>
      <c r="L11" s="46" t="s">
        <v>31</v>
      </c>
      <c r="M11" s="46" t="s">
        <v>32</v>
      </c>
      <c r="N11" s="46"/>
      <c r="O11" s="46" t="s">
        <v>33</v>
      </c>
      <c r="P11" s="46" t="s">
        <v>34</v>
      </c>
      <c r="Q11" s="46" t="s">
        <v>35</v>
      </c>
      <c r="R11" s="47" t="s">
        <v>33</v>
      </c>
    </row>
    <row r="12" spans="1:29" ht="12" customHeight="1" x14ac:dyDescent="0.25">
      <c r="A12" s="48"/>
      <c r="B12" s="196">
        <f t="shared" si="0"/>
        <v>0</v>
      </c>
      <c r="C12" s="197">
        <f t="shared" si="0"/>
        <v>0</v>
      </c>
      <c r="D12" s="198">
        <f t="shared" si="0"/>
        <v>0</v>
      </c>
      <c r="E12" s="199"/>
      <c r="F12" s="176"/>
      <c r="G12" s="203">
        <f>O16</f>
        <v>0</v>
      </c>
      <c r="H12" s="201">
        <f t="shared" si="1"/>
        <v>0</v>
      </c>
      <c r="I12" s="202">
        <f t="shared" si="1"/>
        <v>0</v>
      </c>
      <c r="U12" s="1" t="s">
        <v>36</v>
      </c>
      <c r="V12" s="1" t="s">
        <v>37</v>
      </c>
      <c r="Y12" s="1" t="s">
        <v>38</v>
      </c>
    </row>
    <row r="13" spans="1:29" ht="12" customHeight="1" x14ac:dyDescent="0.25">
      <c r="A13" s="48"/>
      <c r="B13" s="196">
        <f t="shared" si="0"/>
        <v>0</v>
      </c>
      <c r="C13" s="197">
        <f t="shared" si="0"/>
        <v>0</v>
      </c>
      <c r="D13" s="198">
        <f t="shared" si="0"/>
        <v>0</v>
      </c>
      <c r="E13" s="199"/>
      <c r="F13" s="176"/>
      <c r="G13" s="203">
        <f t="shared" ref="G13:G21" si="2">O17</f>
        <v>0</v>
      </c>
      <c r="H13" s="201">
        <f t="shared" si="1"/>
        <v>0</v>
      </c>
      <c r="I13" s="202">
        <f t="shared" si="1"/>
        <v>0</v>
      </c>
      <c r="K13" s="49" t="s">
        <v>39</v>
      </c>
      <c r="L13" s="50">
        <v>10</v>
      </c>
      <c r="M13" s="50" t="s">
        <v>68</v>
      </c>
      <c r="N13" s="51" t="s">
        <v>154</v>
      </c>
      <c r="O13" s="52"/>
      <c r="P13" s="53">
        <v>60000</v>
      </c>
      <c r="Q13" s="53">
        <f t="shared" ref="Q13:Q27" si="3">L13*P13</f>
        <v>600000</v>
      </c>
      <c r="R13" s="53">
        <f t="shared" ref="R13:R27" si="4">+Q13*O13</f>
        <v>0</v>
      </c>
      <c r="S13" s="54">
        <f t="shared" ref="S13:S26" si="5">Q13-R13</f>
        <v>600000</v>
      </c>
      <c r="T13" s="54">
        <f t="shared" ref="T13:T26" si="6">S13/L13</f>
        <v>60000</v>
      </c>
      <c r="U13" s="54">
        <f t="shared" ref="U13:U26" si="7">T13*0.1</f>
        <v>6000</v>
      </c>
      <c r="V13" s="54">
        <f t="shared" ref="V13:V26" si="8">U13*0.15</f>
        <v>900</v>
      </c>
      <c r="W13" s="54">
        <f t="shared" ref="W13:W26" si="9">T13+U13</f>
        <v>66000</v>
      </c>
      <c r="X13" s="54">
        <f t="shared" ref="X13:X26" si="10">W13*L13</f>
        <v>660000</v>
      </c>
      <c r="Y13" s="54">
        <f t="shared" ref="Y13:Y26" si="11">T13-V13</f>
        <v>59100</v>
      </c>
      <c r="AA13" s="1">
        <v>137940</v>
      </c>
      <c r="AB13" s="54">
        <f>Y13-AA13</f>
        <v>-78840</v>
      </c>
      <c r="AC13" s="55">
        <f>AB13*L13</f>
        <v>-788400</v>
      </c>
    </row>
    <row r="14" spans="1:29" ht="12" customHeight="1" x14ac:dyDescent="0.25">
      <c r="A14" s="48"/>
      <c r="B14" s="196">
        <f t="shared" si="0"/>
        <v>0</v>
      </c>
      <c r="C14" s="197">
        <f t="shared" si="0"/>
        <v>0</v>
      </c>
      <c r="D14" s="198">
        <f t="shared" si="0"/>
        <v>0</v>
      </c>
      <c r="E14" s="199"/>
      <c r="F14" s="176"/>
      <c r="G14" s="203">
        <f t="shared" si="2"/>
        <v>0</v>
      </c>
      <c r="H14" s="201">
        <f t="shared" si="1"/>
        <v>0</v>
      </c>
      <c r="I14" s="202">
        <f t="shared" si="1"/>
        <v>0</v>
      </c>
      <c r="K14" s="49" t="s">
        <v>40</v>
      </c>
      <c r="L14" s="50"/>
      <c r="M14" s="50"/>
      <c r="N14" s="51"/>
      <c r="O14" s="52"/>
      <c r="P14" s="53"/>
      <c r="Q14" s="53">
        <f t="shared" si="3"/>
        <v>0</v>
      </c>
      <c r="R14" s="53">
        <f t="shared" si="4"/>
        <v>0</v>
      </c>
      <c r="S14" s="54">
        <f t="shared" si="5"/>
        <v>0</v>
      </c>
      <c r="T14" s="54" t="e">
        <f t="shared" si="6"/>
        <v>#DIV/0!</v>
      </c>
      <c r="U14" s="54" t="e">
        <f t="shared" si="7"/>
        <v>#DIV/0!</v>
      </c>
      <c r="V14" s="54" t="e">
        <f t="shared" si="8"/>
        <v>#DIV/0!</v>
      </c>
      <c r="W14" s="54" t="e">
        <f t="shared" si="9"/>
        <v>#DIV/0!</v>
      </c>
      <c r="X14" s="54" t="e">
        <f t="shared" si="10"/>
        <v>#DIV/0!</v>
      </c>
      <c r="Y14" s="54" t="e">
        <f t="shared" si="11"/>
        <v>#DIV/0!</v>
      </c>
      <c r="AB14" s="54"/>
    </row>
    <row r="15" spans="1:29" ht="12" customHeight="1" x14ac:dyDescent="0.25">
      <c r="B15" s="196">
        <f t="shared" si="0"/>
        <v>0</v>
      </c>
      <c r="C15" s="197">
        <f t="shared" si="0"/>
        <v>0</v>
      </c>
      <c r="D15" s="198">
        <f t="shared" si="0"/>
        <v>0</v>
      </c>
      <c r="E15" s="199"/>
      <c r="F15" s="176"/>
      <c r="G15" s="203">
        <f t="shared" si="2"/>
        <v>0</v>
      </c>
      <c r="H15" s="201">
        <f t="shared" si="1"/>
        <v>0</v>
      </c>
      <c r="I15" s="202">
        <f t="shared" si="1"/>
        <v>0</v>
      </c>
      <c r="K15" s="49" t="s">
        <v>41</v>
      </c>
      <c r="L15" s="50"/>
      <c r="M15" s="50"/>
      <c r="N15" s="51"/>
      <c r="O15" s="52"/>
      <c r="P15" s="53"/>
      <c r="Q15" s="53">
        <f t="shared" si="3"/>
        <v>0</v>
      </c>
      <c r="R15" s="53">
        <f t="shared" si="4"/>
        <v>0</v>
      </c>
      <c r="S15" s="54">
        <f t="shared" si="5"/>
        <v>0</v>
      </c>
      <c r="T15" s="54" t="e">
        <f t="shared" si="6"/>
        <v>#DIV/0!</v>
      </c>
      <c r="U15" s="54" t="e">
        <f t="shared" si="7"/>
        <v>#DIV/0!</v>
      </c>
      <c r="V15" s="54" t="e">
        <f t="shared" si="8"/>
        <v>#DIV/0!</v>
      </c>
      <c r="W15" s="54" t="e">
        <f t="shared" si="9"/>
        <v>#DIV/0!</v>
      </c>
      <c r="X15" s="54" t="e">
        <f t="shared" si="10"/>
        <v>#DIV/0!</v>
      </c>
      <c r="Y15" s="54" t="e">
        <f t="shared" si="11"/>
        <v>#DIV/0!</v>
      </c>
      <c r="AB15" s="54"/>
    </row>
    <row r="16" spans="1:29" ht="12" customHeight="1" x14ac:dyDescent="0.25">
      <c r="B16" s="196">
        <f t="shared" si="0"/>
        <v>0</v>
      </c>
      <c r="C16" s="197">
        <f t="shared" si="0"/>
        <v>0</v>
      </c>
      <c r="D16" s="198">
        <f t="shared" si="0"/>
        <v>0</v>
      </c>
      <c r="E16" s="199"/>
      <c r="F16" s="176"/>
      <c r="G16" s="203">
        <f t="shared" si="2"/>
        <v>0</v>
      </c>
      <c r="H16" s="201">
        <f t="shared" si="1"/>
        <v>0</v>
      </c>
      <c r="I16" s="202">
        <f t="shared" si="1"/>
        <v>0</v>
      </c>
      <c r="K16" s="49" t="s">
        <v>42</v>
      </c>
      <c r="L16" s="50"/>
      <c r="M16" s="50"/>
      <c r="N16" s="51"/>
      <c r="O16" s="52"/>
      <c r="P16" s="53"/>
      <c r="Q16" s="53">
        <f t="shared" si="3"/>
        <v>0</v>
      </c>
      <c r="R16" s="53">
        <f t="shared" si="4"/>
        <v>0</v>
      </c>
      <c r="S16" s="54">
        <f t="shared" si="5"/>
        <v>0</v>
      </c>
      <c r="T16" s="54" t="e">
        <f t="shared" si="6"/>
        <v>#DIV/0!</v>
      </c>
      <c r="U16" s="54" t="e">
        <f t="shared" si="7"/>
        <v>#DIV/0!</v>
      </c>
      <c r="V16" s="54" t="e">
        <f t="shared" si="8"/>
        <v>#DIV/0!</v>
      </c>
      <c r="W16" s="54" t="e">
        <f t="shared" si="9"/>
        <v>#DIV/0!</v>
      </c>
      <c r="X16" s="54" t="e">
        <f t="shared" si="10"/>
        <v>#DIV/0!</v>
      </c>
      <c r="Y16" s="54" t="e">
        <f t="shared" si="11"/>
        <v>#DIV/0!</v>
      </c>
      <c r="AB16" s="54"/>
    </row>
    <row r="17" spans="2:29" ht="12" customHeight="1" x14ac:dyDescent="0.25">
      <c r="B17" s="196">
        <f t="shared" si="0"/>
        <v>0</v>
      </c>
      <c r="C17" s="197">
        <f t="shared" si="0"/>
        <v>0</v>
      </c>
      <c r="D17" s="198">
        <f t="shared" si="0"/>
        <v>0</v>
      </c>
      <c r="E17" s="199"/>
      <c r="F17" s="176"/>
      <c r="G17" s="203">
        <f t="shared" si="2"/>
        <v>0</v>
      </c>
      <c r="H17" s="201">
        <f t="shared" si="1"/>
        <v>0</v>
      </c>
      <c r="I17" s="202">
        <f t="shared" si="1"/>
        <v>0</v>
      </c>
      <c r="K17" s="49" t="s">
        <v>43</v>
      </c>
      <c r="L17" s="50"/>
      <c r="M17" s="50"/>
      <c r="N17" s="51"/>
      <c r="O17" s="52"/>
      <c r="P17" s="53"/>
      <c r="Q17" s="53">
        <f t="shared" si="3"/>
        <v>0</v>
      </c>
      <c r="R17" s="53">
        <f t="shared" si="4"/>
        <v>0</v>
      </c>
      <c r="S17" s="54">
        <f t="shared" si="5"/>
        <v>0</v>
      </c>
      <c r="T17" s="54" t="e">
        <f t="shared" si="6"/>
        <v>#DIV/0!</v>
      </c>
      <c r="U17" s="54" t="e">
        <f t="shared" si="7"/>
        <v>#DIV/0!</v>
      </c>
      <c r="V17" s="54" t="e">
        <f t="shared" si="8"/>
        <v>#DIV/0!</v>
      </c>
      <c r="W17" s="54" t="e">
        <f t="shared" si="9"/>
        <v>#DIV/0!</v>
      </c>
      <c r="X17" s="54" t="e">
        <f t="shared" si="10"/>
        <v>#DIV/0!</v>
      </c>
      <c r="Y17" s="54" t="e">
        <f t="shared" si="11"/>
        <v>#DIV/0!</v>
      </c>
      <c r="AB17" s="54"/>
      <c r="AC17" s="57"/>
    </row>
    <row r="18" spans="2:29" s="26" customFormat="1" ht="12" customHeight="1" x14ac:dyDescent="0.25">
      <c r="B18" s="196">
        <f t="shared" si="0"/>
        <v>0</v>
      </c>
      <c r="C18" s="197">
        <f t="shared" si="0"/>
        <v>0</v>
      </c>
      <c r="D18" s="198">
        <f t="shared" si="0"/>
        <v>0</v>
      </c>
      <c r="E18" s="199"/>
      <c r="F18" s="176"/>
      <c r="G18" s="203">
        <f t="shared" si="2"/>
        <v>0</v>
      </c>
      <c r="H18" s="201">
        <f t="shared" si="1"/>
        <v>0</v>
      </c>
      <c r="I18" s="202">
        <f t="shared" si="1"/>
        <v>0</v>
      </c>
      <c r="J18" s="27"/>
      <c r="K18" s="49" t="s">
        <v>44</v>
      </c>
      <c r="L18" s="50"/>
      <c r="M18" s="50"/>
      <c r="N18" s="51"/>
      <c r="O18" s="52"/>
      <c r="P18" s="53"/>
      <c r="Q18" s="53">
        <f t="shared" si="3"/>
        <v>0</v>
      </c>
      <c r="R18" s="53">
        <f t="shared" si="4"/>
        <v>0</v>
      </c>
      <c r="S18" s="54">
        <f t="shared" si="5"/>
        <v>0</v>
      </c>
      <c r="T18" s="54" t="e">
        <f t="shared" si="6"/>
        <v>#DIV/0!</v>
      </c>
      <c r="U18" s="54" t="e">
        <f t="shared" si="7"/>
        <v>#DIV/0!</v>
      </c>
      <c r="V18" s="54" t="e">
        <f t="shared" si="8"/>
        <v>#DIV/0!</v>
      </c>
      <c r="W18" s="54" t="e">
        <f t="shared" si="9"/>
        <v>#DIV/0!</v>
      </c>
      <c r="X18" s="54" t="e">
        <f t="shared" si="10"/>
        <v>#DIV/0!</v>
      </c>
      <c r="Y18" s="54" t="e">
        <f t="shared" si="11"/>
        <v>#DIV/0!</v>
      </c>
      <c r="Z18" s="1"/>
      <c r="AA18" s="1"/>
      <c r="AB18" s="54"/>
    </row>
    <row r="19" spans="2:29" s="26" customFormat="1" ht="12" customHeight="1" x14ac:dyDescent="0.25">
      <c r="B19" s="196">
        <f t="shared" si="0"/>
        <v>0</v>
      </c>
      <c r="C19" s="197">
        <f t="shared" si="0"/>
        <v>0</v>
      </c>
      <c r="D19" s="198">
        <f t="shared" si="0"/>
        <v>0</v>
      </c>
      <c r="E19" s="199"/>
      <c r="F19" s="176"/>
      <c r="G19" s="203">
        <f t="shared" si="2"/>
        <v>0</v>
      </c>
      <c r="H19" s="201">
        <f t="shared" si="1"/>
        <v>0</v>
      </c>
      <c r="I19" s="202">
        <f t="shared" si="1"/>
        <v>0</v>
      </c>
      <c r="J19" s="27"/>
      <c r="K19" s="49" t="s">
        <v>49</v>
      </c>
      <c r="L19" s="50"/>
      <c r="M19" s="50"/>
      <c r="N19" s="51"/>
      <c r="O19" s="52"/>
      <c r="P19" s="53"/>
      <c r="Q19" s="53">
        <f t="shared" si="3"/>
        <v>0</v>
      </c>
      <c r="R19" s="53">
        <f t="shared" si="4"/>
        <v>0</v>
      </c>
      <c r="S19" s="54">
        <f t="shared" si="5"/>
        <v>0</v>
      </c>
      <c r="T19" s="54" t="e">
        <f t="shared" si="6"/>
        <v>#DIV/0!</v>
      </c>
      <c r="U19" s="54" t="e">
        <f t="shared" si="7"/>
        <v>#DIV/0!</v>
      </c>
      <c r="V19" s="54" t="e">
        <f t="shared" si="8"/>
        <v>#DIV/0!</v>
      </c>
      <c r="W19" s="54" t="e">
        <f t="shared" si="9"/>
        <v>#DIV/0!</v>
      </c>
      <c r="X19" s="54" t="e">
        <f t="shared" si="10"/>
        <v>#DIV/0!</v>
      </c>
      <c r="Y19" s="54" t="e">
        <f t="shared" si="11"/>
        <v>#DIV/0!</v>
      </c>
    </row>
    <row r="20" spans="2:29" s="26" customFormat="1" ht="12" customHeight="1" x14ac:dyDescent="0.25">
      <c r="B20" s="196">
        <f t="shared" si="0"/>
        <v>0</v>
      </c>
      <c r="C20" s="197">
        <f t="shared" si="0"/>
        <v>0</v>
      </c>
      <c r="D20" s="198">
        <f t="shared" si="0"/>
        <v>0</v>
      </c>
      <c r="E20" s="199"/>
      <c r="F20" s="176"/>
      <c r="G20" s="203">
        <f t="shared" si="2"/>
        <v>0</v>
      </c>
      <c r="H20" s="201">
        <f t="shared" si="1"/>
        <v>0</v>
      </c>
      <c r="I20" s="202">
        <f t="shared" si="1"/>
        <v>0</v>
      </c>
      <c r="J20" s="27"/>
      <c r="K20" s="49" t="s">
        <v>50</v>
      </c>
      <c r="L20" s="50"/>
      <c r="M20" s="50"/>
      <c r="N20" s="51"/>
      <c r="O20" s="52"/>
      <c r="P20" s="53"/>
      <c r="Q20" s="53">
        <f t="shared" si="3"/>
        <v>0</v>
      </c>
      <c r="R20" s="53">
        <f t="shared" si="4"/>
        <v>0</v>
      </c>
      <c r="S20" s="54">
        <f t="shared" si="5"/>
        <v>0</v>
      </c>
      <c r="T20" s="54" t="e">
        <f t="shared" si="6"/>
        <v>#DIV/0!</v>
      </c>
      <c r="U20" s="54" t="e">
        <f t="shared" si="7"/>
        <v>#DIV/0!</v>
      </c>
      <c r="V20" s="54" t="e">
        <f t="shared" si="8"/>
        <v>#DIV/0!</v>
      </c>
      <c r="W20" s="54" t="e">
        <f t="shared" si="9"/>
        <v>#DIV/0!</v>
      </c>
      <c r="X20" s="54" t="e">
        <f t="shared" si="10"/>
        <v>#DIV/0!</v>
      </c>
      <c r="Y20" s="54" t="e">
        <f t="shared" si="11"/>
        <v>#DIV/0!</v>
      </c>
    </row>
    <row r="21" spans="2:29" ht="12" customHeight="1" x14ac:dyDescent="0.25">
      <c r="B21" s="196">
        <f t="shared" si="0"/>
        <v>0</v>
      </c>
      <c r="C21" s="197">
        <f t="shared" si="0"/>
        <v>0</v>
      </c>
      <c r="D21" s="198">
        <f t="shared" si="0"/>
        <v>0</v>
      </c>
      <c r="E21" s="199"/>
      <c r="F21" s="176"/>
      <c r="G21" s="203">
        <f t="shared" si="2"/>
        <v>0</v>
      </c>
      <c r="H21" s="201">
        <f t="shared" si="1"/>
        <v>0</v>
      </c>
      <c r="I21" s="202">
        <f t="shared" si="1"/>
        <v>0</v>
      </c>
      <c r="K21" s="49" t="s">
        <v>52</v>
      </c>
      <c r="L21" s="50"/>
      <c r="M21" s="50"/>
      <c r="N21" s="51"/>
      <c r="O21" s="52"/>
      <c r="P21" s="53"/>
      <c r="Q21" s="53">
        <f t="shared" si="3"/>
        <v>0</v>
      </c>
      <c r="R21" s="53">
        <f t="shared" si="4"/>
        <v>0</v>
      </c>
      <c r="S21" s="54">
        <f t="shared" si="5"/>
        <v>0</v>
      </c>
      <c r="T21" s="54" t="e">
        <f t="shared" si="6"/>
        <v>#DIV/0!</v>
      </c>
      <c r="U21" s="54" t="e">
        <f t="shared" si="7"/>
        <v>#DIV/0!</v>
      </c>
      <c r="V21" s="54" t="e">
        <f t="shared" si="8"/>
        <v>#DIV/0!</v>
      </c>
      <c r="W21" s="54" t="e">
        <f t="shared" si="9"/>
        <v>#DIV/0!</v>
      </c>
      <c r="X21" s="54" t="e">
        <f t="shared" si="10"/>
        <v>#DIV/0!</v>
      </c>
      <c r="Y21" s="54" t="e">
        <f t="shared" si="11"/>
        <v>#DIV/0!</v>
      </c>
    </row>
    <row r="22" spans="2:29" ht="12.95" customHeight="1" x14ac:dyDescent="0.25">
      <c r="B22" s="293" t="s">
        <v>45</v>
      </c>
      <c r="C22" s="294"/>
      <c r="D22" s="215" t="s">
        <v>46</v>
      </c>
      <c r="E22" s="215" t="s">
        <v>47</v>
      </c>
      <c r="F22" s="293" t="s">
        <v>36</v>
      </c>
      <c r="G22" s="294"/>
      <c r="H22" s="293" t="s">
        <v>48</v>
      </c>
      <c r="I22" s="294"/>
      <c r="K22" s="49" t="s">
        <v>55</v>
      </c>
      <c r="L22" s="50"/>
      <c r="M22" s="50"/>
      <c r="N22" s="51"/>
      <c r="O22" s="52"/>
      <c r="P22" s="53"/>
      <c r="Q22" s="53">
        <f t="shared" si="3"/>
        <v>0</v>
      </c>
      <c r="R22" s="53">
        <f t="shared" si="4"/>
        <v>0</v>
      </c>
      <c r="S22" s="54">
        <f t="shared" si="5"/>
        <v>0</v>
      </c>
      <c r="T22" s="54" t="e">
        <f t="shared" si="6"/>
        <v>#DIV/0!</v>
      </c>
      <c r="U22" s="54" t="e">
        <f t="shared" si="7"/>
        <v>#DIV/0!</v>
      </c>
      <c r="V22" s="54" t="e">
        <f t="shared" si="8"/>
        <v>#DIV/0!</v>
      </c>
      <c r="W22" s="54" t="e">
        <f t="shared" si="9"/>
        <v>#DIV/0!</v>
      </c>
      <c r="X22" s="54" t="e">
        <f t="shared" si="10"/>
        <v>#DIV/0!</v>
      </c>
      <c r="Y22" s="54" t="e">
        <f t="shared" si="11"/>
        <v>#DIV/0!</v>
      </c>
    </row>
    <row r="23" spans="2:29" ht="12.95" customHeight="1" x14ac:dyDescent="0.25">
      <c r="B23" s="422">
        <f>+M29</f>
        <v>600000</v>
      </c>
      <c r="C23" s="423"/>
      <c r="D23" s="204">
        <f>+M30</f>
        <v>0</v>
      </c>
      <c r="E23" s="204">
        <f>+M31</f>
        <v>600000</v>
      </c>
      <c r="F23" s="422">
        <f>+M32</f>
        <v>60000</v>
      </c>
      <c r="G23" s="423"/>
      <c r="H23" s="422">
        <f>M33</f>
        <v>660000</v>
      </c>
      <c r="I23" s="423"/>
      <c r="K23" s="49" t="s">
        <v>58</v>
      </c>
      <c r="L23" s="50"/>
      <c r="M23" s="50"/>
      <c r="N23" s="51"/>
      <c r="O23" s="52"/>
      <c r="P23" s="53"/>
      <c r="Q23" s="53">
        <f t="shared" si="3"/>
        <v>0</v>
      </c>
      <c r="R23" s="53">
        <f t="shared" si="4"/>
        <v>0</v>
      </c>
      <c r="S23" s="54">
        <f t="shared" si="5"/>
        <v>0</v>
      </c>
      <c r="T23" s="54" t="e">
        <f t="shared" si="6"/>
        <v>#DIV/0!</v>
      </c>
      <c r="U23" s="54" t="e">
        <f t="shared" si="7"/>
        <v>#DIV/0!</v>
      </c>
      <c r="V23" s="54" t="e">
        <f t="shared" si="8"/>
        <v>#DIV/0!</v>
      </c>
      <c r="W23" s="54" t="e">
        <f t="shared" si="9"/>
        <v>#DIV/0!</v>
      </c>
      <c r="X23" s="54" t="e">
        <f t="shared" si="10"/>
        <v>#DIV/0!</v>
      </c>
      <c r="Y23" s="54" t="e">
        <f t="shared" si="11"/>
        <v>#DIV/0!</v>
      </c>
    </row>
    <row r="24" spans="2:29" ht="12.95" customHeight="1" x14ac:dyDescent="0.25">
      <c r="B24" s="281" t="s">
        <v>51</v>
      </c>
      <c r="C24" s="282"/>
      <c r="D24" s="205" t="str">
        <f>+M34</f>
        <v>ENAM RATUS ENAM PULUH RIBU RUPIAH.</v>
      </c>
      <c r="E24" s="155"/>
      <c r="F24" s="156"/>
      <c r="G24" s="156"/>
      <c r="H24" s="156"/>
      <c r="I24" s="172"/>
      <c r="K24" s="49" t="s">
        <v>59</v>
      </c>
      <c r="L24" s="50"/>
      <c r="M24" s="50"/>
      <c r="N24" s="51"/>
      <c r="O24" s="52"/>
      <c r="P24" s="53"/>
      <c r="Q24" s="53">
        <f t="shared" si="3"/>
        <v>0</v>
      </c>
      <c r="R24" s="53">
        <f t="shared" si="4"/>
        <v>0</v>
      </c>
      <c r="S24" s="54">
        <f t="shared" si="5"/>
        <v>0</v>
      </c>
      <c r="T24" s="54" t="e">
        <f t="shared" si="6"/>
        <v>#DIV/0!</v>
      </c>
      <c r="U24" s="54" t="e">
        <f t="shared" si="7"/>
        <v>#DIV/0!</v>
      </c>
      <c r="V24" s="54" t="e">
        <f t="shared" si="8"/>
        <v>#DIV/0!</v>
      </c>
      <c r="W24" s="54" t="e">
        <f t="shared" si="9"/>
        <v>#DIV/0!</v>
      </c>
      <c r="X24" s="54" t="e">
        <f t="shared" si="10"/>
        <v>#DIV/0!</v>
      </c>
      <c r="Y24" s="54" t="e">
        <f t="shared" si="11"/>
        <v>#DIV/0!</v>
      </c>
    </row>
    <row r="25" spans="2:29" ht="12.95" customHeight="1" x14ac:dyDescent="0.25">
      <c r="B25" s="2" t="s">
        <v>53</v>
      </c>
      <c r="C25" s="67"/>
      <c r="D25" s="2"/>
      <c r="E25" s="68"/>
      <c r="F25" s="69"/>
      <c r="G25" s="67"/>
      <c r="H25" s="283" t="s">
        <v>54</v>
      </c>
      <c r="I25" s="284"/>
      <c r="K25" s="49" t="s">
        <v>94</v>
      </c>
      <c r="L25" s="50"/>
      <c r="M25" s="50"/>
      <c r="N25" s="51"/>
      <c r="O25" s="52"/>
      <c r="P25" s="53"/>
      <c r="Q25" s="53">
        <f t="shared" si="3"/>
        <v>0</v>
      </c>
      <c r="R25" s="53">
        <f t="shared" si="4"/>
        <v>0</v>
      </c>
      <c r="S25" s="54">
        <f t="shared" si="5"/>
        <v>0</v>
      </c>
      <c r="T25" s="54" t="e">
        <f t="shared" si="6"/>
        <v>#DIV/0!</v>
      </c>
      <c r="U25" s="54" t="e">
        <f t="shared" si="7"/>
        <v>#DIV/0!</v>
      </c>
      <c r="V25" s="54" t="e">
        <f t="shared" si="8"/>
        <v>#DIV/0!</v>
      </c>
      <c r="W25" s="54" t="e">
        <f t="shared" si="9"/>
        <v>#DIV/0!</v>
      </c>
      <c r="X25" s="54" t="e">
        <f t="shared" si="10"/>
        <v>#DIV/0!</v>
      </c>
      <c r="Y25" s="54" t="e">
        <f t="shared" si="11"/>
        <v>#DIV/0!</v>
      </c>
    </row>
    <row r="26" spans="2:29" ht="12.95" customHeight="1" x14ac:dyDescent="0.25">
      <c r="B26" s="32" t="s">
        <v>56</v>
      </c>
      <c r="C26" s="70"/>
      <c r="D26" s="32"/>
      <c r="E26" s="71"/>
      <c r="F26" s="285" t="s">
        <v>57</v>
      </c>
      <c r="G26" s="286"/>
      <c r="H26" s="32"/>
      <c r="I26" s="70"/>
      <c r="K26" s="49" t="s">
        <v>95</v>
      </c>
      <c r="L26" s="50"/>
      <c r="M26" s="50"/>
      <c r="N26" s="51"/>
      <c r="O26" s="52"/>
      <c r="P26" s="53"/>
      <c r="Q26" s="53">
        <f t="shared" si="3"/>
        <v>0</v>
      </c>
      <c r="R26" s="53">
        <f t="shared" si="4"/>
        <v>0</v>
      </c>
      <c r="S26" s="54">
        <f t="shared" si="5"/>
        <v>0</v>
      </c>
      <c r="T26" s="54" t="e">
        <f t="shared" si="6"/>
        <v>#DIV/0!</v>
      </c>
      <c r="U26" s="54" t="e">
        <f t="shared" si="7"/>
        <v>#DIV/0!</v>
      </c>
      <c r="V26" s="54" t="e">
        <f t="shared" si="8"/>
        <v>#DIV/0!</v>
      </c>
      <c r="W26" s="54" t="e">
        <f t="shared" si="9"/>
        <v>#DIV/0!</v>
      </c>
      <c r="X26" s="54" t="e">
        <f t="shared" si="10"/>
        <v>#DIV/0!</v>
      </c>
      <c r="Y26" s="54" t="e">
        <f t="shared" si="11"/>
        <v>#DIV/0!</v>
      </c>
    </row>
    <row r="27" spans="2:29" ht="12.95" customHeight="1" x14ac:dyDescent="0.25">
      <c r="B27" s="32"/>
      <c r="C27" s="70"/>
      <c r="D27" s="32"/>
      <c r="E27" s="71"/>
      <c r="F27" s="72"/>
      <c r="G27" s="70"/>
      <c r="H27" s="32"/>
      <c r="I27" s="70"/>
      <c r="K27" s="49" t="s">
        <v>96</v>
      </c>
      <c r="L27" s="50"/>
      <c r="M27" s="50"/>
      <c r="N27" s="51"/>
      <c r="O27" s="52"/>
      <c r="P27" s="53"/>
      <c r="Q27" s="53">
        <f t="shared" si="3"/>
        <v>0</v>
      </c>
      <c r="R27" s="53">
        <f t="shared" si="4"/>
        <v>0</v>
      </c>
    </row>
    <row r="28" spans="2:29" ht="12.95" customHeight="1" x14ac:dyDescent="0.25">
      <c r="B28" s="32"/>
      <c r="C28" s="70"/>
      <c r="D28" s="32"/>
      <c r="E28" s="71"/>
      <c r="F28" s="72"/>
      <c r="G28" s="70"/>
      <c r="H28" s="32"/>
      <c r="I28" s="70"/>
      <c r="Q28" s="73">
        <f>SUM(Q13:Q27)</f>
        <v>600000</v>
      </c>
    </row>
    <row r="29" spans="2:29" ht="9.75" customHeight="1" x14ac:dyDescent="0.25">
      <c r="B29" s="32"/>
      <c r="C29" s="70"/>
      <c r="D29" s="32"/>
      <c r="E29" s="76"/>
      <c r="F29" s="287" t="s">
        <v>69</v>
      </c>
      <c r="G29" s="288"/>
      <c r="H29" s="287" t="s">
        <v>61</v>
      </c>
      <c r="I29" s="288"/>
      <c r="L29" s="74" t="s">
        <v>60</v>
      </c>
      <c r="M29" s="75">
        <f>Q28</f>
        <v>600000</v>
      </c>
      <c r="N29" s="74"/>
      <c r="O29" s="74"/>
      <c r="P29" s="74"/>
      <c r="Q29" s="74"/>
    </row>
    <row r="30" spans="2:29" ht="12" customHeight="1" x14ac:dyDescent="0.25">
      <c r="B30" s="289" t="s">
        <v>63</v>
      </c>
      <c r="C30" s="290"/>
      <c r="D30" s="77"/>
      <c r="E30" s="78"/>
      <c r="F30" s="313" t="s">
        <v>70</v>
      </c>
      <c r="G30" s="314"/>
      <c r="H30" s="313" t="s">
        <v>64</v>
      </c>
      <c r="I30" s="314"/>
      <c r="L30" s="74" t="s">
        <v>62</v>
      </c>
      <c r="M30" s="75">
        <f>SUM(R13:R27)</f>
        <v>0</v>
      </c>
      <c r="N30" s="74"/>
      <c r="O30" s="74"/>
      <c r="P30" s="74"/>
      <c r="Q30" s="74"/>
    </row>
    <row r="31" spans="2:29" ht="9.75" customHeight="1" x14ac:dyDescent="0.25">
      <c r="L31" s="74" t="s">
        <v>65</v>
      </c>
      <c r="M31" s="75">
        <f>+M29-M30</f>
        <v>600000</v>
      </c>
      <c r="N31" s="74"/>
      <c r="O31" s="74"/>
      <c r="P31" s="74"/>
      <c r="Q31" s="74"/>
    </row>
    <row r="32" spans="2:29" ht="13.5" customHeight="1" x14ac:dyDescent="0.25">
      <c r="L32" s="74" t="s">
        <v>36</v>
      </c>
      <c r="M32" s="75">
        <f>0.1*M31</f>
        <v>60000</v>
      </c>
      <c r="N32" s="79">
        <f>M32*1.5%</f>
        <v>900</v>
      </c>
      <c r="O32" s="74"/>
      <c r="P32" s="74"/>
      <c r="Q32" s="74"/>
    </row>
    <row r="33" spans="10:20" ht="13.5" customHeight="1" x14ac:dyDescent="0.25">
      <c r="J33" s="1"/>
      <c r="L33" s="74" t="s">
        <v>66</v>
      </c>
      <c r="M33" s="75">
        <f>M31+M32</f>
        <v>660000</v>
      </c>
      <c r="N33" s="74"/>
      <c r="O33" s="74"/>
      <c r="P33" s="74"/>
      <c r="Q33" s="74"/>
      <c r="T33" s="73" t="e">
        <f>SUM(T23:T32)</f>
        <v>#DIV/0!</v>
      </c>
    </row>
    <row r="34" spans="10:20" ht="13.5" customHeight="1" x14ac:dyDescent="0.25">
      <c r="J34" s="1"/>
      <c r="L34" s="74" t="s">
        <v>67</v>
      </c>
      <c r="M34" s="80" t="s">
        <v>109</v>
      </c>
      <c r="N34" s="74"/>
      <c r="O34" s="74"/>
      <c r="P34" s="74"/>
      <c r="Q34" s="74"/>
    </row>
    <row r="35" spans="10:20" ht="13.5" customHeight="1" x14ac:dyDescent="0.25">
      <c r="J35" s="1"/>
    </row>
    <row r="36" spans="10:20" ht="13.5" customHeight="1" x14ac:dyDescent="0.25">
      <c r="J36" s="1"/>
      <c r="K36" s="1"/>
      <c r="L36" s="1"/>
    </row>
    <row r="37" spans="10:20" ht="13.5" customHeight="1" x14ac:dyDescent="0.25">
      <c r="J37" s="1"/>
      <c r="K37" s="1"/>
      <c r="L37" s="1"/>
      <c r="M37" s="73"/>
    </row>
    <row r="38" spans="10:20" ht="13.5" customHeight="1" x14ac:dyDescent="0.25">
      <c r="K38" s="1"/>
      <c r="L38" s="1"/>
      <c r="P38" s="81"/>
    </row>
    <row r="39" spans="10:20" ht="13.5" customHeight="1" x14ac:dyDescent="0.25">
      <c r="K39" s="1"/>
      <c r="L39" s="1"/>
      <c r="M39" s="73"/>
      <c r="P39" s="73"/>
    </row>
    <row r="40" spans="10:20" ht="13.5" customHeight="1" x14ac:dyDescent="0.25">
      <c r="K40" s="1"/>
      <c r="L40" s="1"/>
      <c r="M40" s="73"/>
      <c r="P40" s="73"/>
    </row>
    <row r="41" spans="10:20" ht="13.5" customHeight="1" x14ac:dyDescent="0.25">
      <c r="M41" s="73"/>
    </row>
    <row r="43" spans="10:20" ht="13.5" customHeight="1" x14ac:dyDescent="0.25">
      <c r="M43" s="73"/>
    </row>
  </sheetData>
  <mergeCells count="30">
    <mergeCell ref="C5:D5"/>
    <mergeCell ref="E5:G5"/>
    <mergeCell ref="H5:I5"/>
    <mergeCell ref="B1:E1"/>
    <mergeCell ref="G1:I1"/>
    <mergeCell ref="B2:E2"/>
    <mergeCell ref="B3:E3"/>
    <mergeCell ref="B4:E4"/>
    <mergeCell ref="B6:C6"/>
    <mergeCell ref="D6:E6"/>
    <mergeCell ref="F6:G6"/>
    <mergeCell ref="H6:I6"/>
    <mergeCell ref="B7:C7"/>
    <mergeCell ref="D7:E7"/>
    <mergeCell ref="F7:G7"/>
    <mergeCell ref="B30:C30"/>
    <mergeCell ref="F30:G30"/>
    <mergeCell ref="H30:I30"/>
    <mergeCell ref="D8:E8"/>
    <mergeCell ref="B22:C22"/>
    <mergeCell ref="F22:G22"/>
    <mergeCell ref="H22:I22"/>
    <mergeCell ref="B23:C23"/>
    <mergeCell ref="F23:G23"/>
    <mergeCell ref="H23:I23"/>
    <mergeCell ref="B24:C24"/>
    <mergeCell ref="H25:I25"/>
    <mergeCell ref="F26:G26"/>
    <mergeCell ref="F29:G29"/>
    <mergeCell ref="H29:I29"/>
  </mergeCells>
  <pageMargins left="0.19685039370078741" right="0" top="0.23622047244094491" bottom="0.51181102362204722" header="0" footer="0"/>
  <pageSetup paperSize="5" scale="97" pageOrder="overThenDown" orientation="portrait" horizontalDpi="4294967292" vertic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zoomScale="90" zoomScaleNormal="90" zoomScalePageLayoutView="90" workbookViewId="0">
      <selection activeCell="J31" sqref="J31"/>
    </sheetView>
  </sheetViews>
  <sheetFormatPr defaultColWidth="9.140625" defaultRowHeight="13.5" customHeight="1" x14ac:dyDescent="0.25"/>
  <cols>
    <col min="1" max="1" width="1.85546875" style="1" customWidth="1"/>
    <col min="2" max="2" width="9.140625" style="1" customWidth="1"/>
    <col min="3" max="3" width="8.42578125" style="1" customWidth="1"/>
    <col min="4" max="4" width="15.42578125" style="1" customWidth="1"/>
    <col min="5" max="5" width="21.28515625" style="1" customWidth="1"/>
    <col min="6" max="6" width="17.42578125" style="1" customWidth="1"/>
    <col min="7" max="7" width="11.28515625" style="1" customWidth="1"/>
    <col min="8" max="8" width="12" style="1" customWidth="1"/>
    <col min="9" max="9" width="10.85546875" style="1" customWidth="1"/>
    <col min="10" max="10" width="3.85546875" style="5" customWidth="1"/>
    <col min="11" max="11" width="5.42578125" style="6" customWidth="1"/>
    <col min="12" max="12" width="8.42578125" style="7" customWidth="1"/>
    <col min="13" max="13" width="13.28515625" style="7" customWidth="1"/>
    <col min="14" max="14" width="20" style="7" customWidth="1"/>
    <col min="15" max="15" width="8.140625" style="7" customWidth="1"/>
    <col min="16" max="16" width="12.85546875" style="7" customWidth="1"/>
    <col min="17" max="17" width="12.42578125" style="7" customWidth="1"/>
    <col min="18" max="18" width="12.42578125" style="8" customWidth="1"/>
    <col min="19" max="20" width="9.140625" style="1"/>
    <col min="21" max="21" width="10.28515625" style="1" bestFit="1" customWidth="1"/>
    <col min="22" max="22" width="10.28515625" style="1" customWidth="1"/>
    <col min="23" max="23" width="9.140625" style="1"/>
    <col min="24" max="24" width="10.28515625" style="1" bestFit="1" customWidth="1"/>
    <col min="25" max="25" width="10.28515625" style="1" customWidth="1"/>
    <col min="26" max="28" width="9.140625" style="1"/>
    <col min="29" max="29" width="10.140625" style="1" bestFit="1" customWidth="1"/>
    <col min="30" max="16384" width="9.140625" style="1"/>
  </cols>
  <sheetData>
    <row r="1" spans="1:29" ht="14.25" customHeight="1" x14ac:dyDescent="0.25">
      <c r="B1" s="302" t="s">
        <v>0</v>
      </c>
      <c r="C1" s="303"/>
      <c r="D1" s="303"/>
      <c r="E1" s="304"/>
      <c r="F1" s="2" t="s">
        <v>1</v>
      </c>
      <c r="G1" s="3"/>
      <c r="H1" s="3"/>
      <c r="I1" s="4"/>
    </row>
    <row r="2" spans="1:29" ht="14.25" customHeight="1" x14ac:dyDescent="0.25">
      <c r="B2" s="305" t="s">
        <v>2</v>
      </c>
      <c r="C2" s="306"/>
      <c r="D2" s="306"/>
      <c r="E2" s="307"/>
      <c r="F2" s="9" t="str">
        <f>M2</f>
        <v>RUMKIT TK IV 04.07.03</v>
      </c>
      <c r="G2" s="10"/>
      <c r="H2" s="10"/>
      <c r="I2" s="11"/>
      <c r="L2" s="12" t="s">
        <v>3</v>
      </c>
      <c r="M2" s="104" t="s">
        <v>145</v>
      </c>
      <c r="N2" s="14"/>
      <c r="O2" s="15"/>
    </row>
    <row r="3" spans="1:29" ht="14.25" customHeight="1" x14ac:dyDescent="0.25">
      <c r="B3" s="285" t="s">
        <v>5</v>
      </c>
      <c r="C3" s="308"/>
      <c r="D3" s="308"/>
      <c r="E3" s="286"/>
      <c r="F3" s="9" t="str">
        <f>M3</f>
        <v>Jl. DR. Muwardi No.50,Salatiga</v>
      </c>
      <c r="G3" s="10"/>
      <c r="H3" s="10"/>
      <c r="I3" s="11"/>
      <c r="L3" s="12" t="s">
        <v>6</v>
      </c>
      <c r="M3" s="104" t="s">
        <v>146</v>
      </c>
      <c r="N3" s="14"/>
      <c r="O3" s="15"/>
    </row>
    <row r="4" spans="1:29" ht="14.25" customHeight="1" x14ac:dyDescent="0.25">
      <c r="B4" s="289" t="s">
        <v>8</v>
      </c>
      <c r="C4" s="309"/>
      <c r="D4" s="309"/>
      <c r="E4" s="290"/>
      <c r="F4" s="16" t="s">
        <v>9</v>
      </c>
      <c r="G4" s="17" t="str">
        <f>+M4</f>
        <v>00.240.770-8.505.000</v>
      </c>
      <c r="H4" s="18"/>
      <c r="I4" s="19"/>
      <c r="L4" s="12" t="s">
        <v>10</v>
      </c>
      <c r="M4" s="109" t="s">
        <v>147</v>
      </c>
      <c r="N4" s="14"/>
      <c r="O4" s="15"/>
    </row>
    <row r="5" spans="1:29" s="21" customFormat="1" ht="14.25" customHeight="1" x14ac:dyDescent="0.25">
      <c r="B5" s="22" t="s">
        <v>12</v>
      </c>
      <c r="C5" s="299" t="str">
        <f>+M6</f>
        <v>020.001-17.33559735</v>
      </c>
      <c r="D5" s="300"/>
      <c r="E5" s="310" t="s">
        <v>13</v>
      </c>
      <c r="F5" s="311"/>
      <c r="G5" s="312"/>
      <c r="H5" s="297" t="s">
        <v>14</v>
      </c>
      <c r="I5" s="298"/>
      <c r="J5" s="23"/>
      <c r="K5" s="6"/>
      <c r="L5" s="12"/>
      <c r="M5" s="13"/>
      <c r="N5" s="24"/>
      <c r="O5" s="25"/>
      <c r="P5" s="7"/>
      <c r="Q5" s="7"/>
      <c r="R5" s="8"/>
    </row>
    <row r="6" spans="1:29" s="26" customFormat="1" ht="10.5" customHeight="1" x14ac:dyDescent="0.25">
      <c r="B6" s="293" t="s">
        <v>15</v>
      </c>
      <c r="C6" s="294"/>
      <c r="D6" s="293" t="s">
        <v>16</v>
      </c>
      <c r="E6" s="294"/>
      <c r="F6" s="293" t="s">
        <v>17</v>
      </c>
      <c r="G6" s="294"/>
      <c r="H6" s="297" t="s">
        <v>18</v>
      </c>
      <c r="I6" s="298"/>
      <c r="J6" s="27"/>
      <c r="K6" s="6"/>
      <c r="L6" s="12" t="s">
        <v>19</v>
      </c>
      <c r="M6" s="13" t="s">
        <v>149</v>
      </c>
      <c r="N6" s="24"/>
      <c r="O6" s="25"/>
      <c r="P6" s="7"/>
      <c r="Q6" s="7"/>
      <c r="R6" s="8"/>
    </row>
    <row r="7" spans="1:29" s="26" customFormat="1" ht="12.75" customHeight="1" x14ac:dyDescent="0.15">
      <c r="B7" s="299" t="str">
        <f>+M7</f>
        <v>260/HAM/II/2017</v>
      </c>
      <c r="C7" s="300"/>
      <c r="D7" s="301">
        <f>+M8</f>
        <v>42794</v>
      </c>
      <c r="E7" s="294"/>
      <c r="F7" s="428">
        <f>+M9</f>
        <v>42815</v>
      </c>
      <c r="G7" s="429"/>
      <c r="H7" s="216" t="s">
        <v>20</v>
      </c>
      <c r="I7" s="213"/>
      <c r="J7" s="27"/>
      <c r="K7" s="6"/>
      <c r="L7" s="12" t="s">
        <v>21</v>
      </c>
      <c r="M7" s="28" t="s">
        <v>148</v>
      </c>
      <c r="N7" s="24"/>
      <c r="O7" s="25">
        <f>447-8</f>
        <v>439</v>
      </c>
      <c r="P7" s="7"/>
      <c r="Q7" s="7"/>
      <c r="R7" s="8"/>
    </row>
    <row r="8" spans="1:29" s="26" customFormat="1" ht="10.5" customHeight="1" x14ac:dyDescent="0.25">
      <c r="B8" s="215" t="s">
        <v>22</v>
      </c>
      <c r="C8" s="215" t="s">
        <v>23</v>
      </c>
      <c r="D8" s="293" t="s">
        <v>24</v>
      </c>
      <c r="E8" s="294"/>
      <c r="F8" s="29" t="s">
        <v>25</v>
      </c>
      <c r="G8" s="29" t="s">
        <v>26</v>
      </c>
      <c r="H8" s="215" t="s">
        <v>27</v>
      </c>
      <c r="I8" s="215" t="s">
        <v>28</v>
      </c>
      <c r="J8" s="27"/>
      <c r="K8" s="6"/>
      <c r="L8" s="12" t="s">
        <v>29</v>
      </c>
      <c r="M8" s="30">
        <v>42794</v>
      </c>
      <c r="N8" s="24"/>
      <c r="O8" s="25"/>
      <c r="P8" s="7"/>
      <c r="Q8" s="7"/>
      <c r="R8" s="8"/>
    </row>
    <row r="9" spans="1:29" ht="15" customHeight="1" x14ac:dyDescent="0.25">
      <c r="B9" s="214">
        <f t="shared" ref="B9:D17" si="0">+L13</f>
        <v>1000</v>
      </c>
      <c r="C9" s="214" t="str">
        <f t="shared" si="0"/>
        <v>BOTOL</v>
      </c>
      <c r="D9" s="32" t="str">
        <f t="shared" si="0"/>
        <v>CAIRAN INFUSNS MJB</v>
      </c>
      <c r="E9" s="33"/>
      <c r="F9" s="129"/>
      <c r="G9" s="35"/>
      <c r="H9" s="128">
        <f t="shared" ref="H9:I17" si="1">+P13</f>
        <v>7909.0909000000001</v>
      </c>
      <c r="I9" s="37">
        <f t="shared" si="1"/>
        <v>7909090.9000000004</v>
      </c>
      <c r="L9" s="12" t="s">
        <v>30</v>
      </c>
      <c r="M9" s="30">
        <f>M8+21</f>
        <v>42815</v>
      </c>
      <c r="N9" s="24"/>
      <c r="O9" s="25"/>
    </row>
    <row r="10" spans="1:29" ht="15.6" customHeight="1" x14ac:dyDescent="0.25">
      <c r="B10" s="39">
        <f t="shared" si="0"/>
        <v>0</v>
      </c>
      <c r="C10" s="39">
        <f t="shared" si="0"/>
        <v>0</v>
      </c>
      <c r="D10" s="40">
        <f t="shared" si="0"/>
        <v>0</v>
      </c>
      <c r="E10" s="41"/>
      <c r="F10" s="42"/>
      <c r="G10" s="43"/>
      <c r="H10" s="95">
        <f t="shared" si="1"/>
        <v>0</v>
      </c>
      <c r="I10" s="45">
        <f t="shared" si="1"/>
        <v>0</v>
      </c>
    </row>
    <row r="11" spans="1:29" ht="15" customHeight="1" x14ac:dyDescent="0.25">
      <c r="B11" s="39">
        <f t="shared" si="0"/>
        <v>0</v>
      </c>
      <c r="C11" s="39">
        <f t="shared" si="0"/>
        <v>0</v>
      </c>
      <c r="D11" s="40">
        <f t="shared" si="0"/>
        <v>0</v>
      </c>
      <c r="E11" s="41"/>
      <c r="F11" s="42"/>
      <c r="G11" s="43"/>
      <c r="H11" s="95">
        <f t="shared" si="1"/>
        <v>0</v>
      </c>
      <c r="I11" s="45">
        <f t="shared" si="1"/>
        <v>0</v>
      </c>
      <c r="L11" s="46" t="s">
        <v>31</v>
      </c>
      <c r="M11" s="46" t="s">
        <v>32</v>
      </c>
      <c r="N11" s="46"/>
      <c r="O11" s="46" t="s">
        <v>33</v>
      </c>
      <c r="P11" s="46" t="s">
        <v>34</v>
      </c>
      <c r="Q11" s="46" t="s">
        <v>35</v>
      </c>
      <c r="R11" s="47" t="s">
        <v>33</v>
      </c>
    </row>
    <row r="12" spans="1:29" ht="15.6" customHeight="1" x14ac:dyDescent="0.25">
      <c r="A12" s="48"/>
      <c r="B12" s="39">
        <f t="shared" si="0"/>
        <v>0</v>
      </c>
      <c r="C12" s="39">
        <f t="shared" si="0"/>
        <v>0</v>
      </c>
      <c r="D12" s="40">
        <f t="shared" si="0"/>
        <v>0</v>
      </c>
      <c r="E12" s="41"/>
      <c r="F12" s="42"/>
      <c r="G12" s="43"/>
      <c r="H12" s="95">
        <f t="shared" si="1"/>
        <v>0</v>
      </c>
      <c r="I12" s="45">
        <f t="shared" si="1"/>
        <v>0</v>
      </c>
      <c r="U12" s="1" t="s">
        <v>36</v>
      </c>
      <c r="V12" s="1" t="s">
        <v>37</v>
      </c>
      <c r="Y12" s="1" t="s">
        <v>38</v>
      </c>
    </row>
    <row r="13" spans="1:29" ht="15.6" customHeight="1" x14ac:dyDescent="0.25">
      <c r="A13" s="48"/>
      <c r="B13" s="39">
        <f t="shared" si="0"/>
        <v>0</v>
      </c>
      <c r="C13" s="39">
        <f t="shared" si="0"/>
        <v>0</v>
      </c>
      <c r="D13" s="40">
        <f t="shared" si="0"/>
        <v>0</v>
      </c>
      <c r="E13" s="41"/>
      <c r="F13" s="42"/>
      <c r="G13" s="43"/>
      <c r="H13" s="95">
        <f t="shared" si="1"/>
        <v>0</v>
      </c>
      <c r="I13" s="45">
        <f t="shared" si="1"/>
        <v>0</v>
      </c>
      <c r="K13" s="49" t="s">
        <v>39</v>
      </c>
      <c r="L13" s="50">
        <v>1000</v>
      </c>
      <c r="M13" s="50" t="s">
        <v>99</v>
      </c>
      <c r="N13" s="50" t="s">
        <v>150</v>
      </c>
      <c r="O13" s="52">
        <v>0</v>
      </c>
      <c r="P13" s="53">
        <v>7909.0909000000001</v>
      </c>
      <c r="Q13" s="53">
        <f t="shared" ref="Q13:Q25" si="2">L13*P13</f>
        <v>7909090.9000000004</v>
      </c>
      <c r="R13" s="53">
        <f t="shared" ref="R13:R25" si="3">+Q13*O13</f>
        <v>0</v>
      </c>
      <c r="S13" s="54">
        <f t="shared" ref="S13:S18" si="4">Q13-R13</f>
        <v>7909090.9000000004</v>
      </c>
      <c r="T13" s="54">
        <f t="shared" ref="T13:T18" si="5">S13/L13</f>
        <v>7909.0909000000001</v>
      </c>
      <c r="U13" s="54">
        <f t="shared" ref="U13:U18" si="6">T13*0.1</f>
        <v>790.90909000000011</v>
      </c>
      <c r="V13" s="54">
        <f t="shared" ref="V13:V18" si="7">U13*0.15</f>
        <v>118.63636350000002</v>
      </c>
      <c r="W13" s="54">
        <f t="shared" ref="W13:W18" si="8">T13+U13</f>
        <v>8699.9999900000003</v>
      </c>
      <c r="X13" s="54">
        <f t="shared" ref="X13:X18" si="9">W13*L13</f>
        <v>8699999.9900000002</v>
      </c>
      <c r="Y13" s="54">
        <f t="shared" ref="Y13:Y18" si="10">T13-V13</f>
        <v>7790.4545365000004</v>
      </c>
      <c r="AA13" s="1">
        <v>137940</v>
      </c>
      <c r="AB13" s="54">
        <f>Y13-AA13</f>
        <v>-130149.54546350001</v>
      </c>
      <c r="AC13" s="55">
        <f>AB13*L13</f>
        <v>-130149545.46350001</v>
      </c>
    </row>
    <row r="14" spans="1:29" ht="14.45" customHeight="1" x14ac:dyDescent="0.25">
      <c r="A14" s="48"/>
      <c r="B14" s="39">
        <f t="shared" si="0"/>
        <v>0</v>
      </c>
      <c r="C14" s="39">
        <f t="shared" si="0"/>
        <v>0</v>
      </c>
      <c r="D14" s="40">
        <f t="shared" si="0"/>
        <v>0</v>
      </c>
      <c r="E14" s="41"/>
      <c r="F14" s="42"/>
      <c r="G14" s="43"/>
      <c r="H14" s="95">
        <f t="shared" si="1"/>
        <v>0</v>
      </c>
      <c r="I14" s="45">
        <f t="shared" si="1"/>
        <v>0</v>
      </c>
      <c r="K14" s="49" t="s">
        <v>40</v>
      </c>
      <c r="L14" s="50"/>
      <c r="M14" s="50"/>
      <c r="N14" s="51"/>
      <c r="O14" s="52"/>
      <c r="P14" s="53"/>
      <c r="Q14" s="53">
        <f t="shared" si="2"/>
        <v>0</v>
      </c>
      <c r="R14" s="53">
        <f t="shared" si="3"/>
        <v>0</v>
      </c>
      <c r="S14" s="54">
        <f t="shared" si="4"/>
        <v>0</v>
      </c>
      <c r="T14" s="54" t="e">
        <f t="shared" si="5"/>
        <v>#DIV/0!</v>
      </c>
      <c r="U14" s="54" t="e">
        <f t="shared" si="6"/>
        <v>#DIV/0!</v>
      </c>
      <c r="V14" s="54" t="e">
        <f t="shared" si="7"/>
        <v>#DIV/0!</v>
      </c>
      <c r="W14" s="54" t="e">
        <f t="shared" si="8"/>
        <v>#DIV/0!</v>
      </c>
      <c r="X14" s="54" t="e">
        <f t="shared" si="9"/>
        <v>#DIV/0!</v>
      </c>
      <c r="Y14" s="54" t="e">
        <f t="shared" si="10"/>
        <v>#DIV/0!</v>
      </c>
      <c r="AB14" s="54"/>
    </row>
    <row r="15" spans="1:29" ht="15.6" customHeight="1" x14ac:dyDescent="0.25">
      <c r="B15" s="39">
        <f t="shared" si="0"/>
        <v>0</v>
      </c>
      <c r="C15" s="39">
        <f t="shared" si="0"/>
        <v>0</v>
      </c>
      <c r="D15" s="40">
        <f t="shared" si="0"/>
        <v>0</v>
      </c>
      <c r="E15" s="41"/>
      <c r="F15" s="42"/>
      <c r="G15" s="43"/>
      <c r="H15" s="95">
        <f t="shared" si="1"/>
        <v>0</v>
      </c>
      <c r="I15" s="45">
        <f t="shared" si="1"/>
        <v>0</v>
      </c>
      <c r="K15" s="49" t="s">
        <v>41</v>
      </c>
      <c r="L15" s="50"/>
      <c r="M15" s="50"/>
      <c r="N15" s="51"/>
      <c r="O15" s="52"/>
      <c r="P15" s="53"/>
      <c r="Q15" s="53">
        <f t="shared" si="2"/>
        <v>0</v>
      </c>
      <c r="R15" s="53">
        <f t="shared" si="3"/>
        <v>0</v>
      </c>
      <c r="S15" s="54">
        <f t="shared" si="4"/>
        <v>0</v>
      </c>
      <c r="T15" s="54" t="e">
        <f t="shared" si="5"/>
        <v>#DIV/0!</v>
      </c>
      <c r="U15" s="54" t="e">
        <f t="shared" si="6"/>
        <v>#DIV/0!</v>
      </c>
      <c r="V15" s="54" t="e">
        <f t="shared" si="7"/>
        <v>#DIV/0!</v>
      </c>
      <c r="W15" s="54" t="e">
        <f t="shared" si="8"/>
        <v>#DIV/0!</v>
      </c>
      <c r="X15" s="54" t="e">
        <f t="shared" si="9"/>
        <v>#DIV/0!</v>
      </c>
      <c r="Y15" s="54" t="e">
        <f t="shared" si="10"/>
        <v>#DIV/0!</v>
      </c>
      <c r="AB15" s="54"/>
    </row>
    <row r="16" spans="1:29" ht="15.6" customHeight="1" x14ac:dyDescent="0.25">
      <c r="B16" s="39">
        <f t="shared" si="0"/>
        <v>0</v>
      </c>
      <c r="C16" s="39">
        <f t="shared" si="0"/>
        <v>0</v>
      </c>
      <c r="D16" s="40">
        <f t="shared" si="0"/>
        <v>0</v>
      </c>
      <c r="E16" s="41"/>
      <c r="F16" s="42"/>
      <c r="G16" s="43"/>
      <c r="H16" s="95">
        <f t="shared" si="1"/>
        <v>0</v>
      </c>
      <c r="I16" s="45">
        <f t="shared" si="1"/>
        <v>0</v>
      </c>
      <c r="K16" s="49" t="s">
        <v>42</v>
      </c>
      <c r="L16" s="50"/>
      <c r="M16" s="50"/>
      <c r="N16" s="51"/>
      <c r="O16" s="52"/>
      <c r="P16" s="53"/>
      <c r="Q16" s="53">
        <f t="shared" si="2"/>
        <v>0</v>
      </c>
      <c r="R16" s="53">
        <f t="shared" si="3"/>
        <v>0</v>
      </c>
      <c r="S16" s="54">
        <f t="shared" si="4"/>
        <v>0</v>
      </c>
      <c r="T16" s="54" t="e">
        <f t="shared" si="5"/>
        <v>#DIV/0!</v>
      </c>
      <c r="U16" s="54" t="e">
        <f t="shared" si="6"/>
        <v>#DIV/0!</v>
      </c>
      <c r="V16" s="54" t="e">
        <f t="shared" si="7"/>
        <v>#DIV/0!</v>
      </c>
      <c r="W16" s="54" t="e">
        <f t="shared" si="8"/>
        <v>#DIV/0!</v>
      </c>
      <c r="X16" s="54" t="e">
        <f t="shared" si="9"/>
        <v>#DIV/0!</v>
      </c>
      <c r="Y16" s="54" t="e">
        <f t="shared" si="10"/>
        <v>#DIV/0!</v>
      </c>
      <c r="AB16" s="54"/>
    </row>
    <row r="17" spans="2:29" ht="12" customHeight="1" x14ac:dyDescent="0.25">
      <c r="B17" s="39">
        <f t="shared" si="0"/>
        <v>0</v>
      </c>
      <c r="C17" s="39">
        <f t="shared" si="0"/>
        <v>0</v>
      </c>
      <c r="D17" s="40">
        <f t="shared" si="0"/>
        <v>0</v>
      </c>
      <c r="E17" s="41"/>
      <c r="F17" s="42"/>
      <c r="G17" s="43"/>
      <c r="H17" s="95">
        <f t="shared" si="1"/>
        <v>0</v>
      </c>
      <c r="I17" s="45">
        <f t="shared" si="1"/>
        <v>0</v>
      </c>
      <c r="K17" s="49" t="s">
        <v>43</v>
      </c>
      <c r="L17" s="50"/>
      <c r="M17" s="50"/>
      <c r="N17" s="51"/>
      <c r="O17" s="52"/>
      <c r="P17" s="53"/>
      <c r="Q17" s="53">
        <f t="shared" si="2"/>
        <v>0</v>
      </c>
      <c r="R17" s="53">
        <f t="shared" si="3"/>
        <v>0</v>
      </c>
      <c r="S17" s="54">
        <f t="shared" si="4"/>
        <v>0</v>
      </c>
      <c r="T17" s="54" t="e">
        <f t="shared" si="5"/>
        <v>#DIV/0!</v>
      </c>
      <c r="U17" s="54" t="e">
        <f t="shared" si="6"/>
        <v>#DIV/0!</v>
      </c>
      <c r="V17" s="54" t="e">
        <f t="shared" si="7"/>
        <v>#DIV/0!</v>
      </c>
      <c r="W17" s="54" t="e">
        <f t="shared" si="8"/>
        <v>#DIV/0!</v>
      </c>
      <c r="X17" s="54" t="e">
        <f t="shared" si="9"/>
        <v>#DIV/0!</v>
      </c>
      <c r="Y17" s="54" t="e">
        <f t="shared" si="10"/>
        <v>#DIV/0!</v>
      </c>
      <c r="AB17" s="54"/>
      <c r="AC17" s="57"/>
    </row>
    <row r="18" spans="2:29" s="26" customFormat="1" ht="12" customHeight="1" x14ac:dyDescent="0.25">
      <c r="B18" s="293" t="s">
        <v>45</v>
      </c>
      <c r="C18" s="294"/>
      <c r="D18" s="215" t="s">
        <v>46</v>
      </c>
      <c r="E18" s="215" t="s">
        <v>47</v>
      </c>
      <c r="F18" s="293" t="s">
        <v>36</v>
      </c>
      <c r="G18" s="294"/>
      <c r="H18" s="293" t="s">
        <v>48</v>
      </c>
      <c r="I18" s="294"/>
      <c r="J18" s="27"/>
      <c r="K18" s="49" t="s">
        <v>44</v>
      </c>
      <c r="L18" s="50"/>
      <c r="M18" s="50"/>
      <c r="N18" s="50"/>
      <c r="O18" s="52"/>
      <c r="P18" s="53"/>
      <c r="Q18" s="53">
        <f t="shared" si="2"/>
        <v>0</v>
      </c>
      <c r="R18" s="53">
        <f t="shared" si="3"/>
        <v>0</v>
      </c>
      <c r="S18" s="54">
        <f t="shared" si="4"/>
        <v>0</v>
      </c>
      <c r="T18" s="54" t="e">
        <f t="shared" si="5"/>
        <v>#DIV/0!</v>
      </c>
      <c r="U18" s="54" t="e">
        <f t="shared" si="6"/>
        <v>#DIV/0!</v>
      </c>
      <c r="V18" s="54" t="e">
        <f t="shared" si="7"/>
        <v>#DIV/0!</v>
      </c>
      <c r="W18" s="54" t="e">
        <f t="shared" si="8"/>
        <v>#DIV/0!</v>
      </c>
      <c r="X18" s="54" t="e">
        <f t="shared" si="9"/>
        <v>#DIV/0!</v>
      </c>
      <c r="Y18" s="54" t="e">
        <f t="shared" si="10"/>
        <v>#DIV/0!</v>
      </c>
      <c r="Z18" s="1"/>
      <c r="AA18" s="1"/>
      <c r="AB18" s="54"/>
    </row>
    <row r="19" spans="2:29" s="26" customFormat="1" ht="11.45" customHeight="1" x14ac:dyDescent="0.25">
      <c r="B19" s="295">
        <f>+M27</f>
        <v>7909090.9000000004</v>
      </c>
      <c r="C19" s="296"/>
      <c r="D19" s="61">
        <f>+M28</f>
        <v>0</v>
      </c>
      <c r="E19" s="61">
        <f>+M29</f>
        <v>7909090.9000000004</v>
      </c>
      <c r="F19" s="295">
        <f>+M30</f>
        <v>790909.09000000008</v>
      </c>
      <c r="G19" s="296"/>
      <c r="H19" s="295">
        <f>M31</f>
        <v>8699999.9900000002</v>
      </c>
      <c r="I19" s="296"/>
      <c r="J19" s="27"/>
      <c r="K19" s="49" t="s">
        <v>49</v>
      </c>
      <c r="L19" s="50"/>
      <c r="M19" s="50"/>
      <c r="N19" s="51"/>
      <c r="O19" s="52"/>
      <c r="P19" s="53"/>
      <c r="Q19" s="53">
        <f t="shared" si="2"/>
        <v>0</v>
      </c>
      <c r="R19" s="53">
        <f t="shared" si="3"/>
        <v>0</v>
      </c>
      <c r="S19" s="54"/>
      <c r="T19" s="54"/>
      <c r="U19" s="54"/>
      <c r="V19" s="54"/>
      <c r="W19" s="54"/>
      <c r="X19" s="54"/>
      <c r="Y19" s="54"/>
    </row>
    <row r="20" spans="2:29" s="26" customFormat="1" ht="10.35" customHeight="1" x14ac:dyDescent="0.25">
      <c r="B20" s="281" t="s">
        <v>51</v>
      </c>
      <c r="C20" s="282"/>
      <c r="D20" s="63" t="str">
        <f>+M32</f>
        <v>DELAPAN JUTA TUJUH RATUS RIBU RUPIAH.</v>
      </c>
      <c r="E20" s="64"/>
      <c r="F20" s="65"/>
      <c r="G20" s="65"/>
      <c r="H20" s="65"/>
      <c r="I20" s="66"/>
      <c r="J20" s="27"/>
      <c r="K20" s="49" t="s">
        <v>50</v>
      </c>
      <c r="L20" s="50"/>
      <c r="M20" s="50"/>
      <c r="N20" s="51"/>
      <c r="O20" s="52"/>
      <c r="P20" s="53"/>
      <c r="Q20" s="53">
        <f t="shared" si="2"/>
        <v>0</v>
      </c>
      <c r="R20" s="53">
        <f t="shared" si="3"/>
        <v>0</v>
      </c>
      <c r="X20" s="62"/>
      <c r="Y20" s="62"/>
    </row>
    <row r="21" spans="2:29" ht="13.5" customHeight="1" x14ac:dyDescent="0.25">
      <c r="B21" s="2" t="s">
        <v>53</v>
      </c>
      <c r="C21" s="67"/>
      <c r="D21" s="2"/>
      <c r="E21" s="68"/>
      <c r="F21" s="69"/>
      <c r="G21" s="67"/>
      <c r="H21" s="283" t="s">
        <v>54</v>
      </c>
      <c r="I21" s="284"/>
      <c r="K21" s="49" t="s">
        <v>52</v>
      </c>
      <c r="L21" s="50"/>
      <c r="M21" s="50"/>
      <c r="N21" s="50"/>
      <c r="O21" s="52"/>
      <c r="P21" s="53"/>
      <c r="Q21" s="53">
        <f t="shared" si="2"/>
        <v>0</v>
      </c>
      <c r="R21" s="53">
        <f t="shared" si="3"/>
        <v>0</v>
      </c>
    </row>
    <row r="22" spans="2:29" ht="15" customHeight="1" x14ac:dyDescent="0.25">
      <c r="B22" s="32" t="s">
        <v>56</v>
      </c>
      <c r="C22" s="70"/>
      <c r="D22" s="32"/>
      <c r="E22" s="71"/>
      <c r="F22" s="285" t="s">
        <v>57</v>
      </c>
      <c r="G22" s="286"/>
      <c r="H22" s="32"/>
      <c r="I22" s="70"/>
      <c r="K22" s="49" t="s">
        <v>55</v>
      </c>
      <c r="L22" s="50"/>
      <c r="M22" s="50"/>
      <c r="N22" s="51"/>
      <c r="O22" s="52"/>
      <c r="P22" s="53"/>
      <c r="Q22" s="53">
        <f t="shared" si="2"/>
        <v>0</v>
      </c>
      <c r="R22" s="53">
        <f t="shared" si="3"/>
        <v>0</v>
      </c>
    </row>
    <row r="23" spans="2:29" ht="13.5" customHeight="1" x14ac:dyDescent="0.25">
      <c r="B23" s="32"/>
      <c r="C23" s="70"/>
      <c r="D23" s="32"/>
      <c r="E23" s="71"/>
      <c r="F23" s="72"/>
      <c r="G23" s="70"/>
      <c r="H23" s="32"/>
      <c r="I23" s="70"/>
      <c r="K23" s="49" t="s">
        <v>58</v>
      </c>
      <c r="L23" s="50"/>
      <c r="M23" s="50"/>
      <c r="N23" s="51"/>
      <c r="O23" s="52"/>
      <c r="P23" s="53"/>
      <c r="Q23" s="53">
        <f t="shared" si="2"/>
        <v>0</v>
      </c>
      <c r="R23" s="53">
        <f t="shared" si="3"/>
        <v>0</v>
      </c>
    </row>
    <row r="24" spans="2:29" ht="13.5" customHeight="1" x14ac:dyDescent="0.25">
      <c r="B24" s="32"/>
      <c r="C24" s="70"/>
      <c r="D24" s="32"/>
      <c r="E24" s="71"/>
      <c r="F24" s="72"/>
      <c r="G24" s="70"/>
      <c r="H24" s="32"/>
      <c r="I24" s="70"/>
      <c r="K24" s="49" t="s">
        <v>59</v>
      </c>
      <c r="L24" s="50"/>
      <c r="M24" s="50"/>
      <c r="N24" s="51"/>
      <c r="O24" s="52"/>
      <c r="P24" s="53"/>
      <c r="Q24" s="53">
        <f t="shared" si="2"/>
        <v>0</v>
      </c>
      <c r="R24" s="53">
        <f t="shared" si="3"/>
        <v>0</v>
      </c>
      <c r="X24" s="54">
        <v>7810506</v>
      </c>
      <c r="Y24" s="54"/>
    </row>
    <row r="25" spans="2:29" ht="13.5" customHeight="1" x14ac:dyDescent="0.25">
      <c r="B25" s="32"/>
      <c r="C25" s="70"/>
      <c r="D25" s="32"/>
      <c r="E25" s="71"/>
      <c r="F25" s="72"/>
      <c r="G25" s="70"/>
      <c r="H25" s="32"/>
      <c r="I25" s="70"/>
      <c r="K25" s="49">
        <v>13</v>
      </c>
      <c r="L25" s="50"/>
      <c r="M25" s="50"/>
      <c r="N25" s="51"/>
      <c r="O25" s="52"/>
      <c r="P25" s="53"/>
      <c r="Q25" s="53">
        <f t="shared" si="2"/>
        <v>0</v>
      </c>
      <c r="R25" s="53">
        <f t="shared" si="3"/>
        <v>0</v>
      </c>
    </row>
    <row r="26" spans="2:29" ht="12.75" customHeight="1" x14ac:dyDescent="0.25">
      <c r="B26" s="32"/>
      <c r="C26" s="70"/>
      <c r="D26" s="32"/>
      <c r="E26" s="71"/>
      <c r="F26" s="72"/>
      <c r="G26" s="70"/>
      <c r="H26" s="32"/>
      <c r="I26" s="70"/>
      <c r="Q26" s="73">
        <f>SUM(Q13:Q25)</f>
        <v>7909090.9000000004</v>
      </c>
    </row>
    <row r="27" spans="2:29" ht="13.5" customHeight="1" x14ac:dyDescent="0.25">
      <c r="B27" s="32"/>
      <c r="C27" s="70"/>
      <c r="D27" s="32"/>
      <c r="E27" s="76"/>
      <c r="F27" s="287" t="s">
        <v>81</v>
      </c>
      <c r="G27" s="288"/>
      <c r="H27" s="287" t="s">
        <v>61</v>
      </c>
      <c r="I27" s="288"/>
      <c r="L27" s="74" t="s">
        <v>60</v>
      </c>
      <c r="M27" s="75">
        <f>Q26</f>
        <v>7909090.9000000004</v>
      </c>
      <c r="N27" s="74"/>
      <c r="O27" s="74"/>
      <c r="P27" s="74"/>
      <c r="Q27" s="74"/>
    </row>
    <row r="28" spans="2:29" ht="13.5" customHeight="1" x14ac:dyDescent="0.25">
      <c r="B28" s="289" t="s">
        <v>63</v>
      </c>
      <c r="C28" s="290"/>
      <c r="D28" s="77"/>
      <c r="E28" s="78"/>
      <c r="F28" s="426" t="s">
        <v>82</v>
      </c>
      <c r="G28" s="427"/>
      <c r="H28" s="291" t="s">
        <v>64</v>
      </c>
      <c r="I28" s="292"/>
      <c r="L28" s="74" t="s">
        <v>62</v>
      </c>
      <c r="M28" s="75">
        <f>SUM(R13:R25)</f>
        <v>0</v>
      </c>
      <c r="N28" s="74"/>
      <c r="O28" s="74"/>
      <c r="P28" s="74"/>
      <c r="Q28" s="74"/>
    </row>
    <row r="29" spans="2:29" ht="13.5" customHeight="1" x14ac:dyDescent="0.25">
      <c r="L29" s="74" t="s">
        <v>65</v>
      </c>
      <c r="M29" s="75">
        <f>+M27-M28</f>
        <v>7909090.9000000004</v>
      </c>
      <c r="N29" s="74"/>
      <c r="O29" s="74"/>
      <c r="P29" s="74"/>
      <c r="Q29" s="74"/>
    </row>
    <row r="30" spans="2:29" ht="13.5" customHeight="1" x14ac:dyDescent="0.25">
      <c r="L30" s="74" t="s">
        <v>36</v>
      </c>
      <c r="M30" s="75">
        <f>0.1*M29</f>
        <v>790909.09000000008</v>
      </c>
      <c r="N30" s="79">
        <f>M30*1.5%</f>
        <v>11863.636350000001</v>
      </c>
      <c r="O30" s="74"/>
      <c r="P30" s="74"/>
      <c r="Q30" s="74"/>
    </row>
    <row r="31" spans="2:29" ht="13.5" customHeight="1" x14ac:dyDescent="0.25">
      <c r="L31" s="74" t="s">
        <v>66</v>
      </c>
      <c r="M31" s="75">
        <f>M29+M30</f>
        <v>8699999.9900000002</v>
      </c>
      <c r="N31" s="74"/>
      <c r="O31" s="74"/>
      <c r="P31" s="74"/>
      <c r="Q31" s="74"/>
    </row>
    <row r="32" spans="2:29" ht="13.5" customHeight="1" x14ac:dyDescent="0.25">
      <c r="L32" s="74" t="s">
        <v>67</v>
      </c>
      <c r="M32" s="80" t="s">
        <v>151</v>
      </c>
      <c r="N32" s="74"/>
      <c r="O32" s="74"/>
      <c r="P32" s="74"/>
      <c r="Q32" s="74"/>
    </row>
    <row r="34" spans="10:20" ht="13.5" customHeight="1" x14ac:dyDescent="0.25">
      <c r="J34" s="1"/>
      <c r="K34" s="1"/>
      <c r="L34" s="1"/>
      <c r="T34" s="73">
        <f>SUM(T23:T33)</f>
        <v>0</v>
      </c>
    </row>
    <row r="35" spans="10:20" ht="13.5" customHeight="1" x14ac:dyDescent="0.25">
      <c r="J35" s="1"/>
      <c r="K35" s="1"/>
      <c r="L35" s="1"/>
      <c r="M35" s="73"/>
    </row>
    <row r="36" spans="10:20" ht="13.5" customHeight="1" x14ac:dyDescent="0.25">
      <c r="J36" s="1"/>
      <c r="K36" s="1"/>
      <c r="L36" s="1"/>
      <c r="P36" s="81"/>
    </row>
    <row r="37" spans="10:20" ht="13.5" customHeight="1" x14ac:dyDescent="0.25">
      <c r="J37" s="1"/>
      <c r="K37" s="1"/>
      <c r="L37" s="1"/>
      <c r="P37" s="73"/>
    </row>
    <row r="38" spans="10:20" ht="13.5" customHeight="1" x14ac:dyDescent="0.25">
      <c r="J38" s="1"/>
      <c r="K38" s="1"/>
      <c r="L38" s="1"/>
      <c r="P38" s="73"/>
    </row>
  </sheetData>
  <mergeCells count="29">
    <mergeCell ref="B7:C7"/>
    <mergeCell ref="D7:E7"/>
    <mergeCell ref="F7:G7"/>
    <mergeCell ref="B1:E1"/>
    <mergeCell ref="B2:E2"/>
    <mergeCell ref="B3:E3"/>
    <mergeCell ref="B4:E4"/>
    <mergeCell ref="C5:D5"/>
    <mergeCell ref="E5:G5"/>
    <mergeCell ref="H5:I5"/>
    <mergeCell ref="B6:C6"/>
    <mergeCell ref="D6:E6"/>
    <mergeCell ref="F6:G6"/>
    <mergeCell ref="H6:I6"/>
    <mergeCell ref="B28:C28"/>
    <mergeCell ref="F28:G28"/>
    <mergeCell ref="H28:I28"/>
    <mergeCell ref="D8:E8"/>
    <mergeCell ref="B18:C18"/>
    <mergeCell ref="F18:G18"/>
    <mergeCell ref="H18:I18"/>
    <mergeCell ref="B19:C19"/>
    <mergeCell ref="F19:G19"/>
    <mergeCell ref="H19:I19"/>
    <mergeCell ref="B20:C20"/>
    <mergeCell ref="H21:I21"/>
    <mergeCell ref="F22:G22"/>
    <mergeCell ref="F27:G27"/>
    <mergeCell ref="H27:I27"/>
  </mergeCells>
  <pageMargins left="0.24000000000000002" right="0.12000000000000001" top="0.24000000000000002" bottom="0.51" header="0" footer="0"/>
  <pageSetup paperSize="5" scale="95" pageOrder="overThenDown"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zoomScale="90" zoomScaleNormal="90" zoomScalePageLayoutView="90" workbookViewId="0">
      <selection activeCell="I30" sqref="I30"/>
    </sheetView>
  </sheetViews>
  <sheetFormatPr defaultColWidth="9.140625" defaultRowHeight="13.5" customHeight="1" x14ac:dyDescent="0.25"/>
  <cols>
    <col min="1" max="1" width="1.85546875" style="1" customWidth="1"/>
    <col min="2" max="2" width="9.140625" style="1" customWidth="1"/>
    <col min="3" max="3" width="8.42578125" style="1" customWidth="1"/>
    <col min="4" max="4" width="15.42578125" style="1" customWidth="1"/>
    <col min="5" max="5" width="26.85546875" style="1" customWidth="1"/>
    <col min="6" max="6" width="16.7109375" style="1" customWidth="1"/>
    <col min="7" max="7" width="8.5703125" style="1" customWidth="1"/>
    <col min="8" max="8" width="12" style="1" customWidth="1"/>
    <col min="9" max="9" width="12.7109375" style="1" customWidth="1"/>
    <col min="10" max="10" width="3.85546875" style="5" customWidth="1"/>
    <col min="11" max="11" width="5.42578125" style="6" customWidth="1"/>
    <col min="12" max="12" width="8.42578125" style="7" customWidth="1"/>
    <col min="13" max="13" width="13.28515625" style="7" customWidth="1"/>
    <col min="14" max="14" width="20" style="7" customWidth="1"/>
    <col min="15" max="15" width="8.140625" style="7" customWidth="1"/>
    <col min="16" max="16" width="12.85546875" style="7" customWidth="1"/>
    <col min="17" max="17" width="12.42578125" style="7" customWidth="1"/>
    <col min="18" max="18" width="12.42578125" style="8" customWidth="1"/>
    <col min="19" max="20" width="9.140625" style="1"/>
    <col min="21" max="21" width="10.28515625" style="1" bestFit="1" customWidth="1"/>
    <col min="22" max="22" width="10.28515625" style="1" customWidth="1"/>
    <col min="23" max="23" width="9.140625" style="1"/>
    <col min="24" max="24" width="10.28515625" style="1" bestFit="1" customWidth="1"/>
    <col min="25" max="25" width="10.28515625" style="1" customWidth="1"/>
    <col min="26" max="28" width="9.140625" style="1"/>
    <col min="29" max="29" width="10.140625" style="1" bestFit="1" customWidth="1"/>
    <col min="30" max="16384" width="9.140625" style="1"/>
  </cols>
  <sheetData>
    <row r="1" spans="1:29" ht="14.25" customHeight="1" x14ac:dyDescent="0.25">
      <c r="B1" s="302" t="s">
        <v>0</v>
      </c>
      <c r="C1" s="303"/>
      <c r="D1" s="303"/>
      <c r="E1" s="304"/>
      <c r="F1" s="2" t="s">
        <v>1</v>
      </c>
      <c r="G1" s="3"/>
      <c r="H1" s="3"/>
      <c r="I1" s="4"/>
    </row>
    <row r="2" spans="1:29" ht="14.25" customHeight="1" x14ac:dyDescent="0.25">
      <c r="B2" s="305" t="s">
        <v>2</v>
      </c>
      <c r="C2" s="306"/>
      <c r="D2" s="306"/>
      <c r="E2" s="307"/>
      <c r="F2" s="9" t="str">
        <f>M2</f>
        <v>RSI FATIMAH CILACAP</v>
      </c>
      <c r="G2" s="10"/>
      <c r="H2" s="10"/>
      <c r="I2" s="11"/>
      <c r="L2" s="12" t="s">
        <v>3</v>
      </c>
      <c r="M2" s="82" t="s">
        <v>71</v>
      </c>
      <c r="N2" s="14"/>
      <c r="O2" s="15"/>
    </row>
    <row r="3" spans="1:29" ht="14.25" customHeight="1" x14ac:dyDescent="0.25">
      <c r="B3" s="285" t="s">
        <v>5</v>
      </c>
      <c r="C3" s="308"/>
      <c r="D3" s="308"/>
      <c r="E3" s="286"/>
      <c r="F3" s="9" t="str">
        <f>M3</f>
        <v xml:space="preserve">JL.Ir.Juanda No.20 Cilacap </v>
      </c>
      <c r="G3" s="10"/>
      <c r="H3" s="10"/>
      <c r="I3" s="11"/>
      <c r="L3" s="12" t="s">
        <v>6</v>
      </c>
      <c r="M3" s="82" t="s">
        <v>72</v>
      </c>
      <c r="N3" s="14"/>
      <c r="O3" s="15"/>
    </row>
    <row r="4" spans="1:29" ht="14.25" customHeight="1" x14ac:dyDescent="0.25">
      <c r="B4" s="289" t="s">
        <v>8</v>
      </c>
      <c r="C4" s="309"/>
      <c r="D4" s="309"/>
      <c r="E4" s="290"/>
      <c r="F4" s="16" t="s">
        <v>9</v>
      </c>
      <c r="G4" s="17" t="str">
        <f>+M4</f>
        <v>01.459.688.6-522.000</v>
      </c>
      <c r="H4" s="18"/>
      <c r="I4" s="19"/>
      <c r="L4" s="12" t="s">
        <v>10</v>
      </c>
      <c r="M4" s="82" t="s">
        <v>73</v>
      </c>
      <c r="N4" s="14"/>
      <c r="O4" s="15"/>
    </row>
    <row r="5" spans="1:29" s="21" customFormat="1" ht="14.25" customHeight="1" x14ac:dyDescent="0.25">
      <c r="B5" s="22" t="s">
        <v>12</v>
      </c>
      <c r="C5" s="299" t="str">
        <f>+M6</f>
        <v>010.001-17.33559806</v>
      </c>
      <c r="D5" s="300"/>
      <c r="E5" s="310" t="s">
        <v>13</v>
      </c>
      <c r="F5" s="311"/>
      <c r="G5" s="312"/>
      <c r="H5" s="297" t="s">
        <v>14</v>
      </c>
      <c r="I5" s="298"/>
      <c r="J5" s="23"/>
      <c r="K5" s="6"/>
      <c r="L5" s="12"/>
      <c r="M5" s="13"/>
      <c r="N5" s="24"/>
      <c r="O5" s="25"/>
      <c r="P5" s="7"/>
      <c r="Q5" s="7"/>
      <c r="R5" s="8"/>
    </row>
    <row r="6" spans="1:29" s="26" customFormat="1" ht="10.5" customHeight="1" x14ac:dyDescent="0.25">
      <c r="B6" s="293" t="s">
        <v>15</v>
      </c>
      <c r="C6" s="294"/>
      <c r="D6" s="293" t="s">
        <v>16</v>
      </c>
      <c r="E6" s="294"/>
      <c r="F6" s="293" t="s">
        <v>17</v>
      </c>
      <c r="G6" s="294"/>
      <c r="H6" s="297" t="s">
        <v>18</v>
      </c>
      <c r="I6" s="298"/>
      <c r="J6" s="27"/>
      <c r="K6" s="6"/>
      <c r="L6" s="12" t="s">
        <v>19</v>
      </c>
      <c r="M6" s="13" t="s">
        <v>268</v>
      </c>
      <c r="N6" s="24"/>
      <c r="O6" s="25"/>
      <c r="P6" s="7"/>
      <c r="Q6" s="7"/>
      <c r="R6" s="8"/>
    </row>
    <row r="7" spans="1:29" s="26" customFormat="1" ht="12.75" customHeight="1" x14ac:dyDescent="0.15">
      <c r="B7" s="299" t="str">
        <f>+M7</f>
        <v>326/HAM/IV/2017</v>
      </c>
      <c r="C7" s="300"/>
      <c r="D7" s="301">
        <f>+M8</f>
        <v>42830</v>
      </c>
      <c r="E7" s="294"/>
      <c r="F7" s="301">
        <f>+M9</f>
        <v>42851</v>
      </c>
      <c r="G7" s="294"/>
      <c r="H7" s="264" t="s">
        <v>20</v>
      </c>
      <c r="I7" s="265"/>
      <c r="J7" s="27"/>
      <c r="K7" s="6"/>
      <c r="L7" s="12" t="s">
        <v>21</v>
      </c>
      <c r="M7" s="28" t="s">
        <v>269</v>
      </c>
      <c r="N7" s="24"/>
      <c r="O7" s="25">
        <f>447-8</f>
        <v>439</v>
      </c>
      <c r="P7" s="7"/>
      <c r="Q7" s="7"/>
      <c r="R7" s="8"/>
    </row>
    <row r="8" spans="1:29" s="26" customFormat="1" ht="10.5" customHeight="1" x14ac:dyDescent="0.25">
      <c r="B8" s="246" t="s">
        <v>22</v>
      </c>
      <c r="C8" s="246" t="s">
        <v>23</v>
      </c>
      <c r="D8" s="293" t="s">
        <v>24</v>
      </c>
      <c r="E8" s="294"/>
      <c r="F8" s="246" t="s">
        <v>25</v>
      </c>
      <c r="G8" s="29" t="s">
        <v>26</v>
      </c>
      <c r="H8" s="246" t="s">
        <v>27</v>
      </c>
      <c r="I8" s="246" t="s">
        <v>28</v>
      </c>
      <c r="J8" s="27"/>
      <c r="K8" s="6"/>
      <c r="L8" s="12" t="s">
        <v>29</v>
      </c>
      <c r="M8" s="30">
        <v>42830</v>
      </c>
      <c r="N8" s="24"/>
      <c r="O8" s="25"/>
      <c r="P8" s="7"/>
      <c r="Q8" s="7"/>
      <c r="R8" s="8"/>
    </row>
    <row r="9" spans="1:29" ht="15" customHeight="1" x14ac:dyDescent="0.25">
      <c r="B9" s="31">
        <f t="shared" ref="B9:D18" si="0">+L13</f>
        <v>20</v>
      </c>
      <c r="C9" s="262" t="str">
        <f t="shared" si="0"/>
        <v>BOX</v>
      </c>
      <c r="D9" s="32" t="str">
        <f t="shared" si="0"/>
        <v>SPUIT 3CC GIDCARE</v>
      </c>
      <c r="E9" s="33"/>
      <c r="F9" s="34"/>
      <c r="G9" s="132">
        <f>O13</f>
        <v>0</v>
      </c>
      <c r="H9" s="36">
        <f t="shared" ref="H9:I17" si="1">+P13</f>
        <v>54545.4545</v>
      </c>
      <c r="I9" s="37">
        <f t="shared" si="1"/>
        <v>1090909.0900000001</v>
      </c>
      <c r="L9" s="12" t="s">
        <v>30</v>
      </c>
      <c r="M9" s="30">
        <f>M8+21</f>
        <v>42851</v>
      </c>
      <c r="N9" s="24"/>
      <c r="O9" s="25"/>
    </row>
    <row r="10" spans="1:29" ht="15.6" customHeight="1" x14ac:dyDescent="0.25">
      <c r="B10" s="31">
        <f t="shared" si="0"/>
        <v>20</v>
      </c>
      <c r="C10" s="262" t="str">
        <f t="shared" si="0"/>
        <v>BOX</v>
      </c>
      <c r="D10" s="32" t="str">
        <f t="shared" si="0"/>
        <v>SPUIT 10CC GIDCARE</v>
      </c>
      <c r="E10" s="33"/>
      <c r="F10" s="34"/>
      <c r="G10" s="135">
        <f>O14</f>
        <v>0</v>
      </c>
      <c r="H10" s="36">
        <f t="shared" si="1"/>
        <v>81818.181800000006</v>
      </c>
      <c r="I10" s="37">
        <f t="shared" si="1"/>
        <v>1636363.6360000002</v>
      </c>
    </row>
    <row r="11" spans="1:29" ht="15" customHeight="1" x14ac:dyDescent="0.25">
      <c r="B11" s="38">
        <f t="shared" si="0"/>
        <v>0</v>
      </c>
      <c r="C11" s="39">
        <f t="shared" si="0"/>
        <v>0</v>
      </c>
      <c r="D11" s="40">
        <f t="shared" si="0"/>
        <v>0</v>
      </c>
      <c r="E11" s="41"/>
      <c r="F11" s="42"/>
      <c r="G11" s="135">
        <f t="shared" ref="G11:G18" si="2">O15</f>
        <v>0</v>
      </c>
      <c r="H11" s="44">
        <f>+P15</f>
        <v>0</v>
      </c>
      <c r="I11" s="45">
        <f t="shared" si="1"/>
        <v>0</v>
      </c>
      <c r="L11" s="46" t="s">
        <v>31</v>
      </c>
      <c r="M11" s="46" t="s">
        <v>32</v>
      </c>
      <c r="N11" s="46"/>
      <c r="O11" s="46" t="s">
        <v>33</v>
      </c>
      <c r="P11" s="46" t="s">
        <v>34</v>
      </c>
      <c r="Q11" s="46" t="s">
        <v>35</v>
      </c>
      <c r="R11" s="47" t="s">
        <v>33</v>
      </c>
    </row>
    <row r="12" spans="1:29" ht="15.6" customHeight="1" x14ac:dyDescent="0.25">
      <c r="A12" s="48"/>
      <c r="B12" s="38">
        <f t="shared" si="0"/>
        <v>0</v>
      </c>
      <c r="C12" s="39">
        <f t="shared" si="0"/>
        <v>0</v>
      </c>
      <c r="D12" s="40">
        <f t="shared" si="0"/>
        <v>0</v>
      </c>
      <c r="E12" s="41"/>
      <c r="F12" s="56"/>
      <c r="G12" s="135">
        <f t="shared" si="2"/>
        <v>0</v>
      </c>
      <c r="H12" s="44">
        <f>+P16</f>
        <v>0</v>
      </c>
      <c r="I12" s="45">
        <f t="shared" si="1"/>
        <v>0</v>
      </c>
      <c r="U12" s="1" t="s">
        <v>36</v>
      </c>
      <c r="V12" s="1" t="s">
        <v>37</v>
      </c>
      <c r="Y12" s="1" t="s">
        <v>38</v>
      </c>
    </row>
    <row r="13" spans="1:29" ht="15.6" customHeight="1" x14ac:dyDescent="0.25">
      <c r="A13" s="48"/>
      <c r="B13" s="38">
        <f t="shared" si="0"/>
        <v>0</v>
      </c>
      <c r="C13" s="39">
        <f t="shared" si="0"/>
        <v>0</v>
      </c>
      <c r="D13" s="40">
        <f t="shared" si="0"/>
        <v>0</v>
      </c>
      <c r="E13" s="41"/>
      <c r="F13" s="42"/>
      <c r="G13" s="135">
        <f t="shared" si="2"/>
        <v>0</v>
      </c>
      <c r="H13" s="44">
        <f t="shared" si="1"/>
        <v>0</v>
      </c>
      <c r="I13" s="45">
        <f t="shared" si="1"/>
        <v>0</v>
      </c>
      <c r="K13" s="49" t="s">
        <v>39</v>
      </c>
      <c r="L13" s="50">
        <v>20</v>
      </c>
      <c r="M13" s="50" t="s">
        <v>75</v>
      </c>
      <c r="N13" s="51" t="s">
        <v>270</v>
      </c>
      <c r="O13" s="52"/>
      <c r="P13" s="53">
        <v>54545.4545</v>
      </c>
      <c r="Q13" s="53">
        <f t="shared" ref="Q13:Q24" si="3">L13*P13</f>
        <v>1090909.0900000001</v>
      </c>
      <c r="R13" s="53">
        <f t="shared" ref="R13:R24" si="4">+Q13*O13</f>
        <v>0</v>
      </c>
      <c r="S13" s="54">
        <f t="shared" ref="S13:S18" si="5">Q13-R13</f>
        <v>1090909.0900000001</v>
      </c>
      <c r="T13" s="54">
        <f t="shared" ref="T13:T18" si="6">S13/L13</f>
        <v>54545.454500000007</v>
      </c>
      <c r="U13" s="54">
        <f t="shared" ref="U13:U18" si="7">T13*0.1</f>
        <v>5454.5454500000014</v>
      </c>
      <c r="V13" s="54">
        <f t="shared" ref="V13:V18" si="8">U13*0.15</f>
        <v>818.18181750000019</v>
      </c>
      <c r="W13" s="54">
        <f t="shared" ref="W13:W18" si="9">T13+U13</f>
        <v>59999.999950000012</v>
      </c>
      <c r="X13" s="54">
        <f t="shared" ref="X13:X18" si="10">W13*L13</f>
        <v>1199999.9990000003</v>
      </c>
      <c r="Y13" s="54">
        <f t="shared" ref="Y13:Y18" si="11">T13-V13</f>
        <v>53727.272682500006</v>
      </c>
      <c r="AA13" s="1">
        <v>137940</v>
      </c>
      <c r="AB13" s="54">
        <f>Y13-AA13</f>
        <v>-84212.727317499986</v>
      </c>
      <c r="AC13" s="55">
        <f>AB13*L13</f>
        <v>-1684254.5463499997</v>
      </c>
    </row>
    <row r="14" spans="1:29" ht="14.45" customHeight="1" x14ac:dyDescent="0.25">
      <c r="A14" s="48"/>
      <c r="B14" s="38">
        <f t="shared" si="0"/>
        <v>0</v>
      </c>
      <c r="C14" s="39">
        <f t="shared" si="0"/>
        <v>0</v>
      </c>
      <c r="D14" s="40">
        <f t="shared" si="0"/>
        <v>0</v>
      </c>
      <c r="E14" s="41"/>
      <c r="F14" s="56"/>
      <c r="G14" s="135">
        <f t="shared" si="2"/>
        <v>0</v>
      </c>
      <c r="H14" s="44">
        <f t="shared" si="1"/>
        <v>0</v>
      </c>
      <c r="I14" s="45">
        <f t="shared" si="1"/>
        <v>0</v>
      </c>
      <c r="K14" s="49" t="s">
        <v>40</v>
      </c>
      <c r="L14" s="50">
        <v>20</v>
      </c>
      <c r="M14" s="50" t="s">
        <v>75</v>
      </c>
      <c r="N14" s="51" t="s">
        <v>271</v>
      </c>
      <c r="O14" s="52"/>
      <c r="P14" s="53">
        <v>81818.181800000006</v>
      </c>
      <c r="Q14" s="53">
        <f t="shared" si="3"/>
        <v>1636363.6360000002</v>
      </c>
      <c r="R14" s="53">
        <f t="shared" si="4"/>
        <v>0</v>
      </c>
      <c r="S14" s="54">
        <f t="shared" si="5"/>
        <v>1636363.6360000002</v>
      </c>
      <c r="T14" s="54">
        <f t="shared" si="6"/>
        <v>81818.181800000006</v>
      </c>
      <c r="U14" s="54">
        <f t="shared" si="7"/>
        <v>8181.8181800000011</v>
      </c>
      <c r="V14" s="54">
        <f t="shared" si="8"/>
        <v>1227.272727</v>
      </c>
      <c r="W14" s="54">
        <f t="shared" si="9"/>
        <v>89999.999980000008</v>
      </c>
      <c r="X14" s="54">
        <f t="shared" si="10"/>
        <v>1799999.9996000002</v>
      </c>
      <c r="Y14" s="54">
        <f t="shared" si="11"/>
        <v>80590.909073000003</v>
      </c>
      <c r="AB14" s="54"/>
    </row>
    <row r="15" spans="1:29" ht="15.6" customHeight="1" x14ac:dyDescent="0.25">
      <c r="B15" s="38">
        <f t="shared" si="0"/>
        <v>0</v>
      </c>
      <c r="C15" s="39">
        <f t="shared" si="0"/>
        <v>0</v>
      </c>
      <c r="D15" s="40">
        <f t="shared" si="0"/>
        <v>0</v>
      </c>
      <c r="E15" s="41"/>
      <c r="F15" s="56"/>
      <c r="G15" s="135">
        <f t="shared" si="2"/>
        <v>0</v>
      </c>
      <c r="H15" s="44">
        <f t="shared" si="1"/>
        <v>0</v>
      </c>
      <c r="I15" s="45">
        <f t="shared" si="1"/>
        <v>0</v>
      </c>
      <c r="K15" s="49" t="s">
        <v>41</v>
      </c>
      <c r="L15" s="50"/>
      <c r="M15" s="50"/>
      <c r="N15" s="51"/>
      <c r="O15" s="52"/>
      <c r="P15" s="53"/>
      <c r="Q15" s="53">
        <f>L15*P15</f>
        <v>0</v>
      </c>
      <c r="R15" s="53">
        <f>+Q15*O15</f>
        <v>0</v>
      </c>
      <c r="S15" s="54">
        <f t="shared" si="5"/>
        <v>0</v>
      </c>
      <c r="T15" s="54" t="e">
        <f>S15/L15</f>
        <v>#DIV/0!</v>
      </c>
      <c r="U15" s="54" t="e">
        <f t="shared" si="7"/>
        <v>#DIV/0!</v>
      </c>
      <c r="V15" s="54" t="e">
        <f t="shared" si="8"/>
        <v>#DIV/0!</v>
      </c>
      <c r="W15" s="54" t="e">
        <f t="shared" si="9"/>
        <v>#DIV/0!</v>
      </c>
      <c r="X15" s="54" t="e">
        <f>W15*L15</f>
        <v>#DIV/0!</v>
      </c>
      <c r="Y15" s="54" t="e">
        <f t="shared" si="11"/>
        <v>#DIV/0!</v>
      </c>
      <c r="AB15" s="54"/>
    </row>
    <row r="16" spans="1:29" ht="15.6" customHeight="1" x14ac:dyDescent="0.25">
      <c r="B16" s="38">
        <f t="shared" si="0"/>
        <v>0</v>
      </c>
      <c r="C16" s="39">
        <f t="shared" si="0"/>
        <v>0</v>
      </c>
      <c r="D16" s="40">
        <f t="shared" si="0"/>
        <v>0</v>
      </c>
      <c r="E16" s="41"/>
      <c r="F16" s="56"/>
      <c r="G16" s="135">
        <f t="shared" si="2"/>
        <v>0</v>
      </c>
      <c r="H16" s="44">
        <f t="shared" si="1"/>
        <v>0</v>
      </c>
      <c r="I16" s="45">
        <f t="shared" si="1"/>
        <v>0</v>
      </c>
      <c r="K16" s="49" t="s">
        <v>42</v>
      </c>
      <c r="L16" s="50"/>
      <c r="M16" s="50"/>
      <c r="N16" s="51"/>
      <c r="O16" s="52"/>
      <c r="P16" s="53"/>
      <c r="Q16" s="53">
        <f>L16*P16</f>
        <v>0</v>
      </c>
      <c r="R16" s="53">
        <f>+Q16*O16</f>
        <v>0</v>
      </c>
      <c r="S16" s="54">
        <f t="shared" si="5"/>
        <v>0</v>
      </c>
      <c r="T16" s="54" t="e">
        <f>S16/L16</f>
        <v>#DIV/0!</v>
      </c>
      <c r="U16" s="54" t="e">
        <f t="shared" si="7"/>
        <v>#DIV/0!</v>
      </c>
      <c r="V16" s="54" t="e">
        <f t="shared" si="8"/>
        <v>#DIV/0!</v>
      </c>
      <c r="W16" s="54" t="e">
        <f t="shared" si="9"/>
        <v>#DIV/0!</v>
      </c>
      <c r="X16" s="54" t="e">
        <f>W16*L16</f>
        <v>#DIV/0!</v>
      </c>
      <c r="Y16" s="54" t="e">
        <f t="shared" si="11"/>
        <v>#DIV/0!</v>
      </c>
      <c r="AB16" s="54"/>
    </row>
    <row r="17" spans="2:29" ht="12" customHeight="1" x14ac:dyDescent="0.25">
      <c r="B17" s="38">
        <f t="shared" si="0"/>
        <v>0</v>
      </c>
      <c r="C17" s="39">
        <f t="shared" si="0"/>
        <v>0</v>
      </c>
      <c r="D17" s="40">
        <f t="shared" si="0"/>
        <v>0</v>
      </c>
      <c r="E17" s="41"/>
      <c r="F17" s="56">
        <v>44348</v>
      </c>
      <c r="G17" s="135">
        <f t="shared" si="2"/>
        <v>0</v>
      </c>
      <c r="H17" s="44">
        <f t="shared" si="1"/>
        <v>0</v>
      </c>
      <c r="I17" s="45">
        <f t="shared" si="1"/>
        <v>0</v>
      </c>
      <c r="K17" s="49" t="s">
        <v>43</v>
      </c>
      <c r="L17" s="50"/>
      <c r="M17" s="50"/>
      <c r="N17" s="51"/>
      <c r="O17" s="52"/>
      <c r="P17" s="53"/>
      <c r="Q17" s="53">
        <f t="shared" si="3"/>
        <v>0</v>
      </c>
      <c r="R17" s="53">
        <f t="shared" si="4"/>
        <v>0</v>
      </c>
      <c r="S17" s="54">
        <f t="shared" si="5"/>
        <v>0</v>
      </c>
      <c r="T17" s="54" t="e">
        <f t="shared" si="6"/>
        <v>#DIV/0!</v>
      </c>
      <c r="U17" s="54" t="e">
        <f t="shared" si="7"/>
        <v>#DIV/0!</v>
      </c>
      <c r="V17" s="54" t="e">
        <f t="shared" si="8"/>
        <v>#DIV/0!</v>
      </c>
      <c r="W17" s="54" t="e">
        <f t="shared" si="9"/>
        <v>#DIV/0!</v>
      </c>
      <c r="X17" s="54" t="e">
        <f t="shared" si="10"/>
        <v>#DIV/0!</v>
      </c>
      <c r="Y17" s="54" t="e">
        <f t="shared" si="11"/>
        <v>#DIV/0!</v>
      </c>
      <c r="AB17" s="54"/>
      <c r="AC17" s="57"/>
    </row>
    <row r="18" spans="2:29" s="26" customFormat="1" ht="12" customHeight="1" x14ac:dyDescent="0.25">
      <c r="B18" s="38">
        <f t="shared" si="0"/>
        <v>0</v>
      </c>
      <c r="C18" s="39">
        <f t="shared" si="0"/>
        <v>0</v>
      </c>
      <c r="D18" s="40">
        <f t="shared" si="0"/>
        <v>0</v>
      </c>
      <c r="E18" s="41"/>
      <c r="F18" s="58"/>
      <c r="G18" s="135">
        <f t="shared" si="2"/>
        <v>0</v>
      </c>
      <c r="H18" s="59"/>
      <c r="I18" s="60"/>
      <c r="J18" s="27"/>
      <c r="K18" s="49" t="s">
        <v>44</v>
      </c>
      <c r="L18" s="50"/>
      <c r="M18" s="50"/>
      <c r="N18" s="51"/>
      <c r="O18" s="52"/>
      <c r="P18" s="53"/>
      <c r="Q18" s="53">
        <f t="shared" si="3"/>
        <v>0</v>
      </c>
      <c r="R18" s="53">
        <f t="shared" si="4"/>
        <v>0</v>
      </c>
      <c r="S18" s="54">
        <f t="shared" si="5"/>
        <v>0</v>
      </c>
      <c r="T18" s="54" t="e">
        <f t="shared" si="6"/>
        <v>#DIV/0!</v>
      </c>
      <c r="U18" s="54" t="e">
        <f t="shared" si="7"/>
        <v>#DIV/0!</v>
      </c>
      <c r="V18" s="54" t="e">
        <f t="shared" si="8"/>
        <v>#DIV/0!</v>
      </c>
      <c r="W18" s="54" t="e">
        <f t="shared" si="9"/>
        <v>#DIV/0!</v>
      </c>
      <c r="X18" s="54" t="e">
        <f t="shared" si="10"/>
        <v>#DIV/0!</v>
      </c>
      <c r="Y18" s="54" t="e">
        <f t="shared" si="11"/>
        <v>#DIV/0!</v>
      </c>
      <c r="Z18" s="1"/>
      <c r="AA18" s="1"/>
      <c r="AB18" s="54"/>
    </row>
    <row r="19" spans="2:29" s="26" customFormat="1" ht="15" customHeight="1" x14ac:dyDescent="0.25">
      <c r="B19" s="293" t="s">
        <v>45</v>
      </c>
      <c r="C19" s="294"/>
      <c r="D19" s="246" t="s">
        <v>46</v>
      </c>
      <c r="E19" s="246" t="s">
        <v>47</v>
      </c>
      <c r="F19" s="293" t="s">
        <v>36</v>
      </c>
      <c r="G19" s="294"/>
      <c r="H19" s="293" t="s">
        <v>48</v>
      </c>
      <c r="I19" s="294"/>
      <c r="J19" s="27"/>
      <c r="K19" s="49" t="s">
        <v>49</v>
      </c>
      <c r="L19" s="50"/>
      <c r="M19" s="50"/>
      <c r="N19" s="51"/>
      <c r="O19" s="52"/>
      <c r="P19" s="53"/>
      <c r="Q19" s="53">
        <f t="shared" si="3"/>
        <v>0</v>
      </c>
      <c r="R19" s="53">
        <f t="shared" si="4"/>
        <v>0</v>
      </c>
      <c r="S19" s="54"/>
      <c r="T19" s="54"/>
      <c r="U19" s="54"/>
      <c r="V19" s="54"/>
      <c r="W19" s="54"/>
      <c r="X19" s="54"/>
      <c r="Y19" s="54"/>
    </row>
    <row r="20" spans="2:29" s="26" customFormat="1" ht="14.1" customHeight="1" x14ac:dyDescent="0.25">
      <c r="B20" s="295">
        <f>+M26</f>
        <v>2727272.7260000003</v>
      </c>
      <c r="C20" s="296"/>
      <c r="D20" s="61">
        <f>+M27</f>
        <v>0</v>
      </c>
      <c r="E20" s="61">
        <f>+M28</f>
        <v>2727272.7260000003</v>
      </c>
      <c r="F20" s="295">
        <f>+M29</f>
        <v>272727.27260000003</v>
      </c>
      <c r="G20" s="296"/>
      <c r="H20" s="295">
        <f>M30</f>
        <v>2999999.9986000005</v>
      </c>
      <c r="I20" s="296"/>
      <c r="J20" s="27"/>
      <c r="K20" s="49" t="s">
        <v>50</v>
      </c>
      <c r="L20" s="50"/>
      <c r="M20" s="50"/>
      <c r="N20" s="51"/>
      <c r="O20" s="52"/>
      <c r="P20" s="53"/>
      <c r="Q20" s="53">
        <f t="shared" si="3"/>
        <v>0</v>
      </c>
      <c r="R20" s="53">
        <f t="shared" si="4"/>
        <v>0</v>
      </c>
      <c r="X20" s="62"/>
      <c r="Y20" s="62"/>
    </row>
    <row r="21" spans="2:29" ht="13.5" customHeight="1" x14ac:dyDescent="0.25">
      <c r="B21" s="281" t="s">
        <v>51</v>
      </c>
      <c r="C21" s="282"/>
      <c r="D21" s="63" t="str">
        <f>+M31</f>
        <v>TIGA JUTA RUPIAH.</v>
      </c>
      <c r="E21" s="64"/>
      <c r="F21" s="65"/>
      <c r="G21" s="65"/>
      <c r="H21" s="65"/>
      <c r="I21" s="66"/>
      <c r="K21" s="49" t="s">
        <v>52</v>
      </c>
      <c r="L21" s="50"/>
      <c r="M21" s="50"/>
      <c r="N21" s="51"/>
      <c r="O21" s="52"/>
      <c r="P21" s="53"/>
      <c r="Q21" s="53">
        <f t="shared" si="3"/>
        <v>0</v>
      </c>
      <c r="R21" s="53">
        <f t="shared" si="4"/>
        <v>0</v>
      </c>
    </row>
    <row r="22" spans="2:29" ht="15" customHeight="1" x14ac:dyDescent="0.25">
      <c r="B22" s="2" t="s">
        <v>53</v>
      </c>
      <c r="C22" s="67"/>
      <c r="D22" s="2"/>
      <c r="E22" s="68"/>
      <c r="F22" s="69"/>
      <c r="G22" s="67"/>
      <c r="H22" s="283" t="s">
        <v>54</v>
      </c>
      <c r="I22" s="284"/>
      <c r="K22" s="49" t="s">
        <v>55</v>
      </c>
      <c r="L22" s="50"/>
      <c r="M22" s="50"/>
      <c r="N22" s="51"/>
      <c r="O22" s="52"/>
      <c r="P22" s="53"/>
      <c r="Q22" s="53">
        <f t="shared" si="3"/>
        <v>0</v>
      </c>
      <c r="R22" s="53">
        <f t="shared" si="4"/>
        <v>0</v>
      </c>
    </row>
    <row r="23" spans="2:29" ht="13.5" customHeight="1" x14ac:dyDescent="0.25">
      <c r="B23" s="32" t="s">
        <v>56</v>
      </c>
      <c r="C23" s="70"/>
      <c r="D23" s="32"/>
      <c r="E23" s="71"/>
      <c r="F23" s="285" t="s">
        <v>57</v>
      </c>
      <c r="G23" s="286"/>
      <c r="H23" s="32"/>
      <c r="I23" s="70"/>
      <c r="K23" s="49" t="s">
        <v>58</v>
      </c>
      <c r="L23" s="50"/>
      <c r="M23" s="50"/>
      <c r="N23" s="51"/>
      <c r="O23" s="52"/>
      <c r="P23" s="53"/>
      <c r="Q23" s="53">
        <f t="shared" si="3"/>
        <v>0</v>
      </c>
      <c r="R23" s="53">
        <f t="shared" si="4"/>
        <v>0</v>
      </c>
    </row>
    <row r="24" spans="2:29" ht="13.5" customHeight="1" x14ac:dyDescent="0.25">
      <c r="B24" s="32"/>
      <c r="C24" s="70"/>
      <c r="D24" s="32"/>
      <c r="E24" s="71"/>
      <c r="F24" s="72"/>
      <c r="G24" s="70"/>
      <c r="H24" s="32"/>
      <c r="I24" s="70"/>
      <c r="K24" s="49" t="s">
        <v>59</v>
      </c>
      <c r="L24" s="50"/>
      <c r="M24" s="50"/>
      <c r="N24" s="51"/>
      <c r="O24" s="52"/>
      <c r="P24" s="53"/>
      <c r="Q24" s="53">
        <f t="shared" si="3"/>
        <v>0</v>
      </c>
      <c r="R24" s="53">
        <f t="shared" si="4"/>
        <v>0</v>
      </c>
      <c r="X24" s="54">
        <v>7810506</v>
      </c>
      <c r="Y24" s="54"/>
    </row>
    <row r="25" spans="2:29" ht="12.75" customHeight="1" x14ac:dyDescent="0.25">
      <c r="B25" s="32"/>
      <c r="C25" s="70"/>
      <c r="D25" s="32"/>
      <c r="E25" s="71"/>
      <c r="F25" s="72"/>
      <c r="G25" s="70"/>
      <c r="H25" s="32"/>
      <c r="I25" s="70"/>
      <c r="Q25" s="73">
        <f>SUM(Q13:Q24)</f>
        <v>2727272.7260000003</v>
      </c>
    </row>
    <row r="26" spans="2:29" ht="13.5" customHeight="1" x14ac:dyDescent="0.25">
      <c r="B26" s="32"/>
      <c r="C26" s="70"/>
      <c r="D26" s="32"/>
      <c r="E26" s="71"/>
      <c r="F26" s="72"/>
      <c r="G26" s="70"/>
      <c r="H26" s="32"/>
      <c r="I26" s="70"/>
      <c r="L26" s="74" t="s">
        <v>60</v>
      </c>
      <c r="M26" s="75">
        <f>Q25</f>
        <v>2727272.7260000003</v>
      </c>
      <c r="N26" s="74"/>
      <c r="O26" s="74"/>
      <c r="P26" s="74"/>
      <c r="Q26" s="74"/>
    </row>
    <row r="27" spans="2:29" ht="13.5" customHeight="1" x14ac:dyDescent="0.25">
      <c r="B27" s="32"/>
      <c r="C27" s="70"/>
      <c r="D27" s="32"/>
      <c r="E27" s="76"/>
      <c r="F27" s="315" t="s">
        <v>69</v>
      </c>
      <c r="G27" s="316"/>
      <c r="H27" s="287" t="s">
        <v>61</v>
      </c>
      <c r="I27" s="288"/>
      <c r="L27" s="74" t="s">
        <v>62</v>
      </c>
      <c r="M27" s="75">
        <f>SUM(R13:R24)</f>
        <v>0</v>
      </c>
      <c r="N27" s="74"/>
      <c r="O27" s="74"/>
      <c r="P27" s="74"/>
      <c r="Q27" s="74"/>
    </row>
    <row r="28" spans="2:29" ht="13.5" customHeight="1" x14ac:dyDescent="0.25">
      <c r="B28" s="289" t="s">
        <v>63</v>
      </c>
      <c r="C28" s="290"/>
      <c r="D28" s="77"/>
      <c r="E28" s="78"/>
      <c r="F28" s="313" t="s">
        <v>70</v>
      </c>
      <c r="G28" s="314"/>
      <c r="H28" s="291" t="s">
        <v>64</v>
      </c>
      <c r="I28" s="292"/>
      <c r="L28" s="74" t="s">
        <v>65</v>
      </c>
      <c r="M28" s="75">
        <f>+M26-M27</f>
        <v>2727272.7260000003</v>
      </c>
      <c r="N28" s="74"/>
      <c r="O28" s="74"/>
      <c r="P28" s="74"/>
      <c r="Q28" s="74"/>
    </row>
    <row r="29" spans="2:29" ht="13.5" customHeight="1" x14ac:dyDescent="0.25">
      <c r="L29" s="74" t="s">
        <v>36</v>
      </c>
      <c r="M29" s="75">
        <f>0.1*M28</f>
        <v>272727.27260000003</v>
      </c>
      <c r="N29" s="79">
        <f>M29*1.5%</f>
        <v>4090.9090890000002</v>
      </c>
      <c r="O29" s="74"/>
      <c r="P29" s="74"/>
      <c r="Q29" s="74"/>
    </row>
    <row r="30" spans="2:29" ht="13.5" customHeight="1" x14ac:dyDescent="0.25">
      <c r="L30" s="74" t="s">
        <v>66</v>
      </c>
      <c r="M30" s="75">
        <f>M28+M29</f>
        <v>2999999.9986000005</v>
      </c>
      <c r="N30" s="74"/>
      <c r="O30" s="74"/>
      <c r="P30" s="74"/>
      <c r="Q30" s="74"/>
    </row>
    <row r="31" spans="2:29" ht="13.5" customHeight="1" x14ac:dyDescent="0.25">
      <c r="L31" s="74" t="s">
        <v>67</v>
      </c>
      <c r="M31" s="80" t="s">
        <v>275</v>
      </c>
      <c r="N31" s="74"/>
      <c r="O31" s="74"/>
      <c r="P31" s="74"/>
      <c r="Q31" s="74"/>
    </row>
    <row r="33" spans="10:20" ht="13.5" customHeight="1" x14ac:dyDescent="0.25">
      <c r="J33" s="1"/>
      <c r="K33" s="1"/>
      <c r="L33" s="1"/>
      <c r="T33" s="73">
        <f>SUM(T23:T32)</f>
        <v>0</v>
      </c>
    </row>
    <row r="34" spans="10:20" ht="13.5" customHeight="1" x14ac:dyDescent="0.25">
      <c r="J34" s="1"/>
      <c r="K34" s="1"/>
      <c r="L34" s="1"/>
      <c r="M34" s="73"/>
    </row>
    <row r="35" spans="10:20" ht="13.5" customHeight="1" x14ac:dyDescent="0.25">
      <c r="J35" s="1"/>
      <c r="K35" s="1"/>
      <c r="L35" s="1"/>
      <c r="P35" s="81"/>
    </row>
    <row r="36" spans="10:20" ht="13.5" customHeight="1" x14ac:dyDescent="0.25">
      <c r="J36" s="1"/>
      <c r="K36" s="1"/>
      <c r="L36" s="1"/>
      <c r="P36" s="73"/>
    </row>
    <row r="37" spans="10:20" ht="13.5" customHeight="1" x14ac:dyDescent="0.25">
      <c r="J37" s="1"/>
      <c r="K37" s="1"/>
      <c r="L37" s="1"/>
      <c r="P37" s="73"/>
    </row>
  </sheetData>
  <mergeCells count="29">
    <mergeCell ref="B7:C7"/>
    <mergeCell ref="D7:E7"/>
    <mergeCell ref="F7:G7"/>
    <mergeCell ref="B1:E1"/>
    <mergeCell ref="B2:E2"/>
    <mergeCell ref="B3:E3"/>
    <mergeCell ref="B4:E4"/>
    <mergeCell ref="C5:D5"/>
    <mergeCell ref="E5:G5"/>
    <mergeCell ref="H5:I5"/>
    <mergeCell ref="B6:C6"/>
    <mergeCell ref="D6:E6"/>
    <mergeCell ref="F6:G6"/>
    <mergeCell ref="H6:I6"/>
    <mergeCell ref="B28:C28"/>
    <mergeCell ref="F28:G28"/>
    <mergeCell ref="H28:I28"/>
    <mergeCell ref="D8:E8"/>
    <mergeCell ref="B19:C19"/>
    <mergeCell ref="F19:G19"/>
    <mergeCell ref="H19:I19"/>
    <mergeCell ref="B20:C20"/>
    <mergeCell ref="F20:G20"/>
    <mergeCell ref="H20:I20"/>
    <mergeCell ref="B21:C21"/>
    <mergeCell ref="H22:I22"/>
    <mergeCell ref="F23:G23"/>
    <mergeCell ref="F27:G27"/>
    <mergeCell ref="H27:I27"/>
  </mergeCells>
  <pageMargins left="0.24000000000000002" right="0.12000000000000001" top="0.24000000000000002" bottom="0.51" header="0" footer="0"/>
  <pageSetup paperSize="5" scale="94" pageOrder="overThenDown"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opLeftCell="A10" zoomScale="90" zoomScaleNormal="90" zoomScalePageLayoutView="90" workbookViewId="0">
      <selection activeCell="I36" sqref="I36"/>
    </sheetView>
  </sheetViews>
  <sheetFormatPr defaultColWidth="9.140625" defaultRowHeight="13.5" customHeight="1" x14ac:dyDescent="0.25"/>
  <cols>
    <col min="1" max="1" width="1.85546875" style="1" customWidth="1"/>
    <col min="2" max="2" width="9.140625" style="1" customWidth="1"/>
    <col min="3" max="3" width="8.42578125" style="1" customWidth="1"/>
    <col min="4" max="4" width="15.42578125" style="1" customWidth="1"/>
    <col min="5" max="5" width="26.85546875" style="1" customWidth="1"/>
    <col min="6" max="6" width="16.7109375" style="1" customWidth="1"/>
    <col min="7" max="7" width="8.5703125" style="1" customWidth="1"/>
    <col min="8" max="8" width="12" style="1" customWidth="1"/>
    <col min="9" max="9" width="12.7109375" style="1" customWidth="1"/>
    <col min="10" max="10" width="3.85546875" style="5" customWidth="1"/>
    <col min="11" max="11" width="5.42578125" style="6" customWidth="1"/>
    <col min="12" max="12" width="8.42578125" style="7" customWidth="1"/>
    <col min="13" max="13" width="13.28515625" style="7" customWidth="1"/>
    <col min="14" max="14" width="20" style="7" customWidth="1"/>
    <col min="15" max="15" width="8.140625" style="7" customWidth="1"/>
    <col min="16" max="16" width="12.85546875" style="7" customWidth="1"/>
    <col min="17" max="17" width="12.42578125" style="7" customWidth="1"/>
    <col min="18" max="18" width="12.42578125" style="8" customWidth="1"/>
    <col min="19" max="20" width="9.140625" style="1"/>
    <col min="21" max="21" width="10.28515625" style="1" bestFit="1" customWidth="1"/>
    <col min="22" max="22" width="10.28515625" style="1" customWidth="1"/>
    <col min="23" max="23" width="9.140625" style="1"/>
    <col min="24" max="24" width="10.28515625" style="1" bestFit="1" customWidth="1"/>
    <col min="25" max="25" width="10.28515625" style="1" customWidth="1"/>
    <col min="26" max="28" width="9.140625" style="1"/>
    <col min="29" max="29" width="10.140625" style="1" bestFit="1" customWidth="1"/>
    <col min="30" max="16384" width="9.140625" style="1"/>
  </cols>
  <sheetData>
    <row r="1" spans="1:29" ht="14.25" customHeight="1" x14ac:dyDescent="0.25">
      <c r="B1" s="302" t="s">
        <v>0</v>
      </c>
      <c r="C1" s="303"/>
      <c r="D1" s="303"/>
      <c r="E1" s="304"/>
      <c r="F1" s="2" t="s">
        <v>1</v>
      </c>
      <c r="G1" s="3"/>
      <c r="H1" s="3"/>
      <c r="I1" s="4"/>
    </row>
    <row r="2" spans="1:29" ht="14.25" customHeight="1" x14ac:dyDescent="0.25">
      <c r="B2" s="305" t="s">
        <v>2</v>
      </c>
      <c r="C2" s="306"/>
      <c r="D2" s="306"/>
      <c r="E2" s="307"/>
      <c r="F2" s="9" t="str">
        <f>M2</f>
        <v>RSI FATIMAH CILACAP</v>
      </c>
      <c r="G2" s="10"/>
      <c r="H2" s="10"/>
      <c r="I2" s="11"/>
      <c r="L2" s="12" t="s">
        <v>3</v>
      </c>
      <c r="M2" s="82" t="s">
        <v>71</v>
      </c>
      <c r="N2" s="14"/>
      <c r="O2" s="15"/>
    </row>
    <row r="3" spans="1:29" ht="14.25" customHeight="1" x14ac:dyDescent="0.25">
      <c r="B3" s="285" t="s">
        <v>5</v>
      </c>
      <c r="C3" s="308"/>
      <c r="D3" s="308"/>
      <c r="E3" s="286"/>
      <c r="F3" s="9" t="str">
        <f>M3</f>
        <v xml:space="preserve">JL.Ir.Juanda No.20 Cilacap </v>
      </c>
      <c r="G3" s="10"/>
      <c r="H3" s="10"/>
      <c r="I3" s="11"/>
      <c r="L3" s="12" t="s">
        <v>6</v>
      </c>
      <c r="M3" s="82" t="s">
        <v>72</v>
      </c>
      <c r="N3" s="14"/>
      <c r="O3" s="15"/>
    </row>
    <row r="4" spans="1:29" ht="14.25" customHeight="1" x14ac:dyDescent="0.25">
      <c r="B4" s="289" t="s">
        <v>8</v>
      </c>
      <c r="C4" s="309"/>
      <c r="D4" s="309"/>
      <c r="E4" s="290"/>
      <c r="F4" s="16" t="s">
        <v>9</v>
      </c>
      <c r="G4" s="17" t="str">
        <f>+M4</f>
        <v>01.459.688.6-522.000</v>
      </c>
      <c r="H4" s="18"/>
      <c r="I4" s="19"/>
      <c r="L4" s="12" t="s">
        <v>10</v>
      </c>
      <c r="M4" s="82" t="s">
        <v>73</v>
      </c>
      <c r="N4" s="14"/>
      <c r="O4" s="15"/>
    </row>
    <row r="5" spans="1:29" s="21" customFormat="1" ht="14.25" customHeight="1" x14ac:dyDescent="0.25">
      <c r="B5" s="22" t="s">
        <v>12</v>
      </c>
      <c r="C5" s="299" t="str">
        <f>+M6</f>
        <v>010.001-17.33559805</v>
      </c>
      <c r="D5" s="300"/>
      <c r="E5" s="310" t="s">
        <v>13</v>
      </c>
      <c r="F5" s="311"/>
      <c r="G5" s="312"/>
      <c r="H5" s="297" t="s">
        <v>14</v>
      </c>
      <c r="I5" s="298"/>
      <c r="J5" s="23"/>
      <c r="K5" s="6"/>
      <c r="L5" s="12"/>
      <c r="M5" s="13"/>
      <c r="N5" s="24"/>
      <c r="O5" s="25"/>
      <c r="P5" s="7"/>
      <c r="Q5" s="7"/>
      <c r="R5" s="8"/>
    </row>
    <row r="6" spans="1:29" s="26" customFormat="1" ht="10.5" customHeight="1" x14ac:dyDescent="0.25">
      <c r="B6" s="293" t="s">
        <v>15</v>
      </c>
      <c r="C6" s="294"/>
      <c r="D6" s="293" t="s">
        <v>16</v>
      </c>
      <c r="E6" s="294"/>
      <c r="F6" s="293" t="s">
        <v>17</v>
      </c>
      <c r="G6" s="294"/>
      <c r="H6" s="297" t="s">
        <v>18</v>
      </c>
      <c r="I6" s="298"/>
      <c r="J6" s="27"/>
      <c r="K6" s="6"/>
      <c r="L6" s="12" t="s">
        <v>19</v>
      </c>
      <c r="M6" s="13" t="s">
        <v>261</v>
      </c>
      <c r="N6" s="24"/>
      <c r="O6" s="25"/>
      <c r="P6" s="7"/>
      <c r="Q6" s="7"/>
      <c r="R6" s="8"/>
    </row>
    <row r="7" spans="1:29" s="26" customFormat="1" ht="12.75" customHeight="1" x14ac:dyDescent="0.15">
      <c r="B7" s="299" t="str">
        <f>+M7</f>
        <v>325/HAM/IV/2017</v>
      </c>
      <c r="C7" s="300"/>
      <c r="D7" s="301">
        <f>+M8</f>
        <v>42830</v>
      </c>
      <c r="E7" s="294"/>
      <c r="F7" s="301">
        <f>+M9</f>
        <v>42851</v>
      </c>
      <c r="G7" s="294"/>
      <c r="H7" s="264" t="s">
        <v>20</v>
      </c>
      <c r="I7" s="265"/>
      <c r="J7" s="27"/>
      <c r="K7" s="6"/>
      <c r="L7" s="12" t="s">
        <v>21</v>
      </c>
      <c r="M7" s="28" t="s">
        <v>260</v>
      </c>
      <c r="N7" s="24"/>
      <c r="O7" s="25">
        <f>447-8</f>
        <v>439</v>
      </c>
      <c r="P7" s="7"/>
      <c r="Q7" s="7"/>
      <c r="R7" s="8"/>
    </row>
    <row r="8" spans="1:29" s="26" customFormat="1" ht="10.5" customHeight="1" x14ac:dyDescent="0.25">
      <c r="B8" s="246" t="s">
        <v>22</v>
      </c>
      <c r="C8" s="246" t="s">
        <v>23</v>
      </c>
      <c r="D8" s="293" t="s">
        <v>24</v>
      </c>
      <c r="E8" s="294"/>
      <c r="F8" s="246" t="s">
        <v>25</v>
      </c>
      <c r="G8" s="29" t="s">
        <v>26</v>
      </c>
      <c r="H8" s="246" t="s">
        <v>27</v>
      </c>
      <c r="I8" s="246" t="s">
        <v>28</v>
      </c>
      <c r="J8" s="27"/>
      <c r="K8" s="6"/>
      <c r="L8" s="12" t="s">
        <v>29</v>
      </c>
      <c r="M8" s="30">
        <v>42830</v>
      </c>
      <c r="N8" s="24"/>
      <c r="O8" s="25"/>
      <c r="P8" s="7"/>
      <c r="Q8" s="7"/>
      <c r="R8" s="8"/>
    </row>
    <row r="9" spans="1:29" ht="15" customHeight="1" x14ac:dyDescent="0.25">
      <c r="B9" s="31">
        <f t="shared" ref="B9:D18" si="0">+L13</f>
        <v>100</v>
      </c>
      <c r="C9" s="262" t="str">
        <f t="shared" si="0"/>
        <v>PCS</v>
      </c>
      <c r="D9" s="32" t="str">
        <f t="shared" si="0"/>
        <v>IV CATH INFLO 24G</v>
      </c>
      <c r="E9" s="33"/>
      <c r="F9" s="34" t="s">
        <v>272</v>
      </c>
      <c r="G9" s="132">
        <f>O13</f>
        <v>0</v>
      </c>
      <c r="H9" s="36">
        <f t="shared" ref="H9:I17" si="1">+P13</f>
        <v>3637</v>
      </c>
      <c r="I9" s="37">
        <f t="shared" si="1"/>
        <v>363700</v>
      </c>
      <c r="L9" s="12" t="s">
        <v>30</v>
      </c>
      <c r="M9" s="30">
        <f>M8+21</f>
        <v>42851</v>
      </c>
      <c r="N9" s="24"/>
      <c r="O9" s="25"/>
    </row>
    <row r="10" spans="1:29" ht="15.6" customHeight="1" x14ac:dyDescent="0.25">
      <c r="B10" s="31">
        <f t="shared" si="0"/>
        <v>50</v>
      </c>
      <c r="C10" s="262" t="str">
        <f t="shared" si="0"/>
        <v>PCS</v>
      </c>
      <c r="D10" s="32" t="str">
        <f t="shared" si="0"/>
        <v>TERUMO EXTENTION TUBE 150CM</v>
      </c>
      <c r="E10" s="33"/>
      <c r="F10" s="34" t="s">
        <v>273</v>
      </c>
      <c r="G10" s="135">
        <f>O14</f>
        <v>0</v>
      </c>
      <c r="H10" s="36">
        <f t="shared" si="1"/>
        <v>30300</v>
      </c>
      <c r="I10" s="37">
        <f t="shared" si="1"/>
        <v>1515000</v>
      </c>
    </row>
    <row r="11" spans="1:29" ht="15" customHeight="1" x14ac:dyDescent="0.25">
      <c r="B11" s="31">
        <f t="shared" si="0"/>
        <v>50</v>
      </c>
      <c r="C11" s="262" t="str">
        <f t="shared" si="0"/>
        <v>PCS</v>
      </c>
      <c r="D11" s="32" t="str">
        <f t="shared" si="0"/>
        <v>SPINOCAN 25</v>
      </c>
      <c r="E11" s="33"/>
      <c r="F11" s="34" t="s">
        <v>277</v>
      </c>
      <c r="G11" s="135">
        <f t="shared" ref="G11:G18" si="2">O15</f>
        <v>0</v>
      </c>
      <c r="H11" s="36">
        <f>+P15</f>
        <v>29000</v>
      </c>
      <c r="I11" s="37">
        <f t="shared" si="1"/>
        <v>1450000</v>
      </c>
      <c r="L11" s="46" t="s">
        <v>31</v>
      </c>
      <c r="M11" s="46" t="s">
        <v>32</v>
      </c>
      <c r="N11" s="46"/>
      <c r="O11" s="46" t="s">
        <v>33</v>
      </c>
      <c r="P11" s="46" t="s">
        <v>34</v>
      </c>
      <c r="Q11" s="46" t="s">
        <v>35</v>
      </c>
      <c r="R11" s="47" t="s">
        <v>33</v>
      </c>
    </row>
    <row r="12" spans="1:29" ht="15.6" customHeight="1" x14ac:dyDescent="0.25">
      <c r="A12" s="48"/>
      <c r="B12" s="31">
        <f t="shared" si="0"/>
        <v>50</v>
      </c>
      <c r="C12" s="262" t="str">
        <f t="shared" si="0"/>
        <v>PAIR</v>
      </c>
      <c r="D12" s="32" t="str">
        <f t="shared" si="0"/>
        <v>PROTOS STERIL GLOVE 7.5</v>
      </c>
      <c r="E12" s="33"/>
      <c r="F12" s="34" t="s">
        <v>278</v>
      </c>
      <c r="G12" s="135">
        <f t="shared" si="2"/>
        <v>0</v>
      </c>
      <c r="H12" s="36">
        <f>+P16</f>
        <v>3650</v>
      </c>
      <c r="I12" s="37">
        <f t="shared" si="1"/>
        <v>182500</v>
      </c>
      <c r="U12" s="1" t="s">
        <v>36</v>
      </c>
      <c r="V12" s="1" t="s">
        <v>37</v>
      </c>
      <c r="Y12" s="1" t="s">
        <v>38</v>
      </c>
    </row>
    <row r="13" spans="1:29" ht="15.6" customHeight="1" x14ac:dyDescent="0.25">
      <c r="A13" s="48"/>
      <c r="B13" s="31">
        <f t="shared" si="0"/>
        <v>50</v>
      </c>
      <c r="C13" s="262" t="str">
        <f t="shared" si="0"/>
        <v>PCS</v>
      </c>
      <c r="D13" s="32" t="str">
        <f t="shared" si="0"/>
        <v>TERUMO 3WAY STOPCOCK</v>
      </c>
      <c r="E13" s="33"/>
      <c r="F13" s="34" t="s">
        <v>98</v>
      </c>
      <c r="G13" s="135">
        <f t="shared" si="2"/>
        <v>0</v>
      </c>
      <c r="H13" s="36">
        <f t="shared" si="1"/>
        <v>23750</v>
      </c>
      <c r="I13" s="37">
        <f t="shared" si="1"/>
        <v>1187500</v>
      </c>
      <c r="K13" s="49" t="s">
        <v>39</v>
      </c>
      <c r="L13" s="50">
        <v>100</v>
      </c>
      <c r="M13" s="50" t="s">
        <v>74</v>
      </c>
      <c r="N13" s="51" t="s">
        <v>262</v>
      </c>
      <c r="O13" s="52"/>
      <c r="P13" s="53">
        <v>3637</v>
      </c>
      <c r="Q13" s="53">
        <f t="shared" ref="Q13:Q24" si="3">L13*P13</f>
        <v>363700</v>
      </c>
      <c r="R13" s="53">
        <f t="shared" ref="R13:R24" si="4">+Q13*O13</f>
        <v>0</v>
      </c>
      <c r="S13" s="54">
        <f t="shared" ref="S13:S18" si="5">Q13-R13</f>
        <v>363700</v>
      </c>
      <c r="T13" s="54">
        <f t="shared" ref="T13:T18" si="6">S13/L13</f>
        <v>3637</v>
      </c>
      <c r="U13" s="54">
        <f t="shared" ref="U13:U18" si="7">T13*0.1</f>
        <v>363.70000000000005</v>
      </c>
      <c r="V13" s="54">
        <f t="shared" ref="V13:V18" si="8">U13*0.15</f>
        <v>54.555000000000007</v>
      </c>
      <c r="W13" s="54">
        <f t="shared" ref="W13:W18" si="9">T13+U13</f>
        <v>4000.7</v>
      </c>
      <c r="X13" s="54">
        <f t="shared" ref="X13:X18" si="10">W13*L13</f>
        <v>400070</v>
      </c>
      <c r="Y13" s="54">
        <f t="shared" ref="Y13:Y18" si="11">T13-V13</f>
        <v>3582.4450000000002</v>
      </c>
      <c r="AA13" s="1">
        <v>137940</v>
      </c>
      <c r="AB13" s="54">
        <f>Y13-AA13</f>
        <v>-134357.55499999999</v>
      </c>
      <c r="AC13" s="55">
        <f>AB13*L13</f>
        <v>-13435755.5</v>
      </c>
    </row>
    <row r="14" spans="1:29" ht="14.45" customHeight="1" x14ac:dyDescent="0.25">
      <c r="A14" s="48"/>
      <c r="B14" s="31">
        <f t="shared" si="0"/>
        <v>7</v>
      </c>
      <c r="C14" s="262" t="str">
        <f t="shared" si="0"/>
        <v>BOX</v>
      </c>
      <c r="D14" s="32" t="str">
        <f t="shared" si="0"/>
        <v>FOLLEY CATH 3WAY FR.24 RUSCH</v>
      </c>
      <c r="E14" s="33"/>
      <c r="F14" s="34" t="s">
        <v>274</v>
      </c>
      <c r="G14" s="275">
        <f t="shared" si="2"/>
        <v>0.1</v>
      </c>
      <c r="H14" s="36">
        <f t="shared" si="1"/>
        <v>62250</v>
      </c>
      <c r="I14" s="37">
        <f t="shared" si="1"/>
        <v>435750</v>
      </c>
      <c r="K14" s="49" t="s">
        <v>40</v>
      </c>
      <c r="L14" s="50">
        <v>50</v>
      </c>
      <c r="M14" s="50" t="s">
        <v>74</v>
      </c>
      <c r="N14" s="51" t="s">
        <v>267</v>
      </c>
      <c r="O14" s="52"/>
      <c r="P14" s="53">
        <v>30300</v>
      </c>
      <c r="Q14" s="53">
        <f t="shared" si="3"/>
        <v>1515000</v>
      </c>
      <c r="R14" s="53">
        <f t="shared" si="4"/>
        <v>0</v>
      </c>
      <c r="S14" s="54">
        <f t="shared" si="5"/>
        <v>1515000</v>
      </c>
      <c r="T14" s="54">
        <f t="shared" si="6"/>
        <v>30300</v>
      </c>
      <c r="U14" s="54">
        <f t="shared" si="7"/>
        <v>3030</v>
      </c>
      <c r="V14" s="54">
        <f t="shared" si="8"/>
        <v>454.5</v>
      </c>
      <c r="W14" s="54">
        <f t="shared" si="9"/>
        <v>33330</v>
      </c>
      <c r="X14" s="54">
        <f t="shared" si="10"/>
        <v>1666500</v>
      </c>
      <c r="Y14" s="54">
        <f t="shared" si="11"/>
        <v>29845.5</v>
      </c>
      <c r="AB14" s="54"/>
    </row>
    <row r="15" spans="1:29" ht="15.6" customHeight="1" x14ac:dyDescent="0.25">
      <c r="B15" s="38">
        <f t="shared" si="0"/>
        <v>0</v>
      </c>
      <c r="C15" s="39">
        <f t="shared" si="0"/>
        <v>0</v>
      </c>
      <c r="D15" s="40">
        <f t="shared" si="0"/>
        <v>0</v>
      </c>
      <c r="E15" s="41"/>
      <c r="F15" s="56"/>
      <c r="G15" s="135">
        <f t="shared" si="2"/>
        <v>0</v>
      </c>
      <c r="H15" s="44">
        <f t="shared" si="1"/>
        <v>0</v>
      </c>
      <c r="I15" s="45">
        <f t="shared" si="1"/>
        <v>0</v>
      </c>
      <c r="K15" s="49" t="s">
        <v>41</v>
      </c>
      <c r="L15" s="50">
        <v>50</v>
      </c>
      <c r="M15" s="50" t="s">
        <v>74</v>
      </c>
      <c r="N15" s="51" t="s">
        <v>263</v>
      </c>
      <c r="O15" s="52"/>
      <c r="P15" s="53">
        <v>29000</v>
      </c>
      <c r="Q15" s="53">
        <f>L15*P15</f>
        <v>1450000</v>
      </c>
      <c r="R15" s="53">
        <f>+Q15*O15</f>
        <v>0</v>
      </c>
      <c r="S15" s="54">
        <f t="shared" si="5"/>
        <v>1450000</v>
      </c>
      <c r="T15" s="54">
        <f>S15/L15</f>
        <v>29000</v>
      </c>
      <c r="U15" s="54">
        <f t="shared" si="7"/>
        <v>2900</v>
      </c>
      <c r="V15" s="54">
        <f t="shared" si="8"/>
        <v>435</v>
      </c>
      <c r="W15" s="54">
        <f t="shared" si="9"/>
        <v>31900</v>
      </c>
      <c r="X15" s="54">
        <f>W15*L15</f>
        <v>1595000</v>
      </c>
      <c r="Y15" s="54">
        <f t="shared" si="11"/>
        <v>28565</v>
      </c>
      <c r="AB15" s="54"/>
    </row>
    <row r="16" spans="1:29" ht="15.6" customHeight="1" x14ac:dyDescent="0.25">
      <c r="B16" s="38">
        <f t="shared" si="0"/>
        <v>0</v>
      </c>
      <c r="C16" s="39">
        <f t="shared" si="0"/>
        <v>0</v>
      </c>
      <c r="D16" s="40">
        <f t="shared" si="0"/>
        <v>0</v>
      </c>
      <c r="E16" s="41"/>
      <c r="F16" s="56"/>
      <c r="G16" s="135">
        <f t="shared" si="2"/>
        <v>0</v>
      </c>
      <c r="H16" s="44">
        <f t="shared" si="1"/>
        <v>0</v>
      </c>
      <c r="I16" s="45">
        <f t="shared" si="1"/>
        <v>0</v>
      </c>
      <c r="K16" s="49" t="s">
        <v>42</v>
      </c>
      <c r="L16" s="50">
        <v>50</v>
      </c>
      <c r="M16" s="50" t="s">
        <v>112</v>
      </c>
      <c r="N16" s="51" t="s">
        <v>264</v>
      </c>
      <c r="O16" s="52"/>
      <c r="P16" s="53">
        <v>3650</v>
      </c>
      <c r="Q16" s="53">
        <f>L16*P16</f>
        <v>182500</v>
      </c>
      <c r="R16" s="53">
        <f>+Q16*O16</f>
        <v>0</v>
      </c>
      <c r="S16" s="54">
        <f t="shared" si="5"/>
        <v>182500</v>
      </c>
      <c r="T16" s="54">
        <f>S16/L16</f>
        <v>3650</v>
      </c>
      <c r="U16" s="54">
        <f t="shared" si="7"/>
        <v>365</v>
      </c>
      <c r="V16" s="54">
        <f t="shared" si="8"/>
        <v>54.75</v>
      </c>
      <c r="W16" s="54">
        <f t="shared" si="9"/>
        <v>4015</v>
      </c>
      <c r="X16" s="54">
        <f>W16*L16</f>
        <v>200750</v>
      </c>
      <c r="Y16" s="54">
        <f t="shared" si="11"/>
        <v>3595.25</v>
      </c>
      <c r="AB16" s="54"/>
    </row>
    <row r="17" spans="2:29" ht="12" customHeight="1" x14ac:dyDescent="0.25">
      <c r="B17" s="38">
        <f t="shared" si="0"/>
        <v>0</v>
      </c>
      <c r="C17" s="39">
        <f t="shared" si="0"/>
        <v>0</v>
      </c>
      <c r="D17" s="40">
        <f t="shared" si="0"/>
        <v>0</v>
      </c>
      <c r="E17" s="41"/>
      <c r="F17" s="56">
        <v>44348</v>
      </c>
      <c r="G17" s="135">
        <f t="shared" si="2"/>
        <v>0</v>
      </c>
      <c r="H17" s="44">
        <f t="shared" si="1"/>
        <v>0</v>
      </c>
      <c r="I17" s="45">
        <f t="shared" si="1"/>
        <v>0</v>
      </c>
      <c r="K17" s="49" t="s">
        <v>43</v>
      </c>
      <c r="L17" s="50">
        <v>50</v>
      </c>
      <c r="M17" s="50" t="s">
        <v>74</v>
      </c>
      <c r="N17" s="51" t="s">
        <v>265</v>
      </c>
      <c r="O17" s="52"/>
      <c r="P17" s="53">
        <v>23750</v>
      </c>
      <c r="Q17" s="53">
        <f t="shared" si="3"/>
        <v>1187500</v>
      </c>
      <c r="R17" s="53">
        <f t="shared" si="4"/>
        <v>0</v>
      </c>
      <c r="S17" s="54">
        <f t="shared" si="5"/>
        <v>1187500</v>
      </c>
      <c r="T17" s="54">
        <f t="shared" si="6"/>
        <v>23750</v>
      </c>
      <c r="U17" s="54">
        <f t="shared" si="7"/>
        <v>2375</v>
      </c>
      <c r="V17" s="54">
        <f t="shared" si="8"/>
        <v>356.25</v>
      </c>
      <c r="W17" s="54">
        <f t="shared" si="9"/>
        <v>26125</v>
      </c>
      <c r="X17" s="54">
        <f t="shared" si="10"/>
        <v>1306250</v>
      </c>
      <c r="Y17" s="54">
        <f t="shared" si="11"/>
        <v>23393.75</v>
      </c>
      <c r="AB17" s="54"/>
      <c r="AC17" s="57"/>
    </row>
    <row r="18" spans="2:29" s="26" customFormat="1" ht="12" customHeight="1" x14ac:dyDescent="0.25">
      <c r="B18" s="38">
        <f t="shared" si="0"/>
        <v>0</v>
      </c>
      <c r="C18" s="39">
        <f t="shared" si="0"/>
        <v>0</v>
      </c>
      <c r="D18" s="40">
        <f t="shared" si="0"/>
        <v>0</v>
      </c>
      <c r="E18" s="41"/>
      <c r="F18" s="58"/>
      <c r="G18" s="135">
        <f t="shared" si="2"/>
        <v>0</v>
      </c>
      <c r="H18" s="59"/>
      <c r="I18" s="60"/>
      <c r="J18" s="27"/>
      <c r="K18" s="49" t="s">
        <v>44</v>
      </c>
      <c r="L18" s="50">
        <v>7</v>
      </c>
      <c r="M18" s="50" t="s">
        <v>75</v>
      </c>
      <c r="N18" s="51" t="s">
        <v>266</v>
      </c>
      <c r="O18" s="52">
        <v>0.1</v>
      </c>
      <c r="P18" s="53">
        <v>62250</v>
      </c>
      <c r="Q18" s="53">
        <f t="shared" si="3"/>
        <v>435750</v>
      </c>
      <c r="R18" s="53">
        <f t="shared" si="4"/>
        <v>43575</v>
      </c>
      <c r="S18" s="54">
        <f t="shared" si="5"/>
        <v>392175</v>
      </c>
      <c r="T18" s="54">
        <f t="shared" si="6"/>
        <v>56025</v>
      </c>
      <c r="U18" s="54">
        <f t="shared" si="7"/>
        <v>5602.5</v>
      </c>
      <c r="V18" s="54">
        <f t="shared" si="8"/>
        <v>840.375</v>
      </c>
      <c r="W18" s="54">
        <f t="shared" si="9"/>
        <v>61627.5</v>
      </c>
      <c r="X18" s="54">
        <f t="shared" si="10"/>
        <v>431392.5</v>
      </c>
      <c r="Y18" s="54">
        <f t="shared" si="11"/>
        <v>55184.625</v>
      </c>
      <c r="Z18" s="1"/>
      <c r="AA18" s="1"/>
      <c r="AB18" s="54"/>
    </row>
    <row r="19" spans="2:29" s="26" customFormat="1" ht="15" customHeight="1" x14ac:dyDescent="0.25">
      <c r="B19" s="293" t="s">
        <v>45</v>
      </c>
      <c r="C19" s="294"/>
      <c r="D19" s="246" t="s">
        <v>46</v>
      </c>
      <c r="E19" s="246" t="s">
        <v>47</v>
      </c>
      <c r="F19" s="293" t="s">
        <v>36</v>
      </c>
      <c r="G19" s="294"/>
      <c r="H19" s="293" t="s">
        <v>48</v>
      </c>
      <c r="I19" s="294"/>
      <c r="J19" s="27"/>
      <c r="K19" s="49" t="s">
        <v>49</v>
      </c>
      <c r="L19" s="50"/>
      <c r="M19" s="50"/>
      <c r="N19" s="51"/>
      <c r="O19" s="52"/>
      <c r="P19" s="53"/>
      <c r="Q19" s="53">
        <f t="shared" si="3"/>
        <v>0</v>
      </c>
      <c r="R19" s="53">
        <f t="shared" si="4"/>
        <v>0</v>
      </c>
      <c r="S19" s="54"/>
      <c r="T19" s="54"/>
      <c r="U19" s="54"/>
      <c r="V19" s="54"/>
      <c r="W19" s="54"/>
      <c r="X19" s="54"/>
      <c r="Y19" s="54"/>
    </row>
    <row r="20" spans="2:29" s="26" customFormat="1" ht="14.1" customHeight="1" x14ac:dyDescent="0.25">
      <c r="B20" s="295">
        <f>+M26</f>
        <v>5134450</v>
      </c>
      <c r="C20" s="296"/>
      <c r="D20" s="61">
        <f>+M27</f>
        <v>43575</v>
      </c>
      <c r="E20" s="61">
        <f>+M28</f>
        <v>5090875</v>
      </c>
      <c r="F20" s="295">
        <f>+M29</f>
        <v>509087.5</v>
      </c>
      <c r="G20" s="296"/>
      <c r="H20" s="295">
        <f>M30</f>
        <v>5599962.5</v>
      </c>
      <c r="I20" s="296"/>
      <c r="J20" s="27"/>
      <c r="K20" s="49" t="s">
        <v>50</v>
      </c>
      <c r="L20" s="50"/>
      <c r="M20" s="50"/>
      <c r="N20" s="51"/>
      <c r="O20" s="52"/>
      <c r="P20" s="53"/>
      <c r="Q20" s="53">
        <f t="shared" si="3"/>
        <v>0</v>
      </c>
      <c r="R20" s="53">
        <f t="shared" si="4"/>
        <v>0</v>
      </c>
      <c r="X20" s="62"/>
      <c r="Y20" s="62"/>
    </row>
    <row r="21" spans="2:29" ht="13.5" customHeight="1" x14ac:dyDescent="0.25">
      <c r="B21" s="281" t="s">
        <v>51</v>
      </c>
      <c r="C21" s="282"/>
      <c r="D21" s="63" t="str">
        <f>+M31</f>
        <v>LIMA JUTA LIMA RATUS SEMBILAN PULUH SEMBILAN RIBU SEMBILAN RATUS ENAM PULUH TIGA RUPIAH.</v>
      </c>
      <c r="E21" s="64"/>
      <c r="F21" s="65"/>
      <c r="G21" s="65"/>
      <c r="H21" s="65"/>
      <c r="I21" s="66"/>
      <c r="K21" s="49" t="s">
        <v>52</v>
      </c>
      <c r="L21" s="50"/>
      <c r="M21" s="50"/>
      <c r="N21" s="51"/>
      <c r="O21" s="52"/>
      <c r="P21" s="53"/>
      <c r="Q21" s="53">
        <f t="shared" si="3"/>
        <v>0</v>
      </c>
      <c r="R21" s="53">
        <f t="shared" si="4"/>
        <v>0</v>
      </c>
    </row>
    <row r="22" spans="2:29" ht="15" customHeight="1" x14ac:dyDescent="0.25">
      <c r="B22" s="2" t="s">
        <v>53</v>
      </c>
      <c r="C22" s="67"/>
      <c r="D22" s="2"/>
      <c r="E22" s="68"/>
      <c r="F22" s="69"/>
      <c r="G22" s="67"/>
      <c r="H22" s="283" t="s">
        <v>54</v>
      </c>
      <c r="I22" s="284"/>
      <c r="K22" s="49" t="s">
        <v>55</v>
      </c>
      <c r="L22" s="50"/>
      <c r="M22" s="50"/>
      <c r="N22" s="51"/>
      <c r="O22" s="52"/>
      <c r="P22" s="53"/>
      <c r="Q22" s="53">
        <f t="shared" si="3"/>
        <v>0</v>
      </c>
      <c r="R22" s="53">
        <f t="shared" si="4"/>
        <v>0</v>
      </c>
    </row>
    <row r="23" spans="2:29" ht="13.5" customHeight="1" x14ac:dyDescent="0.25">
      <c r="B23" s="32" t="s">
        <v>56</v>
      </c>
      <c r="C23" s="70"/>
      <c r="D23" s="32"/>
      <c r="E23" s="71"/>
      <c r="F23" s="285" t="s">
        <v>57</v>
      </c>
      <c r="G23" s="286"/>
      <c r="H23" s="32"/>
      <c r="I23" s="70"/>
      <c r="K23" s="49" t="s">
        <v>58</v>
      </c>
      <c r="L23" s="50"/>
      <c r="M23" s="50"/>
      <c r="N23" s="51"/>
      <c r="O23" s="52"/>
      <c r="P23" s="53"/>
      <c r="Q23" s="53">
        <f t="shared" si="3"/>
        <v>0</v>
      </c>
      <c r="R23" s="53">
        <f t="shared" si="4"/>
        <v>0</v>
      </c>
    </row>
    <row r="24" spans="2:29" ht="13.5" customHeight="1" x14ac:dyDescent="0.25">
      <c r="B24" s="32"/>
      <c r="C24" s="70"/>
      <c r="D24" s="32"/>
      <c r="E24" s="71"/>
      <c r="F24" s="72"/>
      <c r="G24" s="70"/>
      <c r="H24" s="32"/>
      <c r="I24" s="70"/>
      <c r="K24" s="49" t="s">
        <v>59</v>
      </c>
      <c r="L24" s="50"/>
      <c r="M24" s="50"/>
      <c r="N24" s="51"/>
      <c r="O24" s="52"/>
      <c r="P24" s="53"/>
      <c r="Q24" s="53">
        <f t="shared" si="3"/>
        <v>0</v>
      </c>
      <c r="R24" s="53">
        <f t="shared" si="4"/>
        <v>0</v>
      </c>
      <c r="X24" s="54">
        <v>7810506</v>
      </c>
      <c r="Y24" s="54"/>
    </row>
    <row r="25" spans="2:29" ht="12.75" customHeight="1" x14ac:dyDescent="0.25">
      <c r="B25" s="32"/>
      <c r="C25" s="70"/>
      <c r="D25" s="32"/>
      <c r="E25" s="71"/>
      <c r="F25" s="72"/>
      <c r="G25" s="70"/>
      <c r="H25" s="32"/>
      <c r="I25" s="70"/>
      <c r="Q25" s="73">
        <f>SUM(Q13:Q24)</f>
        <v>5134450</v>
      </c>
    </row>
    <row r="26" spans="2:29" ht="13.5" customHeight="1" x14ac:dyDescent="0.25">
      <c r="B26" s="32"/>
      <c r="C26" s="70"/>
      <c r="D26" s="32"/>
      <c r="E26" s="71"/>
      <c r="F26" s="72"/>
      <c r="G26" s="70"/>
      <c r="H26" s="32"/>
      <c r="I26" s="70"/>
      <c r="L26" s="74" t="s">
        <v>60</v>
      </c>
      <c r="M26" s="75">
        <f>Q25</f>
        <v>5134450</v>
      </c>
      <c r="N26" s="74"/>
      <c r="O26" s="74"/>
      <c r="P26" s="74"/>
      <c r="Q26" s="74"/>
    </row>
    <row r="27" spans="2:29" ht="13.5" customHeight="1" x14ac:dyDescent="0.25">
      <c r="B27" s="32"/>
      <c r="C27" s="70"/>
      <c r="D27" s="32"/>
      <c r="E27" s="76"/>
      <c r="F27" s="315" t="s">
        <v>69</v>
      </c>
      <c r="G27" s="316"/>
      <c r="H27" s="287" t="s">
        <v>61</v>
      </c>
      <c r="I27" s="288"/>
      <c r="L27" s="74" t="s">
        <v>62</v>
      </c>
      <c r="M27" s="75">
        <f>SUM(R13:R24)</f>
        <v>43575</v>
      </c>
      <c r="N27" s="74"/>
      <c r="O27" s="74"/>
      <c r="P27" s="74"/>
      <c r="Q27" s="74"/>
    </row>
    <row r="28" spans="2:29" ht="13.5" customHeight="1" x14ac:dyDescent="0.25">
      <c r="B28" s="289" t="s">
        <v>63</v>
      </c>
      <c r="C28" s="290"/>
      <c r="D28" s="77"/>
      <c r="E28" s="78"/>
      <c r="F28" s="313" t="s">
        <v>70</v>
      </c>
      <c r="G28" s="314"/>
      <c r="H28" s="291" t="s">
        <v>64</v>
      </c>
      <c r="I28" s="292"/>
      <c r="L28" s="74" t="s">
        <v>65</v>
      </c>
      <c r="M28" s="75">
        <f>+M26-M27</f>
        <v>5090875</v>
      </c>
      <c r="N28" s="74"/>
      <c r="O28" s="74"/>
      <c r="P28" s="74"/>
      <c r="Q28" s="74"/>
    </row>
    <row r="29" spans="2:29" ht="13.5" customHeight="1" x14ac:dyDescent="0.25">
      <c r="L29" s="74" t="s">
        <v>36</v>
      </c>
      <c r="M29" s="75">
        <f>0.1*M28</f>
        <v>509087.5</v>
      </c>
      <c r="N29" s="79">
        <f>M29*1.5%</f>
        <v>7636.3125</v>
      </c>
      <c r="O29" s="74"/>
      <c r="P29" s="74"/>
      <c r="Q29" s="74"/>
    </row>
    <row r="30" spans="2:29" ht="13.5" customHeight="1" x14ac:dyDescent="0.25">
      <c r="L30" s="74" t="s">
        <v>66</v>
      </c>
      <c r="M30" s="75">
        <f>M28+M29</f>
        <v>5599962.5</v>
      </c>
      <c r="N30" s="74"/>
      <c r="O30" s="74"/>
      <c r="P30" s="74"/>
      <c r="Q30" s="74"/>
    </row>
    <row r="31" spans="2:29" ht="13.5" customHeight="1" x14ac:dyDescent="0.25">
      <c r="L31" s="74" t="s">
        <v>67</v>
      </c>
      <c r="M31" s="80" t="s">
        <v>279</v>
      </c>
      <c r="N31" s="74"/>
      <c r="O31" s="74"/>
      <c r="P31" s="74"/>
      <c r="Q31" s="74"/>
    </row>
    <row r="33" spans="10:20" ht="13.5" customHeight="1" x14ac:dyDescent="0.25">
      <c r="J33" s="1"/>
      <c r="K33" s="1"/>
      <c r="L33" s="1"/>
      <c r="T33" s="73">
        <f>SUM(T23:T32)</f>
        <v>0</v>
      </c>
    </row>
    <row r="34" spans="10:20" ht="13.5" customHeight="1" x14ac:dyDescent="0.25">
      <c r="J34" s="1"/>
      <c r="K34" s="1"/>
      <c r="L34" s="1"/>
      <c r="M34" s="73"/>
    </row>
    <row r="35" spans="10:20" ht="13.5" customHeight="1" x14ac:dyDescent="0.25">
      <c r="J35" s="1"/>
      <c r="K35" s="1"/>
      <c r="L35" s="1"/>
      <c r="P35" s="81"/>
    </row>
    <row r="36" spans="10:20" ht="13.5" customHeight="1" x14ac:dyDescent="0.25">
      <c r="J36" s="1"/>
      <c r="K36" s="1"/>
      <c r="L36" s="1"/>
      <c r="P36" s="73"/>
    </row>
    <row r="37" spans="10:20" ht="13.5" customHeight="1" x14ac:dyDescent="0.25">
      <c r="J37" s="1"/>
      <c r="K37" s="1"/>
      <c r="L37" s="1"/>
      <c r="P37" s="73"/>
    </row>
  </sheetData>
  <mergeCells count="29">
    <mergeCell ref="B7:C7"/>
    <mergeCell ref="D7:E7"/>
    <mergeCell ref="F7:G7"/>
    <mergeCell ref="B1:E1"/>
    <mergeCell ref="B2:E2"/>
    <mergeCell ref="B3:E3"/>
    <mergeCell ref="B4:E4"/>
    <mergeCell ref="C5:D5"/>
    <mergeCell ref="E5:G5"/>
    <mergeCell ref="H5:I5"/>
    <mergeCell ref="B6:C6"/>
    <mergeCell ref="D6:E6"/>
    <mergeCell ref="F6:G6"/>
    <mergeCell ref="H6:I6"/>
    <mergeCell ref="B28:C28"/>
    <mergeCell ref="F28:G28"/>
    <mergeCell ref="H28:I28"/>
    <mergeCell ref="D8:E8"/>
    <mergeCell ref="B19:C19"/>
    <mergeCell ref="F19:G19"/>
    <mergeCell ref="H19:I19"/>
    <mergeCell ref="B20:C20"/>
    <mergeCell ref="F20:G20"/>
    <mergeCell ref="H20:I20"/>
    <mergeCell ref="B21:C21"/>
    <mergeCell ref="H22:I22"/>
    <mergeCell ref="F23:G23"/>
    <mergeCell ref="F27:G27"/>
    <mergeCell ref="H27:I27"/>
  </mergeCells>
  <pageMargins left="0.24000000000000002" right="0.12000000000000001" top="0.24000000000000002" bottom="0.51" header="0" footer="0"/>
  <pageSetup paperSize="5" scale="94" pageOrder="overThenDown"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zoomScale="90" zoomScaleNormal="90" zoomScalePageLayoutView="90" workbookViewId="0">
      <selection activeCell="F31" sqref="F31"/>
    </sheetView>
  </sheetViews>
  <sheetFormatPr defaultColWidth="9.140625" defaultRowHeight="13.5" customHeight="1" x14ac:dyDescent="0.25"/>
  <cols>
    <col min="1" max="1" width="1.85546875" style="1" customWidth="1"/>
    <col min="2" max="2" width="9.140625" style="1" customWidth="1"/>
    <col min="3" max="3" width="8.42578125" style="1" customWidth="1"/>
    <col min="4" max="4" width="15.42578125" style="1" customWidth="1"/>
    <col min="5" max="5" width="26.28515625" style="1" customWidth="1"/>
    <col min="6" max="6" width="17.5703125" style="1" customWidth="1"/>
    <col min="7" max="7" width="6.28515625" style="1" customWidth="1"/>
    <col min="8" max="8" width="12" style="1" customWidth="1"/>
    <col min="9" max="9" width="12.7109375" style="1" customWidth="1"/>
    <col min="10" max="10" width="3.85546875" style="5" customWidth="1"/>
    <col min="11" max="11" width="5.42578125" style="6" customWidth="1"/>
    <col min="12" max="12" width="8.42578125" style="7" customWidth="1"/>
    <col min="13" max="13" width="13.28515625" style="7" customWidth="1"/>
    <col min="14" max="14" width="20" style="7" customWidth="1"/>
    <col min="15" max="15" width="8.140625" style="7" customWidth="1"/>
    <col min="16" max="16" width="12.85546875" style="7" customWidth="1"/>
    <col min="17" max="17" width="12.42578125" style="7" customWidth="1"/>
    <col min="18" max="18" width="12.42578125" style="8" customWidth="1"/>
    <col min="19" max="20" width="9.140625" style="1"/>
    <col min="21" max="21" width="10.28515625" style="1" bestFit="1" customWidth="1"/>
    <col min="22" max="22" width="10.28515625" style="1" customWidth="1"/>
    <col min="23" max="23" width="9.140625" style="1"/>
    <col min="24" max="24" width="10.28515625" style="1" bestFit="1" customWidth="1"/>
    <col min="25" max="25" width="10.28515625" style="1" customWidth="1"/>
    <col min="26" max="28" width="9.140625" style="1"/>
    <col min="29" max="29" width="10.140625" style="1" bestFit="1" customWidth="1"/>
    <col min="30" max="16384" width="9.140625" style="1"/>
  </cols>
  <sheetData>
    <row r="1" spans="1:29" ht="14.25" customHeight="1" x14ac:dyDescent="0.25">
      <c r="B1" s="302" t="s">
        <v>0</v>
      </c>
      <c r="C1" s="303"/>
      <c r="D1" s="303"/>
      <c r="E1" s="304"/>
      <c r="F1" s="2" t="s">
        <v>1</v>
      </c>
      <c r="G1" s="3"/>
      <c r="H1" s="3"/>
      <c r="I1" s="4"/>
    </row>
    <row r="2" spans="1:29" ht="14.25" customHeight="1" x14ac:dyDescent="0.25">
      <c r="B2" s="305" t="s">
        <v>2</v>
      </c>
      <c r="C2" s="306"/>
      <c r="D2" s="306"/>
      <c r="E2" s="307"/>
      <c r="F2" s="9" t="str">
        <f>M2</f>
        <v>RS PANTI WILASA Dr. CIPTO</v>
      </c>
      <c r="G2" s="10"/>
      <c r="H2" s="10"/>
      <c r="I2" s="11"/>
      <c r="L2" s="12" t="s">
        <v>3</v>
      </c>
      <c r="M2" s="104" t="s">
        <v>250</v>
      </c>
      <c r="N2" s="14"/>
      <c r="O2" s="15"/>
    </row>
    <row r="3" spans="1:29" ht="14.25" customHeight="1" x14ac:dyDescent="0.25">
      <c r="B3" s="285" t="s">
        <v>5</v>
      </c>
      <c r="C3" s="308"/>
      <c r="D3" s="308"/>
      <c r="E3" s="286"/>
      <c r="F3" s="9" t="str">
        <f>M3</f>
        <v>JL. DR.CIPTO NO.50</v>
      </c>
      <c r="G3" s="10"/>
      <c r="H3" s="10"/>
      <c r="I3" s="11"/>
      <c r="L3" s="12" t="s">
        <v>6</v>
      </c>
      <c r="M3" s="104" t="s">
        <v>251</v>
      </c>
      <c r="N3" s="14"/>
      <c r="O3" s="15"/>
    </row>
    <row r="4" spans="1:29" ht="14.25" customHeight="1" x14ac:dyDescent="0.25">
      <c r="B4" s="289" t="s">
        <v>8</v>
      </c>
      <c r="C4" s="309"/>
      <c r="D4" s="309"/>
      <c r="E4" s="290"/>
      <c r="F4" s="16" t="s">
        <v>9</v>
      </c>
      <c r="G4" s="17" t="str">
        <f>+M4</f>
        <v>01.139.894.8-511.002</v>
      </c>
      <c r="H4" s="18"/>
      <c r="I4" s="19"/>
      <c r="L4" s="12" t="s">
        <v>10</v>
      </c>
      <c r="M4" s="109" t="s">
        <v>252</v>
      </c>
      <c r="N4" s="14"/>
      <c r="O4" s="15"/>
    </row>
    <row r="5" spans="1:29" s="21" customFormat="1" ht="14.25" customHeight="1" x14ac:dyDescent="0.25">
      <c r="B5" s="22" t="s">
        <v>12</v>
      </c>
      <c r="C5" s="299" t="str">
        <f>+M6</f>
        <v>010.001-17.33559804</v>
      </c>
      <c r="D5" s="300"/>
      <c r="E5" s="310" t="s">
        <v>13</v>
      </c>
      <c r="F5" s="311"/>
      <c r="G5" s="312"/>
      <c r="H5" s="297" t="s">
        <v>14</v>
      </c>
      <c r="I5" s="298"/>
      <c r="J5" s="23"/>
      <c r="K5" s="6"/>
      <c r="L5" s="12"/>
      <c r="M5" s="13"/>
      <c r="N5" s="24"/>
      <c r="O5" s="25"/>
      <c r="P5" s="7"/>
      <c r="Q5" s="7"/>
      <c r="R5" s="8"/>
    </row>
    <row r="6" spans="1:29" s="26" customFormat="1" ht="10.5" customHeight="1" x14ac:dyDescent="0.25">
      <c r="B6" s="293" t="s">
        <v>15</v>
      </c>
      <c r="C6" s="294"/>
      <c r="D6" s="293" t="s">
        <v>16</v>
      </c>
      <c r="E6" s="294"/>
      <c r="F6" s="293" t="s">
        <v>17</v>
      </c>
      <c r="G6" s="294"/>
      <c r="H6" s="297" t="s">
        <v>18</v>
      </c>
      <c r="I6" s="298"/>
      <c r="J6" s="27"/>
      <c r="K6" s="6"/>
      <c r="L6" s="12" t="s">
        <v>19</v>
      </c>
      <c r="M6" s="13" t="s">
        <v>254</v>
      </c>
      <c r="N6" s="24"/>
      <c r="O6" s="25"/>
      <c r="P6" s="7"/>
      <c r="Q6" s="7"/>
      <c r="R6" s="8"/>
    </row>
    <row r="7" spans="1:29" s="26" customFormat="1" ht="12.75" customHeight="1" x14ac:dyDescent="0.15">
      <c r="B7" s="299" t="str">
        <f>+M7</f>
        <v>324/HAM/IV/2017</v>
      </c>
      <c r="C7" s="300"/>
      <c r="D7" s="301">
        <f>+M8</f>
        <v>42830</v>
      </c>
      <c r="E7" s="294"/>
      <c r="F7" s="301">
        <f>+M9</f>
        <v>42851</v>
      </c>
      <c r="G7" s="294"/>
      <c r="H7" s="264" t="s">
        <v>20</v>
      </c>
      <c r="I7" s="265"/>
      <c r="J7" s="27"/>
      <c r="K7" s="6"/>
      <c r="L7" s="12" t="s">
        <v>21</v>
      </c>
      <c r="M7" s="28" t="s">
        <v>253</v>
      </c>
      <c r="N7" s="24"/>
      <c r="O7" s="25">
        <f>447-8</f>
        <v>439</v>
      </c>
      <c r="P7" s="7"/>
      <c r="Q7" s="7"/>
      <c r="R7" s="8"/>
    </row>
    <row r="8" spans="1:29" s="26" customFormat="1" ht="10.5" customHeight="1" x14ac:dyDescent="0.25">
      <c r="B8" s="246" t="s">
        <v>22</v>
      </c>
      <c r="C8" s="246" t="s">
        <v>23</v>
      </c>
      <c r="D8" s="317" t="s">
        <v>24</v>
      </c>
      <c r="E8" s="317"/>
      <c r="F8" s="246" t="s">
        <v>25</v>
      </c>
      <c r="G8" s="246" t="s">
        <v>26</v>
      </c>
      <c r="H8" s="246" t="s">
        <v>27</v>
      </c>
      <c r="I8" s="246" t="s">
        <v>28</v>
      </c>
      <c r="J8" s="27"/>
      <c r="K8" s="6"/>
      <c r="L8" s="12" t="s">
        <v>29</v>
      </c>
      <c r="M8" s="30">
        <v>42830</v>
      </c>
      <c r="N8" s="24"/>
      <c r="O8" s="25"/>
      <c r="P8" s="7"/>
      <c r="Q8" s="7"/>
      <c r="R8" s="8"/>
    </row>
    <row r="9" spans="1:29" ht="15" customHeight="1" x14ac:dyDescent="0.25">
      <c r="B9" s="31">
        <f t="shared" ref="B9:D16" si="0">+L13</f>
        <v>27</v>
      </c>
      <c r="C9" s="263" t="str">
        <f t="shared" si="0"/>
        <v>BOX</v>
      </c>
      <c r="D9" s="33" t="str">
        <f t="shared" si="0"/>
        <v>SPUIT 3CC CIRINGE</v>
      </c>
      <c r="E9" s="70"/>
      <c r="F9" s="268" t="s">
        <v>239</v>
      </c>
      <c r="G9" s="135">
        <f>+O13</f>
        <v>0</v>
      </c>
      <c r="H9" s="91">
        <f t="shared" ref="H9:I16" si="1">+P13</f>
        <v>66400</v>
      </c>
      <c r="I9" s="269">
        <f t="shared" si="1"/>
        <v>1792800</v>
      </c>
      <c r="L9" s="12" t="s">
        <v>30</v>
      </c>
      <c r="M9" s="30">
        <f>M8+21</f>
        <v>42851</v>
      </c>
      <c r="N9" s="24"/>
      <c r="O9" s="25"/>
    </row>
    <row r="10" spans="1:29" ht="15.6" customHeight="1" x14ac:dyDescent="0.25">
      <c r="B10" s="31">
        <f t="shared" si="0"/>
        <v>5</v>
      </c>
      <c r="C10" s="263" t="str">
        <f t="shared" si="0"/>
        <v>BOX</v>
      </c>
      <c r="D10" s="33" t="str">
        <f t="shared" si="0"/>
        <v>SPUIT 5CC CIRINGE</v>
      </c>
      <c r="E10" s="70"/>
      <c r="F10" s="268" t="s">
        <v>255</v>
      </c>
      <c r="G10" s="135">
        <f t="shared" ref="G10:G13" si="2">+O14</f>
        <v>0</v>
      </c>
      <c r="H10" s="91">
        <f t="shared" si="1"/>
        <v>84100</v>
      </c>
      <c r="I10" s="37">
        <f t="shared" si="1"/>
        <v>420500</v>
      </c>
    </row>
    <row r="11" spans="1:29" ht="15" customHeight="1" x14ac:dyDescent="0.25">
      <c r="B11" s="31">
        <f t="shared" si="0"/>
        <v>5</v>
      </c>
      <c r="C11" s="263" t="str">
        <f t="shared" si="0"/>
        <v>BOX</v>
      </c>
      <c r="D11" s="33" t="str">
        <f t="shared" si="0"/>
        <v>SPUIT 10CC CIRINGE</v>
      </c>
      <c r="E11" s="70"/>
      <c r="F11" s="270" t="s">
        <v>256</v>
      </c>
      <c r="G11" s="135">
        <f t="shared" si="2"/>
        <v>0</v>
      </c>
      <c r="H11" s="91">
        <f t="shared" si="1"/>
        <v>110800</v>
      </c>
      <c r="I11" s="37">
        <f t="shared" si="1"/>
        <v>554000</v>
      </c>
      <c r="L11" s="46" t="s">
        <v>31</v>
      </c>
      <c r="M11" s="46" t="s">
        <v>32</v>
      </c>
      <c r="N11" s="46"/>
      <c r="O11" s="46" t="s">
        <v>33</v>
      </c>
      <c r="P11" s="46" t="s">
        <v>34</v>
      </c>
      <c r="Q11" s="46" t="s">
        <v>35</v>
      </c>
      <c r="R11" s="47" t="s">
        <v>33</v>
      </c>
    </row>
    <row r="12" spans="1:29" ht="15.6" customHeight="1" x14ac:dyDescent="0.25">
      <c r="A12" s="48"/>
      <c r="B12" s="38">
        <f t="shared" si="0"/>
        <v>0</v>
      </c>
      <c r="C12" s="271">
        <f t="shared" si="0"/>
        <v>0</v>
      </c>
      <c r="D12" s="41">
        <f t="shared" si="0"/>
        <v>0</v>
      </c>
      <c r="E12" s="272"/>
      <c r="F12" s="273"/>
      <c r="G12" s="135">
        <f t="shared" si="2"/>
        <v>0</v>
      </c>
      <c r="H12" s="95">
        <f t="shared" si="1"/>
        <v>0</v>
      </c>
      <c r="I12" s="45">
        <f t="shared" si="1"/>
        <v>0</v>
      </c>
      <c r="U12" s="1" t="s">
        <v>36</v>
      </c>
      <c r="V12" s="1" t="s">
        <v>37</v>
      </c>
      <c r="Y12" s="1" t="s">
        <v>38</v>
      </c>
    </row>
    <row r="13" spans="1:29" ht="15.6" customHeight="1" x14ac:dyDescent="0.25">
      <c r="A13" s="48"/>
      <c r="B13" s="38">
        <f t="shared" si="0"/>
        <v>0</v>
      </c>
      <c r="C13" s="271">
        <f t="shared" si="0"/>
        <v>0</v>
      </c>
      <c r="D13" s="41">
        <f t="shared" si="0"/>
        <v>0</v>
      </c>
      <c r="E13" s="272"/>
      <c r="F13" s="273"/>
      <c r="G13" s="135">
        <f t="shared" si="2"/>
        <v>0</v>
      </c>
      <c r="H13" s="95">
        <f t="shared" si="1"/>
        <v>0</v>
      </c>
      <c r="I13" s="45">
        <f t="shared" si="1"/>
        <v>0</v>
      </c>
      <c r="K13" s="49" t="s">
        <v>39</v>
      </c>
      <c r="L13" s="50">
        <v>27</v>
      </c>
      <c r="M13" s="50" t="s">
        <v>75</v>
      </c>
      <c r="N13" s="50" t="s">
        <v>240</v>
      </c>
      <c r="O13" s="52">
        <v>0</v>
      </c>
      <c r="P13" s="53">
        <v>66400</v>
      </c>
      <c r="Q13" s="53">
        <f t="shared" ref="Q13:Q24" si="3">L13*P13</f>
        <v>1792800</v>
      </c>
      <c r="R13" s="53">
        <f t="shared" ref="R13:R24" si="4">+Q13*O13</f>
        <v>0</v>
      </c>
      <c r="S13" s="54">
        <f t="shared" ref="S13:S18" si="5">Q13-R13</f>
        <v>1792800</v>
      </c>
      <c r="T13" s="54">
        <f t="shared" ref="T13:T18" si="6">S13/L13</f>
        <v>66400</v>
      </c>
      <c r="U13" s="54">
        <f t="shared" ref="U13:U18" si="7">T13*0.1</f>
        <v>6640</v>
      </c>
      <c r="V13" s="54">
        <f t="shared" ref="V13:V18" si="8">U13*0.15</f>
        <v>996</v>
      </c>
      <c r="W13" s="54">
        <f t="shared" ref="W13:W18" si="9">T13+U13</f>
        <v>73040</v>
      </c>
      <c r="X13" s="54">
        <f t="shared" ref="X13:X18" si="10">W13*L13</f>
        <v>1972080</v>
      </c>
      <c r="Y13" s="54">
        <f t="shared" ref="Y13:Y18" si="11">T13-V13</f>
        <v>65404</v>
      </c>
      <c r="AA13" s="1">
        <v>137940</v>
      </c>
      <c r="AB13" s="54">
        <f>Y13-AA13</f>
        <v>-72536</v>
      </c>
      <c r="AC13" s="55">
        <f>AB13*L13</f>
        <v>-1958472</v>
      </c>
    </row>
    <row r="14" spans="1:29" ht="14.45" customHeight="1" x14ac:dyDescent="0.25">
      <c r="A14" s="48"/>
      <c r="B14" s="38">
        <f t="shared" si="0"/>
        <v>0</v>
      </c>
      <c r="C14" s="271">
        <f t="shared" si="0"/>
        <v>0</v>
      </c>
      <c r="D14" s="41">
        <f t="shared" si="0"/>
        <v>0</v>
      </c>
      <c r="E14" s="272"/>
      <c r="F14" s="273"/>
      <c r="G14" s="43"/>
      <c r="H14" s="95">
        <f t="shared" si="1"/>
        <v>0</v>
      </c>
      <c r="I14" s="45">
        <f t="shared" si="1"/>
        <v>0</v>
      </c>
      <c r="K14" s="49" t="s">
        <v>40</v>
      </c>
      <c r="L14" s="50">
        <v>5</v>
      </c>
      <c r="M14" s="50" t="s">
        <v>75</v>
      </c>
      <c r="N14" s="50" t="s">
        <v>246</v>
      </c>
      <c r="O14" s="52">
        <v>0</v>
      </c>
      <c r="P14" s="53">
        <v>84100</v>
      </c>
      <c r="Q14" s="53">
        <f t="shared" si="3"/>
        <v>420500</v>
      </c>
      <c r="R14" s="53">
        <f t="shared" si="4"/>
        <v>0</v>
      </c>
      <c r="S14" s="54">
        <f t="shared" si="5"/>
        <v>420500</v>
      </c>
      <c r="T14" s="54">
        <f t="shared" si="6"/>
        <v>84100</v>
      </c>
      <c r="U14" s="54">
        <f t="shared" si="7"/>
        <v>8410</v>
      </c>
      <c r="V14" s="54">
        <f t="shared" si="8"/>
        <v>1261.5</v>
      </c>
      <c r="W14" s="54">
        <f t="shared" si="9"/>
        <v>92510</v>
      </c>
      <c r="X14" s="54">
        <f t="shared" si="10"/>
        <v>462550</v>
      </c>
      <c r="Y14" s="54">
        <f t="shared" si="11"/>
        <v>82838.5</v>
      </c>
      <c r="AB14" s="54"/>
    </row>
    <row r="15" spans="1:29" ht="15.6" customHeight="1" x14ac:dyDescent="0.25">
      <c r="B15" s="38">
        <f t="shared" si="0"/>
        <v>0</v>
      </c>
      <c r="C15" s="271">
        <f t="shared" si="0"/>
        <v>0</v>
      </c>
      <c r="D15" s="41">
        <f t="shared" si="0"/>
        <v>0</v>
      </c>
      <c r="E15" s="272"/>
      <c r="F15" s="274"/>
      <c r="G15" s="43"/>
      <c r="H15" s="95">
        <f t="shared" si="1"/>
        <v>0</v>
      </c>
      <c r="I15" s="45">
        <f t="shared" si="1"/>
        <v>0</v>
      </c>
      <c r="K15" s="49" t="s">
        <v>41</v>
      </c>
      <c r="L15" s="50">
        <v>5</v>
      </c>
      <c r="M15" s="50" t="s">
        <v>75</v>
      </c>
      <c r="N15" s="50" t="s">
        <v>93</v>
      </c>
      <c r="O15" s="52">
        <v>0</v>
      </c>
      <c r="P15" s="53">
        <v>110800</v>
      </c>
      <c r="Q15" s="53">
        <f t="shared" si="3"/>
        <v>554000</v>
      </c>
      <c r="R15" s="53">
        <f t="shared" si="4"/>
        <v>0</v>
      </c>
      <c r="S15" s="54">
        <f t="shared" si="5"/>
        <v>554000</v>
      </c>
      <c r="T15" s="54">
        <f t="shared" si="6"/>
        <v>110800</v>
      </c>
      <c r="U15" s="54">
        <f t="shared" si="7"/>
        <v>11080</v>
      </c>
      <c r="V15" s="54">
        <f t="shared" si="8"/>
        <v>1662</v>
      </c>
      <c r="W15" s="54">
        <f t="shared" si="9"/>
        <v>121880</v>
      </c>
      <c r="X15" s="54">
        <f t="shared" si="10"/>
        <v>609400</v>
      </c>
      <c r="Y15" s="54">
        <f t="shared" si="11"/>
        <v>109138</v>
      </c>
      <c r="AB15" s="54"/>
    </row>
    <row r="16" spans="1:29" ht="15.6" customHeight="1" x14ac:dyDescent="0.25">
      <c r="B16" s="38">
        <f t="shared" si="0"/>
        <v>0</v>
      </c>
      <c r="C16" s="271">
        <f t="shared" si="0"/>
        <v>0</v>
      </c>
      <c r="D16" s="41">
        <f t="shared" si="0"/>
        <v>0</v>
      </c>
      <c r="E16" s="272"/>
      <c r="F16" s="274"/>
      <c r="G16" s="43"/>
      <c r="H16" s="95">
        <f t="shared" si="1"/>
        <v>0</v>
      </c>
      <c r="I16" s="45">
        <f t="shared" si="1"/>
        <v>0</v>
      </c>
      <c r="K16" s="49" t="s">
        <v>42</v>
      </c>
      <c r="L16" s="50"/>
      <c r="M16" s="50"/>
      <c r="N16" s="50"/>
      <c r="O16" s="52"/>
      <c r="P16" s="53"/>
      <c r="Q16" s="53">
        <f t="shared" si="3"/>
        <v>0</v>
      </c>
      <c r="R16" s="53">
        <f t="shared" si="4"/>
        <v>0</v>
      </c>
      <c r="S16" s="54">
        <f t="shared" si="5"/>
        <v>0</v>
      </c>
      <c r="T16" s="54" t="e">
        <f t="shared" si="6"/>
        <v>#DIV/0!</v>
      </c>
      <c r="U16" s="54" t="e">
        <f t="shared" si="7"/>
        <v>#DIV/0!</v>
      </c>
      <c r="V16" s="54" t="e">
        <f t="shared" si="8"/>
        <v>#DIV/0!</v>
      </c>
      <c r="W16" s="54" t="e">
        <f t="shared" si="9"/>
        <v>#DIV/0!</v>
      </c>
      <c r="X16" s="54" t="e">
        <f t="shared" si="10"/>
        <v>#DIV/0!</v>
      </c>
      <c r="Y16" s="54" t="e">
        <f t="shared" si="11"/>
        <v>#DIV/0!</v>
      </c>
      <c r="AB16" s="54"/>
    </row>
    <row r="17" spans="2:29" ht="12" customHeight="1" x14ac:dyDescent="0.25">
      <c r="B17" s="293" t="s">
        <v>45</v>
      </c>
      <c r="C17" s="294"/>
      <c r="D17" s="246" t="s">
        <v>46</v>
      </c>
      <c r="E17" s="246" t="s">
        <v>47</v>
      </c>
      <c r="F17" s="293" t="s">
        <v>36</v>
      </c>
      <c r="G17" s="294"/>
      <c r="H17" s="293" t="s">
        <v>48</v>
      </c>
      <c r="I17" s="294"/>
      <c r="K17" s="49" t="s">
        <v>43</v>
      </c>
      <c r="L17" s="50"/>
      <c r="M17" s="50"/>
      <c r="N17" s="51"/>
      <c r="O17" s="52"/>
      <c r="P17" s="53"/>
      <c r="Q17" s="53">
        <f t="shared" si="3"/>
        <v>0</v>
      </c>
      <c r="R17" s="53">
        <f t="shared" si="4"/>
        <v>0</v>
      </c>
      <c r="S17" s="54">
        <f t="shared" si="5"/>
        <v>0</v>
      </c>
      <c r="T17" s="54" t="e">
        <f t="shared" si="6"/>
        <v>#DIV/0!</v>
      </c>
      <c r="U17" s="54" t="e">
        <f t="shared" si="7"/>
        <v>#DIV/0!</v>
      </c>
      <c r="V17" s="54" t="e">
        <f t="shared" si="8"/>
        <v>#DIV/0!</v>
      </c>
      <c r="W17" s="54" t="e">
        <f t="shared" si="9"/>
        <v>#DIV/0!</v>
      </c>
      <c r="X17" s="54" t="e">
        <f t="shared" si="10"/>
        <v>#DIV/0!</v>
      </c>
      <c r="Y17" s="54" t="e">
        <f t="shared" si="11"/>
        <v>#DIV/0!</v>
      </c>
      <c r="AB17" s="54"/>
      <c r="AC17" s="57"/>
    </row>
    <row r="18" spans="2:29" s="26" customFormat="1" ht="12" customHeight="1" x14ac:dyDescent="0.25">
      <c r="B18" s="295">
        <f>+M26</f>
        <v>2767300</v>
      </c>
      <c r="C18" s="296"/>
      <c r="D18" s="61">
        <f>+M27</f>
        <v>0</v>
      </c>
      <c r="E18" s="61">
        <f>+M28</f>
        <v>2767300</v>
      </c>
      <c r="F18" s="295">
        <f>+M29</f>
        <v>276730</v>
      </c>
      <c r="G18" s="296"/>
      <c r="H18" s="295">
        <f>M30</f>
        <v>3044030</v>
      </c>
      <c r="I18" s="296"/>
      <c r="J18" s="27"/>
      <c r="K18" s="49" t="s">
        <v>44</v>
      </c>
      <c r="L18" s="50"/>
      <c r="M18" s="50"/>
      <c r="N18" s="51"/>
      <c r="O18" s="52"/>
      <c r="P18" s="53"/>
      <c r="Q18" s="53">
        <f t="shared" si="3"/>
        <v>0</v>
      </c>
      <c r="R18" s="53">
        <f t="shared" si="4"/>
        <v>0</v>
      </c>
      <c r="S18" s="54">
        <f t="shared" si="5"/>
        <v>0</v>
      </c>
      <c r="T18" s="54" t="e">
        <f t="shared" si="6"/>
        <v>#DIV/0!</v>
      </c>
      <c r="U18" s="54" t="e">
        <f t="shared" si="7"/>
        <v>#DIV/0!</v>
      </c>
      <c r="V18" s="54" t="e">
        <f t="shared" si="8"/>
        <v>#DIV/0!</v>
      </c>
      <c r="W18" s="54" t="e">
        <f t="shared" si="9"/>
        <v>#DIV/0!</v>
      </c>
      <c r="X18" s="54" t="e">
        <f t="shared" si="10"/>
        <v>#DIV/0!</v>
      </c>
      <c r="Y18" s="54" t="e">
        <f t="shared" si="11"/>
        <v>#DIV/0!</v>
      </c>
      <c r="Z18" s="1"/>
      <c r="AA18" s="1"/>
      <c r="AB18" s="54"/>
    </row>
    <row r="19" spans="2:29" s="26" customFormat="1" ht="15" customHeight="1" x14ac:dyDescent="0.25">
      <c r="B19" s="281" t="s">
        <v>51</v>
      </c>
      <c r="C19" s="282"/>
      <c r="D19" s="63" t="str">
        <f>+M31</f>
        <v>TIGA JUTA EMPAT PULUH EMPAT RIBU TIGA PULUH RUPIAH.</v>
      </c>
      <c r="E19" s="64"/>
      <c r="F19" s="65"/>
      <c r="G19" s="65"/>
      <c r="H19" s="65"/>
      <c r="I19" s="66"/>
      <c r="J19" s="27"/>
      <c r="K19" s="49" t="s">
        <v>49</v>
      </c>
      <c r="L19" s="50"/>
      <c r="M19" s="50"/>
      <c r="N19" s="51"/>
      <c r="O19" s="52"/>
      <c r="P19" s="53"/>
      <c r="Q19" s="53">
        <f t="shared" si="3"/>
        <v>0</v>
      </c>
      <c r="R19" s="53">
        <f t="shared" si="4"/>
        <v>0</v>
      </c>
      <c r="S19" s="54"/>
      <c r="T19" s="54"/>
      <c r="U19" s="54"/>
      <c r="V19" s="54"/>
      <c r="W19" s="54"/>
      <c r="X19" s="54"/>
      <c r="Y19" s="54"/>
    </row>
    <row r="20" spans="2:29" s="26" customFormat="1" ht="14.1" customHeight="1" x14ac:dyDescent="0.25">
      <c r="B20" s="2" t="s">
        <v>53</v>
      </c>
      <c r="C20" s="67"/>
      <c r="D20" s="2"/>
      <c r="E20" s="68"/>
      <c r="F20" s="69"/>
      <c r="G20" s="67"/>
      <c r="H20" s="283" t="s">
        <v>54</v>
      </c>
      <c r="I20" s="284"/>
      <c r="J20" s="27"/>
      <c r="K20" s="49" t="s">
        <v>50</v>
      </c>
      <c r="L20" s="50"/>
      <c r="M20" s="50"/>
      <c r="N20" s="51"/>
      <c r="O20" s="52"/>
      <c r="P20" s="53"/>
      <c r="Q20" s="53">
        <f t="shared" si="3"/>
        <v>0</v>
      </c>
      <c r="R20" s="53">
        <f t="shared" si="4"/>
        <v>0</v>
      </c>
      <c r="X20" s="62"/>
      <c r="Y20" s="62"/>
    </row>
    <row r="21" spans="2:29" ht="13.5" customHeight="1" x14ac:dyDescent="0.25">
      <c r="B21" s="32" t="s">
        <v>56</v>
      </c>
      <c r="C21" s="70"/>
      <c r="D21" s="32"/>
      <c r="E21" s="71"/>
      <c r="F21" s="285" t="s">
        <v>57</v>
      </c>
      <c r="G21" s="286"/>
      <c r="H21" s="32"/>
      <c r="I21" s="70"/>
      <c r="K21" s="49" t="s">
        <v>52</v>
      </c>
      <c r="L21" s="50"/>
      <c r="M21" s="50"/>
      <c r="N21" s="51"/>
      <c r="O21" s="52"/>
      <c r="P21" s="53"/>
      <c r="Q21" s="53">
        <f t="shared" si="3"/>
        <v>0</v>
      </c>
      <c r="R21" s="53">
        <f t="shared" si="4"/>
        <v>0</v>
      </c>
    </row>
    <row r="22" spans="2:29" ht="15" customHeight="1" x14ac:dyDescent="0.25">
      <c r="B22" s="32"/>
      <c r="C22" s="70"/>
      <c r="D22" s="32"/>
      <c r="E22" s="71"/>
      <c r="F22" s="72"/>
      <c r="G22" s="70"/>
      <c r="H22" s="32"/>
      <c r="I22" s="70"/>
      <c r="K22" s="49" t="s">
        <v>55</v>
      </c>
      <c r="L22" s="50"/>
      <c r="M22" s="50"/>
      <c r="N22" s="50"/>
      <c r="O22" s="52"/>
      <c r="P22" s="53"/>
      <c r="Q22" s="53">
        <f t="shared" si="3"/>
        <v>0</v>
      </c>
      <c r="R22" s="53">
        <f t="shared" si="4"/>
        <v>0</v>
      </c>
    </row>
    <row r="23" spans="2:29" ht="13.5" customHeight="1" x14ac:dyDescent="0.25">
      <c r="B23" s="32"/>
      <c r="C23" s="70"/>
      <c r="D23" s="32"/>
      <c r="E23" s="71"/>
      <c r="F23" s="72"/>
      <c r="G23" s="70"/>
      <c r="H23" s="32"/>
      <c r="I23" s="70"/>
      <c r="K23" s="49" t="s">
        <v>58</v>
      </c>
      <c r="L23" s="50"/>
      <c r="M23" s="50"/>
      <c r="N23" s="50"/>
      <c r="O23" s="52"/>
      <c r="P23" s="53"/>
      <c r="Q23" s="53">
        <f t="shared" si="3"/>
        <v>0</v>
      </c>
      <c r="R23" s="53">
        <f t="shared" si="4"/>
        <v>0</v>
      </c>
    </row>
    <row r="24" spans="2:29" ht="13.5" customHeight="1" x14ac:dyDescent="0.25">
      <c r="B24" s="32"/>
      <c r="C24" s="70"/>
      <c r="D24" s="32"/>
      <c r="E24" s="76"/>
      <c r="F24" s="315" t="s">
        <v>69</v>
      </c>
      <c r="G24" s="316"/>
      <c r="H24" s="315" t="s">
        <v>61</v>
      </c>
      <c r="I24" s="316"/>
      <c r="K24" s="49" t="s">
        <v>59</v>
      </c>
      <c r="L24" s="50"/>
      <c r="M24" s="50"/>
      <c r="N24" s="51"/>
      <c r="O24" s="52"/>
      <c r="P24" s="53"/>
      <c r="Q24" s="53">
        <f t="shared" si="3"/>
        <v>0</v>
      </c>
      <c r="R24" s="53">
        <f t="shared" si="4"/>
        <v>0</v>
      </c>
      <c r="X24" s="54">
        <v>7810506</v>
      </c>
      <c r="Y24" s="54"/>
    </row>
    <row r="25" spans="2:29" ht="12.75" customHeight="1" x14ac:dyDescent="0.25">
      <c r="B25" s="289" t="s">
        <v>63</v>
      </c>
      <c r="C25" s="290"/>
      <c r="D25" s="77"/>
      <c r="E25" s="78"/>
      <c r="F25" s="313" t="s">
        <v>70</v>
      </c>
      <c r="G25" s="314"/>
      <c r="H25" s="313" t="s">
        <v>64</v>
      </c>
      <c r="I25" s="314"/>
      <c r="Q25" s="73">
        <f>SUM(Q13:Q24)</f>
        <v>2767300</v>
      </c>
    </row>
    <row r="26" spans="2:29" ht="13.5" customHeight="1" x14ac:dyDescent="0.25">
      <c r="L26" s="74" t="s">
        <v>60</v>
      </c>
      <c r="M26" s="75">
        <f>Q25</f>
        <v>2767300</v>
      </c>
      <c r="N26" s="74"/>
      <c r="O26" s="74"/>
      <c r="P26" s="74"/>
      <c r="Q26" s="74"/>
    </row>
    <row r="27" spans="2:29" ht="13.5" customHeight="1" x14ac:dyDescent="0.25">
      <c r="L27" s="74" t="s">
        <v>62</v>
      </c>
      <c r="M27" s="75">
        <f>SUM(R13:R24)</f>
        <v>0</v>
      </c>
      <c r="N27" s="74"/>
      <c r="O27" s="74"/>
      <c r="P27" s="74"/>
      <c r="Q27" s="74"/>
    </row>
    <row r="28" spans="2:29" ht="13.5" customHeight="1" x14ac:dyDescent="0.25">
      <c r="L28" s="74" t="s">
        <v>65</v>
      </c>
      <c r="M28" s="75">
        <f>+M26-M27</f>
        <v>2767300</v>
      </c>
      <c r="N28" s="74"/>
      <c r="O28" s="74"/>
      <c r="P28" s="74"/>
      <c r="Q28" s="74"/>
    </row>
    <row r="29" spans="2:29" ht="13.5" customHeight="1" x14ac:dyDescent="0.25">
      <c r="L29" s="74" t="s">
        <v>36</v>
      </c>
      <c r="M29" s="75">
        <f>0.1*M28</f>
        <v>276730</v>
      </c>
      <c r="N29" s="79">
        <f>M29*1.5%</f>
        <v>4150.95</v>
      </c>
      <c r="O29" s="74"/>
      <c r="P29" s="74"/>
      <c r="Q29" s="74"/>
    </row>
    <row r="30" spans="2:29" ht="13.5" customHeight="1" x14ac:dyDescent="0.25">
      <c r="L30" s="74" t="s">
        <v>66</v>
      </c>
      <c r="M30" s="75">
        <f>M28+M29</f>
        <v>3044030</v>
      </c>
      <c r="N30" s="74"/>
      <c r="O30" s="74"/>
      <c r="P30" s="74"/>
      <c r="Q30" s="74"/>
    </row>
    <row r="31" spans="2:29" ht="13.5" customHeight="1" x14ac:dyDescent="0.25">
      <c r="L31" s="74" t="s">
        <v>67</v>
      </c>
      <c r="M31" s="80" t="s">
        <v>276</v>
      </c>
      <c r="N31" s="74"/>
      <c r="O31" s="74"/>
      <c r="P31" s="74"/>
      <c r="Q31" s="74"/>
    </row>
    <row r="33" spans="10:20" ht="13.5" customHeight="1" x14ac:dyDescent="0.25">
      <c r="J33" s="1"/>
      <c r="K33" s="1"/>
      <c r="L33" s="1"/>
      <c r="T33" s="73">
        <f>SUM(T23:T32)</f>
        <v>0</v>
      </c>
    </row>
    <row r="34" spans="10:20" ht="13.5" customHeight="1" x14ac:dyDescent="0.25">
      <c r="J34" s="1"/>
      <c r="K34" s="1"/>
      <c r="L34" s="1"/>
      <c r="M34" s="73"/>
    </row>
    <row r="35" spans="10:20" ht="13.5" customHeight="1" x14ac:dyDescent="0.25">
      <c r="J35" s="1"/>
      <c r="K35" s="1"/>
      <c r="L35" s="1"/>
      <c r="P35" s="81"/>
    </row>
    <row r="36" spans="10:20" ht="13.5" customHeight="1" x14ac:dyDescent="0.25">
      <c r="J36" s="1"/>
      <c r="K36" s="1"/>
      <c r="L36" s="1"/>
      <c r="P36" s="73"/>
    </row>
    <row r="37" spans="10:20" ht="13.5" customHeight="1" x14ac:dyDescent="0.25">
      <c r="J37" s="1"/>
      <c r="K37" s="1"/>
      <c r="L37" s="1"/>
      <c r="P37" s="73"/>
    </row>
  </sheetData>
  <mergeCells count="29">
    <mergeCell ref="B7:C7"/>
    <mergeCell ref="D7:E7"/>
    <mergeCell ref="F7:G7"/>
    <mergeCell ref="B1:E1"/>
    <mergeCell ref="B2:E2"/>
    <mergeCell ref="B3:E3"/>
    <mergeCell ref="B4:E4"/>
    <mergeCell ref="C5:D5"/>
    <mergeCell ref="E5:G5"/>
    <mergeCell ref="H5:I5"/>
    <mergeCell ref="B6:C6"/>
    <mergeCell ref="D6:E6"/>
    <mergeCell ref="F6:G6"/>
    <mergeCell ref="H6:I6"/>
    <mergeCell ref="B25:C25"/>
    <mergeCell ref="F25:G25"/>
    <mergeCell ref="H25:I25"/>
    <mergeCell ref="D8:E8"/>
    <mergeCell ref="B17:C17"/>
    <mergeCell ref="F17:G17"/>
    <mergeCell ref="H17:I17"/>
    <mergeCell ref="B18:C18"/>
    <mergeCell ref="F18:G18"/>
    <mergeCell ref="H18:I18"/>
    <mergeCell ref="B19:C19"/>
    <mergeCell ref="H20:I20"/>
    <mergeCell ref="F21:G21"/>
    <mergeCell ref="F24:G24"/>
    <mergeCell ref="H24:I24"/>
  </mergeCells>
  <pageMargins left="0.19685039370078741" right="0" top="0.23622047244094491" bottom="0.51181102362204722" header="0" footer="0"/>
  <pageSetup paperSize="5" scale="97" pageOrder="overThenDown" orientation="portrait" horizontalDpi="4294967292" vertic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opLeftCell="A2" zoomScale="90" zoomScaleNormal="90" zoomScalePageLayoutView="90" workbookViewId="0">
      <selection activeCell="H30" sqref="H30"/>
    </sheetView>
  </sheetViews>
  <sheetFormatPr defaultColWidth="9.140625" defaultRowHeight="13.5" customHeight="1" x14ac:dyDescent="0.25"/>
  <cols>
    <col min="1" max="1" width="1.85546875" style="1" customWidth="1"/>
    <col min="2" max="2" width="9.140625" style="1" customWidth="1"/>
    <col min="3" max="3" width="8.42578125" style="1" customWidth="1"/>
    <col min="4" max="4" width="15.42578125" style="1" customWidth="1"/>
    <col min="5" max="5" width="21.28515625" style="1" customWidth="1"/>
    <col min="6" max="6" width="15" style="1" customWidth="1"/>
    <col min="7" max="7" width="5.85546875" style="1" customWidth="1"/>
    <col min="8" max="8" width="12" style="1" customWidth="1"/>
    <col min="9" max="9" width="21.28515625" style="1" customWidth="1"/>
    <col min="10" max="10" width="3.85546875" style="5" customWidth="1"/>
    <col min="11" max="11" width="5.42578125" style="6" customWidth="1"/>
    <col min="12" max="12" width="8.42578125" style="7" customWidth="1"/>
    <col min="13" max="13" width="13.28515625" style="7" customWidth="1"/>
    <col min="14" max="14" width="20" style="7" customWidth="1"/>
    <col min="15" max="15" width="8.140625" style="7" customWidth="1"/>
    <col min="16" max="16" width="12.85546875" style="7" customWidth="1"/>
    <col min="17" max="17" width="12.42578125" style="7" customWidth="1"/>
    <col min="18" max="18" width="12.42578125" style="8" customWidth="1"/>
    <col min="19" max="20" width="9.140625" style="1"/>
    <col min="21" max="21" width="10.28515625" style="1" bestFit="1" customWidth="1"/>
    <col min="22" max="22" width="10.28515625" style="1" customWidth="1"/>
    <col min="23" max="23" width="9.140625" style="1"/>
    <col min="24" max="24" width="10.28515625" style="1" bestFit="1" customWidth="1"/>
    <col min="25" max="25" width="10.28515625" style="1" customWidth="1"/>
    <col min="26" max="28" width="9.140625" style="1"/>
    <col min="29" max="29" width="10.140625" style="1" bestFit="1" customWidth="1"/>
    <col min="30" max="16384" width="9.140625" style="1"/>
  </cols>
  <sheetData>
    <row r="1" spans="1:29" ht="14.25" customHeight="1" x14ac:dyDescent="0.25">
      <c r="B1" s="302" t="s">
        <v>0</v>
      </c>
      <c r="C1" s="303"/>
      <c r="D1" s="303"/>
      <c r="E1" s="304"/>
      <c r="F1" s="2" t="s">
        <v>1</v>
      </c>
      <c r="G1" s="3"/>
      <c r="H1" s="3"/>
      <c r="I1" s="4"/>
    </row>
    <row r="2" spans="1:29" ht="14.25" customHeight="1" x14ac:dyDescent="0.25">
      <c r="B2" s="305" t="s">
        <v>2</v>
      </c>
      <c r="C2" s="306"/>
      <c r="D2" s="306"/>
      <c r="E2" s="307"/>
      <c r="F2" s="9" t="str">
        <f>M2</f>
        <v>RS PANTI WILASA CITARUM</v>
      </c>
      <c r="G2" s="10"/>
      <c r="H2" s="10"/>
      <c r="I2" s="11"/>
      <c r="L2" s="12" t="s">
        <v>3</v>
      </c>
      <c r="M2" s="104" t="s">
        <v>235</v>
      </c>
      <c r="N2" s="14"/>
      <c r="O2" s="15"/>
    </row>
    <row r="3" spans="1:29" ht="14.25" customHeight="1" x14ac:dyDescent="0.25">
      <c r="B3" s="285" t="s">
        <v>5</v>
      </c>
      <c r="C3" s="308"/>
      <c r="D3" s="308"/>
      <c r="E3" s="286"/>
      <c r="F3" s="9" t="str">
        <f>M3</f>
        <v>JL. CITARUM NO.98</v>
      </c>
      <c r="G3" s="10"/>
      <c r="H3" s="10"/>
      <c r="I3" s="11"/>
      <c r="L3" s="12" t="s">
        <v>6</v>
      </c>
      <c r="M3" s="104" t="s">
        <v>236</v>
      </c>
      <c r="N3" s="14"/>
      <c r="O3" s="15"/>
    </row>
    <row r="4" spans="1:29" ht="14.25" customHeight="1" x14ac:dyDescent="0.25">
      <c r="B4" s="289" t="s">
        <v>8</v>
      </c>
      <c r="C4" s="309"/>
      <c r="D4" s="309"/>
      <c r="E4" s="290"/>
      <c r="F4" s="16" t="s">
        <v>9</v>
      </c>
      <c r="G4" s="17" t="str">
        <f>+M4</f>
        <v>01.139.894.8-511.001</v>
      </c>
      <c r="H4" s="18"/>
      <c r="I4" s="19"/>
      <c r="L4" s="12" t="s">
        <v>10</v>
      </c>
      <c r="M4" s="109" t="s">
        <v>237</v>
      </c>
      <c r="N4" s="14"/>
      <c r="O4" s="15"/>
    </row>
    <row r="5" spans="1:29" s="21" customFormat="1" ht="14.25" customHeight="1" x14ac:dyDescent="0.25">
      <c r="B5" s="22" t="s">
        <v>12</v>
      </c>
      <c r="C5" s="299" t="str">
        <f>+M6</f>
        <v>010.001-17.33559803</v>
      </c>
      <c r="D5" s="300"/>
      <c r="E5" s="310" t="s">
        <v>13</v>
      </c>
      <c r="F5" s="311"/>
      <c r="G5" s="312"/>
      <c r="H5" s="297" t="s">
        <v>14</v>
      </c>
      <c r="I5" s="298"/>
      <c r="J5" s="23"/>
      <c r="K5" s="6"/>
      <c r="L5" s="12"/>
      <c r="M5" s="13"/>
      <c r="N5" s="24"/>
      <c r="O5" s="25"/>
      <c r="P5" s="7"/>
      <c r="Q5" s="7"/>
      <c r="R5" s="8"/>
    </row>
    <row r="6" spans="1:29" s="26" customFormat="1" ht="10.5" customHeight="1" x14ac:dyDescent="0.25">
      <c r="B6" s="293" t="s">
        <v>15</v>
      </c>
      <c r="C6" s="294"/>
      <c r="D6" s="293" t="s">
        <v>16</v>
      </c>
      <c r="E6" s="294"/>
      <c r="F6" s="293" t="s">
        <v>17</v>
      </c>
      <c r="G6" s="294"/>
      <c r="H6" s="297" t="s">
        <v>18</v>
      </c>
      <c r="I6" s="298"/>
      <c r="J6" s="27"/>
      <c r="K6" s="6"/>
      <c r="L6" s="12" t="s">
        <v>19</v>
      </c>
      <c r="M6" s="13" t="s">
        <v>248</v>
      </c>
      <c r="N6" s="24"/>
      <c r="O6" s="25"/>
      <c r="P6" s="7"/>
      <c r="Q6" s="7"/>
      <c r="R6" s="8"/>
    </row>
    <row r="7" spans="1:29" s="26" customFormat="1" ht="12.75" customHeight="1" x14ac:dyDescent="0.15">
      <c r="B7" s="299" t="str">
        <f>+M7</f>
        <v>323/HAM/IV/2017</v>
      </c>
      <c r="C7" s="300"/>
      <c r="D7" s="301">
        <f>+M8</f>
        <v>42830</v>
      </c>
      <c r="E7" s="294"/>
      <c r="F7" s="301">
        <f>+M9</f>
        <v>42851</v>
      </c>
      <c r="G7" s="294"/>
      <c r="H7" s="264" t="s">
        <v>20</v>
      </c>
      <c r="I7" s="265"/>
      <c r="J7" s="27"/>
      <c r="K7" s="6"/>
      <c r="L7" s="12" t="s">
        <v>21</v>
      </c>
      <c r="M7" s="28" t="s">
        <v>249</v>
      </c>
      <c r="N7" s="24"/>
      <c r="O7" s="25">
        <f>447-8</f>
        <v>439</v>
      </c>
      <c r="P7" s="7"/>
      <c r="Q7" s="7"/>
      <c r="R7" s="8"/>
    </row>
    <row r="8" spans="1:29" s="26" customFormat="1" ht="10.5" customHeight="1" x14ac:dyDescent="0.25">
      <c r="B8" s="246" t="s">
        <v>22</v>
      </c>
      <c r="C8" s="246" t="s">
        <v>23</v>
      </c>
      <c r="D8" s="293" t="s">
        <v>24</v>
      </c>
      <c r="E8" s="294"/>
      <c r="F8" s="29" t="s">
        <v>25</v>
      </c>
      <c r="G8" s="29" t="s">
        <v>26</v>
      </c>
      <c r="H8" s="246" t="s">
        <v>27</v>
      </c>
      <c r="I8" s="246" t="s">
        <v>28</v>
      </c>
      <c r="J8" s="27"/>
      <c r="K8" s="6"/>
      <c r="L8" s="12" t="s">
        <v>29</v>
      </c>
      <c r="M8" s="30">
        <v>42830</v>
      </c>
      <c r="N8" s="24"/>
      <c r="O8" s="25"/>
      <c r="P8" s="7"/>
      <c r="Q8" s="7"/>
      <c r="R8" s="8"/>
    </row>
    <row r="9" spans="1:29" ht="15" customHeight="1" x14ac:dyDescent="0.25">
      <c r="B9" s="31">
        <f t="shared" ref="B9:D13" si="0">+L13</f>
        <v>50</v>
      </c>
      <c r="C9" s="262" t="str">
        <f t="shared" si="0"/>
        <v>BOX</v>
      </c>
      <c r="D9" s="32" t="str">
        <f t="shared" si="0"/>
        <v>SPUIT 3CC CIRINGE</v>
      </c>
      <c r="E9" s="33"/>
      <c r="F9" s="145" t="s">
        <v>239</v>
      </c>
      <c r="G9" s="35"/>
      <c r="H9" s="36">
        <f t="shared" ref="H9:I13" si="1">+P13</f>
        <v>66400</v>
      </c>
      <c r="I9" s="37">
        <f t="shared" si="1"/>
        <v>3320000</v>
      </c>
      <c r="L9" s="12" t="s">
        <v>30</v>
      </c>
      <c r="M9" s="30">
        <f>M8+21</f>
        <v>42851</v>
      </c>
      <c r="N9" s="24"/>
      <c r="O9" s="25"/>
    </row>
    <row r="10" spans="1:29" ht="15.6" customHeight="1" x14ac:dyDescent="0.25">
      <c r="B10" s="31">
        <f t="shared" si="0"/>
        <v>10</v>
      </c>
      <c r="C10" s="262" t="str">
        <f t="shared" si="0"/>
        <v>BOX</v>
      </c>
      <c r="D10" s="32" t="str">
        <f t="shared" si="0"/>
        <v>SPUIT 5CC CIRINGE</v>
      </c>
      <c r="E10" s="33"/>
      <c r="F10" s="134" t="s">
        <v>247</v>
      </c>
      <c r="G10" s="267"/>
      <c r="H10" s="36">
        <f t="shared" si="1"/>
        <v>84100</v>
      </c>
      <c r="I10" s="37">
        <f t="shared" si="1"/>
        <v>841000</v>
      </c>
    </row>
    <row r="11" spans="1:29" ht="15" customHeight="1" x14ac:dyDescent="0.25">
      <c r="B11" s="38">
        <f t="shared" si="0"/>
        <v>0</v>
      </c>
      <c r="C11" s="39">
        <f t="shared" si="0"/>
        <v>0</v>
      </c>
      <c r="D11" s="40">
        <f t="shared" si="0"/>
        <v>0</v>
      </c>
      <c r="E11" s="41"/>
      <c r="F11" s="177"/>
      <c r="G11" s="43"/>
      <c r="H11" s="44">
        <f t="shared" si="1"/>
        <v>0</v>
      </c>
      <c r="I11" s="45">
        <f t="shared" si="1"/>
        <v>0</v>
      </c>
      <c r="L11" s="46" t="s">
        <v>31</v>
      </c>
      <c r="M11" s="46" t="s">
        <v>32</v>
      </c>
      <c r="N11" s="46"/>
      <c r="O11" s="46" t="s">
        <v>33</v>
      </c>
      <c r="P11" s="46" t="s">
        <v>34</v>
      </c>
      <c r="Q11" s="46" t="s">
        <v>35</v>
      </c>
      <c r="R11" s="47" t="s">
        <v>33</v>
      </c>
    </row>
    <row r="12" spans="1:29" ht="15.6" customHeight="1" x14ac:dyDescent="0.25">
      <c r="A12" s="48"/>
      <c r="B12" s="38">
        <f t="shared" si="0"/>
        <v>0</v>
      </c>
      <c r="C12" s="39">
        <f t="shared" si="0"/>
        <v>0</v>
      </c>
      <c r="D12" s="40">
        <f t="shared" si="0"/>
        <v>0</v>
      </c>
      <c r="E12" s="41"/>
      <c r="F12" s="176"/>
      <c r="G12" s="43"/>
      <c r="H12" s="44">
        <f t="shared" si="1"/>
        <v>0</v>
      </c>
      <c r="I12" s="45">
        <f t="shared" si="1"/>
        <v>0</v>
      </c>
      <c r="U12" s="1" t="s">
        <v>36</v>
      </c>
      <c r="V12" s="1" t="s">
        <v>37</v>
      </c>
      <c r="Y12" s="1" t="s">
        <v>38</v>
      </c>
    </row>
    <row r="13" spans="1:29" ht="15.6" customHeight="1" x14ac:dyDescent="0.25">
      <c r="A13" s="48"/>
      <c r="B13" s="38">
        <f t="shared" si="0"/>
        <v>0</v>
      </c>
      <c r="C13" s="39">
        <f t="shared" si="0"/>
        <v>0</v>
      </c>
      <c r="D13" s="40">
        <f t="shared" si="0"/>
        <v>0</v>
      </c>
      <c r="E13" s="41"/>
      <c r="F13" s="176"/>
      <c r="G13" s="43"/>
      <c r="H13" s="44">
        <f t="shared" si="1"/>
        <v>0</v>
      </c>
      <c r="I13" s="45">
        <f t="shared" si="1"/>
        <v>0</v>
      </c>
      <c r="K13" s="49" t="s">
        <v>39</v>
      </c>
      <c r="L13" s="50">
        <v>50</v>
      </c>
      <c r="M13" s="50" t="s">
        <v>75</v>
      </c>
      <c r="N13" s="51" t="s">
        <v>240</v>
      </c>
      <c r="O13" s="52">
        <v>0</v>
      </c>
      <c r="P13" s="53">
        <v>66400</v>
      </c>
      <c r="Q13" s="53">
        <f t="shared" ref="Q13:Q24" si="2">L13*P13</f>
        <v>3320000</v>
      </c>
      <c r="R13" s="53">
        <f t="shared" ref="R13:R24" si="3">+Q13*O13</f>
        <v>0</v>
      </c>
      <c r="S13" s="54">
        <f t="shared" ref="S13:S18" si="4">Q13-R13</f>
        <v>3320000</v>
      </c>
      <c r="T13" s="54">
        <f t="shared" ref="T13:T18" si="5">S13/L13</f>
        <v>66400</v>
      </c>
      <c r="U13" s="54">
        <f t="shared" ref="U13:U18" si="6">T13*0.1</f>
        <v>6640</v>
      </c>
      <c r="V13" s="54">
        <f t="shared" ref="V13:V18" si="7">U13*0.15</f>
        <v>996</v>
      </c>
      <c r="W13" s="54">
        <f t="shared" ref="W13:W18" si="8">T13+U13</f>
        <v>73040</v>
      </c>
      <c r="X13" s="54">
        <f t="shared" ref="X13:X18" si="9">W13*L13</f>
        <v>3652000</v>
      </c>
      <c r="Y13" s="54">
        <f t="shared" ref="Y13:Y18" si="10">T13-V13</f>
        <v>65404</v>
      </c>
      <c r="AA13" s="1">
        <v>137940</v>
      </c>
      <c r="AB13" s="54">
        <f>Y13-AA13</f>
        <v>-72536</v>
      </c>
      <c r="AC13" s="55">
        <f>AB13*L13</f>
        <v>-3626800</v>
      </c>
    </row>
    <row r="14" spans="1:29" ht="14.45" customHeight="1" x14ac:dyDescent="0.25">
      <c r="A14" s="48"/>
      <c r="B14" s="38">
        <f t="shared" ref="B14:D15" si="11">+L20</f>
        <v>0</v>
      </c>
      <c r="C14" s="39">
        <f t="shared" si="11"/>
        <v>0</v>
      </c>
      <c r="D14" s="40">
        <f t="shared" si="11"/>
        <v>0</v>
      </c>
      <c r="E14" s="41"/>
      <c r="F14" s="176">
        <v>43891</v>
      </c>
      <c r="G14" s="43"/>
      <c r="H14" s="44">
        <f>+P20</f>
        <v>0</v>
      </c>
      <c r="I14" s="45">
        <f>+Q20</f>
        <v>0</v>
      </c>
      <c r="K14" s="49" t="s">
        <v>40</v>
      </c>
      <c r="L14" s="50">
        <v>10</v>
      </c>
      <c r="M14" s="50" t="s">
        <v>75</v>
      </c>
      <c r="N14" s="51" t="s">
        <v>246</v>
      </c>
      <c r="O14" s="52">
        <v>0</v>
      </c>
      <c r="P14" s="53">
        <v>84100</v>
      </c>
      <c r="Q14" s="53">
        <f t="shared" si="2"/>
        <v>841000</v>
      </c>
      <c r="R14" s="53">
        <f t="shared" si="3"/>
        <v>0</v>
      </c>
      <c r="S14" s="54">
        <f t="shared" si="4"/>
        <v>841000</v>
      </c>
      <c r="T14" s="54">
        <f t="shared" si="5"/>
        <v>84100</v>
      </c>
      <c r="U14" s="54">
        <f t="shared" si="6"/>
        <v>8410</v>
      </c>
      <c r="V14" s="54">
        <f t="shared" si="7"/>
        <v>1261.5</v>
      </c>
      <c r="W14" s="54">
        <f t="shared" si="8"/>
        <v>92510</v>
      </c>
      <c r="X14" s="54">
        <f t="shared" si="9"/>
        <v>925100</v>
      </c>
      <c r="Y14" s="54">
        <f t="shared" si="10"/>
        <v>82838.5</v>
      </c>
      <c r="AB14" s="54"/>
    </row>
    <row r="15" spans="1:29" ht="15.6" customHeight="1" x14ac:dyDescent="0.25">
      <c r="B15" s="38">
        <f t="shared" si="11"/>
        <v>0</v>
      </c>
      <c r="C15" s="39">
        <f t="shared" si="11"/>
        <v>0</v>
      </c>
      <c r="D15" s="40">
        <f t="shared" si="11"/>
        <v>0</v>
      </c>
      <c r="E15" s="41"/>
      <c r="F15" s="176">
        <v>44348</v>
      </c>
      <c r="G15" s="43"/>
      <c r="H15" s="44">
        <f>+P21</f>
        <v>0</v>
      </c>
      <c r="I15" s="45">
        <f>+Q21</f>
        <v>0</v>
      </c>
      <c r="K15" s="49" t="s">
        <v>41</v>
      </c>
      <c r="L15" s="50"/>
      <c r="M15" s="50"/>
      <c r="N15" s="51"/>
      <c r="O15" s="52"/>
      <c r="P15" s="53"/>
      <c r="Q15" s="53">
        <f t="shared" si="2"/>
        <v>0</v>
      </c>
      <c r="R15" s="53">
        <f t="shared" si="3"/>
        <v>0</v>
      </c>
      <c r="S15" s="54">
        <f t="shared" si="4"/>
        <v>0</v>
      </c>
      <c r="T15" s="54" t="e">
        <f t="shared" si="5"/>
        <v>#DIV/0!</v>
      </c>
      <c r="U15" s="54" t="e">
        <f t="shared" si="6"/>
        <v>#DIV/0!</v>
      </c>
      <c r="V15" s="54" t="e">
        <f t="shared" si="7"/>
        <v>#DIV/0!</v>
      </c>
      <c r="W15" s="54" t="e">
        <f t="shared" si="8"/>
        <v>#DIV/0!</v>
      </c>
      <c r="X15" s="54" t="e">
        <f t="shared" si="9"/>
        <v>#DIV/0!</v>
      </c>
      <c r="Y15" s="54" t="e">
        <f t="shared" si="10"/>
        <v>#DIV/0!</v>
      </c>
      <c r="AB15" s="54"/>
    </row>
    <row r="16" spans="1:29" ht="15.6" customHeight="1" x14ac:dyDescent="0.25">
      <c r="B16" s="266"/>
      <c r="C16" s="93"/>
      <c r="D16" s="40"/>
      <c r="E16" s="41"/>
      <c r="F16" s="58"/>
      <c r="G16" s="43"/>
      <c r="H16" s="59"/>
      <c r="I16" s="60"/>
      <c r="K16" s="49" t="s">
        <v>42</v>
      </c>
      <c r="L16" s="50"/>
      <c r="M16" s="50"/>
      <c r="N16" s="51"/>
      <c r="O16" s="52"/>
      <c r="P16" s="53"/>
      <c r="Q16" s="53">
        <f t="shared" si="2"/>
        <v>0</v>
      </c>
      <c r="R16" s="53">
        <f t="shared" si="3"/>
        <v>0</v>
      </c>
      <c r="S16" s="54">
        <f t="shared" si="4"/>
        <v>0</v>
      </c>
      <c r="T16" s="54" t="e">
        <f t="shared" si="5"/>
        <v>#DIV/0!</v>
      </c>
      <c r="U16" s="54" t="e">
        <f t="shared" si="6"/>
        <v>#DIV/0!</v>
      </c>
      <c r="V16" s="54" t="e">
        <f t="shared" si="7"/>
        <v>#DIV/0!</v>
      </c>
      <c r="W16" s="54" t="e">
        <f t="shared" si="8"/>
        <v>#DIV/0!</v>
      </c>
      <c r="X16" s="54" t="e">
        <f t="shared" si="9"/>
        <v>#DIV/0!</v>
      </c>
      <c r="Y16" s="54" t="e">
        <f t="shared" si="10"/>
        <v>#DIV/0!</v>
      </c>
      <c r="AB16" s="54"/>
    </row>
    <row r="17" spans="2:29" ht="12" customHeight="1" x14ac:dyDescent="0.25">
      <c r="B17" s="293" t="s">
        <v>45</v>
      </c>
      <c r="C17" s="294"/>
      <c r="D17" s="246" t="s">
        <v>46</v>
      </c>
      <c r="E17" s="246" t="s">
        <v>47</v>
      </c>
      <c r="F17" s="293" t="s">
        <v>36</v>
      </c>
      <c r="G17" s="294"/>
      <c r="H17" s="293" t="s">
        <v>48</v>
      </c>
      <c r="I17" s="294"/>
      <c r="K17" s="49" t="s">
        <v>43</v>
      </c>
      <c r="L17" s="50"/>
      <c r="M17" s="50"/>
      <c r="N17" s="51"/>
      <c r="O17" s="52"/>
      <c r="P17" s="53"/>
      <c r="Q17" s="53">
        <f t="shared" si="2"/>
        <v>0</v>
      </c>
      <c r="R17" s="53">
        <f t="shared" si="3"/>
        <v>0</v>
      </c>
      <c r="S17" s="54">
        <f t="shared" si="4"/>
        <v>0</v>
      </c>
      <c r="T17" s="54" t="e">
        <f t="shared" si="5"/>
        <v>#DIV/0!</v>
      </c>
      <c r="U17" s="54" t="e">
        <f t="shared" si="6"/>
        <v>#DIV/0!</v>
      </c>
      <c r="V17" s="54" t="e">
        <f t="shared" si="7"/>
        <v>#DIV/0!</v>
      </c>
      <c r="W17" s="54" t="e">
        <f t="shared" si="8"/>
        <v>#DIV/0!</v>
      </c>
      <c r="X17" s="54" t="e">
        <f t="shared" si="9"/>
        <v>#DIV/0!</v>
      </c>
      <c r="Y17" s="54" t="e">
        <f t="shared" si="10"/>
        <v>#DIV/0!</v>
      </c>
      <c r="AB17" s="54"/>
      <c r="AC17" s="57"/>
    </row>
    <row r="18" spans="2:29" s="26" customFormat="1" ht="12" customHeight="1" x14ac:dyDescent="0.25">
      <c r="B18" s="295">
        <f>+M26</f>
        <v>4161000</v>
      </c>
      <c r="C18" s="296"/>
      <c r="D18" s="61">
        <f>+M27</f>
        <v>0</v>
      </c>
      <c r="E18" s="61">
        <f>+M28</f>
        <v>4161000</v>
      </c>
      <c r="F18" s="295">
        <f>+M29</f>
        <v>416100</v>
      </c>
      <c r="G18" s="296"/>
      <c r="H18" s="295">
        <f>M30</f>
        <v>4577100</v>
      </c>
      <c r="I18" s="296"/>
      <c r="J18" s="27"/>
      <c r="K18" s="49" t="s">
        <v>44</v>
      </c>
      <c r="L18" s="50"/>
      <c r="M18" s="50"/>
      <c r="N18" s="50"/>
      <c r="O18" s="52"/>
      <c r="P18" s="53"/>
      <c r="Q18" s="53">
        <f t="shared" si="2"/>
        <v>0</v>
      </c>
      <c r="R18" s="53">
        <f t="shared" si="3"/>
        <v>0</v>
      </c>
      <c r="S18" s="54">
        <f t="shared" si="4"/>
        <v>0</v>
      </c>
      <c r="T18" s="54" t="e">
        <f t="shared" si="5"/>
        <v>#DIV/0!</v>
      </c>
      <c r="U18" s="54" t="e">
        <f t="shared" si="6"/>
        <v>#DIV/0!</v>
      </c>
      <c r="V18" s="54" t="e">
        <f t="shared" si="7"/>
        <v>#DIV/0!</v>
      </c>
      <c r="W18" s="54" t="e">
        <f t="shared" si="8"/>
        <v>#DIV/0!</v>
      </c>
      <c r="X18" s="54" t="e">
        <f t="shared" si="9"/>
        <v>#DIV/0!</v>
      </c>
      <c r="Y18" s="54" t="e">
        <f t="shared" si="10"/>
        <v>#DIV/0!</v>
      </c>
      <c r="Z18" s="1"/>
      <c r="AA18" s="1"/>
      <c r="AB18" s="54"/>
    </row>
    <row r="19" spans="2:29" s="26" customFormat="1" ht="15" customHeight="1" x14ac:dyDescent="0.25">
      <c r="B19" s="281" t="s">
        <v>51</v>
      </c>
      <c r="C19" s="282"/>
      <c r="D19" s="63" t="str">
        <f>+M31</f>
        <v>EMPAT JUTA LIMA RATUS TUJUH PULUH TUJUH RIBU SERATUS RUPIAH.</v>
      </c>
      <c r="E19" s="64"/>
      <c r="F19" s="65"/>
      <c r="G19" s="65"/>
      <c r="H19" s="65"/>
      <c r="I19" s="66"/>
      <c r="J19" s="27"/>
      <c r="K19" s="49" t="s">
        <v>49</v>
      </c>
      <c r="L19" s="50"/>
      <c r="M19" s="50"/>
      <c r="N19" s="51"/>
      <c r="O19" s="52"/>
      <c r="P19" s="53"/>
      <c r="Q19" s="53">
        <f t="shared" si="2"/>
        <v>0</v>
      </c>
      <c r="R19" s="53">
        <f t="shared" si="3"/>
        <v>0</v>
      </c>
      <c r="S19" s="54"/>
      <c r="T19" s="54"/>
      <c r="U19" s="54"/>
      <c r="V19" s="54"/>
      <c r="W19" s="54"/>
      <c r="X19" s="54"/>
      <c r="Y19" s="54"/>
    </row>
    <row r="20" spans="2:29" s="26" customFormat="1" ht="14.1" customHeight="1" x14ac:dyDescent="0.25">
      <c r="B20" s="2" t="s">
        <v>53</v>
      </c>
      <c r="C20" s="67"/>
      <c r="D20" s="2"/>
      <c r="E20" s="68"/>
      <c r="F20" s="69"/>
      <c r="G20" s="67"/>
      <c r="H20" s="283" t="s">
        <v>54</v>
      </c>
      <c r="I20" s="284"/>
      <c r="J20" s="27"/>
      <c r="K20" s="49" t="s">
        <v>50</v>
      </c>
      <c r="L20" s="50"/>
      <c r="M20" s="50"/>
      <c r="N20" s="51"/>
      <c r="O20" s="52"/>
      <c r="P20" s="53"/>
      <c r="Q20" s="53">
        <f t="shared" si="2"/>
        <v>0</v>
      </c>
      <c r="R20" s="53">
        <f t="shared" si="3"/>
        <v>0</v>
      </c>
      <c r="X20" s="62"/>
      <c r="Y20" s="62"/>
    </row>
    <row r="21" spans="2:29" ht="13.5" customHeight="1" x14ac:dyDescent="0.25">
      <c r="B21" s="32" t="s">
        <v>56</v>
      </c>
      <c r="C21" s="70"/>
      <c r="D21" s="32"/>
      <c r="E21" s="71"/>
      <c r="F21" s="285" t="s">
        <v>57</v>
      </c>
      <c r="G21" s="286"/>
      <c r="H21" s="32"/>
      <c r="I21" s="70"/>
      <c r="K21" s="49" t="s">
        <v>52</v>
      </c>
      <c r="L21" s="50"/>
      <c r="M21" s="50"/>
      <c r="N21" s="50"/>
      <c r="O21" s="52"/>
      <c r="P21" s="53"/>
      <c r="Q21" s="53">
        <f t="shared" si="2"/>
        <v>0</v>
      </c>
      <c r="R21" s="53">
        <f t="shared" si="3"/>
        <v>0</v>
      </c>
    </row>
    <row r="22" spans="2:29" ht="15" customHeight="1" x14ac:dyDescent="0.25">
      <c r="B22" s="32"/>
      <c r="C22" s="70"/>
      <c r="D22" s="32"/>
      <c r="E22" s="71"/>
      <c r="F22" s="72"/>
      <c r="G22" s="70"/>
      <c r="H22" s="32"/>
      <c r="I22" s="70"/>
      <c r="K22" s="49" t="s">
        <v>55</v>
      </c>
      <c r="L22" s="50"/>
      <c r="M22" s="50"/>
      <c r="N22" s="51"/>
      <c r="O22" s="52"/>
      <c r="P22" s="53"/>
      <c r="Q22" s="53">
        <f t="shared" si="2"/>
        <v>0</v>
      </c>
      <c r="R22" s="53">
        <f t="shared" si="3"/>
        <v>0</v>
      </c>
    </row>
    <row r="23" spans="2:29" ht="13.5" customHeight="1" x14ac:dyDescent="0.25">
      <c r="B23" s="32"/>
      <c r="C23" s="70"/>
      <c r="D23" s="32"/>
      <c r="E23" s="71"/>
      <c r="F23" s="72"/>
      <c r="G23" s="70"/>
      <c r="H23" s="32"/>
      <c r="I23" s="70"/>
      <c r="K23" s="49" t="s">
        <v>58</v>
      </c>
      <c r="L23" s="50"/>
      <c r="M23" s="50"/>
      <c r="N23" s="51"/>
      <c r="O23" s="52"/>
      <c r="P23" s="53"/>
      <c r="Q23" s="53">
        <f t="shared" si="2"/>
        <v>0</v>
      </c>
      <c r="R23" s="53">
        <f t="shared" si="3"/>
        <v>0</v>
      </c>
    </row>
    <row r="24" spans="2:29" ht="13.5" customHeight="1" x14ac:dyDescent="0.25">
      <c r="B24" s="32"/>
      <c r="C24" s="70"/>
      <c r="D24" s="32"/>
      <c r="E24" s="71"/>
      <c r="F24" s="72"/>
      <c r="G24" s="70"/>
      <c r="H24" s="32"/>
      <c r="I24" s="70"/>
      <c r="K24" s="49" t="s">
        <v>59</v>
      </c>
      <c r="L24" s="50"/>
      <c r="M24" s="50"/>
      <c r="N24" s="51"/>
      <c r="O24" s="52"/>
      <c r="P24" s="53"/>
      <c r="Q24" s="53">
        <f t="shared" si="2"/>
        <v>0</v>
      </c>
      <c r="R24" s="53">
        <f t="shared" si="3"/>
        <v>0</v>
      </c>
      <c r="X24" s="54">
        <v>7810506</v>
      </c>
      <c r="Y24" s="54"/>
    </row>
    <row r="25" spans="2:29" ht="12.75" customHeight="1" x14ac:dyDescent="0.25">
      <c r="B25" s="32"/>
      <c r="C25" s="70"/>
      <c r="D25" s="32"/>
      <c r="E25" s="76"/>
      <c r="F25" s="318" t="s">
        <v>69</v>
      </c>
      <c r="G25" s="319"/>
      <c r="H25" s="287" t="s">
        <v>61</v>
      </c>
      <c r="I25" s="288"/>
      <c r="Q25" s="73">
        <f>SUM(Q13:Q24)</f>
        <v>4161000</v>
      </c>
    </row>
    <row r="26" spans="2:29" ht="13.5" customHeight="1" x14ac:dyDescent="0.25">
      <c r="B26" s="289" t="s">
        <v>63</v>
      </c>
      <c r="C26" s="290"/>
      <c r="D26" s="77"/>
      <c r="E26" s="78"/>
      <c r="F26" s="313" t="s">
        <v>70</v>
      </c>
      <c r="G26" s="314"/>
      <c r="H26" s="291" t="s">
        <v>64</v>
      </c>
      <c r="I26" s="292"/>
      <c r="L26" s="74" t="s">
        <v>60</v>
      </c>
      <c r="M26" s="75">
        <f>Q25</f>
        <v>4161000</v>
      </c>
      <c r="N26" s="74"/>
      <c r="O26" s="74"/>
      <c r="P26" s="74"/>
      <c r="Q26" s="74"/>
    </row>
    <row r="27" spans="2:29" ht="13.5" customHeight="1" x14ac:dyDescent="0.25">
      <c r="L27" s="74" t="s">
        <v>62</v>
      </c>
      <c r="M27" s="75">
        <f>SUM(R13:R24)</f>
        <v>0</v>
      </c>
      <c r="N27" s="74"/>
      <c r="O27" s="74"/>
      <c r="P27" s="74"/>
      <c r="Q27" s="74"/>
    </row>
    <row r="28" spans="2:29" ht="13.5" customHeight="1" x14ac:dyDescent="0.25">
      <c r="L28" s="74" t="s">
        <v>65</v>
      </c>
      <c r="M28" s="75">
        <f>+M26-M27</f>
        <v>4161000</v>
      </c>
      <c r="N28" s="74"/>
      <c r="O28" s="74"/>
      <c r="P28" s="74"/>
      <c r="Q28" s="74"/>
    </row>
    <row r="29" spans="2:29" ht="13.5" customHeight="1" x14ac:dyDescent="0.25">
      <c r="L29" s="74" t="s">
        <v>36</v>
      </c>
      <c r="M29" s="75">
        <f>0.1*M28</f>
        <v>416100</v>
      </c>
      <c r="N29" s="79">
        <f>M29*1.5%</f>
        <v>6241.5</v>
      </c>
      <c r="O29" s="74"/>
      <c r="P29" s="74"/>
      <c r="Q29" s="74"/>
    </row>
    <row r="30" spans="2:29" ht="13.5" customHeight="1" x14ac:dyDescent="0.25">
      <c r="L30" s="74" t="s">
        <v>66</v>
      </c>
      <c r="M30" s="75">
        <f>M28+M29</f>
        <v>4577100</v>
      </c>
      <c r="N30" s="74"/>
      <c r="O30" s="74"/>
      <c r="P30" s="74"/>
      <c r="Q30" s="74"/>
    </row>
    <row r="31" spans="2:29" ht="13.5" customHeight="1" x14ac:dyDescent="0.25">
      <c r="L31" s="74" t="s">
        <v>67</v>
      </c>
      <c r="M31" s="80" t="s">
        <v>257</v>
      </c>
      <c r="N31" s="74"/>
      <c r="O31" s="74"/>
      <c r="P31" s="74"/>
      <c r="Q31" s="74"/>
    </row>
    <row r="33" spans="10:20" ht="13.5" customHeight="1" x14ac:dyDescent="0.25">
      <c r="J33" s="1"/>
      <c r="K33" s="1"/>
      <c r="L33" s="1"/>
      <c r="T33" s="73">
        <f>SUM(T23:T32)</f>
        <v>0</v>
      </c>
    </row>
    <row r="34" spans="10:20" ht="13.5" customHeight="1" x14ac:dyDescent="0.25">
      <c r="J34" s="1"/>
      <c r="K34" s="1"/>
      <c r="L34" s="1"/>
      <c r="M34" s="73"/>
    </row>
    <row r="35" spans="10:20" ht="13.5" customHeight="1" x14ac:dyDescent="0.25">
      <c r="J35" s="1"/>
      <c r="K35" s="1"/>
      <c r="L35" s="1"/>
      <c r="P35" s="81"/>
    </row>
    <row r="36" spans="10:20" ht="13.5" customHeight="1" x14ac:dyDescent="0.25">
      <c r="J36" s="1"/>
      <c r="K36" s="1"/>
      <c r="L36" s="1"/>
      <c r="P36" s="73"/>
    </row>
    <row r="37" spans="10:20" ht="13.5" customHeight="1" x14ac:dyDescent="0.25">
      <c r="J37" s="1"/>
      <c r="K37" s="1"/>
      <c r="L37" s="1"/>
      <c r="P37" s="73"/>
    </row>
  </sheetData>
  <mergeCells count="29">
    <mergeCell ref="B7:C7"/>
    <mergeCell ref="D7:E7"/>
    <mergeCell ref="F7:G7"/>
    <mergeCell ref="B1:E1"/>
    <mergeCell ref="B2:E2"/>
    <mergeCell ref="B3:E3"/>
    <mergeCell ref="B4:E4"/>
    <mergeCell ref="C5:D5"/>
    <mergeCell ref="E5:G5"/>
    <mergeCell ref="H5:I5"/>
    <mergeCell ref="B6:C6"/>
    <mergeCell ref="D6:E6"/>
    <mergeCell ref="F6:G6"/>
    <mergeCell ref="H6:I6"/>
    <mergeCell ref="B26:C26"/>
    <mergeCell ref="F26:G26"/>
    <mergeCell ref="H26:I26"/>
    <mergeCell ref="D8:E8"/>
    <mergeCell ref="B17:C17"/>
    <mergeCell ref="F17:G17"/>
    <mergeCell ref="H17:I17"/>
    <mergeCell ref="B18:C18"/>
    <mergeCell ref="F18:G18"/>
    <mergeCell ref="H18:I18"/>
    <mergeCell ref="B19:C19"/>
    <mergeCell ref="H20:I20"/>
    <mergeCell ref="F21:G21"/>
    <mergeCell ref="F25:G25"/>
    <mergeCell ref="H25:I25"/>
  </mergeCells>
  <pageMargins left="0.24000000000000002" right="0.12000000000000001" top="0.24000000000000002" bottom="0.51" header="0" footer="0"/>
  <pageSetup paperSize="5" scale="95" pageOrder="overThenDown" orientation="portrait" horizontalDpi="4294967292" vertic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zoomScale="90" zoomScaleNormal="90" zoomScalePageLayoutView="90" workbookViewId="0">
      <selection activeCell="H29" sqref="H29"/>
    </sheetView>
  </sheetViews>
  <sheetFormatPr defaultColWidth="9.140625" defaultRowHeight="13.5" customHeight="1" x14ac:dyDescent="0.25"/>
  <cols>
    <col min="1" max="1" width="1.85546875" style="1" customWidth="1"/>
    <col min="2" max="2" width="9.140625" style="1" customWidth="1"/>
    <col min="3" max="3" width="8.42578125" style="1" customWidth="1"/>
    <col min="4" max="4" width="15.42578125" style="1" customWidth="1"/>
    <col min="5" max="5" width="21.28515625" style="1" customWidth="1"/>
    <col min="6" max="6" width="15" style="1" customWidth="1"/>
    <col min="7" max="7" width="5.85546875" style="1" customWidth="1"/>
    <col min="8" max="8" width="12" style="1" customWidth="1"/>
    <col min="9" max="9" width="20.7109375" style="1" customWidth="1"/>
    <col min="10" max="10" width="3.85546875" style="5" customWidth="1"/>
    <col min="11" max="11" width="5.42578125" style="6" customWidth="1"/>
    <col min="12" max="12" width="8.42578125" style="7" customWidth="1"/>
    <col min="13" max="13" width="13.28515625" style="7" customWidth="1"/>
    <col min="14" max="14" width="20" style="7" customWidth="1"/>
    <col min="15" max="15" width="8.140625" style="7" customWidth="1"/>
    <col min="16" max="16" width="12.85546875" style="7" customWidth="1"/>
    <col min="17" max="17" width="12.42578125" style="7" customWidth="1"/>
    <col min="18" max="18" width="12.42578125" style="8" customWidth="1"/>
    <col min="19" max="20" width="9.140625" style="1"/>
    <col min="21" max="21" width="10.28515625" style="1" bestFit="1" customWidth="1"/>
    <col min="22" max="22" width="10.28515625" style="1" customWidth="1"/>
    <col min="23" max="23" width="9.140625" style="1"/>
    <col min="24" max="24" width="10.28515625" style="1" bestFit="1" customWidth="1"/>
    <col min="25" max="25" width="10.28515625" style="1" customWidth="1"/>
    <col min="26" max="28" width="9.140625" style="1"/>
    <col min="29" max="29" width="10.140625" style="1" bestFit="1" customWidth="1"/>
    <col min="30" max="16384" width="9.140625" style="1"/>
  </cols>
  <sheetData>
    <row r="1" spans="1:29" ht="14.25" customHeight="1" x14ac:dyDescent="0.25">
      <c r="B1" s="302" t="s">
        <v>0</v>
      </c>
      <c r="C1" s="303"/>
      <c r="D1" s="303"/>
      <c r="E1" s="304"/>
      <c r="F1" s="2" t="s">
        <v>1</v>
      </c>
      <c r="G1" s="3"/>
      <c r="H1" s="3"/>
      <c r="I1" s="4"/>
    </row>
    <row r="2" spans="1:29" ht="14.25" customHeight="1" x14ac:dyDescent="0.25">
      <c r="B2" s="305" t="s">
        <v>2</v>
      </c>
      <c r="C2" s="306"/>
      <c r="D2" s="306"/>
      <c r="E2" s="307"/>
      <c r="F2" s="9" t="str">
        <f>M2</f>
        <v>RS PANTI WILASA CITARUM</v>
      </c>
      <c r="G2" s="10"/>
      <c r="H2" s="10"/>
      <c r="I2" s="11"/>
      <c r="L2" s="12" t="s">
        <v>3</v>
      </c>
      <c r="M2" s="104" t="s">
        <v>235</v>
      </c>
      <c r="N2" s="14"/>
      <c r="O2" s="15"/>
    </row>
    <row r="3" spans="1:29" ht="14.25" customHeight="1" x14ac:dyDescent="0.25">
      <c r="B3" s="285" t="s">
        <v>5</v>
      </c>
      <c r="C3" s="308"/>
      <c r="D3" s="308"/>
      <c r="E3" s="286"/>
      <c r="F3" s="9" t="str">
        <f>M3</f>
        <v>JL. CITARUM NO.98</v>
      </c>
      <c r="G3" s="10"/>
      <c r="H3" s="10"/>
      <c r="I3" s="11"/>
      <c r="L3" s="12" t="s">
        <v>6</v>
      </c>
      <c r="M3" s="104" t="s">
        <v>236</v>
      </c>
      <c r="N3" s="14"/>
      <c r="O3" s="15"/>
    </row>
    <row r="4" spans="1:29" ht="14.25" customHeight="1" x14ac:dyDescent="0.25">
      <c r="B4" s="289" t="s">
        <v>8</v>
      </c>
      <c r="C4" s="309"/>
      <c r="D4" s="309"/>
      <c r="E4" s="290"/>
      <c r="F4" s="16" t="s">
        <v>9</v>
      </c>
      <c r="G4" s="17" t="str">
        <f>+M4</f>
        <v>01.139.894.8-511.001</v>
      </c>
      <c r="H4" s="18"/>
      <c r="I4" s="19"/>
      <c r="L4" s="12" t="s">
        <v>10</v>
      </c>
      <c r="M4" s="109" t="s">
        <v>237</v>
      </c>
      <c r="N4" s="14"/>
      <c r="O4" s="15"/>
    </row>
    <row r="5" spans="1:29" s="21" customFormat="1" ht="14.25" customHeight="1" x14ac:dyDescent="0.25">
      <c r="B5" s="22" t="s">
        <v>12</v>
      </c>
      <c r="C5" s="299" t="str">
        <f>+M6</f>
        <v>010.001-17.33559802</v>
      </c>
      <c r="D5" s="300"/>
      <c r="E5" s="310" t="s">
        <v>13</v>
      </c>
      <c r="F5" s="311"/>
      <c r="G5" s="312"/>
      <c r="H5" s="297" t="s">
        <v>14</v>
      </c>
      <c r="I5" s="298"/>
      <c r="J5" s="23"/>
      <c r="K5" s="6"/>
      <c r="L5" s="12"/>
      <c r="M5" s="13"/>
      <c r="N5" s="24"/>
      <c r="O5" s="25"/>
      <c r="P5" s="7"/>
      <c r="Q5" s="7"/>
      <c r="R5" s="8"/>
    </row>
    <row r="6" spans="1:29" s="26" customFormat="1" ht="10.5" customHeight="1" x14ac:dyDescent="0.25">
      <c r="B6" s="293" t="s">
        <v>15</v>
      </c>
      <c r="C6" s="294"/>
      <c r="D6" s="293" t="s">
        <v>16</v>
      </c>
      <c r="E6" s="294"/>
      <c r="F6" s="293" t="s">
        <v>17</v>
      </c>
      <c r="G6" s="294"/>
      <c r="H6" s="297" t="s">
        <v>18</v>
      </c>
      <c r="I6" s="298"/>
      <c r="J6" s="27"/>
      <c r="K6" s="6"/>
      <c r="L6" s="12" t="s">
        <v>19</v>
      </c>
      <c r="M6" s="13" t="s">
        <v>242</v>
      </c>
      <c r="N6" s="24"/>
      <c r="O6" s="25"/>
      <c r="P6" s="7"/>
      <c r="Q6" s="7"/>
      <c r="R6" s="8"/>
    </row>
    <row r="7" spans="1:29" s="26" customFormat="1" ht="12.75" customHeight="1" x14ac:dyDescent="0.15">
      <c r="B7" s="299" t="str">
        <f>+M7</f>
        <v>322/HAM/IV/2017</v>
      </c>
      <c r="C7" s="300"/>
      <c r="D7" s="301">
        <f>+M8</f>
        <v>42830</v>
      </c>
      <c r="E7" s="294"/>
      <c r="F7" s="301">
        <f>+M9</f>
        <v>42851</v>
      </c>
      <c r="G7" s="294"/>
      <c r="H7" s="264" t="s">
        <v>20</v>
      </c>
      <c r="I7" s="265"/>
      <c r="J7" s="27"/>
      <c r="K7" s="6"/>
      <c r="L7" s="12" t="s">
        <v>21</v>
      </c>
      <c r="M7" s="28" t="s">
        <v>241</v>
      </c>
      <c r="N7" s="24"/>
      <c r="O7" s="25">
        <f>447-8</f>
        <v>439</v>
      </c>
      <c r="P7" s="7"/>
      <c r="Q7" s="7"/>
      <c r="R7" s="8"/>
    </row>
    <row r="8" spans="1:29" s="26" customFormat="1" ht="10.5" customHeight="1" x14ac:dyDescent="0.25">
      <c r="B8" s="246" t="s">
        <v>22</v>
      </c>
      <c r="C8" s="246" t="s">
        <v>23</v>
      </c>
      <c r="D8" s="293" t="s">
        <v>24</v>
      </c>
      <c r="E8" s="294"/>
      <c r="F8" s="29" t="s">
        <v>25</v>
      </c>
      <c r="G8" s="29" t="s">
        <v>26</v>
      </c>
      <c r="H8" s="246" t="s">
        <v>27</v>
      </c>
      <c r="I8" s="246" t="s">
        <v>28</v>
      </c>
      <c r="J8" s="27"/>
      <c r="K8" s="6"/>
      <c r="L8" s="12" t="s">
        <v>29</v>
      </c>
      <c r="M8" s="30">
        <v>42830</v>
      </c>
      <c r="N8" s="24"/>
      <c r="O8" s="25"/>
      <c r="P8" s="7"/>
      <c r="Q8" s="7"/>
      <c r="R8" s="8"/>
    </row>
    <row r="9" spans="1:29" ht="15" customHeight="1" x14ac:dyDescent="0.25">
      <c r="B9" s="31">
        <f t="shared" ref="B9:D11" si="0">+L13</f>
        <v>1000</v>
      </c>
      <c r="C9" s="262" t="str">
        <f t="shared" si="0"/>
        <v>BTL</v>
      </c>
      <c r="D9" s="32" t="str">
        <f t="shared" si="0"/>
        <v>CAIRAN INFUS RL MJB</v>
      </c>
      <c r="E9" s="33"/>
      <c r="F9" s="145" t="s">
        <v>244</v>
      </c>
      <c r="G9" s="35"/>
      <c r="H9" s="36">
        <f t="shared" ref="H9:I11" si="1">+P13</f>
        <v>7000</v>
      </c>
      <c r="I9" s="37">
        <f t="shared" si="1"/>
        <v>7000000</v>
      </c>
      <c r="L9" s="12" t="s">
        <v>30</v>
      </c>
      <c r="M9" s="30">
        <f>M8+21</f>
        <v>42851</v>
      </c>
      <c r="N9" s="24"/>
      <c r="O9" s="25"/>
    </row>
    <row r="10" spans="1:29" ht="15.6" customHeight="1" x14ac:dyDescent="0.25">
      <c r="B10" s="31">
        <f t="shared" si="0"/>
        <v>200</v>
      </c>
      <c r="C10" s="262" t="str">
        <f t="shared" si="0"/>
        <v>BTL</v>
      </c>
      <c r="D10" s="32" t="str">
        <f t="shared" si="0"/>
        <v>CAIRAN INFUS NS MJB</v>
      </c>
      <c r="E10" s="33"/>
      <c r="F10" s="134" t="s">
        <v>124</v>
      </c>
      <c r="G10" s="267"/>
      <c r="H10" s="36">
        <f t="shared" si="1"/>
        <v>6818.1818000000003</v>
      </c>
      <c r="I10" s="37">
        <f t="shared" si="1"/>
        <v>1363636.36</v>
      </c>
    </row>
    <row r="11" spans="1:29" ht="15" customHeight="1" x14ac:dyDescent="0.25">
      <c r="B11" s="38">
        <f t="shared" si="0"/>
        <v>0</v>
      </c>
      <c r="C11" s="39">
        <f t="shared" si="0"/>
        <v>0</v>
      </c>
      <c r="D11" s="40">
        <f t="shared" si="0"/>
        <v>0</v>
      </c>
      <c r="E11" s="41"/>
      <c r="F11" s="177"/>
      <c r="G11" s="43"/>
      <c r="H11" s="44">
        <f t="shared" si="1"/>
        <v>0</v>
      </c>
      <c r="I11" s="45">
        <f t="shared" si="1"/>
        <v>0</v>
      </c>
      <c r="L11" s="46" t="s">
        <v>31</v>
      </c>
      <c r="M11" s="46" t="s">
        <v>32</v>
      </c>
      <c r="N11" s="46"/>
      <c r="O11" s="46" t="s">
        <v>33</v>
      </c>
      <c r="P11" s="46" t="s">
        <v>34</v>
      </c>
      <c r="Q11" s="46" t="s">
        <v>35</v>
      </c>
      <c r="R11" s="47" t="s">
        <v>33</v>
      </c>
    </row>
    <row r="12" spans="1:29" ht="15.6" customHeight="1" x14ac:dyDescent="0.25">
      <c r="A12" s="48"/>
      <c r="B12" s="38">
        <f t="shared" ref="B12:D15" si="2">+L18</f>
        <v>0</v>
      </c>
      <c r="C12" s="39">
        <f t="shared" si="2"/>
        <v>0</v>
      </c>
      <c r="D12" s="40">
        <f t="shared" si="2"/>
        <v>0</v>
      </c>
      <c r="E12" s="41"/>
      <c r="F12" s="176"/>
      <c r="G12" s="43"/>
      <c r="H12" s="44">
        <f t="shared" ref="H12:I15" si="3">+P18</f>
        <v>0</v>
      </c>
      <c r="I12" s="45">
        <f t="shared" si="3"/>
        <v>0</v>
      </c>
      <c r="U12" s="1" t="s">
        <v>36</v>
      </c>
      <c r="V12" s="1" t="s">
        <v>37</v>
      </c>
      <c r="Y12" s="1" t="s">
        <v>38</v>
      </c>
    </row>
    <row r="13" spans="1:29" ht="15.6" customHeight="1" x14ac:dyDescent="0.25">
      <c r="A13" s="48"/>
      <c r="B13" s="38">
        <f t="shared" si="2"/>
        <v>0</v>
      </c>
      <c r="C13" s="39">
        <f t="shared" si="2"/>
        <v>0</v>
      </c>
      <c r="D13" s="40">
        <f t="shared" si="2"/>
        <v>0</v>
      </c>
      <c r="E13" s="41"/>
      <c r="F13" s="176">
        <v>42979</v>
      </c>
      <c r="G13" s="43"/>
      <c r="H13" s="44">
        <f t="shared" si="3"/>
        <v>0</v>
      </c>
      <c r="I13" s="45">
        <f t="shared" si="3"/>
        <v>0</v>
      </c>
      <c r="K13" s="49" t="s">
        <v>39</v>
      </c>
      <c r="L13" s="50">
        <v>1000</v>
      </c>
      <c r="M13" s="50" t="s">
        <v>80</v>
      </c>
      <c r="N13" s="51" t="s">
        <v>238</v>
      </c>
      <c r="O13" s="52">
        <v>0</v>
      </c>
      <c r="P13" s="53">
        <v>7000</v>
      </c>
      <c r="Q13" s="53">
        <f t="shared" ref="Q13:Q24" si="4">L13*P13</f>
        <v>7000000</v>
      </c>
      <c r="R13" s="53">
        <f t="shared" ref="R13:R24" si="5">+Q13*O13</f>
        <v>0</v>
      </c>
      <c r="S13" s="54">
        <f t="shared" ref="S13:S18" si="6">Q13-R13</f>
        <v>7000000</v>
      </c>
      <c r="T13" s="54">
        <f t="shared" ref="T13:T18" si="7">S13/L13</f>
        <v>7000</v>
      </c>
      <c r="U13" s="54">
        <f t="shared" ref="U13:U18" si="8">T13*0.1</f>
        <v>700</v>
      </c>
      <c r="V13" s="54">
        <f t="shared" ref="V13:V18" si="9">U13*0.15</f>
        <v>105</v>
      </c>
      <c r="W13" s="54">
        <f t="shared" ref="W13:W18" si="10">T13+U13</f>
        <v>7700</v>
      </c>
      <c r="X13" s="54">
        <f t="shared" ref="X13:X18" si="11">W13*L13</f>
        <v>7700000</v>
      </c>
      <c r="Y13" s="54">
        <f t="shared" ref="Y13:Y18" si="12">T13-V13</f>
        <v>6895</v>
      </c>
      <c r="AA13" s="1">
        <v>137940</v>
      </c>
      <c r="AB13" s="54">
        <f>Y13-AA13</f>
        <v>-131045</v>
      </c>
      <c r="AC13" s="55">
        <f>AB13*L13</f>
        <v>-131045000</v>
      </c>
    </row>
    <row r="14" spans="1:29" ht="14.45" customHeight="1" x14ac:dyDescent="0.25">
      <c r="A14" s="48"/>
      <c r="B14" s="38">
        <f t="shared" si="2"/>
        <v>0</v>
      </c>
      <c r="C14" s="39">
        <f t="shared" si="2"/>
        <v>0</v>
      </c>
      <c r="D14" s="40">
        <f t="shared" si="2"/>
        <v>0</v>
      </c>
      <c r="E14" s="41"/>
      <c r="F14" s="176">
        <v>43891</v>
      </c>
      <c r="G14" s="43"/>
      <c r="H14" s="44">
        <f t="shared" si="3"/>
        <v>0</v>
      </c>
      <c r="I14" s="45">
        <f t="shared" si="3"/>
        <v>0</v>
      </c>
      <c r="K14" s="49" t="s">
        <v>40</v>
      </c>
      <c r="L14" s="50">
        <v>200</v>
      </c>
      <c r="M14" s="50" t="s">
        <v>80</v>
      </c>
      <c r="N14" s="51" t="s">
        <v>243</v>
      </c>
      <c r="O14" s="52">
        <v>0</v>
      </c>
      <c r="P14" s="53">
        <v>6818.1818000000003</v>
      </c>
      <c r="Q14" s="53">
        <f t="shared" si="4"/>
        <v>1363636.36</v>
      </c>
      <c r="R14" s="53">
        <f t="shared" si="5"/>
        <v>0</v>
      </c>
      <c r="S14" s="54">
        <f t="shared" si="6"/>
        <v>1363636.36</v>
      </c>
      <c r="T14" s="54">
        <f t="shared" si="7"/>
        <v>6818.1818000000003</v>
      </c>
      <c r="U14" s="54">
        <f t="shared" si="8"/>
        <v>681.8181800000001</v>
      </c>
      <c r="V14" s="54">
        <f t="shared" si="9"/>
        <v>102.27272700000002</v>
      </c>
      <c r="W14" s="54">
        <f t="shared" si="10"/>
        <v>7499.9999800000005</v>
      </c>
      <c r="X14" s="54">
        <f t="shared" si="11"/>
        <v>1499999.996</v>
      </c>
      <c r="Y14" s="54">
        <f t="shared" si="12"/>
        <v>6715.9090730000007</v>
      </c>
      <c r="AB14" s="54"/>
    </row>
    <row r="15" spans="1:29" ht="15.6" customHeight="1" x14ac:dyDescent="0.25">
      <c r="B15" s="38">
        <f t="shared" si="2"/>
        <v>0</v>
      </c>
      <c r="C15" s="39">
        <f t="shared" si="2"/>
        <v>0</v>
      </c>
      <c r="D15" s="40">
        <f t="shared" si="2"/>
        <v>0</v>
      </c>
      <c r="E15" s="41"/>
      <c r="F15" s="176">
        <v>44348</v>
      </c>
      <c r="G15" s="43"/>
      <c r="H15" s="44">
        <f t="shared" si="3"/>
        <v>0</v>
      </c>
      <c r="I15" s="45">
        <f t="shared" si="3"/>
        <v>0</v>
      </c>
      <c r="K15" s="49" t="s">
        <v>41</v>
      </c>
      <c r="L15" s="50"/>
      <c r="M15" s="50"/>
      <c r="N15" s="51"/>
      <c r="O15" s="52"/>
      <c r="P15" s="53"/>
      <c r="Q15" s="53">
        <f t="shared" si="4"/>
        <v>0</v>
      </c>
      <c r="R15" s="53">
        <f t="shared" si="5"/>
        <v>0</v>
      </c>
      <c r="S15" s="54">
        <f t="shared" si="6"/>
        <v>0</v>
      </c>
      <c r="T15" s="54" t="e">
        <f t="shared" si="7"/>
        <v>#DIV/0!</v>
      </c>
      <c r="U15" s="54" t="e">
        <f t="shared" si="8"/>
        <v>#DIV/0!</v>
      </c>
      <c r="V15" s="54" t="e">
        <f t="shared" si="9"/>
        <v>#DIV/0!</v>
      </c>
      <c r="W15" s="54" t="e">
        <f t="shared" si="10"/>
        <v>#DIV/0!</v>
      </c>
      <c r="X15" s="54" t="e">
        <f t="shared" si="11"/>
        <v>#DIV/0!</v>
      </c>
      <c r="Y15" s="54" t="e">
        <f t="shared" si="12"/>
        <v>#DIV/0!</v>
      </c>
      <c r="AB15" s="54"/>
    </row>
    <row r="16" spans="1:29" ht="15.6" customHeight="1" x14ac:dyDescent="0.25">
      <c r="B16" s="266"/>
      <c r="C16" s="93"/>
      <c r="D16" s="40"/>
      <c r="E16" s="41"/>
      <c r="F16" s="58"/>
      <c r="G16" s="43"/>
      <c r="H16" s="59"/>
      <c r="I16" s="60"/>
      <c r="K16" s="49" t="s">
        <v>42</v>
      </c>
      <c r="L16" s="50"/>
      <c r="M16" s="50"/>
      <c r="N16" s="51"/>
      <c r="O16" s="52"/>
      <c r="P16" s="53"/>
      <c r="Q16" s="53">
        <f t="shared" si="4"/>
        <v>0</v>
      </c>
      <c r="R16" s="53">
        <f t="shared" si="5"/>
        <v>0</v>
      </c>
      <c r="S16" s="54">
        <f t="shared" si="6"/>
        <v>0</v>
      </c>
      <c r="T16" s="54" t="e">
        <f t="shared" si="7"/>
        <v>#DIV/0!</v>
      </c>
      <c r="U16" s="54" t="e">
        <f t="shared" si="8"/>
        <v>#DIV/0!</v>
      </c>
      <c r="V16" s="54" t="e">
        <f t="shared" si="9"/>
        <v>#DIV/0!</v>
      </c>
      <c r="W16" s="54" t="e">
        <f t="shared" si="10"/>
        <v>#DIV/0!</v>
      </c>
      <c r="X16" s="54" t="e">
        <f t="shared" si="11"/>
        <v>#DIV/0!</v>
      </c>
      <c r="Y16" s="54" t="e">
        <f t="shared" si="12"/>
        <v>#DIV/0!</v>
      </c>
      <c r="AB16" s="54"/>
    </row>
    <row r="17" spans="2:29" ht="12" customHeight="1" x14ac:dyDescent="0.25">
      <c r="B17" s="293" t="s">
        <v>45</v>
      </c>
      <c r="C17" s="294"/>
      <c r="D17" s="246" t="s">
        <v>46</v>
      </c>
      <c r="E17" s="246" t="s">
        <v>47</v>
      </c>
      <c r="F17" s="293" t="s">
        <v>36</v>
      </c>
      <c r="G17" s="294"/>
      <c r="H17" s="293" t="s">
        <v>48</v>
      </c>
      <c r="I17" s="294"/>
      <c r="K17" s="49" t="s">
        <v>43</v>
      </c>
      <c r="L17" s="50"/>
      <c r="M17" s="50"/>
      <c r="N17" s="51"/>
      <c r="O17" s="52"/>
      <c r="P17" s="53"/>
      <c r="Q17" s="53">
        <f t="shared" si="4"/>
        <v>0</v>
      </c>
      <c r="R17" s="53">
        <f t="shared" si="5"/>
        <v>0</v>
      </c>
      <c r="S17" s="54">
        <f t="shared" si="6"/>
        <v>0</v>
      </c>
      <c r="T17" s="54" t="e">
        <f t="shared" si="7"/>
        <v>#DIV/0!</v>
      </c>
      <c r="U17" s="54" t="e">
        <f t="shared" si="8"/>
        <v>#DIV/0!</v>
      </c>
      <c r="V17" s="54" t="e">
        <f t="shared" si="9"/>
        <v>#DIV/0!</v>
      </c>
      <c r="W17" s="54" t="e">
        <f t="shared" si="10"/>
        <v>#DIV/0!</v>
      </c>
      <c r="X17" s="54" t="e">
        <f t="shared" si="11"/>
        <v>#DIV/0!</v>
      </c>
      <c r="Y17" s="54" t="e">
        <f t="shared" si="12"/>
        <v>#DIV/0!</v>
      </c>
      <c r="AB17" s="54"/>
      <c r="AC17" s="57"/>
    </row>
    <row r="18" spans="2:29" s="26" customFormat="1" ht="12" customHeight="1" x14ac:dyDescent="0.25">
      <c r="B18" s="295">
        <f>+M26</f>
        <v>8363636.3600000003</v>
      </c>
      <c r="C18" s="296"/>
      <c r="D18" s="61">
        <f>+M27</f>
        <v>0</v>
      </c>
      <c r="E18" s="61">
        <f>+M28</f>
        <v>8363636.3600000003</v>
      </c>
      <c r="F18" s="295">
        <f>+M29</f>
        <v>836363.63600000006</v>
      </c>
      <c r="G18" s="296"/>
      <c r="H18" s="295">
        <f>M30</f>
        <v>9199999.9960000012</v>
      </c>
      <c r="I18" s="296"/>
      <c r="J18" s="27"/>
      <c r="K18" s="49" t="s">
        <v>44</v>
      </c>
      <c r="L18" s="50"/>
      <c r="M18" s="50"/>
      <c r="N18" s="50"/>
      <c r="O18" s="52"/>
      <c r="P18" s="53"/>
      <c r="Q18" s="53">
        <f t="shared" si="4"/>
        <v>0</v>
      </c>
      <c r="R18" s="53">
        <f t="shared" si="5"/>
        <v>0</v>
      </c>
      <c r="S18" s="54">
        <f t="shared" si="6"/>
        <v>0</v>
      </c>
      <c r="T18" s="54" t="e">
        <f t="shared" si="7"/>
        <v>#DIV/0!</v>
      </c>
      <c r="U18" s="54" t="e">
        <f t="shared" si="8"/>
        <v>#DIV/0!</v>
      </c>
      <c r="V18" s="54" t="e">
        <f t="shared" si="9"/>
        <v>#DIV/0!</v>
      </c>
      <c r="W18" s="54" t="e">
        <f t="shared" si="10"/>
        <v>#DIV/0!</v>
      </c>
      <c r="X18" s="54" t="e">
        <f t="shared" si="11"/>
        <v>#DIV/0!</v>
      </c>
      <c r="Y18" s="54" t="e">
        <f t="shared" si="12"/>
        <v>#DIV/0!</v>
      </c>
      <c r="Z18" s="1"/>
      <c r="AA18" s="1"/>
      <c r="AB18" s="54"/>
    </row>
    <row r="19" spans="2:29" s="26" customFormat="1" ht="15" customHeight="1" x14ac:dyDescent="0.25">
      <c r="B19" s="281" t="s">
        <v>51</v>
      </c>
      <c r="C19" s="282"/>
      <c r="D19" s="63" t="str">
        <f>+M31</f>
        <v>SEMBILAN JUTA DUA RATUS RIBU RUPIAH.</v>
      </c>
      <c r="E19" s="64"/>
      <c r="F19" s="65"/>
      <c r="G19" s="65"/>
      <c r="H19" s="65"/>
      <c r="I19" s="66"/>
      <c r="J19" s="27"/>
      <c r="K19" s="49" t="s">
        <v>49</v>
      </c>
      <c r="L19" s="50"/>
      <c r="M19" s="50"/>
      <c r="N19" s="51"/>
      <c r="O19" s="52"/>
      <c r="P19" s="53"/>
      <c r="Q19" s="53">
        <f t="shared" si="4"/>
        <v>0</v>
      </c>
      <c r="R19" s="53">
        <f t="shared" si="5"/>
        <v>0</v>
      </c>
      <c r="S19" s="54"/>
      <c r="T19" s="54"/>
      <c r="U19" s="54"/>
      <c r="V19" s="54"/>
      <c r="W19" s="54"/>
      <c r="X19" s="54"/>
      <c r="Y19" s="54"/>
    </row>
    <row r="20" spans="2:29" s="26" customFormat="1" ht="14.1" customHeight="1" x14ac:dyDescent="0.25">
      <c r="B20" s="2" t="s">
        <v>53</v>
      </c>
      <c r="C20" s="67"/>
      <c r="D20" s="2"/>
      <c r="E20" s="68"/>
      <c r="F20" s="69"/>
      <c r="G20" s="67"/>
      <c r="H20" s="283" t="s">
        <v>54</v>
      </c>
      <c r="I20" s="284"/>
      <c r="J20" s="27"/>
      <c r="K20" s="49" t="s">
        <v>50</v>
      </c>
      <c r="L20" s="50"/>
      <c r="M20" s="50"/>
      <c r="N20" s="51"/>
      <c r="O20" s="52"/>
      <c r="P20" s="53"/>
      <c r="Q20" s="53">
        <f t="shared" si="4"/>
        <v>0</v>
      </c>
      <c r="R20" s="53">
        <f t="shared" si="5"/>
        <v>0</v>
      </c>
      <c r="X20" s="62"/>
      <c r="Y20" s="62"/>
    </row>
    <row r="21" spans="2:29" ht="13.5" customHeight="1" x14ac:dyDescent="0.25">
      <c r="B21" s="32" t="s">
        <v>56</v>
      </c>
      <c r="C21" s="70"/>
      <c r="D21" s="32"/>
      <c r="E21" s="71"/>
      <c r="F21" s="285" t="s">
        <v>57</v>
      </c>
      <c r="G21" s="286"/>
      <c r="H21" s="32"/>
      <c r="I21" s="70"/>
      <c r="K21" s="49" t="s">
        <v>52</v>
      </c>
      <c r="L21" s="50"/>
      <c r="M21" s="50"/>
      <c r="N21" s="50"/>
      <c r="O21" s="52"/>
      <c r="P21" s="53"/>
      <c r="Q21" s="53">
        <f t="shared" si="4"/>
        <v>0</v>
      </c>
      <c r="R21" s="53">
        <f t="shared" si="5"/>
        <v>0</v>
      </c>
    </row>
    <row r="22" spans="2:29" ht="15" customHeight="1" x14ac:dyDescent="0.25">
      <c r="B22" s="32"/>
      <c r="C22" s="70"/>
      <c r="D22" s="32"/>
      <c r="E22" s="71"/>
      <c r="F22" s="72"/>
      <c r="G22" s="70"/>
      <c r="H22" s="32"/>
      <c r="I22" s="70"/>
      <c r="K22" s="49" t="s">
        <v>55</v>
      </c>
      <c r="L22" s="50"/>
      <c r="M22" s="50"/>
      <c r="N22" s="51"/>
      <c r="O22" s="52"/>
      <c r="P22" s="53"/>
      <c r="Q22" s="53">
        <f t="shared" si="4"/>
        <v>0</v>
      </c>
      <c r="R22" s="53">
        <f t="shared" si="5"/>
        <v>0</v>
      </c>
    </row>
    <row r="23" spans="2:29" ht="13.5" customHeight="1" x14ac:dyDescent="0.25">
      <c r="B23" s="32"/>
      <c r="C23" s="70"/>
      <c r="D23" s="32"/>
      <c r="E23" s="71"/>
      <c r="F23" s="72"/>
      <c r="G23" s="70"/>
      <c r="H23" s="32"/>
      <c r="I23" s="70"/>
      <c r="K23" s="49" t="s">
        <v>58</v>
      </c>
      <c r="L23" s="50"/>
      <c r="M23" s="50"/>
      <c r="N23" s="51"/>
      <c r="O23" s="52"/>
      <c r="P23" s="53"/>
      <c r="Q23" s="53">
        <f t="shared" si="4"/>
        <v>0</v>
      </c>
      <c r="R23" s="53">
        <f t="shared" si="5"/>
        <v>0</v>
      </c>
    </row>
    <row r="24" spans="2:29" ht="13.5" customHeight="1" x14ac:dyDescent="0.25">
      <c r="B24" s="32"/>
      <c r="C24" s="70"/>
      <c r="D24" s="32"/>
      <c r="E24" s="71"/>
      <c r="F24" s="72"/>
      <c r="G24" s="70"/>
      <c r="H24" s="32"/>
      <c r="I24" s="70"/>
      <c r="K24" s="49" t="s">
        <v>59</v>
      </c>
      <c r="L24" s="50"/>
      <c r="M24" s="50"/>
      <c r="N24" s="51"/>
      <c r="O24" s="52"/>
      <c r="P24" s="53"/>
      <c r="Q24" s="53">
        <f t="shared" si="4"/>
        <v>0</v>
      </c>
      <c r="R24" s="53">
        <f t="shared" si="5"/>
        <v>0</v>
      </c>
      <c r="X24" s="54">
        <v>7810506</v>
      </c>
      <c r="Y24" s="54"/>
    </row>
    <row r="25" spans="2:29" ht="12.75" customHeight="1" x14ac:dyDescent="0.25">
      <c r="B25" s="32"/>
      <c r="C25" s="70"/>
      <c r="D25" s="32"/>
      <c r="E25" s="76"/>
      <c r="F25" s="287" t="s">
        <v>81</v>
      </c>
      <c r="G25" s="288"/>
      <c r="H25" s="287" t="s">
        <v>61</v>
      </c>
      <c r="I25" s="288"/>
      <c r="Q25" s="73">
        <f>SUM(Q13:Q24)</f>
        <v>8363636.3600000003</v>
      </c>
    </row>
    <row r="26" spans="2:29" ht="13.5" customHeight="1" x14ac:dyDescent="0.25">
      <c r="B26" s="289" t="s">
        <v>63</v>
      </c>
      <c r="C26" s="290"/>
      <c r="D26" s="77"/>
      <c r="E26" s="78"/>
      <c r="F26" s="320" t="s">
        <v>82</v>
      </c>
      <c r="G26" s="321"/>
      <c r="H26" s="291" t="s">
        <v>64</v>
      </c>
      <c r="I26" s="292"/>
      <c r="L26" s="74" t="s">
        <v>60</v>
      </c>
      <c r="M26" s="75">
        <f>Q25</f>
        <v>8363636.3600000003</v>
      </c>
      <c r="N26" s="74"/>
      <c r="O26" s="74"/>
      <c r="P26" s="74"/>
      <c r="Q26" s="74"/>
    </row>
    <row r="27" spans="2:29" ht="13.5" customHeight="1" x14ac:dyDescent="0.25">
      <c r="L27" s="74" t="s">
        <v>62</v>
      </c>
      <c r="M27" s="75">
        <f>SUM(R13:R24)</f>
        <v>0</v>
      </c>
      <c r="N27" s="74"/>
      <c r="O27" s="74"/>
      <c r="P27" s="74"/>
      <c r="Q27" s="74"/>
    </row>
    <row r="28" spans="2:29" ht="13.5" customHeight="1" x14ac:dyDescent="0.25">
      <c r="L28" s="74" t="s">
        <v>65</v>
      </c>
      <c r="M28" s="75">
        <f>+M26-M27</f>
        <v>8363636.3600000003</v>
      </c>
      <c r="N28" s="74"/>
      <c r="O28" s="74"/>
      <c r="P28" s="74"/>
      <c r="Q28" s="74"/>
    </row>
    <row r="29" spans="2:29" ht="13.5" customHeight="1" x14ac:dyDescent="0.25">
      <c r="L29" s="74" t="s">
        <v>36</v>
      </c>
      <c r="M29" s="75">
        <f>0.1*M28</f>
        <v>836363.63600000006</v>
      </c>
      <c r="N29" s="79">
        <f>M29*1.5%</f>
        <v>12545.454540000001</v>
      </c>
      <c r="O29" s="74"/>
      <c r="P29" s="74"/>
      <c r="Q29" s="74"/>
    </row>
    <row r="30" spans="2:29" ht="13.5" customHeight="1" x14ac:dyDescent="0.25">
      <c r="L30" s="74" t="s">
        <v>66</v>
      </c>
      <c r="M30" s="75">
        <f>M28+M29</f>
        <v>9199999.9960000012</v>
      </c>
      <c r="N30" s="74"/>
      <c r="O30" s="74"/>
      <c r="P30" s="74"/>
      <c r="Q30" s="74"/>
    </row>
    <row r="31" spans="2:29" ht="13.5" customHeight="1" x14ac:dyDescent="0.25">
      <c r="L31" s="74" t="s">
        <v>67</v>
      </c>
      <c r="M31" s="80" t="s">
        <v>245</v>
      </c>
      <c r="N31" s="74"/>
      <c r="O31" s="74"/>
      <c r="P31" s="74"/>
      <c r="Q31" s="74"/>
    </row>
    <row r="33" spans="10:20" ht="13.5" customHeight="1" x14ac:dyDescent="0.25">
      <c r="J33" s="1"/>
      <c r="K33" s="1"/>
      <c r="L33" s="1"/>
      <c r="T33" s="73">
        <f>SUM(T23:T32)</f>
        <v>0</v>
      </c>
    </row>
    <row r="34" spans="10:20" ht="13.5" customHeight="1" x14ac:dyDescent="0.25">
      <c r="J34" s="1"/>
      <c r="K34" s="1"/>
      <c r="L34" s="1"/>
      <c r="M34" s="73"/>
    </row>
    <row r="35" spans="10:20" ht="13.5" customHeight="1" x14ac:dyDescent="0.25">
      <c r="J35" s="1"/>
      <c r="K35" s="1"/>
      <c r="L35" s="1"/>
      <c r="P35" s="81"/>
    </row>
    <row r="36" spans="10:20" ht="13.5" customHeight="1" x14ac:dyDescent="0.25">
      <c r="J36" s="1"/>
      <c r="K36" s="1"/>
      <c r="L36" s="1"/>
      <c r="P36" s="73"/>
    </row>
    <row r="37" spans="10:20" ht="13.5" customHeight="1" x14ac:dyDescent="0.25">
      <c r="J37" s="1"/>
      <c r="K37" s="1"/>
      <c r="L37" s="1"/>
      <c r="P37" s="73"/>
    </row>
  </sheetData>
  <mergeCells count="29">
    <mergeCell ref="B7:C7"/>
    <mergeCell ref="D7:E7"/>
    <mergeCell ref="F7:G7"/>
    <mergeCell ref="B1:E1"/>
    <mergeCell ref="B2:E2"/>
    <mergeCell ref="B3:E3"/>
    <mergeCell ref="B4:E4"/>
    <mergeCell ref="C5:D5"/>
    <mergeCell ref="E5:G5"/>
    <mergeCell ref="H5:I5"/>
    <mergeCell ref="B6:C6"/>
    <mergeCell ref="D6:E6"/>
    <mergeCell ref="F6:G6"/>
    <mergeCell ref="H6:I6"/>
    <mergeCell ref="B26:C26"/>
    <mergeCell ref="F26:G26"/>
    <mergeCell ref="H26:I26"/>
    <mergeCell ref="D8:E8"/>
    <mergeCell ref="B17:C17"/>
    <mergeCell ref="F17:G17"/>
    <mergeCell ref="H17:I17"/>
    <mergeCell ref="B18:C18"/>
    <mergeCell ref="F18:G18"/>
    <mergeCell ref="H18:I18"/>
    <mergeCell ref="B19:C19"/>
    <mergeCell ref="H20:I20"/>
    <mergeCell ref="F21:G21"/>
    <mergeCell ref="F25:G25"/>
    <mergeCell ref="H25:I25"/>
  </mergeCells>
  <pageMargins left="0.24000000000000002" right="0.12000000000000001" top="0.24000000000000002" bottom="0.51" header="0" footer="0"/>
  <pageSetup paperSize="5" scale="95" pageOrder="overThenDown" orientation="portrait" horizontalDpi="4294967292" vertic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zoomScale="90" zoomScaleNormal="90" zoomScalePageLayoutView="90" workbookViewId="0">
      <selection activeCell="H37" sqref="H37"/>
    </sheetView>
  </sheetViews>
  <sheetFormatPr defaultColWidth="9.140625" defaultRowHeight="13.5" customHeight="1" x14ac:dyDescent="0.25"/>
  <cols>
    <col min="1" max="1" width="1.85546875" style="1" customWidth="1"/>
    <col min="2" max="2" width="9.140625" style="1" customWidth="1"/>
    <col min="3" max="3" width="8.42578125" style="1" customWidth="1"/>
    <col min="4" max="4" width="15.42578125" style="1" customWidth="1"/>
    <col min="5" max="5" width="26.28515625" style="1" customWidth="1"/>
    <col min="6" max="6" width="17.5703125" style="1" customWidth="1"/>
    <col min="7" max="7" width="6.28515625" style="1" customWidth="1"/>
    <col min="8" max="8" width="12" style="1" customWidth="1"/>
    <col min="9" max="9" width="12.7109375" style="1" customWidth="1"/>
    <col min="10" max="10" width="3.85546875" style="5" customWidth="1"/>
    <col min="11" max="11" width="5.42578125" style="6" customWidth="1"/>
    <col min="12" max="12" width="8.42578125" style="7" customWidth="1"/>
    <col min="13" max="13" width="13.28515625" style="7" customWidth="1"/>
    <col min="14" max="14" width="20" style="7" customWidth="1"/>
    <col min="15" max="15" width="8.140625" style="7" customWidth="1"/>
    <col min="16" max="16" width="12.85546875" style="7" customWidth="1"/>
    <col min="17" max="17" width="12.42578125" style="7" customWidth="1"/>
    <col min="18" max="18" width="12.42578125" style="8" customWidth="1"/>
    <col min="19" max="20" width="9.140625" style="1"/>
    <col min="21" max="21" width="10.28515625" style="1" bestFit="1" customWidth="1"/>
    <col min="22" max="22" width="10.28515625" style="1" customWidth="1"/>
    <col min="23" max="23" width="9.140625" style="1"/>
    <col min="24" max="24" width="10.28515625" style="1" bestFit="1" customWidth="1"/>
    <col min="25" max="25" width="10.28515625" style="1" customWidth="1"/>
    <col min="26" max="28" width="9.140625" style="1"/>
    <col min="29" max="29" width="10.140625" style="1" bestFit="1" customWidth="1"/>
    <col min="30" max="16384" width="9.140625" style="1"/>
  </cols>
  <sheetData>
    <row r="1" spans="1:29" ht="12.95" customHeight="1" x14ac:dyDescent="0.25">
      <c r="B1" s="345" t="s">
        <v>0</v>
      </c>
      <c r="C1" s="346"/>
      <c r="D1" s="346"/>
      <c r="E1" s="347"/>
      <c r="F1" s="136" t="s">
        <v>1</v>
      </c>
      <c r="G1" s="348" t="s">
        <v>221</v>
      </c>
      <c r="H1" s="348"/>
      <c r="I1" s="349"/>
    </row>
    <row r="2" spans="1:29" ht="12.95" customHeight="1" x14ac:dyDescent="0.25">
      <c r="B2" s="350" t="s">
        <v>2</v>
      </c>
      <c r="C2" s="351"/>
      <c r="D2" s="351"/>
      <c r="E2" s="352"/>
      <c r="F2" s="137" t="str">
        <f>M2</f>
        <v>RSUD DR H SOEWONDO</v>
      </c>
      <c r="G2" s="138"/>
      <c r="H2" s="138"/>
      <c r="I2" s="166"/>
      <c r="L2" s="12" t="s">
        <v>3</v>
      </c>
      <c r="M2" s="130" t="s">
        <v>83</v>
      </c>
      <c r="N2" s="14"/>
      <c r="O2" s="15"/>
    </row>
    <row r="3" spans="1:29" ht="12.95" customHeight="1" x14ac:dyDescent="0.25">
      <c r="B3" s="353" t="s">
        <v>5</v>
      </c>
      <c r="C3" s="354"/>
      <c r="D3" s="354"/>
      <c r="E3" s="355"/>
      <c r="F3" s="137" t="str">
        <f>M3</f>
        <v>JL. LAUT NO 21 KENDAL</v>
      </c>
      <c r="G3" s="138"/>
      <c r="H3" s="138"/>
      <c r="I3" s="166"/>
      <c r="L3" s="12" t="s">
        <v>6</v>
      </c>
      <c r="M3" s="131" t="s">
        <v>84</v>
      </c>
      <c r="N3" s="14"/>
      <c r="O3" s="15"/>
    </row>
    <row r="4" spans="1:29" ht="12.95" customHeight="1" x14ac:dyDescent="0.25">
      <c r="B4" s="356" t="s">
        <v>8</v>
      </c>
      <c r="C4" s="357"/>
      <c r="D4" s="357"/>
      <c r="E4" s="358"/>
      <c r="F4" s="139" t="s">
        <v>9</v>
      </c>
      <c r="G4" s="140" t="str">
        <f>+M4</f>
        <v>00.163.704.0-503.000</v>
      </c>
      <c r="H4" s="141"/>
      <c r="I4" s="167"/>
      <c r="L4" s="12" t="s">
        <v>10</v>
      </c>
      <c r="M4" s="131" t="s">
        <v>85</v>
      </c>
      <c r="N4" s="14"/>
      <c r="O4" s="15"/>
    </row>
    <row r="5" spans="1:29" s="21" customFormat="1" ht="12.95" customHeight="1" x14ac:dyDescent="0.25">
      <c r="B5" s="168" t="s">
        <v>12</v>
      </c>
      <c r="C5" s="339" t="str">
        <f>+M6</f>
        <v>020.001-17.33559801</v>
      </c>
      <c r="D5" s="340"/>
      <c r="E5" s="342" t="s">
        <v>13</v>
      </c>
      <c r="F5" s="343"/>
      <c r="G5" s="344"/>
      <c r="H5" s="337" t="s">
        <v>14</v>
      </c>
      <c r="I5" s="338"/>
      <c r="J5" s="23"/>
      <c r="K5" s="6"/>
      <c r="L5" s="12"/>
      <c r="M5" s="13"/>
      <c r="N5" s="24"/>
      <c r="O5" s="25"/>
      <c r="P5" s="7"/>
      <c r="Q5" s="7"/>
      <c r="R5" s="8"/>
    </row>
    <row r="6" spans="1:29" s="26" customFormat="1" ht="12.95" customHeight="1" x14ac:dyDescent="0.25">
      <c r="B6" s="324" t="s">
        <v>15</v>
      </c>
      <c r="C6" s="336"/>
      <c r="D6" s="324" t="s">
        <v>16</v>
      </c>
      <c r="E6" s="336"/>
      <c r="F6" s="324" t="s">
        <v>17</v>
      </c>
      <c r="G6" s="336"/>
      <c r="H6" s="337" t="s">
        <v>18</v>
      </c>
      <c r="I6" s="338"/>
      <c r="J6" s="27"/>
      <c r="K6" s="6"/>
      <c r="L6" s="12" t="s">
        <v>19</v>
      </c>
      <c r="M6" s="13" t="s">
        <v>220</v>
      </c>
      <c r="N6" s="24"/>
      <c r="O6" s="25"/>
      <c r="P6" s="7"/>
      <c r="Q6" s="7"/>
      <c r="R6" s="8"/>
    </row>
    <row r="7" spans="1:29" s="26" customFormat="1" ht="12.95" customHeight="1" x14ac:dyDescent="0.15">
      <c r="B7" s="339" t="str">
        <f>+M7</f>
        <v>321/HAM/IV/2017</v>
      </c>
      <c r="C7" s="340"/>
      <c r="D7" s="341">
        <f>+M8</f>
        <v>42831</v>
      </c>
      <c r="E7" s="336"/>
      <c r="F7" s="341">
        <f>+M9</f>
        <v>42852</v>
      </c>
      <c r="G7" s="336"/>
      <c r="H7" s="247" t="s">
        <v>20</v>
      </c>
      <c r="I7" s="248"/>
      <c r="J7" s="27"/>
      <c r="K7" s="6"/>
      <c r="L7" s="12" t="s">
        <v>21</v>
      </c>
      <c r="M7" s="28" t="s">
        <v>219</v>
      </c>
      <c r="N7" s="24"/>
      <c r="O7" s="25">
        <f>447-8</f>
        <v>439</v>
      </c>
      <c r="P7" s="7"/>
      <c r="Q7" s="7"/>
      <c r="R7" s="8"/>
    </row>
    <row r="8" spans="1:29" s="26" customFormat="1" ht="12.95" customHeight="1" x14ac:dyDescent="0.25">
      <c r="B8" s="142" t="s">
        <v>22</v>
      </c>
      <c r="C8" s="142" t="s">
        <v>23</v>
      </c>
      <c r="D8" s="324" t="s">
        <v>24</v>
      </c>
      <c r="E8" s="325"/>
      <c r="F8" s="142" t="s">
        <v>25</v>
      </c>
      <c r="G8" s="249" t="s">
        <v>26</v>
      </c>
      <c r="H8" s="142" t="s">
        <v>27</v>
      </c>
      <c r="I8" s="142" t="s">
        <v>28</v>
      </c>
      <c r="J8" s="27"/>
      <c r="K8" s="6"/>
      <c r="L8" s="12" t="s">
        <v>29</v>
      </c>
      <c r="M8" s="30">
        <v>42831</v>
      </c>
      <c r="N8" s="24"/>
      <c r="O8" s="25"/>
      <c r="P8" s="7"/>
      <c r="Q8" s="7"/>
      <c r="R8" s="8"/>
    </row>
    <row r="9" spans="1:29" ht="12" customHeight="1" x14ac:dyDescent="0.25">
      <c r="B9" s="169">
        <f t="shared" ref="B9:D19" si="0">+L13</f>
        <v>5</v>
      </c>
      <c r="C9" s="143" t="str">
        <f t="shared" si="0"/>
        <v>BOX</v>
      </c>
      <c r="D9" s="136" t="str">
        <f t="shared" si="0"/>
        <v>BLADE AESCULAP 24</v>
      </c>
      <c r="E9" s="144"/>
      <c r="F9" s="145" t="s">
        <v>225</v>
      </c>
      <c r="G9" s="146">
        <f>+O13</f>
        <v>0</v>
      </c>
      <c r="H9" s="147">
        <f t="shared" ref="H9:I19" si="1">+P13</f>
        <v>272727</v>
      </c>
      <c r="I9" s="170">
        <f t="shared" si="1"/>
        <v>1363635</v>
      </c>
      <c r="L9" s="12" t="s">
        <v>30</v>
      </c>
      <c r="M9" s="30">
        <f>M8+21</f>
        <v>42852</v>
      </c>
      <c r="N9" s="24"/>
      <c r="O9" s="25"/>
    </row>
    <row r="10" spans="1:29" ht="12" customHeight="1" x14ac:dyDescent="0.25">
      <c r="B10" s="171">
        <f t="shared" si="0"/>
        <v>5</v>
      </c>
      <c r="C10" s="250" t="str">
        <f t="shared" si="0"/>
        <v>ROLL</v>
      </c>
      <c r="D10" s="148" t="str">
        <f t="shared" si="0"/>
        <v>KERTAS ECG PAPER 110X30</v>
      </c>
      <c r="E10" s="149"/>
      <c r="F10" s="134"/>
      <c r="G10" s="150"/>
      <c r="H10" s="151">
        <f t="shared" si="1"/>
        <v>204545</v>
      </c>
      <c r="I10" s="170">
        <f t="shared" si="1"/>
        <v>1022725</v>
      </c>
    </row>
    <row r="11" spans="1:29" ht="12" customHeight="1" x14ac:dyDescent="0.25">
      <c r="B11" s="171">
        <f t="shared" si="0"/>
        <v>10</v>
      </c>
      <c r="C11" s="250" t="str">
        <f t="shared" si="0"/>
        <v>ROLL</v>
      </c>
      <c r="D11" s="148" t="str">
        <f t="shared" si="0"/>
        <v>KERTAS ECG PAPER 63X30</v>
      </c>
      <c r="E11" s="149"/>
      <c r="F11" s="134"/>
      <c r="G11" s="150"/>
      <c r="H11" s="151">
        <f t="shared" si="1"/>
        <v>63270</v>
      </c>
      <c r="I11" s="170">
        <f t="shared" si="1"/>
        <v>632700</v>
      </c>
      <c r="L11" s="46" t="s">
        <v>31</v>
      </c>
      <c r="M11" s="46" t="s">
        <v>32</v>
      </c>
      <c r="N11" s="46"/>
      <c r="O11" s="46" t="s">
        <v>33</v>
      </c>
      <c r="P11" s="46" t="s">
        <v>34</v>
      </c>
      <c r="Q11" s="46" t="s">
        <v>35</v>
      </c>
      <c r="R11" s="47" t="s">
        <v>33</v>
      </c>
    </row>
    <row r="12" spans="1:29" ht="12" customHeight="1" x14ac:dyDescent="0.25">
      <c r="A12" s="48"/>
      <c r="B12" s="171">
        <f t="shared" si="0"/>
        <v>5</v>
      </c>
      <c r="C12" s="250" t="str">
        <f t="shared" si="0"/>
        <v>PCS</v>
      </c>
      <c r="D12" s="148" t="str">
        <f t="shared" si="0"/>
        <v>TERUMO EXTENTION 75CM</v>
      </c>
      <c r="E12" s="149"/>
      <c r="F12" s="134" t="s">
        <v>259</v>
      </c>
      <c r="G12" s="150"/>
      <c r="H12" s="151">
        <f t="shared" si="1"/>
        <v>16800</v>
      </c>
      <c r="I12" s="170">
        <f t="shared" si="1"/>
        <v>84000</v>
      </c>
      <c r="U12" s="1" t="s">
        <v>36</v>
      </c>
      <c r="V12" s="1" t="s">
        <v>37</v>
      </c>
      <c r="Y12" s="1" t="s">
        <v>38</v>
      </c>
    </row>
    <row r="13" spans="1:29" ht="12" customHeight="1" x14ac:dyDescent="0.25">
      <c r="A13" s="48"/>
      <c r="B13" s="171">
        <f t="shared" si="0"/>
        <v>40</v>
      </c>
      <c r="C13" s="250" t="str">
        <f t="shared" si="0"/>
        <v>PAIR</v>
      </c>
      <c r="D13" s="148" t="str">
        <f t="shared" si="0"/>
        <v>HANDSCOON GYNECOLOG 7 REMEDI</v>
      </c>
      <c r="E13" s="149"/>
      <c r="F13" s="134" t="s">
        <v>226</v>
      </c>
      <c r="G13" s="150"/>
      <c r="H13" s="151">
        <f t="shared" si="1"/>
        <v>17558</v>
      </c>
      <c r="I13" s="170">
        <f t="shared" si="1"/>
        <v>702320</v>
      </c>
      <c r="K13" s="49" t="s">
        <v>39</v>
      </c>
      <c r="L13" s="50">
        <v>5</v>
      </c>
      <c r="M13" s="50" t="s">
        <v>75</v>
      </c>
      <c r="N13" s="50" t="s">
        <v>97</v>
      </c>
      <c r="O13" s="52"/>
      <c r="P13" s="53">
        <v>272727</v>
      </c>
      <c r="Q13" s="53">
        <f t="shared" ref="Q13:Q27" si="2">L13*P13</f>
        <v>1363635</v>
      </c>
      <c r="R13" s="53">
        <f t="shared" ref="R13:R27" si="3">+Q13*O13</f>
        <v>0</v>
      </c>
      <c r="S13" s="54">
        <f t="shared" ref="S13:S26" si="4">Q13-R13</f>
        <v>1363635</v>
      </c>
      <c r="T13" s="54">
        <f t="shared" ref="T13:T26" si="5">S13/L13</f>
        <v>272727</v>
      </c>
      <c r="U13" s="54">
        <f t="shared" ref="U13:U26" si="6">T13*0.1</f>
        <v>27272.7</v>
      </c>
      <c r="V13" s="54">
        <f t="shared" ref="V13:V26" si="7">U13*0.15</f>
        <v>4090.9049999999997</v>
      </c>
      <c r="W13" s="54">
        <f t="shared" ref="W13:W26" si="8">T13+U13</f>
        <v>299999.7</v>
      </c>
      <c r="X13" s="54">
        <f t="shared" ref="X13:X26" si="9">W13*L13</f>
        <v>1499998.5</v>
      </c>
      <c r="Y13" s="54">
        <f t="shared" ref="Y13:Y26" si="10">T13-V13</f>
        <v>268636.09499999997</v>
      </c>
      <c r="AA13" s="1">
        <v>137940</v>
      </c>
      <c r="AB13" s="54">
        <f>Y13-AA13</f>
        <v>130696.09499999997</v>
      </c>
      <c r="AC13" s="55">
        <f>AB13*L13</f>
        <v>653480.47499999986</v>
      </c>
    </row>
    <row r="14" spans="1:29" ht="12" customHeight="1" x14ac:dyDescent="0.25">
      <c r="A14" s="48"/>
      <c r="B14" s="171">
        <f t="shared" si="0"/>
        <v>5</v>
      </c>
      <c r="C14" s="250" t="str">
        <f t="shared" si="0"/>
        <v>BOX</v>
      </c>
      <c r="D14" s="148" t="str">
        <f t="shared" si="0"/>
        <v>SENSI GLOVE L</v>
      </c>
      <c r="E14" s="149"/>
      <c r="F14" s="134"/>
      <c r="G14" s="150"/>
      <c r="H14" s="151">
        <f t="shared" si="1"/>
        <v>50000</v>
      </c>
      <c r="I14" s="170">
        <f t="shared" si="1"/>
        <v>250000</v>
      </c>
      <c r="K14" s="49" t="s">
        <v>40</v>
      </c>
      <c r="L14" s="50">
        <v>5</v>
      </c>
      <c r="M14" s="50" t="s">
        <v>68</v>
      </c>
      <c r="N14" s="50" t="s">
        <v>222</v>
      </c>
      <c r="O14" s="52"/>
      <c r="P14" s="53">
        <v>204545</v>
      </c>
      <c r="Q14" s="53">
        <f t="shared" si="2"/>
        <v>1022725</v>
      </c>
      <c r="R14" s="53">
        <f t="shared" si="3"/>
        <v>0</v>
      </c>
      <c r="S14" s="54">
        <f t="shared" si="4"/>
        <v>1022725</v>
      </c>
      <c r="T14" s="54">
        <f t="shared" si="5"/>
        <v>204545</v>
      </c>
      <c r="U14" s="54">
        <f t="shared" si="6"/>
        <v>20454.5</v>
      </c>
      <c r="V14" s="54">
        <f t="shared" si="7"/>
        <v>3068.1749999999997</v>
      </c>
      <c r="W14" s="54">
        <f t="shared" si="8"/>
        <v>224999.5</v>
      </c>
      <c r="X14" s="54">
        <f t="shared" si="9"/>
        <v>1124997.5</v>
      </c>
      <c r="Y14" s="54">
        <f t="shared" si="10"/>
        <v>201476.82500000001</v>
      </c>
      <c r="AB14" s="54"/>
    </row>
    <row r="15" spans="1:29" ht="12" customHeight="1" x14ac:dyDescent="0.25">
      <c r="B15" s="171">
        <f t="shared" si="0"/>
        <v>400</v>
      </c>
      <c r="C15" s="250" t="str">
        <f t="shared" si="0"/>
        <v>PCS</v>
      </c>
      <c r="D15" s="148" t="str">
        <f t="shared" si="0"/>
        <v>INTROCAN 24</v>
      </c>
      <c r="E15" s="149"/>
      <c r="F15" s="134" t="s">
        <v>227</v>
      </c>
      <c r="G15" s="150"/>
      <c r="H15" s="151">
        <f t="shared" si="1"/>
        <v>7954</v>
      </c>
      <c r="I15" s="170">
        <f t="shared" si="1"/>
        <v>3181600</v>
      </c>
      <c r="K15" s="49" t="s">
        <v>41</v>
      </c>
      <c r="L15" s="50">
        <v>10</v>
      </c>
      <c r="M15" s="50" t="s">
        <v>68</v>
      </c>
      <c r="N15" s="51" t="s">
        <v>223</v>
      </c>
      <c r="O15" s="52"/>
      <c r="P15" s="53">
        <v>63270</v>
      </c>
      <c r="Q15" s="53">
        <f t="shared" si="2"/>
        <v>632700</v>
      </c>
      <c r="R15" s="53">
        <f t="shared" si="3"/>
        <v>0</v>
      </c>
      <c r="S15" s="54">
        <f t="shared" si="4"/>
        <v>632700</v>
      </c>
      <c r="T15" s="54">
        <f t="shared" si="5"/>
        <v>63270</v>
      </c>
      <c r="U15" s="54">
        <f t="shared" si="6"/>
        <v>6327</v>
      </c>
      <c r="V15" s="54">
        <f t="shared" si="7"/>
        <v>949.05</v>
      </c>
      <c r="W15" s="54">
        <f t="shared" si="8"/>
        <v>69597</v>
      </c>
      <c r="X15" s="54">
        <f t="shared" si="9"/>
        <v>695970</v>
      </c>
      <c r="Y15" s="54">
        <f t="shared" si="10"/>
        <v>62320.95</v>
      </c>
      <c r="AB15" s="54"/>
    </row>
    <row r="16" spans="1:29" ht="12" customHeight="1" x14ac:dyDescent="0.25">
      <c r="B16" s="171">
        <f t="shared" si="0"/>
        <v>60</v>
      </c>
      <c r="C16" s="250" t="str">
        <f t="shared" si="0"/>
        <v>ROLL</v>
      </c>
      <c r="D16" s="148" t="str">
        <f t="shared" si="0"/>
        <v>KAPAS 100GR</v>
      </c>
      <c r="E16" s="149"/>
      <c r="F16" s="133"/>
      <c r="G16" s="150"/>
      <c r="H16" s="151">
        <f t="shared" si="1"/>
        <v>6840</v>
      </c>
      <c r="I16" s="170">
        <f t="shared" si="1"/>
        <v>410400</v>
      </c>
      <c r="K16" s="49" t="s">
        <v>42</v>
      </c>
      <c r="L16" s="50">
        <v>5</v>
      </c>
      <c r="M16" s="50" t="s">
        <v>74</v>
      </c>
      <c r="N16" s="51" t="s">
        <v>258</v>
      </c>
      <c r="O16" s="52"/>
      <c r="P16" s="53">
        <v>16800</v>
      </c>
      <c r="Q16" s="53">
        <f t="shared" si="2"/>
        <v>84000</v>
      </c>
      <c r="R16" s="53">
        <f t="shared" si="3"/>
        <v>0</v>
      </c>
      <c r="S16" s="54">
        <f t="shared" si="4"/>
        <v>84000</v>
      </c>
      <c r="T16" s="54">
        <f t="shared" si="5"/>
        <v>16800</v>
      </c>
      <c r="U16" s="54">
        <f t="shared" si="6"/>
        <v>1680</v>
      </c>
      <c r="V16" s="54">
        <f t="shared" si="7"/>
        <v>252</v>
      </c>
      <c r="W16" s="54">
        <f t="shared" si="8"/>
        <v>18480</v>
      </c>
      <c r="X16" s="54">
        <f t="shared" si="9"/>
        <v>92400</v>
      </c>
      <c r="Y16" s="54">
        <f t="shared" si="10"/>
        <v>16548</v>
      </c>
      <c r="AB16" s="54"/>
    </row>
    <row r="17" spans="2:29" ht="12" customHeight="1" x14ac:dyDescent="0.25">
      <c r="B17" s="171">
        <f t="shared" si="0"/>
        <v>2</v>
      </c>
      <c r="C17" s="250" t="str">
        <f t="shared" si="0"/>
        <v>PCS</v>
      </c>
      <c r="D17" s="148" t="str">
        <f t="shared" si="0"/>
        <v>KAPAS LEMAK 1000GR</v>
      </c>
      <c r="E17" s="149"/>
      <c r="F17" s="133"/>
      <c r="G17" s="150"/>
      <c r="H17" s="151">
        <f t="shared" si="1"/>
        <v>50000</v>
      </c>
      <c r="I17" s="170">
        <f t="shared" si="1"/>
        <v>100000</v>
      </c>
      <c r="K17" s="49" t="s">
        <v>43</v>
      </c>
      <c r="L17" s="50">
        <v>40</v>
      </c>
      <c r="M17" s="50" t="s">
        <v>112</v>
      </c>
      <c r="N17" s="51" t="s">
        <v>118</v>
      </c>
      <c r="O17" s="52"/>
      <c r="P17" s="53">
        <v>17558</v>
      </c>
      <c r="Q17" s="53">
        <f t="shared" si="2"/>
        <v>702320</v>
      </c>
      <c r="R17" s="53">
        <f t="shared" si="3"/>
        <v>0</v>
      </c>
      <c r="S17" s="54">
        <f t="shared" si="4"/>
        <v>702320</v>
      </c>
      <c r="T17" s="54">
        <f t="shared" si="5"/>
        <v>17558</v>
      </c>
      <c r="U17" s="54">
        <f t="shared" si="6"/>
        <v>1755.8000000000002</v>
      </c>
      <c r="V17" s="54">
        <f t="shared" si="7"/>
        <v>263.37</v>
      </c>
      <c r="W17" s="54">
        <f t="shared" si="8"/>
        <v>19313.8</v>
      </c>
      <c r="X17" s="54">
        <f t="shared" si="9"/>
        <v>772552</v>
      </c>
      <c r="Y17" s="54">
        <f t="shared" si="10"/>
        <v>17294.63</v>
      </c>
      <c r="AB17" s="54"/>
      <c r="AC17" s="57"/>
    </row>
    <row r="18" spans="2:29" s="26" customFormat="1" ht="12" customHeight="1" x14ac:dyDescent="0.25">
      <c r="B18" s="171">
        <f t="shared" si="0"/>
        <v>2</v>
      </c>
      <c r="C18" s="250" t="str">
        <f t="shared" si="0"/>
        <v>PCS</v>
      </c>
      <c r="D18" s="148" t="str">
        <f t="shared" si="0"/>
        <v>KAPAS PUTIH 1000GR</v>
      </c>
      <c r="E18" s="149"/>
      <c r="F18" s="134"/>
      <c r="G18" s="150"/>
      <c r="H18" s="151">
        <f t="shared" si="1"/>
        <v>68400</v>
      </c>
      <c r="I18" s="170">
        <f t="shared" si="1"/>
        <v>136800</v>
      </c>
      <c r="J18" s="27"/>
      <c r="K18" s="49" t="s">
        <v>44</v>
      </c>
      <c r="L18" s="50">
        <v>5</v>
      </c>
      <c r="M18" s="50" t="s">
        <v>75</v>
      </c>
      <c r="N18" s="51" t="s">
        <v>280</v>
      </c>
      <c r="O18" s="52"/>
      <c r="P18" s="53">
        <v>50000</v>
      </c>
      <c r="Q18" s="53">
        <f t="shared" si="2"/>
        <v>250000</v>
      </c>
      <c r="R18" s="53">
        <f t="shared" si="3"/>
        <v>0</v>
      </c>
      <c r="S18" s="54">
        <f t="shared" si="4"/>
        <v>250000</v>
      </c>
      <c r="T18" s="54">
        <f t="shared" si="5"/>
        <v>50000</v>
      </c>
      <c r="U18" s="54">
        <f t="shared" si="6"/>
        <v>5000</v>
      </c>
      <c r="V18" s="54">
        <f t="shared" si="7"/>
        <v>750</v>
      </c>
      <c r="W18" s="54">
        <f t="shared" si="8"/>
        <v>55000</v>
      </c>
      <c r="X18" s="54">
        <f t="shared" si="9"/>
        <v>275000</v>
      </c>
      <c r="Y18" s="54">
        <f t="shared" si="10"/>
        <v>49250</v>
      </c>
      <c r="Z18" s="1"/>
      <c r="AA18" s="1"/>
      <c r="AB18" s="54"/>
    </row>
    <row r="19" spans="2:29" s="26" customFormat="1" ht="12" customHeight="1" x14ac:dyDescent="0.25">
      <c r="B19" s="171">
        <f t="shared" si="0"/>
        <v>12</v>
      </c>
      <c r="C19" s="250" t="str">
        <f t="shared" si="0"/>
        <v>TUBE</v>
      </c>
      <c r="D19" s="148" t="str">
        <f t="shared" si="0"/>
        <v>KY JELLY 100GR</v>
      </c>
      <c r="E19" s="149"/>
      <c r="F19" s="134" t="s">
        <v>228</v>
      </c>
      <c r="G19" s="150"/>
      <c r="H19" s="151">
        <f t="shared" si="1"/>
        <v>65000</v>
      </c>
      <c r="I19" s="170">
        <f t="shared" si="1"/>
        <v>780000</v>
      </c>
      <c r="J19" s="27"/>
      <c r="K19" s="49" t="s">
        <v>49</v>
      </c>
      <c r="L19" s="50">
        <v>400</v>
      </c>
      <c r="M19" s="50" t="s">
        <v>74</v>
      </c>
      <c r="N19" s="51" t="s">
        <v>87</v>
      </c>
      <c r="O19" s="52"/>
      <c r="P19" s="53">
        <v>7954</v>
      </c>
      <c r="Q19" s="53">
        <f t="shared" si="2"/>
        <v>3181600</v>
      </c>
      <c r="R19" s="53">
        <f t="shared" si="3"/>
        <v>0</v>
      </c>
      <c r="S19" s="54">
        <f t="shared" si="4"/>
        <v>3181600</v>
      </c>
      <c r="T19" s="54">
        <f t="shared" si="5"/>
        <v>7954</v>
      </c>
      <c r="U19" s="54">
        <f t="shared" si="6"/>
        <v>795.40000000000009</v>
      </c>
      <c r="V19" s="54">
        <f t="shared" si="7"/>
        <v>119.31</v>
      </c>
      <c r="W19" s="54">
        <f t="shared" si="8"/>
        <v>8749.4</v>
      </c>
      <c r="X19" s="54">
        <f t="shared" si="9"/>
        <v>3499760</v>
      </c>
      <c r="Y19" s="54">
        <f t="shared" si="10"/>
        <v>7834.69</v>
      </c>
    </row>
    <row r="20" spans="2:29" s="26" customFormat="1" ht="12" customHeight="1" x14ac:dyDescent="0.25">
      <c r="B20" s="171">
        <f t="shared" ref="B20:B21" si="11">+L24</f>
        <v>3</v>
      </c>
      <c r="C20" s="250" t="str">
        <f t="shared" ref="C20:C21" si="12">+M24</f>
        <v>PCS</v>
      </c>
      <c r="D20" s="148" t="str">
        <f t="shared" ref="D20:D21" si="13">+N24</f>
        <v>LYOSTIP 5X8</v>
      </c>
      <c r="E20" s="149"/>
      <c r="F20" s="134" t="s">
        <v>229</v>
      </c>
      <c r="G20" s="150"/>
      <c r="H20" s="151">
        <f t="shared" ref="H20:H21" si="14">+P24</f>
        <v>112320</v>
      </c>
      <c r="I20" s="170">
        <f t="shared" ref="I20:I21" si="15">+Q24</f>
        <v>336960</v>
      </c>
      <c r="J20" s="27"/>
      <c r="K20" s="49" t="s">
        <v>50</v>
      </c>
      <c r="L20" s="50">
        <v>60</v>
      </c>
      <c r="M20" s="50" t="s">
        <v>68</v>
      </c>
      <c r="N20" s="50" t="s">
        <v>88</v>
      </c>
      <c r="O20" s="52"/>
      <c r="P20" s="53">
        <v>6840</v>
      </c>
      <c r="Q20" s="53">
        <f t="shared" si="2"/>
        <v>410400</v>
      </c>
      <c r="R20" s="53">
        <f t="shared" si="3"/>
        <v>0</v>
      </c>
      <c r="S20" s="54">
        <f t="shared" si="4"/>
        <v>410400</v>
      </c>
      <c r="T20" s="54">
        <f t="shared" si="5"/>
        <v>6840</v>
      </c>
      <c r="U20" s="54">
        <f t="shared" si="6"/>
        <v>684</v>
      </c>
      <c r="V20" s="54">
        <f t="shared" si="7"/>
        <v>102.6</v>
      </c>
      <c r="W20" s="54">
        <f t="shared" si="8"/>
        <v>7524</v>
      </c>
      <c r="X20" s="54">
        <f t="shared" si="9"/>
        <v>451440</v>
      </c>
      <c r="Y20" s="54">
        <f t="shared" si="10"/>
        <v>6737.4</v>
      </c>
    </row>
    <row r="21" spans="2:29" ht="12" customHeight="1" x14ac:dyDescent="0.25">
      <c r="B21" s="171">
        <f t="shared" si="11"/>
        <v>10</v>
      </c>
      <c r="C21" s="250" t="str">
        <f t="shared" si="12"/>
        <v>PCS</v>
      </c>
      <c r="D21" s="148" t="str">
        <f t="shared" si="13"/>
        <v>TERUMO STOMACH TUBE 12</v>
      </c>
      <c r="E21" s="149"/>
      <c r="F21" s="134" t="s">
        <v>230</v>
      </c>
      <c r="G21" s="150"/>
      <c r="H21" s="151">
        <f t="shared" si="14"/>
        <v>30000</v>
      </c>
      <c r="I21" s="170">
        <f t="shared" si="15"/>
        <v>300000</v>
      </c>
      <c r="K21" s="49" t="s">
        <v>52</v>
      </c>
      <c r="L21" s="50">
        <v>2</v>
      </c>
      <c r="M21" s="50" t="s">
        <v>74</v>
      </c>
      <c r="N21" s="50" t="s">
        <v>89</v>
      </c>
      <c r="O21" s="52"/>
      <c r="P21" s="53">
        <v>50000</v>
      </c>
      <c r="Q21" s="53">
        <f t="shared" si="2"/>
        <v>100000</v>
      </c>
      <c r="R21" s="53">
        <f t="shared" si="3"/>
        <v>0</v>
      </c>
      <c r="S21" s="54">
        <f t="shared" si="4"/>
        <v>100000</v>
      </c>
      <c r="T21" s="54">
        <f t="shared" si="5"/>
        <v>50000</v>
      </c>
      <c r="U21" s="54">
        <f t="shared" si="6"/>
        <v>5000</v>
      </c>
      <c r="V21" s="54">
        <f t="shared" si="7"/>
        <v>750</v>
      </c>
      <c r="W21" s="54">
        <f t="shared" si="8"/>
        <v>55000</v>
      </c>
      <c r="X21" s="54">
        <f t="shared" si="9"/>
        <v>110000</v>
      </c>
      <c r="Y21" s="54">
        <f t="shared" si="10"/>
        <v>49250</v>
      </c>
    </row>
    <row r="22" spans="2:29" ht="12.95" customHeight="1" x14ac:dyDescent="0.25">
      <c r="B22" s="171">
        <f t="shared" ref="B22" si="16">+L26</f>
        <v>8</v>
      </c>
      <c r="C22" s="261" t="str">
        <f t="shared" ref="C22" si="17">+M26</f>
        <v>BOX</v>
      </c>
      <c r="D22" s="148" t="str">
        <f t="shared" ref="D22" si="18">+N26</f>
        <v>SPUIT 10CC CIRINGE</v>
      </c>
      <c r="E22" s="149"/>
      <c r="F22" s="134" t="s">
        <v>113</v>
      </c>
      <c r="G22" s="150"/>
      <c r="H22" s="151">
        <f t="shared" ref="H22" si="19">+P26</f>
        <v>120000</v>
      </c>
      <c r="I22" s="170">
        <f t="shared" ref="I22" si="20">+Q26</f>
        <v>960000</v>
      </c>
      <c r="K22" s="49" t="s">
        <v>55</v>
      </c>
      <c r="L22" s="50">
        <v>2</v>
      </c>
      <c r="M22" s="50" t="s">
        <v>74</v>
      </c>
      <c r="N22" s="51" t="s">
        <v>90</v>
      </c>
      <c r="O22" s="52"/>
      <c r="P22" s="53">
        <v>68400</v>
      </c>
      <c r="Q22" s="53">
        <f t="shared" si="2"/>
        <v>136800</v>
      </c>
      <c r="R22" s="53">
        <f t="shared" si="3"/>
        <v>0</v>
      </c>
      <c r="S22" s="54">
        <f t="shared" si="4"/>
        <v>136800</v>
      </c>
      <c r="T22" s="54">
        <f t="shared" si="5"/>
        <v>68400</v>
      </c>
      <c r="U22" s="54">
        <f t="shared" si="6"/>
        <v>6840</v>
      </c>
      <c r="V22" s="54">
        <f t="shared" si="7"/>
        <v>1026</v>
      </c>
      <c r="W22" s="54">
        <f t="shared" si="8"/>
        <v>75240</v>
      </c>
      <c r="X22" s="54">
        <f t="shared" si="9"/>
        <v>150480</v>
      </c>
      <c r="Y22" s="54">
        <f t="shared" si="10"/>
        <v>67374</v>
      </c>
    </row>
    <row r="23" spans="2:29" ht="12.95" customHeight="1" x14ac:dyDescent="0.25">
      <c r="B23" s="171">
        <f t="shared" ref="B23" si="21">+L27</f>
        <v>30</v>
      </c>
      <c r="C23" s="280" t="str">
        <f t="shared" ref="C23" si="22">+M27</f>
        <v>PCS</v>
      </c>
      <c r="D23" s="148" t="str">
        <f t="shared" ref="D23" si="23">+N27</f>
        <v>TERUMO 3WAY STOPCOCK</v>
      </c>
      <c r="E23" s="149"/>
      <c r="F23" s="134" t="s">
        <v>98</v>
      </c>
      <c r="G23" s="150"/>
      <c r="H23" s="151">
        <f t="shared" ref="H23" si="24">+P27</f>
        <v>20700</v>
      </c>
      <c r="I23" s="170">
        <f t="shared" ref="I23" si="25">+Q27</f>
        <v>621000</v>
      </c>
      <c r="K23" s="49" t="s">
        <v>58</v>
      </c>
      <c r="L23" s="50">
        <v>12</v>
      </c>
      <c r="M23" s="50" t="s">
        <v>91</v>
      </c>
      <c r="N23" s="50" t="s">
        <v>92</v>
      </c>
      <c r="O23" s="52"/>
      <c r="P23" s="53">
        <v>65000</v>
      </c>
      <c r="Q23" s="53">
        <f t="shared" si="2"/>
        <v>780000</v>
      </c>
      <c r="R23" s="53">
        <f t="shared" si="3"/>
        <v>0</v>
      </c>
      <c r="S23" s="54">
        <f t="shared" si="4"/>
        <v>780000</v>
      </c>
      <c r="T23" s="54">
        <f t="shared" si="5"/>
        <v>65000</v>
      </c>
      <c r="U23" s="54">
        <f t="shared" si="6"/>
        <v>6500</v>
      </c>
      <c r="V23" s="54">
        <f t="shared" si="7"/>
        <v>975</v>
      </c>
      <c r="W23" s="54">
        <f t="shared" si="8"/>
        <v>71500</v>
      </c>
      <c r="X23" s="54">
        <f t="shared" si="9"/>
        <v>858000</v>
      </c>
      <c r="Y23" s="54">
        <f t="shared" si="10"/>
        <v>64025</v>
      </c>
    </row>
    <row r="24" spans="2:29" ht="12.95" customHeight="1" x14ac:dyDescent="0.25">
      <c r="B24" s="326" t="s">
        <v>45</v>
      </c>
      <c r="C24" s="327"/>
      <c r="D24" s="152" t="s">
        <v>46</v>
      </c>
      <c r="E24" s="152" t="s">
        <v>47</v>
      </c>
      <c r="F24" s="326" t="s">
        <v>36</v>
      </c>
      <c r="G24" s="327"/>
      <c r="H24" s="326" t="s">
        <v>48</v>
      </c>
      <c r="I24" s="327"/>
      <c r="K24" s="49" t="s">
        <v>59</v>
      </c>
      <c r="L24" s="50">
        <v>3</v>
      </c>
      <c r="M24" s="50" t="s">
        <v>74</v>
      </c>
      <c r="N24" s="50" t="s">
        <v>224</v>
      </c>
      <c r="O24" s="52"/>
      <c r="P24" s="53">
        <v>112320</v>
      </c>
      <c r="Q24" s="53">
        <f t="shared" si="2"/>
        <v>336960</v>
      </c>
      <c r="R24" s="53">
        <f t="shared" si="3"/>
        <v>0</v>
      </c>
      <c r="S24" s="54">
        <f t="shared" si="4"/>
        <v>336960</v>
      </c>
      <c r="T24" s="54">
        <f t="shared" si="5"/>
        <v>112320</v>
      </c>
      <c r="U24" s="54">
        <f t="shared" si="6"/>
        <v>11232</v>
      </c>
      <c r="V24" s="54">
        <f t="shared" si="7"/>
        <v>1684.8</v>
      </c>
      <c r="W24" s="54">
        <f t="shared" si="8"/>
        <v>123552</v>
      </c>
      <c r="X24" s="54">
        <f t="shared" si="9"/>
        <v>370656</v>
      </c>
      <c r="Y24" s="54">
        <f t="shared" si="10"/>
        <v>110635.2</v>
      </c>
    </row>
    <row r="25" spans="2:29" ht="12.95" customHeight="1" x14ac:dyDescent="0.25">
      <c r="B25" s="328">
        <f>+M29</f>
        <v>10882140</v>
      </c>
      <c r="C25" s="329"/>
      <c r="D25" s="153">
        <f>+M30</f>
        <v>0</v>
      </c>
      <c r="E25" s="153">
        <f>+M31</f>
        <v>10882140</v>
      </c>
      <c r="F25" s="328">
        <f>+M32</f>
        <v>1088214</v>
      </c>
      <c r="G25" s="329"/>
      <c r="H25" s="328">
        <f>M33</f>
        <v>11970354</v>
      </c>
      <c r="I25" s="329"/>
      <c r="K25" s="49" t="s">
        <v>94</v>
      </c>
      <c r="L25" s="50">
        <v>10</v>
      </c>
      <c r="M25" s="50" t="s">
        <v>74</v>
      </c>
      <c r="N25" s="50" t="s">
        <v>119</v>
      </c>
      <c r="O25" s="52"/>
      <c r="P25" s="53">
        <v>30000</v>
      </c>
      <c r="Q25" s="53">
        <f t="shared" si="2"/>
        <v>300000</v>
      </c>
      <c r="R25" s="53">
        <f t="shared" si="3"/>
        <v>0</v>
      </c>
      <c r="S25" s="54">
        <f t="shared" si="4"/>
        <v>300000</v>
      </c>
      <c r="T25" s="54">
        <f t="shared" si="5"/>
        <v>30000</v>
      </c>
      <c r="U25" s="54">
        <f t="shared" si="6"/>
        <v>3000</v>
      </c>
      <c r="V25" s="54">
        <f t="shared" si="7"/>
        <v>450</v>
      </c>
      <c r="W25" s="54">
        <f t="shared" si="8"/>
        <v>33000</v>
      </c>
      <c r="X25" s="54">
        <f t="shared" si="9"/>
        <v>330000</v>
      </c>
      <c r="Y25" s="54">
        <f t="shared" si="10"/>
        <v>29550</v>
      </c>
    </row>
    <row r="26" spans="2:29" ht="12.95" customHeight="1" x14ac:dyDescent="0.25">
      <c r="B26" s="330" t="s">
        <v>51</v>
      </c>
      <c r="C26" s="331"/>
      <c r="D26" s="154" t="str">
        <f>+M34</f>
        <v>SEBELAS JUTA SEMBILAN RATUS TUJUH PULUH RIBU TIGA RATUS LIMA PULUH EMPAT RUPIAH.</v>
      </c>
      <c r="E26" s="155"/>
      <c r="F26" s="156"/>
      <c r="G26" s="156"/>
      <c r="H26" s="156"/>
      <c r="I26" s="172"/>
      <c r="K26" s="49" t="s">
        <v>95</v>
      </c>
      <c r="L26" s="50">
        <v>8</v>
      </c>
      <c r="M26" s="50" t="s">
        <v>75</v>
      </c>
      <c r="N26" s="51" t="s">
        <v>93</v>
      </c>
      <c r="O26" s="52"/>
      <c r="P26" s="53">
        <v>120000</v>
      </c>
      <c r="Q26" s="53">
        <f t="shared" si="2"/>
        <v>960000</v>
      </c>
      <c r="R26" s="53">
        <f t="shared" si="3"/>
        <v>0</v>
      </c>
      <c r="S26" s="54">
        <f t="shared" si="4"/>
        <v>960000</v>
      </c>
      <c r="T26" s="54">
        <f t="shared" si="5"/>
        <v>120000</v>
      </c>
      <c r="U26" s="54">
        <f t="shared" si="6"/>
        <v>12000</v>
      </c>
      <c r="V26" s="54">
        <f t="shared" si="7"/>
        <v>1800</v>
      </c>
      <c r="W26" s="54">
        <f t="shared" si="8"/>
        <v>132000</v>
      </c>
      <c r="X26" s="54">
        <f t="shared" si="9"/>
        <v>1056000</v>
      </c>
      <c r="Y26" s="54">
        <f t="shared" si="10"/>
        <v>118200</v>
      </c>
    </row>
    <row r="27" spans="2:29" ht="12.95" customHeight="1" x14ac:dyDescent="0.25">
      <c r="B27" s="158" t="s">
        <v>53</v>
      </c>
      <c r="C27" s="157"/>
      <c r="D27" s="158"/>
      <c r="E27" s="159"/>
      <c r="F27" s="160"/>
      <c r="G27" s="157"/>
      <c r="H27" s="332" t="s">
        <v>54</v>
      </c>
      <c r="I27" s="333"/>
      <c r="K27" s="49" t="s">
        <v>96</v>
      </c>
      <c r="L27" s="50">
        <v>30</v>
      </c>
      <c r="M27" s="50" t="s">
        <v>74</v>
      </c>
      <c r="N27" s="51" t="s">
        <v>265</v>
      </c>
      <c r="O27" s="52"/>
      <c r="P27" s="53">
        <v>20700</v>
      </c>
      <c r="Q27" s="53">
        <f t="shared" si="2"/>
        <v>621000</v>
      </c>
      <c r="R27" s="53">
        <f t="shared" si="3"/>
        <v>0</v>
      </c>
    </row>
    <row r="28" spans="2:29" ht="12.95" customHeight="1" x14ac:dyDescent="0.25">
      <c r="B28" s="162" t="s">
        <v>56</v>
      </c>
      <c r="C28" s="161"/>
      <c r="D28" s="162"/>
      <c r="E28" s="163"/>
      <c r="F28" s="334" t="s">
        <v>57</v>
      </c>
      <c r="G28" s="335"/>
      <c r="H28" s="162"/>
      <c r="I28" s="161"/>
      <c r="Q28" s="73">
        <f>SUM(Q13:Q27)</f>
        <v>10882140</v>
      </c>
    </row>
    <row r="29" spans="2:29" ht="9.75" customHeight="1" x14ac:dyDescent="0.25">
      <c r="B29" s="162"/>
      <c r="C29" s="161"/>
      <c r="D29" s="162"/>
      <c r="E29" s="163"/>
      <c r="F29" s="164"/>
      <c r="G29" s="161"/>
      <c r="H29" s="162"/>
      <c r="I29" s="161"/>
      <c r="L29" s="74" t="s">
        <v>60</v>
      </c>
      <c r="M29" s="75">
        <f>Q28</f>
        <v>10882140</v>
      </c>
      <c r="N29" s="74"/>
      <c r="O29" s="74"/>
      <c r="P29" s="74"/>
      <c r="Q29" s="74"/>
    </row>
    <row r="30" spans="2:29" ht="9" customHeight="1" x14ac:dyDescent="0.25">
      <c r="B30" s="162"/>
      <c r="C30" s="161"/>
      <c r="D30" s="162"/>
      <c r="E30" s="163"/>
      <c r="F30" s="164"/>
      <c r="G30" s="161"/>
      <c r="H30" s="162"/>
      <c r="I30" s="161"/>
      <c r="L30" s="74" t="s">
        <v>62</v>
      </c>
      <c r="M30" s="75">
        <f>SUM(R13:R27)</f>
        <v>0</v>
      </c>
      <c r="N30" s="74"/>
      <c r="O30" s="74"/>
      <c r="P30" s="74"/>
      <c r="Q30" s="74"/>
    </row>
    <row r="31" spans="2:29" ht="9.75" customHeight="1" x14ac:dyDescent="0.25">
      <c r="B31" s="162"/>
      <c r="C31" s="161"/>
      <c r="D31" s="162"/>
      <c r="E31" s="165"/>
      <c r="F31" s="318" t="s">
        <v>69</v>
      </c>
      <c r="G31" s="319"/>
      <c r="H31" s="318" t="s">
        <v>61</v>
      </c>
      <c r="I31" s="319"/>
      <c r="L31" s="74" t="s">
        <v>65</v>
      </c>
      <c r="M31" s="75">
        <f>+M29-M30</f>
        <v>10882140</v>
      </c>
      <c r="N31" s="74"/>
      <c r="O31" s="74"/>
      <c r="P31" s="74"/>
      <c r="Q31" s="74"/>
    </row>
    <row r="32" spans="2:29" ht="13.5" customHeight="1" x14ac:dyDescent="0.25">
      <c r="B32" s="322" t="s">
        <v>63</v>
      </c>
      <c r="C32" s="323"/>
      <c r="D32" s="173"/>
      <c r="E32" s="174"/>
      <c r="F32" s="313" t="s">
        <v>70</v>
      </c>
      <c r="G32" s="314"/>
      <c r="H32" s="313" t="s">
        <v>64</v>
      </c>
      <c r="I32" s="314"/>
      <c r="L32" s="74" t="s">
        <v>36</v>
      </c>
      <c r="M32" s="75">
        <f>0.1*M31</f>
        <v>1088214</v>
      </c>
      <c r="N32" s="79">
        <f>M32*1.5%</f>
        <v>16323.21</v>
      </c>
      <c r="O32" s="74"/>
      <c r="P32" s="74"/>
      <c r="Q32" s="74"/>
    </row>
    <row r="33" spans="10:20" ht="13.5" customHeight="1" x14ac:dyDescent="0.25">
      <c r="J33" s="1"/>
      <c r="L33" s="74" t="s">
        <v>66</v>
      </c>
      <c r="M33" s="75">
        <f>M31+M32</f>
        <v>11970354</v>
      </c>
      <c r="N33" s="74"/>
      <c r="O33" s="74"/>
      <c r="P33" s="74"/>
      <c r="Q33" s="74"/>
      <c r="T33" s="73">
        <f>SUM(T23:T32)</f>
        <v>327320</v>
      </c>
    </row>
    <row r="34" spans="10:20" ht="13.5" customHeight="1" x14ac:dyDescent="0.25">
      <c r="J34" s="1"/>
      <c r="L34" s="74" t="s">
        <v>67</v>
      </c>
      <c r="M34" s="80" t="s">
        <v>281</v>
      </c>
      <c r="N34" s="74"/>
      <c r="O34" s="74"/>
      <c r="P34" s="74"/>
      <c r="Q34" s="74"/>
    </row>
    <row r="35" spans="10:20" ht="13.5" customHeight="1" x14ac:dyDescent="0.25">
      <c r="J35" s="1"/>
    </row>
    <row r="36" spans="10:20" ht="13.5" customHeight="1" x14ac:dyDescent="0.25">
      <c r="J36" s="1"/>
      <c r="K36" s="1"/>
      <c r="L36" s="1"/>
    </row>
    <row r="37" spans="10:20" ht="13.5" customHeight="1" x14ac:dyDescent="0.25">
      <c r="J37" s="1"/>
      <c r="K37" s="1"/>
      <c r="L37" s="1"/>
      <c r="M37" s="73"/>
    </row>
    <row r="38" spans="10:20" ht="13.5" customHeight="1" x14ac:dyDescent="0.25">
      <c r="K38" s="1"/>
      <c r="L38" s="1"/>
      <c r="P38" s="81"/>
    </row>
    <row r="39" spans="10:20" ht="13.5" customHeight="1" x14ac:dyDescent="0.25">
      <c r="K39" s="1"/>
      <c r="L39" s="1"/>
      <c r="P39" s="73"/>
    </row>
    <row r="40" spans="10:20" ht="13.5" customHeight="1" x14ac:dyDescent="0.25">
      <c r="K40" s="1"/>
      <c r="L40" s="1"/>
      <c r="P40" s="73"/>
    </row>
  </sheetData>
  <mergeCells count="30">
    <mergeCell ref="C5:D5"/>
    <mergeCell ref="E5:G5"/>
    <mergeCell ref="H5:I5"/>
    <mergeCell ref="B1:E1"/>
    <mergeCell ref="G1:I1"/>
    <mergeCell ref="B2:E2"/>
    <mergeCell ref="B3:E3"/>
    <mergeCell ref="B4:E4"/>
    <mergeCell ref="B6:C6"/>
    <mergeCell ref="D6:E6"/>
    <mergeCell ref="F6:G6"/>
    <mergeCell ref="H6:I6"/>
    <mergeCell ref="B7:C7"/>
    <mergeCell ref="D7:E7"/>
    <mergeCell ref="F7:G7"/>
    <mergeCell ref="B32:C32"/>
    <mergeCell ref="F32:G32"/>
    <mergeCell ref="H32:I32"/>
    <mergeCell ref="D8:E8"/>
    <mergeCell ref="B24:C24"/>
    <mergeCell ref="F24:G24"/>
    <mergeCell ref="H24:I24"/>
    <mergeCell ref="B25:C25"/>
    <mergeCell ref="F25:G25"/>
    <mergeCell ref="H25:I25"/>
    <mergeCell ref="B26:C26"/>
    <mergeCell ref="H27:I27"/>
    <mergeCell ref="F28:G28"/>
    <mergeCell ref="F31:G31"/>
    <mergeCell ref="H31:I31"/>
  </mergeCells>
  <pageMargins left="0.19685039370078741" right="0" top="0.23622047244094491" bottom="0.51181102362204722" header="0" footer="0"/>
  <pageSetup paperSize="5" scale="97" pageOrder="overThenDown" orientation="portrait" horizontalDpi="4294967292" vertic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opLeftCell="A7" zoomScale="90" zoomScaleNormal="90" zoomScalePageLayoutView="90" workbookViewId="0">
      <selection activeCell="H34" sqref="H34"/>
    </sheetView>
  </sheetViews>
  <sheetFormatPr defaultColWidth="9.140625" defaultRowHeight="13.5" customHeight="1" x14ac:dyDescent="0.25"/>
  <cols>
    <col min="1" max="1" width="1.85546875" style="1" customWidth="1"/>
    <col min="2" max="2" width="9.140625" style="1" customWidth="1"/>
    <col min="3" max="3" width="8.42578125" style="1" customWidth="1"/>
    <col min="4" max="4" width="15.42578125" style="1" customWidth="1"/>
    <col min="5" max="5" width="26.85546875" style="1" customWidth="1"/>
    <col min="6" max="6" width="16.7109375" style="1" customWidth="1"/>
    <col min="7" max="7" width="8.5703125" style="1" customWidth="1"/>
    <col min="8" max="8" width="12" style="1" customWidth="1"/>
    <col min="9" max="9" width="12.7109375" style="1" customWidth="1"/>
    <col min="10" max="10" width="3.85546875" style="5" customWidth="1"/>
    <col min="11" max="11" width="5.42578125" style="6" customWidth="1"/>
    <col min="12" max="12" width="8.42578125" style="7" customWidth="1"/>
    <col min="13" max="13" width="13.28515625" style="7" customWidth="1"/>
    <col min="14" max="14" width="20" style="7" customWidth="1"/>
    <col min="15" max="15" width="8.140625" style="7" customWidth="1"/>
    <col min="16" max="16" width="12.85546875" style="7" customWidth="1"/>
    <col min="17" max="17" width="12.42578125" style="7" customWidth="1"/>
    <col min="18" max="18" width="12.42578125" style="8" customWidth="1"/>
    <col min="19" max="20" width="9.140625" style="1"/>
    <col min="21" max="21" width="10.28515625" style="1" bestFit="1" customWidth="1"/>
    <col min="22" max="22" width="10.28515625" style="1" customWidth="1"/>
    <col min="23" max="23" width="9.140625" style="1"/>
    <col min="24" max="24" width="10.28515625" style="1" bestFit="1" customWidth="1"/>
    <col min="25" max="25" width="10.28515625" style="1" customWidth="1"/>
    <col min="26" max="28" width="9.140625" style="1"/>
    <col min="29" max="29" width="10.140625" style="1" bestFit="1" customWidth="1"/>
    <col min="30" max="16384" width="9.140625" style="1"/>
  </cols>
  <sheetData>
    <row r="1" spans="1:29" ht="14.25" customHeight="1" x14ac:dyDescent="0.25">
      <c r="B1" s="302" t="s">
        <v>0</v>
      </c>
      <c r="C1" s="303"/>
      <c r="D1" s="303"/>
      <c r="E1" s="304"/>
      <c r="F1" s="2" t="s">
        <v>1</v>
      </c>
      <c r="G1" s="3"/>
      <c r="H1" s="3"/>
      <c r="I1" s="4"/>
    </row>
    <row r="2" spans="1:29" ht="14.25" customHeight="1" x14ac:dyDescent="0.25">
      <c r="B2" s="305" t="s">
        <v>2</v>
      </c>
      <c r="C2" s="306"/>
      <c r="D2" s="306"/>
      <c r="E2" s="307"/>
      <c r="F2" s="9" t="str">
        <f>M2</f>
        <v>RSI Arafah</v>
      </c>
      <c r="G2" s="10"/>
      <c r="H2" s="10"/>
      <c r="I2" s="11"/>
      <c r="L2" s="12" t="s">
        <v>3</v>
      </c>
      <c r="M2" s="82" t="s">
        <v>77</v>
      </c>
      <c r="N2" s="14"/>
      <c r="O2" s="15"/>
    </row>
    <row r="3" spans="1:29" ht="14.25" customHeight="1" x14ac:dyDescent="0.25">
      <c r="B3" s="285" t="s">
        <v>5</v>
      </c>
      <c r="C3" s="308"/>
      <c r="D3" s="308"/>
      <c r="E3" s="286"/>
      <c r="F3" s="9" t="str">
        <f>M3</f>
        <v>Jl. Raya Rembang - Lasem KM 5 Rembang</v>
      </c>
      <c r="G3" s="10"/>
      <c r="H3" s="10"/>
      <c r="I3" s="11"/>
      <c r="L3" s="12" t="s">
        <v>6</v>
      </c>
      <c r="M3" s="82" t="s">
        <v>78</v>
      </c>
      <c r="N3" s="14"/>
      <c r="O3" s="15"/>
    </row>
    <row r="4" spans="1:29" ht="14.25" customHeight="1" x14ac:dyDescent="0.25">
      <c r="B4" s="289" t="s">
        <v>8</v>
      </c>
      <c r="C4" s="309"/>
      <c r="D4" s="309"/>
      <c r="E4" s="290"/>
      <c r="F4" s="16" t="s">
        <v>9</v>
      </c>
      <c r="G4" s="17" t="str">
        <f>+M4</f>
        <v>02.908.516.4-507.000</v>
      </c>
      <c r="H4" s="18"/>
      <c r="I4" s="19"/>
      <c r="L4" s="12" t="s">
        <v>10</v>
      </c>
      <c r="M4" s="82" t="s">
        <v>79</v>
      </c>
      <c r="N4" s="14"/>
      <c r="O4" s="15"/>
    </row>
    <row r="5" spans="1:29" s="21" customFormat="1" ht="14.25" customHeight="1" x14ac:dyDescent="0.25">
      <c r="B5" s="22" t="s">
        <v>12</v>
      </c>
      <c r="C5" s="299" t="str">
        <f>+M6</f>
        <v>010.001-17.33559800</v>
      </c>
      <c r="D5" s="300"/>
      <c r="E5" s="310" t="s">
        <v>13</v>
      </c>
      <c r="F5" s="311"/>
      <c r="G5" s="312"/>
      <c r="H5" s="297" t="s">
        <v>14</v>
      </c>
      <c r="I5" s="298"/>
      <c r="J5" s="23"/>
      <c r="K5" s="6"/>
      <c r="L5" s="12"/>
      <c r="M5" s="13"/>
      <c r="N5" s="24"/>
      <c r="O5" s="25"/>
      <c r="P5" s="7"/>
      <c r="Q5" s="7"/>
      <c r="R5" s="8"/>
    </row>
    <row r="6" spans="1:29" s="26" customFormat="1" ht="10.5" customHeight="1" x14ac:dyDescent="0.25">
      <c r="B6" s="293" t="s">
        <v>15</v>
      </c>
      <c r="C6" s="294"/>
      <c r="D6" s="293" t="s">
        <v>16</v>
      </c>
      <c r="E6" s="294"/>
      <c r="F6" s="293" t="s">
        <v>17</v>
      </c>
      <c r="G6" s="294"/>
      <c r="H6" s="297" t="s">
        <v>18</v>
      </c>
      <c r="I6" s="298"/>
      <c r="J6" s="27"/>
      <c r="K6" s="6"/>
      <c r="L6" s="12" t="s">
        <v>19</v>
      </c>
      <c r="M6" s="13" t="s">
        <v>210</v>
      </c>
      <c r="N6" s="24"/>
      <c r="O6" s="25"/>
      <c r="P6" s="7"/>
      <c r="Q6" s="7"/>
      <c r="R6" s="8"/>
    </row>
    <row r="7" spans="1:29" s="26" customFormat="1" ht="12.75" customHeight="1" x14ac:dyDescent="0.15">
      <c r="B7" s="299" t="str">
        <f>+M7</f>
        <v>320/HAM/IV/2017</v>
      </c>
      <c r="C7" s="300"/>
      <c r="D7" s="301">
        <f>+M8</f>
        <v>42829</v>
      </c>
      <c r="E7" s="294"/>
      <c r="F7" s="301">
        <f>+M9</f>
        <v>42850</v>
      </c>
      <c r="G7" s="294"/>
      <c r="H7" s="242" t="s">
        <v>20</v>
      </c>
      <c r="I7" s="240"/>
      <c r="J7" s="27"/>
      <c r="K7" s="6"/>
      <c r="L7" s="12" t="s">
        <v>21</v>
      </c>
      <c r="M7" s="28" t="s">
        <v>209</v>
      </c>
      <c r="N7" s="24"/>
      <c r="O7" s="25">
        <f>447-8</f>
        <v>439</v>
      </c>
      <c r="P7" s="7"/>
      <c r="Q7" s="7"/>
      <c r="R7" s="8"/>
    </row>
    <row r="8" spans="1:29" s="26" customFormat="1" ht="10.5" customHeight="1" x14ac:dyDescent="0.25">
      <c r="B8" s="246" t="s">
        <v>22</v>
      </c>
      <c r="C8" s="246" t="s">
        <v>23</v>
      </c>
      <c r="D8" s="293" t="s">
        <v>24</v>
      </c>
      <c r="E8" s="294"/>
      <c r="F8" s="246" t="s">
        <v>25</v>
      </c>
      <c r="G8" s="29" t="s">
        <v>26</v>
      </c>
      <c r="H8" s="246" t="s">
        <v>27</v>
      </c>
      <c r="I8" s="246" t="s">
        <v>28</v>
      </c>
      <c r="J8" s="27"/>
      <c r="K8" s="6"/>
      <c r="L8" s="12" t="s">
        <v>29</v>
      </c>
      <c r="M8" s="30">
        <v>42829</v>
      </c>
      <c r="N8" s="24"/>
      <c r="O8" s="25"/>
      <c r="P8" s="7"/>
      <c r="Q8" s="7"/>
      <c r="R8" s="8"/>
    </row>
    <row r="9" spans="1:29" ht="15" customHeight="1" x14ac:dyDescent="0.25">
      <c r="B9" s="31">
        <f t="shared" ref="B9:D18" si="0">+L13</f>
        <v>5</v>
      </c>
      <c r="C9" s="243" t="str">
        <f t="shared" si="0"/>
        <v>BOX</v>
      </c>
      <c r="D9" s="32" t="str">
        <f t="shared" si="0"/>
        <v>TERUMO SYRINGE 1CC TUBERCULIN</v>
      </c>
      <c r="E9" s="33"/>
      <c r="F9" s="134" t="s">
        <v>122</v>
      </c>
      <c r="G9" s="132">
        <f>O13</f>
        <v>0</v>
      </c>
      <c r="H9" s="36">
        <f t="shared" ref="H9:I17" si="1">+P13</f>
        <v>400000</v>
      </c>
      <c r="I9" s="37">
        <f t="shared" si="1"/>
        <v>2000000</v>
      </c>
      <c r="L9" s="12" t="s">
        <v>30</v>
      </c>
      <c r="M9" s="30">
        <f>+M8+21</f>
        <v>42850</v>
      </c>
      <c r="N9" s="24"/>
      <c r="O9" s="25"/>
    </row>
    <row r="10" spans="1:29" ht="15.6" customHeight="1" x14ac:dyDescent="0.25">
      <c r="B10" s="31">
        <f t="shared" si="0"/>
        <v>10</v>
      </c>
      <c r="C10" s="243" t="str">
        <f t="shared" si="0"/>
        <v>PCS</v>
      </c>
      <c r="D10" s="32" t="str">
        <f t="shared" si="0"/>
        <v>MAXIFLOW DEWASA</v>
      </c>
      <c r="E10" s="33"/>
      <c r="F10" s="83" t="s">
        <v>213</v>
      </c>
      <c r="G10" s="135">
        <f>O14</f>
        <v>0</v>
      </c>
      <c r="H10" s="36">
        <f t="shared" si="1"/>
        <v>25000</v>
      </c>
      <c r="I10" s="37">
        <f t="shared" si="1"/>
        <v>250000</v>
      </c>
    </row>
    <row r="11" spans="1:29" ht="15" customHeight="1" x14ac:dyDescent="0.25">
      <c r="B11" s="31">
        <f t="shared" si="0"/>
        <v>5</v>
      </c>
      <c r="C11" s="243" t="str">
        <f t="shared" si="0"/>
        <v>PCS</v>
      </c>
      <c r="D11" s="32" t="str">
        <f t="shared" si="0"/>
        <v>MAXIFLOW ANAK</v>
      </c>
      <c r="E11" s="33"/>
      <c r="F11" s="83" t="s">
        <v>214</v>
      </c>
      <c r="G11" s="135">
        <f t="shared" ref="G11:G18" si="2">O15</f>
        <v>0</v>
      </c>
      <c r="H11" s="36">
        <f>+P15</f>
        <v>25000</v>
      </c>
      <c r="I11" s="37">
        <f t="shared" si="1"/>
        <v>125000</v>
      </c>
      <c r="L11" s="46" t="s">
        <v>31</v>
      </c>
      <c r="M11" s="46" t="s">
        <v>32</v>
      </c>
      <c r="N11" s="46"/>
      <c r="O11" s="46" t="s">
        <v>33</v>
      </c>
      <c r="P11" s="46" t="s">
        <v>34</v>
      </c>
      <c r="Q11" s="46" t="s">
        <v>35</v>
      </c>
      <c r="R11" s="47" t="s">
        <v>33</v>
      </c>
    </row>
    <row r="12" spans="1:29" ht="15.6" customHeight="1" x14ac:dyDescent="0.25">
      <c r="A12" s="48"/>
      <c r="B12" s="31">
        <f t="shared" si="0"/>
        <v>10</v>
      </c>
      <c r="C12" s="243" t="str">
        <f t="shared" si="0"/>
        <v>PCS</v>
      </c>
      <c r="D12" s="32" t="str">
        <f t="shared" si="0"/>
        <v>NASAL O2 BAYI OGS</v>
      </c>
      <c r="E12" s="33"/>
      <c r="F12" s="83" t="s">
        <v>215</v>
      </c>
      <c r="G12" s="135">
        <f t="shared" si="2"/>
        <v>0</v>
      </c>
      <c r="H12" s="36">
        <f>+P16</f>
        <v>15000</v>
      </c>
      <c r="I12" s="37">
        <f t="shared" si="1"/>
        <v>150000</v>
      </c>
      <c r="U12" s="1" t="s">
        <v>36</v>
      </c>
      <c r="V12" s="1" t="s">
        <v>37</v>
      </c>
      <c r="Y12" s="1" t="s">
        <v>38</v>
      </c>
    </row>
    <row r="13" spans="1:29" ht="15.6" customHeight="1" x14ac:dyDescent="0.25">
      <c r="A13" s="48"/>
      <c r="B13" s="38">
        <f t="shared" si="0"/>
        <v>0</v>
      </c>
      <c r="C13" s="39">
        <f t="shared" si="0"/>
        <v>0</v>
      </c>
      <c r="D13" s="40">
        <f t="shared" si="0"/>
        <v>0</v>
      </c>
      <c r="E13" s="41"/>
      <c r="F13" s="42"/>
      <c r="G13" s="135">
        <f t="shared" si="2"/>
        <v>0</v>
      </c>
      <c r="H13" s="44">
        <f t="shared" si="1"/>
        <v>0</v>
      </c>
      <c r="I13" s="45">
        <f t="shared" si="1"/>
        <v>0</v>
      </c>
      <c r="K13" s="49" t="s">
        <v>39</v>
      </c>
      <c r="L13" s="50">
        <v>5</v>
      </c>
      <c r="M13" s="50" t="s">
        <v>75</v>
      </c>
      <c r="N13" s="51" t="s">
        <v>216</v>
      </c>
      <c r="O13" s="52"/>
      <c r="P13" s="53">
        <v>400000</v>
      </c>
      <c r="Q13" s="53">
        <f t="shared" ref="Q13:Q24" si="3">L13*P13</f>
        <v>2000000</v>
      </c>
      <c r="R13" s="53">
        <f t="shared" ref="R13:R24" si="4">+Q13*O13</f>
        <v>0</v>
      </c>
      <c r="S13" s="54">
        <f t="shared" ref="S13:S18" si="5">Q13-R13</f>
        <v>2000000</v>
      </c>
      <c r="T13" s="54">
        <f t="shared" ref="T13:T18" si="6">S13/L13</f>
        <v>400000</v>
      </c>
      <c r="U13" s="54">
        <f t="shared" ref="U13:U18" si="7">T13*0.1</f>
        <v>40000</v>
      </c>
      <c r="V13" s="54">
        <f t="shared" ref="V13:V18" si="8">U13*0.15</f>
        <v>6000</v>
      </c>
      <c r="W13" s="54">
        <f t="shared" ref="W13:W18" si="9">T13+U13</f>
        <v>440000</v>
      </c>
      <c r="X13" s="54">
        <f t="shared" ref="X13:X18" si="10">W13*L13</f>
        <v>2200000</v>
      </c>
      <c r="Y13" s="54">
        <f t="shared" ref="Y13:Y18" si="11">T13-V13</f>
        <v>394000</v>
      </c>
      <c r="AA13" s="1">
        <v>137940</v>
      </c>
      <c r="AB13" s="54">
        <f>Y13-AA13</f>
        <v>256060</v>
      </c>
      <c r="AC13" s="55">
        <f>AB13*L13</f>
        <v>1280300</v>
      </c>
    </row>
    <row r="14" spans="1:29" ht="14.45" customHeight="1" x14ac:dyDescent="0.25">
      <c r="A14" s="48"/>
      <c r="B14" s="38">
        <f t="shared" si="0"/>
        <v>0</v>
      </c>
      <c r="C14" s="39">
        <f t="shared" si="0"/>
        <v>0</v>
      </c>
      <c r="D14" s="40">
        <f t="shared" si="0"/>
        <v>0</v>
      </c>
      <c r="E14" s="41"/>
      <c r="F14" s="42"/>
      <c r="G14" s="135">
        <f t="shared" si="2"/>
        <v>0</v>
      </c>
      <c r="H14" s="44">
        <f t="shared" si="1"/>
        <v>0</v>
      </c>
      <c r="I14" s="45">
        <f t="shared" si="1"/>
        <v>0</v>
      </c>
      <c r="K14" s="49" t="s">
        <v>40</v>
      </c>
      <c r="L14" s="50">
        <v>10</v>
      </c>
      <c r="M14" s="50" t="s">
        <v>74</v>
      </c>
      <c r="N14" s="51" t="s">
        <v>211</v>
      </c>
      <c r="O14" s="52"/>
      <c r="P14" s="53">
        <v>25000</v>
      </c>
      <c r="Q14" s="53">
        <f t="shared" si="3"/>
        <v>250000</v>
      </c>
      <c r="R14" s="53">
        <f t="shared" si="4"/>
        <v>0</v>
      </c>
      <c r="S14" s="54">
        <f t="shared" si="5"/>
        <v>250000</v>
      </c>
      <c r="T14" s="54">
        <f t="shared" si="6"/>
        <v>25000</v>
      </c>
      <c r="U14" s="54">
        <f t="shared" si="7"/>
        <v>2500</v>
      </c>
      <c r="V14" s="54">
        <f t="shared" si="8"/>
        <v>375</v>
      </c>
      <c r="W14" s="54">
        <f t="shared" si="9"/>
        <v>27500</v>
      </c>
      <c r="X14" s="54">
        <f t="shared" si="10"/>
        <v>275000</v>
      </c>
      <c r="Y14" s="54">
        <f t="shared" si="11"/>
        <v>24625</v>
      </c>
      <c r="AB14" s="54"/>
    </row>
    <row r="15" spans="1:29" ht="15.6" customHeight="1" x14ac:dyDescent="0.25">
      <c r="B15" s="38">
        <f t="shared" si="0"/>
        <v>0</v>
      </c>
      <c r="C15" s="39">
        <f t="shared" si="0"/>
        <v>0</v>
      </c>
      <c r="D15" s="40">
        <f t="shared" si="0"/>
        <v>0</v>
      </c>
      <c r="E15" s="41"/>
      <c r="F15" s="56"/>
      <c r="G15" s="135">
        <f t="shared" si="2"/>
        <v>0</v>
      </c>
      <c r="H15" s="44">
        <f t="shared" si="1"/>
        <v>0</v>
      </c>
      <c r="I15" s="45">
        <f t="shared" si="1"/>
        <v>0</v>
      </c>
      <c r="K15" s="49" t="s">
        <v>41</v>
      </c>
      <c r="L15" s="50">
        <v>5</v>
      </c>
      <c r="M15" s="50" t="s">
        <v>74</v>
      </c>
      <c r="N15" s="51" t="s">
        <v>212</v>
      </c>
      <c r="O15" s="52"/>
      <c r="P15" s="53">
        <v>25000</v>
      </c>
      <c r="Q15" s="53">
        <f>L15*P15</f>
        <v>125000</v>
      </c>
      <c r="R15" s="53">
        <f>+Q15*O15</f>
        <v>0</v>
      </c>
      <c r="S15" s="54">
        <f t="shared" si="5"/>
        <v>125000</v>
      </c>
      <c r="T15" s="54">
        <f>S15/L15</f>
        <v>25000</v>
      </c>
      <c r="U15" s="54">
        <f t="shared" si="7"/>
        <v>2500</v>
      </c>
      <c r="V15" s="54">
        <f t="shared" si="8"/>
        <v>375</v>
      </c>
      <c r="W15" s="54">
        <f t="shared" si="9"/>
        <v>27500</v>
      </c>
      <c r="X15" s="54">
        <f>W15*L15</f>
        <v>137500</v>
      </c>
      <c r="Y15" s="54">
        <f t="shared" si="11"/>
        <v>24625</v>
      </c>
      <c r="AB15" s="54"/>
    </row>
    <row r="16" spans="1:29" ht="15.6" customHeight="1" x14ac:dyDescent="0.25">
      <c r="B16" s="38">
        <f t="shared" si="0"/>
        <v>0</v>
      </c>
      <c r="C16" s="39">
        <f t="shared" si="0"/>
        <v>0</v>
      </c>
      <c r="D16" s="40">
        <f t="shared" si="0"/>
        <v>0</v>
      </c>
      <c r="E16" s="41"/>
      <c r="F16" s="56"/>
      <c r="G16" s="135">
        <f t="shared" si="2"/>
        <v>0</v>
      </c>
      <c r="H16" s="44">
        <f t="shared" si="1"/>
        <v>0</v>
      </c>
      <c r="I16" s="45">
        <f t="shared" si="1"/>
        <v>0</v>
      </c>
      <c r="K16" s="49" t="s">
        <v>42</v>
      </c>
      <c r="L16" s="50">
        <v>10</v>
      </c>
      <c r="M16" s="50" t="s">
        <v>74</v>
      </c>
      <c r="N16" s="51" t="s">
        <v>217</v>
      </c>
      <c r="O16" s="52"/>
      <c r="P16" s="53">
        <v>15000</v>
      </c>
      <c r="Q16" s="53">
        <f>L16*P16</f>
        <v>150000</v>
      </c>
      <c r="R16" s="53">
        <f>+Q16*O16</f>
        <v>0</v>
      </c>
      <c r="S16" s="54">
        <f t="shared" si="5"/>
        <v>150000</v>
      </c>
      <c r="T16" s="54">
        <f>S16/L16</f>
        <v>15000</v>
      </c>
      <c r="U16" s="54">
        <f t="shared" si="7"/>
        <v>1500</v>
      </c>
      <c r="V16" s="54">
        <f t="shared" si="8"/>
        <v>225</v>
      </c>
      <c r="W16" s="54">
        <f t="shared" si="9"/>
        <v>16500</v>
      </c>
      <c r="X16" s="54">
        <f>W16*L16</f>
        <v>165000</v>
      </c>
      <c r="Y16" s="54">
        <f t="shared" si="11"/>
        <v>14775</v>
      </c>
      <c r="AB16" s="54"/>
    </row>
    <row r="17" spans="2:29" ht="12" customHeight="1" x14ac:dyDescent="0.25">
      <c r="B17" s="38">
        <f t="shared" si="0"/>
        <v>0</v>
      </c>
      <c r="C17" s="39">
        <f t="shared" si="0"/>
        <v>0</v>
      </c>
      <c r="D17" s="40">
        <f t="shared" si="0"/>
        <v>0</v>
      </c>
      <c r="E17" s="41"/>
      <c r="F17" s="56">
        <v>44348</v>
      </c>
      <c r="G17" s="135">
        <f t="shared" si="2"/>
        <v>0</v>
      </c>
      <c r="H17" s="44">
        <f t="shared" si="1"/>
        <v>0</v>
      </c>
      <c r="I17" s="45">
        <f t="shared" si="1"/>
        <v>0</v>
      </c>
      <c r="K17" s="49" t="s">
        <v>43</v>
      </c>
      <c r="L17" s="50"/>
      <c r="M17" s="50"/>
      <c r="N17" s="51"/>
      <c r="O17" s="52"/>
      <c r="P17" s="53"/>
      <c r="Q17" s="53">
        <f t="shared" si="3"/>
        <v>0</v>
      </c>
      <c r="R17" s="53">
        <f t="shared" si="4"/>
        <v>0</v>
      </c>
      <c r="S17" s="54">
        <f t="shared" si="5"/>
        <v>0</v>
      </c>
      <c r="T17" s="54" t="e">
        <f t="shared" si="6"/>
        <v>#DIV/0!</v>
      </c>
      <c r="U17" s="54" t="e">
        <f t="shared" si="7"/>
        <v>#DIV/0!</v>
      </c>
      <c r="V17" s="54" t="e">
        <f t="shared" si="8"/>
        <v>#DIV/0!</v>
      </c>
      <c r="W17" s="54" t="e">
        <f t="shared" si="9"/>
        <v>#DIV/0!</v>
      </c>
      <c r="X17" s="54" t="e">
        <f t="shared" si="10"/>
        <v>#DIV/0!</v>
      </c>
      <c r="Y17" s="54" t="e">
        <f t="shared" si="11"/>
        <v>#DIV/0!</v>
      </c>
      <c r="AB17" s="54"/>
      <c r="AC17" s="57"/>
    </row>
    <row r="18" spans="2:29" s="26" customFormat="1" ht="12" customHeight="1" x14ac:dyDescent="0.25">
      <c r="B18" s="38">
        <f t="shared" si="0"/>
        <v>0</v>
      </c>
      <c r="C18" s="39">
        <f t="shared" si="0"/>
        <v>0</v>
      </c>
      <c r="D18" s="40">
        <f t="shared" si="0"/>
        <v>0</v>
      </c>
      <c r="E18" s="41"/>
      <c r="F18" s="58"/>
      <c r="G18" s="135">
        <f t="shared" si="2"/>
        <v>0</v>
      </c>
      <c r="H18" s="59"/>
      <c r="I18" s="60"/>
      <c r="J18" s="27"/>
      <c r="K18" s="49" t="s">
        <v>44</v>
      </c>
      <c r="L18" s="50"/>
      <c r="M18" s="50"/>
      <c r="N18" s="51"/>
      <c r="O18" s="52"/>
      <c r="P18" s="53"/>
      <c r="Q18" s="53">
        <f t="shared" si="3"/>
        <v>0</v>
      </c>
      <c r="R18" s="53">
        <f t="shared" si="4"/>
        <v>0</v>
      </c>
      <c r="S18" s="54">
        <f t="shared" si="5"/>
        <v>0</v>
      </c>
      <c r="T18" s="54" t="e">
        <f t="shared" si="6"/>
        <v>#DIV/0!</v>
      </c>
      <c r="U18" s="54" t="e">
        <f t="shared" si="7"/>
        <v>#DIV/0!</v>
      </c>
      <c r="V18" s="54" t="e">
        <f t="shared" si="8"/>
        <v>#DIV/0!</v>
      </c>
      <c r="W18" s="54" t="e">
        <f t="shared" si="9"/>
        <v>#DIV/0!</v>
      </c>
      <c r="X18" s="54" t="e">
        <f t="shared" si="10"/>
        <v>#DIV/0!</v>
      </c>
      <c r="Y18" s="54" t="e">
        <f t="shared" si="11"/>
        <v>#DIV/0!</v>
      </c>
      <c r="Z18" s="1"/>
      <c r="AA18" s="1"/>
      <c r="AB18" s="54"/>
    </row>
    <row r="19" spans="2:29" s="26" customFormat="1" ht="15" customHeight="1" x14ac:dyDescent="0.25">
      <c r="B19" s="293" t="s">
        <v>45</v>
      </c>
      <c r="C19" s="294"/>
      <c r="D19" s="246" t="s">
        <v>46</v>
      </c>
      <c r="E19" s="246" t="s">
        <v>47</v>
      </c>
      <c r="F19" s="293" t="s">
        <v>36</v>
      </c>
      <c r="G19" s="294"/>
      <c r="H19" s="293" t="s">
        <v>48</v>
      </c>
      <c r="I19" s="294"/>
      <c r="J19" s="27"/>
      <c r="K19" s="49" t="s">
        <v>49</v>
      </c>
      <c r="L19" s="50"/>
      <c r="M19" s="50"/>
      <c r="N19" s="51"/>
      <c r="O19" s="52"/>
      <c r="P19" s="53"/>
      <c r="Q19" s="53">
        <f t="shared" si="3"/>
        <v>0</v>
      </c>
      <c r="R19" s="53">
        <f t="shared" si="4"/>
        <v>0</v>
      </c>
      <c r="S19" s="54"/>
      <c r="T19" s="54"/>
      <c r="U19" s="54"/>
      <c r="V19" s="54"/>
      <c r="W19" s="54"/>
      <c r="X19" s="54"/>
      <c r="Y19" s="54"/>
    </row>
    <row r="20" spans="2:29" s="26" customFormat="1" ht="14.1" customHeight="1" x14ac:dyDescent="0.25">
      <c r="B20" s="295">
        <f>+M26</f>
        <v>2525000</v>
      </c>
      <c r="C20" s="296"/>
      <c r="D20" s="61">
        <f>+M27</f>
        <v>0</v>
      </c>
      <c r="E20" s="61">
        <f>+M28</f>
        <v>2525000</v>
      </c>
      <c r="F20" s="295">
        <f>+M29</f>
        <v>252500</v>
      </c>
      <c r="G20" s="296"/>
      <c r="H20" s="295">
        <f>M30</f>
        <v>2777500</v>
      </c>
      <c r="I20" s="296"/>
      <c r="J20" s="27"/>
      <c r="K20" s="49" t="s">
        <v>50</v>
      </c>
      <c r="L20" s="50"/>
      <c r="M20" s="50"/>
      <c r="N20" s="51"/>
      <c r="O20" s="52"/>
      <c r="P20" s="53"/>
      <c r="Q20" s="53">
        <f t="shared" si="3"/>
        <v>0</v>
      </c>
      <c r="R20" s="53">
        <f t="shared" si="4"/>
        <v>0</v>
      </c>
      <c r="X20" s="62"/>
      <c r="Y20" s="62"/>
    </row>
    <row r="21" spans="2:29" ht="13.5" customHeight="1" x14ac:dyDescent="0.25">
      <c r="B21" s="281" t="s">
        <v>51</v>
      </c>
      <c r="C21" s="282"/>
      <c r="D21" s="63" t="str">
        <f>+M31</f>
        <v>DUA JUTA TUJUH RATUS TUJUH PULUH TUJUH RIBU LIMA RATUS RUPIAH.</v>
      </c>
      <c r="E21" s="64"/>
      <c r="F21" s="65"/>
      <c r="G21" s="65"/>
      <c r="H21" s="65"/>
      <c r="I21" s="66"/>
      <c r="K21" s="49" t="s">
        <v>52</v>
      </c>
      <c r="L21" s="50"/>
      <c r="M21" s="50"/>
      <c r="N21" s="51"/>
      <c r="O21" s="52"/>
      <c r="P21" s="53"/>
      <c r="Q21" s="53">
        <f t="shared" si="3"/>
        <v>0</v>
      </c>
      <c r="R21" s="53">
        <f t="shared" si="4"/>
        <v>0</v>
      </c>
    </row>
    <row r="22" spans="2:29" ht="15" customHeight="1" x14ac:dyDescent="0.25">
      <c r="B22" s="2" t="s">
        <v>53</v>
      </c>
      <c r="C22" s="67"/>
      <c r="D22" s="2"/>
      <c r="E22" s="68"/>
      <c r="F22" s="69"/>
      <c r="G22" s="67"/>
      <c r="H22" s="283" t="s">
        <v>54</v>
      </c>
      <c r="I22" s="284"/>
      <c r="K22" s="49" t="s">
        <v>55</v>
      </c>
      <c r="L22" s="50"/>
      <c r="M22" s="50"/>
      <c r="N22" s="51"/>
      <c r="O22" s="52"/>
      <c r="P22" s="53"/>
      <c r="Q22" s="53">
        <f t="shared" si="3"/>
        <v>0</v>
      </c>
      <c r="R22" s="53">
        <f t="shared" si="4"/>
        <v>0</v>
      </c>
    </row>
    <row r="23" spans="2:29" ht="13.5" customHeight="1" x14ac:dyDescent="0.25">
      <c r="B23" s="32" t="s">
        <v>56</v>
      </c>
      <c r="C23" s="70"/>
      <c r="D23" s="32"/>
      <c r="E23" s="71"/>
      <c r="F23" s="285" t="s">
        <v>57</v>
      </c>
      <c r="G23" s="286"/>
      <c r="H23" s="32"/>
      <c r="I23" s="70"/>
      <c r="K23" s="49" t="s">
        <v>58</v>
      </c>
      <c r="L23" s="50"/>
      <c r="M23" s="50"/>
      <c r="N23" s="51"/>
      <c r="O23" s="52"/>
      <c r="P23" s="53"/>
      <c r="Q23" s="53">
        <f t="shared" si="3"/>
        <v>0</v>
      </c>
      <c r="R23" s="53">
        <f t="shared" si="4"/>
        <v>0</v>
      </c>
    </row>
    <row r="24" spans="2:29" ht="13.5" customHeight="1" x14ac:dyDescent="0.25">
      <c r="B24" s="32"/>
      <c r="C24" s="70"/>
      <c r="D24" s="32"/>
      <c r="E24" s="71"/>
      <c r="F24" s="72"/>
      <c r="G24" s="70"/>
      <c r="H24" s="32"/>
      <c r="I24" s="70"/>
      <c r="K24" s="49" t="s">
        <v>59</v>
      </c>
      <c r="L24" s="50"/>
      <c r="M24" s="50"/>
      <c r="N24" s="51"/>
      <c r="O24" s="52"/>
      <c r="P24" s="53"/>
      <c r="Q24" s="53">
        <f t="shared" si="3"/>
        <v>0</v>
      </c>
      <c r="R24" s="53">
        <f t="shared" si="4"/>
        <v>0</v>
      </c>
      <c r="X24" s="54">
        <v>7810506</v>
      </c>
      <c r="Y24" s="54"/>
    </row>
    <row r="25" spans="2:29" ht="12.75" customHeight="1" x14ac:dyDescent="0.25">
      <c r="B25" s="32"/>
      <c r="C25" s="70"/>
      <c r="D25" s="32"/>
      <c r="E25" s="71"/>
      <c r="F25" s="72"/>
      <c r="G25" s="70"/>
      <c r="H25" s="32"/>
      <c r="I25" s="70"/>
      <c r="Q25" s="73">
        <f>SUM(Q13:Q24)</f>
        <v>2525000</v>
      </c>
    </row>
    <row r="26" spans="2:29" ht="13.5" customHeight="1" x14ac:dyDescent="0.25">
      <c r="B26" s="32"/>
      <c r="C26" s="70"/>
      <c r="D26" s="32"/>
      <c r="E26" s="71"/>
      <c r="F26" s="72"/>
      <c r="G26" s="70"/>
      <c r="H26" s="32"/>
      <c r="I26" s="70"/>
      <c r="L26" s="74" t="s">
        <v>60</v>
      </c>
      <c r="M26" s="75">
        <f>Q25</f>
        <v>2525000</v>
      </c>
      <c r="N26" s="74"/>
      <c r="O26" s="74"/>
      <c r="P26" s="74"/>
      <c r="Q26" s="74"/>
    </row>
    <row r="27" spans="2:29" ht="13.5" customHeight="1" x14ac:dyDescent="0.25">
      <c r="B27" s="32"/>
      <c r="C27" s="70"/>
      <c r="D27" s="32"/>
      <c r="E27" s="76"/>
      <c r="F27" s="287" t="s">
        <v>69</v>
      </c>
      <c r="G27" s="288"/>
      <c r="H27" s="287" t="s">
        <v>61</v>
      </c>
      <c r="I27" s="288"/>
      <c r="L27" s="74" t="s">
        <v>62</v>
      </c>
      <c r="M27" s="75">
        <f>SUM(R13:R24)</f>
        <v>0</v>
      </c>
      <c r="N27" s="74"/>
      <c r="O27" s="74"/>
      <c r="P27" s="74"/>
      <c r="Q27" s="74"/>
    </row>
    <row r="28" spans="2:29" ht="13.5" customHeight="1" x14ac:dyDescent="0.25">
      <c r="B28" s="289" t="s">
        <v>63</v>
      </c>
      <c r="C28" s="290"/>
      <c r="D28" s="77"/>
      <c r="E28" s="78"/>
      <c r="F28" s="291" t="s">
        <v>70</v>
      </c>
      <c r="G28" s="292"/>
      <c r="H28" s="291" t="s">
        <v>64</v>
      </c>
      <c r="I28" s="292"/>
      <c r="L28" s="74" t="s">
        <v>65</v>
      </c>
      <c r="M28" s="75">
        <f>+M26-M27</f>
        <v>2525000</v>
      </c>
      <c r="N28" s="74"/>
      <c r="O28" s="74"/>
      <c r="P28" s="74"/>
      <c r="Q28" s="74"/>
    </row>
    <row r="29" spans="2:29" ht="13.5" customHeight="1" x14ac:dyDescent="0.25">
      <c r="L29" s="74" t="s">
        <v>36</v>
      </c>
      <c r="M29" s="75">
        <f>0.1*M28</f>
        <v>252500</v>
      </c>
      <c r="N29" s="79">
        <f>M29*1.5%</f>
        <v>3787.5</v>
      </c>
      <c r="O29" s="74"/>
      <c r="P29" s="74"/>
      <c r="Q29" s="74"/>
    </row>
    <row r="30" spans="2:29" ht="13.5" customHeight="1" x14ac:dyDescent="0.25">
      <c r="L30" s="74" t="s">
        <v>66</v>
      </c>
      <c r="M30" s="75">
        <f>M28+M29</f>
        <v>2777500</v>
      </c>
      <c r="N30" s="74"/>
      <c r="O30" s="74"/>
      <c r="P30" s="74"/>
      <c r="Q30" s="74"/>
    </row>
    <row r="31" spans="2:29" ht="13.5" customHeight="1" x14ac:dyDescent="0.25">
      <c r="L31" s="74" t="s">
        <v>67</v>
      </c>
      <c r="M31" s="80" t="s">
        <v>218</v>
      </c>
      <c r="N31" s="74"/>
      <c r="O31" s="74"/>
      <c r="P31" s="74"/>
      <c r="Q31" s="74"/>
    </row>
    <row r="33" spans="10:20" ht="13.5" customHeight="1" x14ac:dyDescent="0.25">
      <c r="J33" s="1"/>
      <c r="K33" s="1"/>
      <c r="L33" s="1"/>
      <c r="T33" s="73">
        <f>SUM(T23:T32)</f>
        <v>0</v>
      </c>
    </row>
    <row r="34" spans="10:20" ht="13.5" customHeight="1" x14ac:dyDescent="0.25">
      <c r="J34" s="1"/>
      <c r="K34" s="1"/>
      <c r="L34" s="1"/>
      <c r="M34" s="73"/>
    </row>
    <row r="35" spans="10:20" ht="13.5" customHeight="1" x14ac:dyDescent="0.25">
      <c r="J35" s="1"/>
      <c r="K35" s="1"/>
      <c r="L35" s="1"/>
      <c r="P35" s="81"/>
    </row>
    <row r="36" spans="10:20" ht="13.5" customHeight="1" x14ac:dyDescent="0.25">
      <c r="J36" s="1"/>
      <c r="K36" s="1"/>
      <c r="L36" s="1"/>
      <c r="P36" s="73"/>
    </row>
    <row r="37" spans="10:20" ht="13.5" customHeight="1" x14ac:dyDescent="0.25">
      <c r="J37" s="1"/>
      <c r="K37" s="1"/>
      <c r="L37" s="1"/>
      <c r="P37" s="73"/>
    </row>
  </sheetData>
  <mergeCells count="29">
    <mergeCell ref="B7:C7"/>
    <mergeCell ref="D7:E7"/>
    <mergeCell ref="F7:G7"/>
    <mergeCell ref="B1:E1"/>
    <mergeCell ref="B2:E2"/>
    <mergeCell ref="B3:E3"/>
    <mergeCell ref="B4:E4"/>
    <mergeCell ref="C5:D5"/>
    <mergeCell ref="E5:G5"/>
    <mergeCell ref="H5:I5"/>
    <mergeCell ref="B6:C6"/>
    <mergeCell ref="D6:E6"/>
    <mergeCell ref="F6:G6"/>
    <mergeCell ref="H6:I6"/>
    <mergeCell ref="B28:C28"/>
    <mergeCell ref="F28:G28"/>
    <mergeCell ref="H28:I28"/>
    <mergeCell ref="D8:E8"/>
    <mergeCell ref="B19:C19"/>
    <mergeCell ref="F19:G19"/>
    <mergeCell ref="H19:I19"/>
    <mergeCell ref="B20:C20"/>
    <mergeCell ref="F20:G20"/>
    <mergeCell ref="H20:I20"/>
    <mergeCell ref="B21:C21"/>
    <mergeCell ref="H22:I22"/>
    <mergeCell ref="F23:G23"/>
    <mergeCell ref="F27:G27"/>
    <mergeCell ref="H27:I27"/>
  </mergeCells>
  <pageMargins left="0.24000000000000002" right="0.12000000000000001" top="0.24000000000000002" bottom="0.51" header="0" footer="0"/>
  <pageSetup paperSize="5" scale="94" pageOrder="overThenDown" orientation="portrait" horizontalDpi="4294967292" vertic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zoomScale="90" zoomScaleNormal="90" zoomScalePageLayoutView="90" workbookViewId="0">
      <selection activeCell="J31" sqref="J31"/>
    </sheetView>
  </sheetViews>
  <sheetFormatPr defaultColWidth="9.140625" defaultRowHeight="13.5" customHeight="1" x14ac:dyDescent="0.25"/>
  <cols>
    <col min="1" max="1" width="1.85546875" style="1" customWidth="1"/>
    <col min="2" max="2" width="9.140625" style="1" customWidth="1"/>
    <col min="3" max="3" width="8.42578125" style="1" customWidth="1"/>
    <col min="4" max="4" width="15.42578125" style="1" customWidth="1"/>
    <col min="5" max="5" width="22.7109375" style="1" customWidth="1"/>
    <col min="6" max="6" width="16.7109375" style="1" customWidth="1"/>
    <col min="7" max="7" width="6.85546875" style="1" customWidth="1"/>
    <col min="8" max="8" width="11.85546875" style="1" customWidth="1"/>
    <col min="9" max="9" width="11.42578125" style="1" customWidth="1"/>
    <col min="10" max="10" width="3.85546875" style="5" customWidth="1"/>
    <col min="11" max="11" width="5.42578125" style="6" customWidth="1"/>
    <col min="12" max="12" width="8.42578125" style="7" customWidth="1"/>
    <col min="13" max="13" width="13.28515625" style="7" customWidth="1"/>
    <col min="14" max="14" width="20" style="7" customWidth="1"/>
    <col min="15" max="15" width="8.140625" style="7" customWidth="1"/>
    <col min="16" max="16" width="12.85546875" style="7" customWidth="1"/>
    <col min="17" max="17" width="12.42578125" style="7" customWidth="1"/>
    <col min="18" max="18" width="12.42578125" style="8" customWidth="1"/>
    <col min="19" max="20" width="9.140625" style="1"/>
    <col min="21" max="21" width="10.28515625" style="1" bestFit="1" customWidth="1"/>
    <col min="22" max="22" width="10.28515625" style="1" customWidth="1"/>
    <col min="23" max="23" width="9.140625" style="1"/>
    <col min="24" max="24" width="10.28515625" style="1" bestFit="1" customWidth="1"/>
    <col min="25" max="25" width="10.28515625" style="1" customWidth="1"/>
    <col min="26" max="28" width="9.140625" style="1"/>
    <col min="29" max="29" width="10.140625" style="1" bestFit="1" customWidth="1"/>
    <col min="30" max="16384" width="9.140625" style="1"/>
  </cols>
  <sheetData>
    <row r="1" spans="1:29" ht="14.25" customHeight="1" x14ac:dyDescent="0.25">
      <c r="B1" s="376" t="s">
        <v>0</v>
      </c>
      <c r="C1" s="377"/>
      <c r="D1" s="377"/>
      <c r="E1" s="378"/>
      <c r="F1" s="98" t="s">
        <v>1</v>
      </c>
      <c r="G1" s="99"/>
      <c r="H1" s="99"/>
      <c r="I1" s="100"/>
    </row>
    <row r="2" spans="1:29" ht="14.25" customHeight="1" x14ac:dyDescent="0.25">
      <c r="B2" s="379" t="s">
        <v>2</v>
      </c>
      <c r="C2" s="380"/>
      <c r="D2" s="380"/>
      <c r="E2" s="381"/>
      <c r="F2" s="101" t="str">
        <f>M2</f>
        <v>RSI AISIYAH</v>
      </c>
      <c r="G2" s="102"/>
      <c r="H2" s="102"/>
      <c r="I2" s="103"/>
      <c r="L2" s="12" t="s">
        <v>3</v>
      </c>
      <c r="M2" s="82" t="s">
        <v>100</v>
      </c>
      <c r="N2" s="14"/>
      <c r="O2" s="15"/>
    </row>
    <row r="3" spans="1:29" ht="14.25" customHeight="1" x14ac:dyDescent="0.25">
      <c r="B3" s="369" t="s">
        <v>5</v>
      </c>
      <c r="C3" s="382"/>
      <c r="D3" s="382"/>
      <c r="E3" s="370"/>
      <c r="F3" s="101" t="str">
        <f>M3</f>
        <v>Jl. HOS Cokroaminoto no.248 KUDUS</v>
      </c>
      <c r="G3" s="102"/>
      <c r="H3" s="102"/>
      <c r="I3" s="103"/>
      <c r="L3" s="12" t="s">
        <v>6</v>
      </c>
      <c r="M3" s="82" t="s">
        <v>101</v>
      </c>
      <c r="N3" s="14"/>
      <c r="O3" s="15"/>
    </row>
    <row r="4" spans="1:29" ht="14.25" customHeight="1" x14ac:dyDescent="0.25">
      <c r="B4" s="359" t="s">
        <v>8</v>
      </c>
      <c r="C4" s="383"/>
      <c r="D4" s="383"/>
      <c r="E4" s="360"/>
      <c r="F4" s="105" t="s">
        <v>9</v>
      </c>
      <c r="G4" s="106" t="str">
        <f>+M4</f>
        <v>01.462.338.3-506.000</v>
      </c>
      <c r="H4" s="107"/>
      <c r="I4" s="108"/>
      <c r="L4" s="12" t="s">
        <v>10</v>
      </c>
      <c r="M4" s="82" t="s">
        <v>102</v>
      </c>
      <c r="N4" s="14"/>
      <c r="O4" s="15"/>
    </row>
    <row r="5" spans="1:29" s="21" customFormat="1" ht="14.25" customHeight="1" x14ac:dyDescent="0.25">
      <c r="B5" s="110" t="s">
        <v>12</v>
      </c>
      <c r="C5" s="373" t="str">
        <f>+M6</f>
        <v>010.001-17.33559799</v>
      </c>
      <c r="D5" s="374"/>
      <c r="E5" s="384" t="s">
        <v>13</v>
      </c>
      <c r="F5" s="385"/>
      <c r="G5" s="386"/>
      <c r="H5" s="371" t="s">
        <v>14</v>
      </c>
      <c r="I5" s="372"/>
      <c r="J5" s="23"/>
      <c r="K5" s="6"/>
      <c r="L5" s="12"/>
      <c r="M5" s="13"/>
      <c r="N5" s="24"/>
      <c r="O5" s="25"/>
      <c r="P5" s="7"/>
      <c r="Q5" s="7"/>
      <c r="R5" s="8"/>
    </row>
    <row r="6" spans="1:29" s="26" customFormat="1" ht="10.5" customHeight="1" x14ac:dyDescent="0.25">
      <c r="B6" s="361" t="s">
        <v>15</v>
      </c>
      <c r="C6" s="362"/>
      <c r="D6" s="361" t="s">
        <v>16</v>
      </c>
      <c r="E6" s="362"/>
      <c r="F6" s="361" t="s">
        <v>17</v>
      </c>
      <c r="G6" s="362"/>
      <c r="H6" s="371" t="s">
        <v>18</v>
      </c>
      <c r="I6" s="372"/>
      <c r="J6" s="27"/>
      <c r="K6" s="6"/>
      <c r="L6" s="12" t="s">
        <v>19</v>
      </c>
      <c r="M6" s="13" t="s">
        <v>197</v>
      </c>
      <c r="N6" s="24"/>
      <c r="O6" s="25"/>
      <c r="P6" s="7"/>
      <c r="Q6" s="7"/>
      <c r="R6" s="8"/>
    </row>
    <row r="7" spans="1:29" s="26" customFormat="1" ht="12.75" customHeight="1" x14ac:dyDescent="0.15">
      <c r="B7" s="373" t="str">
        <f>+M7</f>
        <v>319/HAM/IV/2017</v>
      </c>
      <c r="C7" s="374"/>
      <c r="D7" s="375">
        <f>+M8</f>
        <v>42829</v>
      </c>
      <c r="E7" s="362"/>
      <c r="F7" s="301">
        <f>+M9</f>
        <v>42850</v>
      </c>
      <c r="G7" s="294"/>
      <c r="H7" s="241" t="s">
        <v>20</v>
      </c>
      <c r="I7" s="239"/>
      <c r="J7" s="27"/>
      <c r="K7" s="6"/>
      <c r="L7" s="12" t="s">
        <v>21</v>
      </c>
      <c r="M7" s="28" t="s">
        <v>196</v>
      </c>
      <c r="N7" s="24"/>
      <c r="O7" s="25">
        <f>447-8</f>
        <v>439</v>
      </c>
      <c r="P7" s="7"/>
      <c r="Q7" s="7"/>
      <c r="R7" s="8"/>
    </row>
    <row r="8" spans="1:29" s="26" customFormat="1" ht="10.5" customHeight="1" x14ac:dyDescent="0.25">
      <c r="B8" s="111" t="s">
        <v>22</v>
      </c>
      <c r="C8" s="111" t="s">
        <v>23</v>
      </c>
      <c r="D8" s="361" t="s">
        <v>24</v>
      </c>
      <c r="E8" s="362"/>
      <c r="F8" s="111" t="s">
        <v>25</v>
      </c>
      <c r="G8" s="112" t="s">
        <v>26</v>
      </c>
      <c r="H8" s="111" t="s">
        <v>27</v>
      </c>
      <c r="I8" s="111" t="s">
        <v>28</v>
      </c>
      <c r="J8" s="27"/>
      <c r="K8" s="6"/>
      <c r="L8" s="12" t="s">
        <v>29</v>
      </c>
      <c r="M8" s="30">
        <v>42829</v>
      </c>
      <c r="N8" s="24"/>
      <c r="O8" s="25"/>
      <c r="P8" s="7"/>
      <c r="Q8" s="7"/>
      <c r="R8" s="8"/>
    </row>
    <row r="9" spans="1:29" ht="12" customHeight="1" x14ac:dyDescent="0.25">
      <c r="B9" s="85">
        <f t="shared" ref="B9:D14" si="0">+L13</f>
        <v>18</v>
      </c>
      <c r="C9" s="86" t="str">
        <f t="shared" si="0"/>
        <v>PCS</v>
      </c>
      <c r="D9" s="2" t="str">
        <f>+N13</f>
        <v>GUEDEL BIRU</v>
      </c>
      <c r="E9" s="3"/>
      <c r="F9" s="89" t="s">
        <v>206</v>
      </c>
      <c r="G9" s="87">
        <f>+O13</f>
        <v>0</v>
      </c>
      <c r="H9" s="88">
        <f t="shared" ref="H9:I14" si="1">+P13</f>
        <v>25000</v>
      </c>
      <c r="I9" s="84">
        <f t="shared" si="1"/>
        <v>450000</v>
      </c>
      <c r="L9" s="12" t="s">
        <v>30</v>
      </c>
      <c r="M9" s="30">
        <f>M8+21</f>
        <v>42850</v>
      </c>
      <c r="N9" s="24"/>
      <c r="O9" s="25"/>
    </row>
    <row r="10" spans="1:29" ht="12" customHeight="1" x14ac:dyDescent="0.25">
      <c r="B10" s="31">
        <f t="shared" si="0"/>
        <v>20</v>
      </c>
      <c r="C10" s="244" t="str">
        <f t="shared" si="0"/>
        <v>PCS</v>
      </c>
      <c r="D10" s="32" t="str">
        <f t="shared" si="0"/>
        <v>ETT CUFF NO.3 REMEDI</v>
      </c>
      <c r="E10" s="33"/>
      <c r="F10" s="89" t="s">
        <v>207</v>
      </c>
      <c r="G10" s="90">
        <f>+O14</f>
        <v>0</v>
      </c>
      <c r="H10" s="91">
        <f t="shared" si="1"/>
        <v>50000</v>
      </c>
      <c r="I10" s="84">
        <f t="shared" si="1"/>
        <v>1000000</v>
      </c>
    </row>
    <row r="11" spans="1:29" ht="12" customHeight="1" x14ac:dyDescent="0.25">
      <c r="B11" s="31">
        <f t="shared" si="0"/>
        <v>20</v>
      </c>
      <c r="C11" s="244" t="str">
        <f t="shared" si="0"/>
        <v>PCS</v>
      </c>
      <c r="D11" s="32" t="str">
        <f t="shared" si="0"/>
        <v>ETT CUFF NO.3.5 REMEDI</v>
      </c>
      <c r="E11" s="33"/>
      <c r="F11" s="89" t="s">
        <v>115</v>
      </c>
      <c r="G11" s="92">
        <f t="shared" ref="G11:G14" si="2">+O15</f>
        <v>0</v>
      </c>
      <c r="H11" s="91">
        <f t="shared" si="1"/>
        <v>50000</v>
      </c>
      <c r="I11" s="84">
        <f t="shared" si="1"/>
        <v>1000000</v>
      </c>
      <c r="L11" s="46" t="s">
        <v>31</v>
      </c>
      <c r="M11" s="46" t="s">
        <v>32</v>
      </c>
      <c r="N11" s="46"/>
      <c r="O11" s="46" t="s">
        <v>33</v>
      </c>
      <c r="P11" s="46" t="s">
        <v>34</v>
      </c>
      <c r="Q11" s="46" t="s">
        <v>35</v>
      </c>
      <c r="R11" s="47" t="s">
        <v>33</v>
      </c>
    </row>
    <row r="12" spans="1:29" ht="12" customHeight="1" x14ac:dyDescent="0.25">
      <c r="A12" s="48"/>
      <c r="B12" s="31">
        <f t="shared" si="0"/>
        <v>20</v>
      </c>
      <c r="C12" s="244" t="str">
        <f t="shared" si="0"/>
        <v>PCS</v>
      </c>
      <c r="D12" s="32" t="str">
        <f t="shared" si="0"/>
        <v>ETT CUFF NO.4 REMEDI</v>
      </c>
      <c r="E12" s="33"/>
      <c r="F12" s="89" t="s">
        <v>207</v>
      </c>
      <c r="G12" s="92">
        <f t="shared" si="2"/>
        <v>0</v>
      </c>
      <c r="H12" s="91">
        <f t="shared" si="1"/>
        <v>50000</v>
      </c>
      <c r="I12" s="84">
        <f t="shared" si="1"/>
        <v>1000000</v>
      </c>
      <c r="U12" s="1" t="s">
        <v>36</v>
      </c>
      <c r="V12" s="1" t="s">
        <v>37</v>
      </c>
      <c r="Y12" s="1" t="s">
        <v>38</v>
      </c>
    </row>
    <row r="13" spans="1:29" ht="12" customHeight="1" x14ac:dyDescent="0.25">
      <c r="A13" s="48"/>
      <c r="B13" s="31">
        <f t="shared" si="0"/>
        <v>20</v>
      </c>
      <c r="C13" s="244" t="str">
        <f t="shared" si="0"/>
        <v>PCS</v>
      </c>
      <c r="D13" s="32" t="str">
        <f t="shared" si="0"/>
        <v>ETT CUFF NO.4.5 REMEDI</v>
      </c>
      <c r="E13" s="33"/>
      <c r="F13" s="89" t="s">
        <v>208</v>
      </c>
      <c r="G13" s="92">
        <f t="shared" si="2"/>
        <v>0</v>
      </c>
      <c r="H13" s="91">
        <f t="shared" si="1"/>
        <v>50000</v>
      </c>
      <c r="I13" s="84">
        <f t="shared" si="1"/>
        <v>1000000</v>
      </c>
      <c r="K13" s="49" t="s">
        <v>39</v>
      </c>
      <c r="L13" s="50">
        <v>18</v>
      </c>
      <c r="M13" s="50" t="s">
        <v>74</v>
      </c>
      <c r="N13" s="50" t="s">
        <v>198</v>
      </c>
      <c r="O13" s="52"/>
      <c r="P13" s="53">
        <v>25000</v>
      </c>
      <c r="Q13" s="53">
        <f t="shared" ref="Q13:Q20" si="3">L13*P13</f>
        <v>450000</v>
      </c>
      <c r="R13" s="53">
        <f t="shared" ref="R13:R25" si="4">+Q13*O13</f>
        <v>0</v>
      </c>
      <c r="S13" s="54">
        <f t="shared" ref="S13:S18" si="5">Q13-R13</f>
        <v>450000</v>
      </c>
      <c r="T13" s="54">
        <f t="shared" ref="T13:T18" si="6">S13/L13</f>
        <v>25000</v>
      </c>
      <c r="U13" s="54">
        <f t="shared" ref="U13:U18" si="7">T13*0.1</f>
        <v>2500</v>
      </c>
      <c r="V13" s="54">
        <f t="shared" ref="V13:V18" si="8">U13*0.15</f>
        <v>375</v>
      </c>
      <c r="W13" s="54">
        <f t="shared" ref="W13:W18" si="9">T13+U13</f>
        <v>27500</v>
      </c>
      <c r="X13" s="54">
        <f t="shared" ref="X13:X18" si="10">W13*L13</f>
        <v>495000</v>
      </c>
      <c r="Y13" s="54">
        <f t="shared" ref="Y13:Y18" si="11">T13-V13</f>
        <v>24625</v>
      </c>
      <c r="AA13" s="1">
        <v>137940</v>
      </c>
      <c r="AB13" s="54">
        <f>Y13-AA13</f>
        <v>-113315</v>
      </c>
      <c r="AC13" s="55">
        <f>AB13*L13</f>
        <v>-2039670</v>
      </c>
    </row>
    <row r="14" spans="1:29" ht="12" customHeight="1" x14ac:dyDescent="0.25">
      <c r="A14" s="48"/>
      <c r="B14" s="31">
        <f t="shared" si="0"/>
        <v>20</v>
      </c>
      <c r="C14" s="244" t="str">
        <f t="shared" si="0"/>
        <v>PCS</v>
      </c>
      <c r="D14" s="32" t="str">
        <f t="shared" si="0"/>
        <v>ETT CUFF NO.5 REMEDI</v>
      </c>
      <c r="E14" s="33"/>
      <c r="F14" s="89" t="s">
        <v>207</v>
      </c>
      <c r="G14" s="92">
        <f t="shared" si="2"/>
        <v>0</v>
      </c>
      <c r="H14" s="91">
        <f t="shared" si="1"/>
        <v>50000</v>
      </c>
      <c r="I14" s="84">
        <f t="shared" si="1"/>
        <v>1000000</v>
      </c>
      <c r="K14" s="49" t="s">
        <v>40</v>
      </c>
      <c r="L14" s="50">
        <v>20</v>
      </c>
      <c r="M14" s="50" t="s">
        <v>74</v>
      </c>
      <c r="N14" s="50" t="s">
        <v>199</v>
      </c>
      <c r="O14" s="96"/>
      <c r="P14" s="53">
        <v>50000</v>
      </c>
      <c r="Q14" s="53">
        <f t="shared" si="3"/>
        <v>1000000</v>
      </c>
      <c r="R14" s="53">
        <f t="shared" si="4"/>
        <v>0</v>
      </c>
      <c r="S14" s="54">
        <f t="shared" si="5"/>
        <v>1000000</v>
      </c>
      <c r="T14" s="54">
        <f t="shared" si="6"/>
        <v>50000</v>
      </c>
      <c r="U14" s="54">
        <f t="shared" si="7"/>
        <v>5000</v>
      </c>
      <c r="V14" s="54">
        <f t="shared" si="8"/>
        <v>750</v>
      </c>
      <c r="W14" s="54">
        <f t="shared" si="9"/>
        <v>55000</v>
      </c>
      <c r="X14" s="54">
        <f t="shared" si="10"/>
        <v>1100000</v>
      </c>
      <c r="Y14" s="54">
        <f t="shared" si="11"/>
        <v>49250</v>
      </c>
      <c r="AB14" s="54"/>
    </row>
    <row r="15" spans="1:29" ht="12" customHeight="1" x14ac:dyDescent="0.25">
      <c r="B15" s="31">
        <f t="shared" ref="B15:B17" si="12">+L19</f>
        <v>20</v>
      </c>
      <c r="C15" s="244" t="str">
        <f t="shared" ref="C15:C18" si="13">+M19</f>
        <v>PCS</v>
      </c>
      <c r="D15" s="32" t="str">
        <f t="shared" ref="D15:D18" si="14">+N19</f>
        <v>ETT CUFF NO.5.5 REMEDI</v>
      </c>
      <c r="E15" s="33"/>
      <c r="F15" s="89" t="s">
        <v>207</v>
      </c>
      <c r="G15" s="92">
        <f t="shared" ref="G15:G18" si="15">+O19</f>
        <v>0</v>
      </c>
      <c r="H15" s="91">
        <f t="shared" ref="H15:H18" si="16">+P19</f>
        <v>50000</v>
      </c>
      <c r="I15" s="84">
        <f t="shared" ref="I15:I18" si="17">+Q19</f>
        <v>1000000</v>
      </c>
      <c r="K15" s="49" t="s">
        <v>41</v>
      </c>
      <c r="L15" s="50">
        <v>20</v>
      </c>
      <c r="M15" s="50" t="s">
        <v>74</v>
      </c>
      <c r="N15" s="50" t="s">
        <v>200</v>
      </c>
      <c r="O15" s="96"/>
      <c r="P15" s="53">
        <v>50000</v>
      </c>
      <c r="Q15" s="53">
        <f t="shared" si="3"/>
        <v>1000000</v>
      </c>
      <c r="R15" s="53">
        <f t="shared" si="4"/>
        <v>0</v>
      </c>
      <c r="S15" s="54">
        <f t="shared" si="5"/>
        <v>1000000</v>
      </c>
      <c r="T15" s="54">
        <f t="shared" si="6"/>
        <v>50000</v>
      </c>
      <c r="U15" s="54">
        <f t="shared" si="7"/>
        <v>5000</v>
      </c>
      <c r="V15" s="54">
        <f t="shared" si="8"/>
        <v>750</v>
      </c>
      <c r="W15" s="54">
        <f t="shared" si="9"/>
        <v>55000</v>
      </c>
      <c r="X15" s="54">
        <f t="shared" si="10"/>
        <v>1100000</v>
      </c>
      <c r="Y15" s="54">
        <f t="shared" si="11"/>
        <v>49250</v>
      </c>
      <c r="AB15" s="54"/>
    </row>
    <row r="16" spans="1:29" ht="12" customHeight="1" x14ac:dyDescent="0.25">
      <c r="B16" s="31">
        <f t="shared" si="12"/>
        <v>100</v>
      </c>
      <c r="C16" s="244" t="str">
        <f t="shared" si="13"/>
        <v>PACK</v>
      </c>
      <c r="D16" s="32" t="str">
        <f t="shared" si="14"/>
        <v>KASA STERIL 16X16</v>
      </c>
      <c r="E16" s="33"/>
      <c r="F16" s="89"/>
      <c r="G16" s="92">
        <f t="shared" si="15"/>
        <v>0</v>
      </c>
      <c r="H16" s="91">
        <f t="shared" si="16"/>
        <v>4500</v>
      </c>
      <c r="I16" s="84">
        <f t="shared" si="17"/>
        <v>450000</v>
      </c>
      <c r="K16" s="49" t="s">
        <v>42</v>
      </c>
      <c r="L16" s="50">
        <v>20</v>
      </c>
      <c r="M16" s="50" t="s">
        <v>74</v>
      </c>
      <c r="N16" s="51" t="s">
        <v>201</v>
      </c>
      <c r="O16" s="52"/>
      <c r="P16" s="53">
        <v>50000</v>
      </c>
      <c r="Q16" s="53">
        <f t="shared" si="3"/>
        <v>1000000</v>
      </c>
      <c r="R16" s="53">
        <f t="shared" si="4"/>
        <v>0</v>
      </c>
      <c r="S16" s="54">
        <f t="shared" si="5"/>
        <v>1000000</v>
      </c>
      <c r="T16" s="54">
        <f t="shared" si="6"/>
        <v>50000</v>
      </c>
      <c r="U16" s="54">
        <f t="shared" si="7"/>
        <v>5000</v>
      </c>
      <c r="V16" s="54">
        <f t="shared" si="8"/>
        <v>750</v>
      </c>
      <c r="W16" s="54">
        <f t="shared" si="9"/>
        <v>55000</v>
      </c>
      <c r="X16" s="54">
        <f t="shared" si="10"/>
        <v>1100000</v>
      </c>
      <c r="Y16" s="54">
        <f t="shared" si="11"/>
        <v>49250</v>
      </c>
      <c r="AB16" s="54"/>
    </row>
    <row r="17" spans="2:29" ht="12" customHeight="1" x14ac:dyDescent="0.25">
      <c r="B17" s="31">
        <f t="shared" si="12"/>
        <v>10</v>
      </c>
      <c r="C17" s="244" t="str">
        <f t="shared" si="13"/>
        <v>ROLL</v>
      </c>
      <c r="D17" s="32" t="str">
        <f t="shared" si="14"/>
        <v>KASA HIDROFIL POT 5</v>
      </c>
      <c r="E17" s="33"/>
      <c r="F17" s="89"/>
      <c r="G17" s="92">
        <f t="shared" si="15"/>
        <v>0</v>
      </c>
      <c r="H17" s="91">
        <f t="shared" si="16"/>
        <v>100000</v>
      </c>
      <c r="I17" s="84">
        <f t="shared" si="17"/>
        <v>1000000</v>
      </c>
      <c r="K17" s="49" t="s">
        <v>43</v>
      </c>
      <c r="L17" s="50">
        <v>20</v>
      </c>
      <c r="M17" s="50" t="s">
        <v>74</v>
      </c>
      <c r="N17" s="51" t="s">
        <v>202</v>
      </c>
      <c r="O17" s="52"/>
      <c r="P17" s="53">
        <v>50000</v>
      </c>
      <c r="Q17" s="53">
        <f t="shared" si="3"/>
        <v>1000000</v>
      </c>
      <c r="R17" s="53">
        <f t="shared" si="4"/>
        <v>0</v>
      </c>
      <c r="S17" s="54">
        <f t="shared" si="5"/>
        <v>1000000</v>
      </c>
      <c r="T17" s="54">
        <f t="shared" si="6"/>
        <v>50000</v>
      </c>
      <c r="U17" s="54">
        <f t="shared" si="7"/>
        <v>5000</v>
      </c>
      <c r="V17" s="54">
        <f t="shared" si="8"/>
        <v>750</v>
      </c>
      <c r="W17" s="54">
        <f t="shared" si="9"/>
        <v>55000</v>
      </c>
      <c r="X17" s="54">
        <f t="shared" si="10"/>
        <v>1100000</v>
      </c>
      <c r="Y17" s="54">
        <f t="shared" si="11"/>
        <v>49250</v>
      </c>
      <c r="AB17" s="54"/>
      <c r="AC17" s="57"/>
    </row>
    <row r="18" spans="2:29" s="26" customFormat="1" ht="12" customHeight="1" x14ac:dyDescent="0.25">
      <c r="B18" s="31">
        <f>+L22</f>
        <v>10</v>
      </c>
      <c r="C18" s="244" t="str">
        <f t="shared" si="13"/>
        <v>BOX</v>
      </c>
      <c r="D18" s="32" t="str">
        <f t="shared" si="14"/>
        <v>MASKER TIE ON</v>
      </c>
      <c r="E18" s="33"/>
      <c r="F18" s="89"/>
      <c r="G18" s="92">
        <f t="shared" si="15"/>
        <v>0</v>
      </c>
      <c r="H18" s="91">
        <f t="shared" si="16"/>
        <v>55000</v>
      </c>
      <c r="I18" s="84">
        <f t="shared" si="17"/>
        <v>550000</v>
      </c>
      <c r="J18" s="27"/>
      <c r="K18" s="49" t="s">
        <v>44</v>
      </c>
      <c r="L18" s="50">
        <v>20</v>
      </c>
      <c r="M18" s="50" t="s">
        <v>74</v>
      </c>
      <c r="N18" s="50" t="s">
        <v>203</v>
      </c>
      <c r="O18" s="96"/>
      <c r="P18" s="53">
        <v>50000</v>
      </c>
      <c r="Q18" s="53">
        <f t="shared" si="3"/>
        <v>1000000</v>
      </c>
      <c r="R18" s="53">
        <f t="shared" si="4"/>
        <v>0</v>
      </c>
      <c r="S18" s="54">
        <f t="shared" si="5"/>
        <v>1000000</v>
      </c>
      <c r="T18" s="54">
        <f t="shared" si="6"/>
        <v>50000</v>
      </c>
      <c r="U18" s="54">
        <f t="shared" si="7"/>
        <v>5000</v>
      </c>
      <c r="V18" s="54">
        <f t="shared" si="8"/>
        <v>750</v>
      </c>
      <c r="W18" s="54">
        <f t="shared" si="9"/>
        <v>55000</v>
      </c>
      <c r="X18" s="54">
        <f t="shared" si="10"/>
        <v>1100000</v>
      </c>
      <c r="Y18" s="54">
        <f t="shared" si="11"/>
        <v>49250</v>
      </c>
      <c r="Z18" s="1"/>
      <c r="AA18" s="1"/>
      <c r="AB18" s="54"/>
    </row>
    <row r="19" spans="2:29" s="26" customFormat="1" ht="12" customHeight="1" x14ac:dyDescent="0.25">
      <c r="B19" s="31">
        <f t="shared" ref="B19" si="18">+L23</f>
        <v>10</v>
      </c>
      <c r="C19" s="244" t="str">
        <f t="shared" ref="C19" si="19">+M23</f>
        <v>BOX</v>
      </c>
      <c r="D19" s="32" t="str">
        <f t="shared" ref="D19" si="20">+N23</f>
        <v>MASKER EARLOOP</v>
      </c>
      <c r="E19" s="33"/>
      <c r="F19" s="89"/>
      <c r="G19" s="92">
        <f t="shared" ref="G19" si="21">+O23</f>
        <v>0</v>
      </c>
      <c r="H19" s="91">
        <f t="shared" ref="H19" si="22">+P23</f>
        <v>55000</v>
      </c>
      <c r="I19" s="84">
        <f t="shared" ref="I19" si="23">+Q23</f>
        <v>550000</v>
      </c>
      <c r="J19" s="27"/>
      <c r="K19" s="49" t="s">
        <v>49</v>
      </c>
      <c r="L19" s="50">
        <v>20</v>
      </c>
      <c r="M19" s="50" t="s">
        <v>74</v>
      </c>
      <c r="N19" s="50" t="s">
        <v>204</v>
      </c>
      <c r="O19" s="96"/>
      <c r="P19" s="53">
        <v>50000</v>
      </c>
      <c r="Q19" s="53">
        <f t="shared" si="3"/>
        <v>1000000</v>
      </c>
      <c r="R19" s="53">
        <f t="shared" si="4"/>
        <v>0</v>
      </c>
      <c r="S19" s="54"/>
      <c r="T19" s="54"/>
      <c r="U19" s="54"/>
      <c r="V19" s="54"/>
      <c r="W19" s="54"/>
      <c r="X19" s="54"/>
      <c r="Y19" s="54"/>
    </row>
    <row r="20" spans="2:29" s="26" customFormat="1" ht="12" customHeight="1" x14ac:dyDescent="0.25">
      <c r="B20" s="31">
        <f t="shared" ref="B20" si="24">+L24</f>
        <v>60</v>
      </c>
      <c r="C20" s="251" t="str">
        <f t="shared" ref="C20" si="25">+M24</f>
        <v>PCS</v>
      </c>
      <c r="D20" s="32" t="str">
        <f t="shared" ref="D20" si="26">+N24</f>
        <v>FOLEY CATH FR.16 RUSCH</v>
      </c>
      <c r="E20" s="33"/>
      <c r="F20" s="89" t="s">
        <v>233</v>
      </c>
      <c r="G20" s="92">
        <f t="shared" ref="G20" si="27">+O24</f>
        <v>0</v>
      </c>
      <c r="H20" s="91">
        <f t="shared" ref="H20" si="28">+P24</f>
        <v>22500</v>
      </c>
      <c r="I20" s="84">
        <f t="shared" ref="I20" si="29">+Q24</f>
        <v>1350000</v>
      </c>
      <c r="J20" s="27"/>
      <c r="K20" s="49"/>
      <c r="L20" s="50">
        <v>100</v>
      </c>
      <c r="M20" s="50" t="s">
        <v>86</v>
      </c>
      <c r="N20" s="50" t="s">
        <v>111</v>
      </c>
      <c r="O20" s="52"/>
      <c r="P20" s="53">
        <v>4500</v>
      </c>
      <c r="Q20" s="53">
        <f t="shared" si="3"/>
        <v>450000</v>
      </c>
      <c r="R20" s="53">
        <f t="shared" si="4"/>
        <v>0</v>
      </c>
      <c r="X20" s="62"/>
      <c r="Y20" s="62"/>
    </row>
    <row r="21" spans="2:29" ht="13.5" customHeight="1" x14ac:dyDescent="0.25">
      <c r="B21" s="361" t="s">
        <v>45</v>
      </c>
      <c r="C21" s="362"/>
      <c r="D21" s="111" t="s">
        <v>46</v>
      </c>
      <c r="E21" s="111" t="s">
        <v>47</v>
      </c>
      <c r="F21" s="361" t="s">
        <v>36</v>
      </c>
      <c r="G21" s="362"/>
      <c r="H21" s="361" t="s">
        <v>48</v>
      </c>
      <c r="I21" s="362"/>
      <c r="K21" s="49" t="s">
        <v>50</v>
      </c>
      <c r="L21" s="50">
        <v>10</v>
      </c>
      <c r="M21" s="50" t="s">
        <v>68</v>
      </c>
      <c r="N21" s="50" t="s">
        <v>205</v>
      </c>
      <c r="O21" s="96"/>
      <c r="P21" s="53">
        <v>100000</v>
      </c>
      <c r="Q21" s="53">
        <f>L21*P21</f>
        <v>1000000</v>
      </c>
      <c r="R21" s="53">
        <f t="shared" si="4"/>
        <v>0</v>
      </c>
    </row>
    <row r="22" spans="2:29" ht="15" customHeight="1" x14ac:dyDescent="0.25">
      <c r="B22" s="363">
        <f>+M27</f>
        <v>10350000</v>
      </c>
      <c r="C22" s="364"/>
      <c r="D22" s="114">
        <f>+M28</f>
        <v>0</v>
      </c>
      <c r="E22" s="114">
        <f>+M29</f>
        <v>10350000</v>
      </c>
      <c r="F22" s="363">
        <f>+M30</f>
        <v>1035000</v>
      </c>
      <c r="G22" s="364"/>
      <c r="H22" s="363">
        <f>M31</f>
        <v>11385000</v>
      </c>
      <c r="I22" s="364"/>
      <c r="K22" s="49" t="s">
        <v>52</v>
      </c>
      <c r="L22" s="50">
        <v>10</v>
      </c>
      <c r="M22" s="50" t="s">
        <v>75</v>
      </c>
      <c r="N22" s="50" t="s">
        <v>180</v>
      </c>
      <c r="O22" s="96"/>
      <c r="P22" s="53">
        <v>55000</v>
      </c>
      <c r="Q22" s="53">
        <f>L22*P22</f>
        <v>550000</v>
      </c>
      <c r="R22" s="53">
        <f t="shared" si="4"/>
        <v>0</v>
      </c>
    </row>
    <row r="23" spans="2:29" ht="13.5" customHeight="1" x14ac:dyDescent="0.25">
      <c r="B23" s="365" t="s">
        <v>51</v>
      </c>
      <c r="C23" s="366"/>
      <c r="D23" s="115" t="str">
        <f>+M32</f>
        <v>SEBELAS JUTA TIGA RATUS DELAPAN PULUH LIMA RIBU RUPIAH.</v>
      </c>
      <c r="E23" s="116"/>
      <c r="F23" s="117"/>
      <c r="G23" s="117"/>
      <c r="H23" s="117"/>
      <c r="I23" s="118"/>
      <c r="K23" s="49" t="s">
        <v>55</v>
      </c>
      <c r="L23" s="50">
        <v>10</v>
      </c>
      <c r="M23" s="50" t="s">
        <v>75</v>
      </c>
      <c r="N23" s="51" t="s">
        <v>142</v>
      </c>
      <c r="O23" s="52"/>
      <c r="P23" s="53">
        <v>55000</v>
      </c>
      <c r="Q23" s="53">
        <f>L23*P23</f>
        <v>550000</v>
      </c>
      <c r="R23" s="53">
        <f t="shared" si="4"/>
        <v>0</v>
      </c>
    </row>
    <row r="24" spans="2:29" ht="13.5" customHeight="1" x14ac:dyDescent="0.25">
      <c r="B24" s="98" t="s">
        <v>53</v>
      </c>
      <c r="C24" s="119"/>
      <c r="D24" s="98"/>
      <c r="E24" s="120"/>
      <c r="F24" s="121"/>
      <c r="G24" s="119"/>
      <c r="H24" s="367" t="s">
        <v>54</v>
      </c>
      <c r="I24" s="368"/>
      <c r="K24" s="49" t="s">
        <v>58</v>
      </c>
      <c r="L24" s="50">
        <v>60</v>
      </c>
      <c r="M24" s="50" t="s">
        <v>74</v>
      </c>
      <c r="N24" s="51" t="s">
        <v>232</v>
      </c>
      <c r="O24" s="52"/>
      <c r="P24" s="53">
        <v>22500</v>
      </c>
      <c r="Q24" s="53">
        <f>L24*P24</f>
        <v>1350000</v>
      </c>
      <c r="R24" s="53">
        <f t="shared" si="4"/>
        <v>0</v>
      </c>
      <c r="X24" s="54">
        <v>7810506</v>
      </c>
      <c r="Y24" s="54"/>
    </row>
    <row r="25" spans="2:29" ht="12.75" customHeight="1" x14ac:dyDescent="0.25">
      <c r="B25" s="113" t="s">
        <v>56</v>
      </c>
      <c r="C25" s="122"/>
      <c r="D25" s="113"/>
      <c r="E25" s="123"/>
      <c r="F25" s="369" t="s">
        <v>57</v>
      </c>
      <c r="G25" s="370"/>
      <c r="H25" s="113"/>
      <c r="I25" s="122"/>
      <c r="K25" s="49" t="s">
        <v>59</v>
      </c>
      <c r="L25" s="50"/>
      <c r="M25" s="50"/>
      <c r="N25" s="51"/>
      <c r="O25" s="52"/>
      <c r="P25" s="53"/>
      <c r="Q25" s="53">
        <f>L25*P25</f>
        <v>0</v>
      </c>
      <c r="R25" s="53">
        <f t="shared" si="4"/>
        <v>0</v>
      </c>
    </row>
    <row r="26" spans="2:29" ht="13.5" customHeight="1" x14ac:dyDescent="0.25">
      <c r="B26" s="113"/>
      <c r="C26" s="122"/>
      <c r="D26" s="113"/>
      <c r="E26" s="123"/>
      <c r="F26" s="124"/>
      <c r="G26" s="122"/>
      <c r="H26" s="113"/>
      <c r="I26" s="122"/>
      <c r="Q26" s="73">
        <f>SUM(Q13:Q25)</f>
        <v>10350000</v>
      </c>
    </row>
    <row r="27" spans="2:29" ht="13.5" customHeight="1" x14ac:dyDescent="0.25">
      <c r="B27" s="113"/>
      <c r="C27" s="122"/>
      <c r="D27" s="113"/>
      <c r="E27" s="123"/>
      <c r="F27" s="124"/>
      <c r="G27" s="122"/>
      <c r="H27" s="113"/>
      <c r="I27" s="122"/>
      <c r="L27" s="74" t="s">
        <v>60</v>
      </c>
      <c r="M27" s="75">
        <f>Q26</f>
        <v>10350000</v>
      </c>
      <c r="N27" s="74"/>
      <c r="O27" s="74"/>
      <c r="P27" s="74"/>
      <c r="Q27" s="74"/>
    </row>
    <row r="28" spans="2:29" ht="13.5" customHeight="1" x14ac:dyDescent="0.25">
      <c r="B28" s="113"/>
      <c r="C28" s="122"/>
      <c r="D28" s="113"/>
      <c r="E28" s="125"/>
      <c r="F28" s="315" t="s">
        <v>69</v>
      </c>
      <c r="G28" s="316"/>
      <c r="H28" s="315" t="s">
        <v>61</v>
      </c>
      <c r="I28" s="316"/>
      <c r="L28" s="74" t="s">
        <v>62</v>
      </c>
      <c r="M28" s="75">
        <f>SUM(R13:R25)</f>
        <v>0</v>
      </c>
      <c r="N28" s="74"/>
      <c r="O28" s="74"/>
      <c r="P28" s="74"/>
      <c r="Q28" s="74"/>
    </row>
    <row r="29" spans="2:29" ht="13.5" customHeight="1" x14ac:dyDescent="0.25">
      <c r="B29" s="359" t="s">
        <v>63</v>
      </c>
      <c r="C29" s="360"/>
      <c r="D29" s="126"/>
      <c r="E29" s="127"/>
      <c r="F29" s="313" t="s">
        <v>70</v>
      </c>
      <c r="G29" s="314"/>
      <c r="H29" s="313" t="s">
        <v>64</v>
      </c>
      <c r="I29" s="314"/>
      <c r="L29" s="74" t="s">
        <v>65</v>
      </c>
      <c r="M29" s="75">
        <f>+M27-M28</f>
        <v>10350000</v>
      </c>
      <c r="N29" s="74"/>
      <c r="O29" s="74"/>
      <c r="P29" s="74"/>
      <c r="Q29" s="74"/>
    </row>
    <row r="30" spans="2:29" ht="13.5" customHeight="1" x14ac:dyDescent="0.25">
      <c r="L30" s="74" t="s">
        <v>36</v>
      </c>
      <c r="M30" s="75">
        <f>0.1*M29</f>
        <v>1035000</v>
      </c>
      <c r="N30" s="79">
        <f>M30*1.5%</f>
        <v>15525</v>
      </c>
      <c r="O30" s="74"/>
      <c r="P30" s="74"/>
      <c r="Q30" s="74"/>
    </row>
    <row r="31" spans="2:29" ht="13.5" customHeight="1" x14ac:dyDescent="0.25">
      <c r="L31" s="74" t="s">
        <v>66</v>
      </c>
      <c r="M31" s="75">
        <f>M29+M30</f>
        <v>11385000</v>
      </c>
      <c r="N31" s="74"/>
      <c r="O31" s="74"/>
      <c r="P31" s="74"/>
      <c r="Q31" s="74"/>
    </row>
    <row r="32" spans="2:29" ht="13.5" customHeight="1" x14ac:dyDescent="0.25">
      <c r="L32" s="74" t="s">
        <v>67</v>
      </c>
      <c r="M32" s="80" t="s">
        <v>234</v>
      </c>
      <c r="N32" s="74"/>
      <c r="O32" s="74"/>
      <c r="P32" s="74"/>
      <c r="Q32" s="74"/>
    </row>
    <row r="33" spans="10:20" ht="13.5" customHeight="1" x14ac:dyDescent="0.25">
      <c r="J33" s="1"/>
      <c r="T33" s="73">
        <f>SUM(T23:T32)</f>
        <v>0</v>
      </c>
    </row>
    <row r="34" spans="10:20" ht="13.5" customHeight="1" x14ac:dyDescent="0.25">
      <c r="J34" s="1"/>
      <c r="K34" s="1"/>
      <c r="L34" s="1"/>
    </row>
    <row r="35" spans="10:20" ht="13.5" customHeight="1" x14ac:dyDescent="0.25">
      <c r="J35" s="1"/>
      <c r="K35" s="1"/>
      <c r="L35" s="1"/>
      <c r="M35" s="73"/>
    </row>
    <row r="36" spans="10:20" ht="13.5" customHeight="1" x14ac:dyDescent="0.25">
      <c r="J36" s="1"/>
      <c r="K36" s="1"/>
      <c r="L36" s="1"/>
      <c r="P36" s="81"/>
    </row>
    <row r="37" spans="10:20" ht="13.5" customHeight="1" x14ac:dyDescent="0.25">
      <c r="J37" s="1"/>
      <c r="K37" s="1"/>
      <c r="L37" s="1"/>
      <c r="P37" s="73"/>
    </row>
    <row r="38" spans="10:20" ht="13.5" customHeight="1" x14ac:dyDescent="0.25">
      <c r="K38" s="1"/>
      <c r="L38" s="1"/>
      <c r="P38" s="73"/>
    </row>
  </sheetData>
  <mergeCells count="29">
    <mergeCell ref="B7:C7"/>
    <mergeCell ref="D7:E7"/>
    <mergeCell ref="F7:G7"/>
    <mergeCell ref="B1:E1"/>
    <mergeCell ref="B2:E2"/>
    <mergeCell ref="B3:E3"/>
    <mergeCell ref="B4:E4"/>
    <mergeCell ref="C5:D5"/>
    <mergeCell ref="E5:G5"/>
    <mergeCell ref="H5:I5"/>
    <mergeCell ref="B6:C6"/>
    <mergeCell ref="D6:E6"/>
    <mergeCell ref="F6:G6"/>
    <mergeCell ref="H6:I6"/>
    <mergeCell ref="B29:C29"/>
    <mergeCell ref="F29:G29"/>
    <mergeCell ref="H29:I29"/>
    <mergeCell ref="D8:E8"/>
    <mergeCell ref="B21:C21"/>
    <mergeCell ref="F21:G21"/>
    <mergeCell ref="H21:I21"/>
    <mergeCell ref="B22:C22"/>
    <mergeCell ref="F22:G22"/>
    <mergeCell ref="H22:I22"/>
    <mergeCell ref="B23:C23"/>
    <mergeCell ref="H24:I24"/>
    <mergeCell ref="F25:G25"/>
    <mergeCell ref="F28:G28"/>
    <mergeCell ref="H28:I28"/>
  </mergeCells>
  <pageMargins left="0.19685039370078741" right="0" top="0.23622047244094491" bottom="0.51181102362204722" header="0" footer="0"/>
  <pageSetup paperSize="5" pageOrder="overThenDown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327 BUNDA</vt:lpstr>
      <vt:lpstr>326 FATIMAH</vt:lpstr>
      <vt:lpstr>325 FATIMAH</vt:lpstr>
      <vt:lpstr>324 CIPTO</vt:lpstr>
      <vt:lpstr>323 CITARUM</vt:lpstr>
      <vt:lpstr>322 CITARUM</vt:lpstr>
      <vt:lpstr>321 KENDAL</vt:lpstr>
      <vt:lpstr>320 ARAFAH</vt:lpstr>
      <vt:lpstr>319 AISIYAH</vt:lpstr>
      <vt:lpstr>318 ROEMANI</vt:lpstr>
      <vt:lpstr>317 AISIYAH</vt:lpstr>
      <vt:lpstr>316 FATIMAH</vt:lpstr>
      <vt:lpstr>315 ROEMANI</vt:lpstr>
      <vt:lpstr>314 AKPOL</vt:lpstr>
      <vt:lpstr>313 RST</vt:lpstr>
      <vt:lpstr>260 DKT SALATIGA</vt:lpstr>
      <vt:lpstr>'260 DKT SALATIGA'!Print_Area</vt:lpstr>
      <vt:lpstr>'313 RST'!Print_Area</vt:lpstr>
      <vt:lpstr>'314 AKPOL'!Print_Area</vt:lpstr>
      <vt:lpstr>'315 ROEMANI'!Print_Area</vt:lpstr>
      <vt:lpstr>'316 FATIMAH'!Print_Area</vt:lpstr>
      <vt:lpstr>'317 AISIYAH'!Print_Area</vt:lpstr>
      <vt:lpstr>'318 ROEMANI'!Print_Area</vt:lpstr>
      <vt:lpstr>'319 AISIYAH'!Print_Area</vt:lpstr>
      <vt:lpstr>'320 ARAFAH'!Print_Area</vt:lpstr>
      <vt:lpstr>'321 KENDAL'!Print_Area</vt:lpstr>
      <vt:lpstr>'322 CITARUM'!Print_Area</vt:lpstr>
      <vt:lpstr>'323 CITARUM'!Print_Area</vt:lpstr>
      <vt:lpstr>'324 CIPTO'!Print_Area</vt:lpstr>
      <vt:lpstr>'325 FATIMAH'!Print_Area</vt:lpstr>
      <vt:lpstr>'326 FATIMAH'!Print_Area</vt:lpstr>
      <vt:lpstr>'327 BUNDA'!Print_Area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2017-05-08T05:22:59Z</dcterms:modified>
</cp:coreProperties>
</file>