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5600" windowHeight="7530" tabRatio="886" firstSheet="1" activeTab="18"/>
  </bookViews>
  <sheets>
    <sheet name="DATA PEGAWAI" sheetId="9" r:id="rId1"/>
    <sheet name="FORM SKP" sheetId="1" r:id="rId2"/>
    <sheet name="MONITORING" sheetId="12" r:id="rId3"/>
    <sheet name="Jan" sheetId="20" r:id="rId4"/>
    <sheet name="Pebr" sheetId="21" r:id="rId5"/>
    <sheet name="Mart" sheetId="22" r:id="rId6"/>
    <sheet name="Apr" sheetId="23" r:id="rId7"/>
    <sheet name="Mei" sheetId="24" r:id="rId8"/>
    <sheet name="Juni" sheetId="25" r:id="rId9"/>
    <sheet name="Juli" sheetId="13" r:id="rId10"/>
    <sheet name="Agust" sheetId="14" r:id="rId11"/>
    <sheet name="Sept" sheetId="15" r:id="rId12"/>
    <sheet name="Okt" sheetId="16" r:id="rId13"/>
    <sheet name="Nop" sheetId="17" r:id="rId14"/>
    <sheet name="Des" sheetId="18" r:id="rId15"/>
    <sheet name="PERILAKU KERJA" sheetId="3" r:id="rId16"/>
    <sheet name="PENGUKURAN" sheetId="2" r:id="rId17"/>
    <sheet name="Penilaian 1" sheetId="4" state="hidden" r:id="rId18"/>
    <sheet name="PENILAIAN" sheetId="26" r:id="rId19"/>
    <sheet name="COVER" sheetId="10" r:id="rId20"/>
  </sheets>
  <definedNames>
    <definedName name="_xlnm.Print_Area" localSheetId="10">Agust!$A$1:$R$35</definedName>
    <definedName name="_xlnm.Print_Area" localSheetId="19">COVER!$A$1:$J$41</definedName>
    <definedName name="_xlnm.Print_Area" localSheetId="0">'DATA PEGAWAI'!$A$1:$E$23</definedName>
    <definedName name="_xlnm.Print_Area" localSheetId="1">'FORM SKP'!$A$1:$K$32</definedName>
    <definedName name="_xlnm.Print_Area" localSheetId="9">Juli!$A$1:$R$35</definedName>
    <definedName name="_xlnm.Print_Area" localSheetId="2">MONITORING!$A$1:$BC$31</definedName>
    <definedName name="_xlnm.Print_Area" localSheetId="16">PENGUKURAN!$A$1:$R$36</definedName>
    <definedName name="_xlnm.Print_Area" localSheetId="18">PENILAIAN!$A$1:$J$155</definedName>
    <definedName name="_xlnm.Print_Area" localSheetId="15">'PERILAKU KERJA'!$A$1:$J$20</definedName>
    <definedName name="_xlnm.Print_Area" localSheetId="11">Sept!$A$1:$R$35</definedName>
  </definedNames>
  <calcPr calcId="124519"/>
</workbook>
</file>

<file path=xl/calcChain.xml><?xml version="1.0" encoding="utf-8"?>
<calcChain xmlns="http://schemas.openxmlformats.org/spreadsheetml/2006/main">
  <c r="B26" i="4"/>
  <c r="C4" i="1"/>
  <c r="G20" i="26" s="1"/>
  <c r="H133" s="1"/>
  <c r="C5" i="1"/>
  <c r="I41" i="26"/>
  <c r="H41"/>
  <c r="I40"/>
  <c r="H40"/>
  <c r="I39"/>
  <c r="H39"/>
  <c r="F39"/>
  <c r="I38"/>
  <c r="H38"/>
  <c r="F38"/>
  <c r="I37"/>
  <c r="H37"/>
  <c r="F37"/>
  <c r="I36"/>
  <c r="H36"/>
  <c r="F36"/>
  <c r="I35"/>
  <c r="H35"/>
  <c r="F35"/>
  <c r="I34"/>
  <c r="H34"/>
  <c r="F34"/>
  <c r="H32"/>
  <c r="J32" s="1"/>
  <c r="J43" s="1"/>
  <c r="J44" s="1"/>
  <c r="G30"/>
  <c r="G29"/>
  <c r="G28"/>
  <c r="G27"/>
  <c r="G26"/>
  <c r="H152" s="1"/>
  <c r="G24"/>
  <c r="G23"/>
  <c r="G21"/>
  <c r="G18"/>
  <c r="G17"/>
  <c r="G16"/>
  <c r="G15"/>
  <c r="G14"/>
  <c r="H42"/>
  <c r="J42" s="1"/>
  <c r="H153"/>
  <c r="H134"/>
  <c r="B144"/>
  <c r="B143"/>
  <c r="C13" i="2"/>
  <c r="C12"/>
  <c r="C11"/>
  <c r="C10"/>
  <c r="C9"/>
  <c r="C8"/>
  <c r="M8"/>
  <c r="F14" i="12"/>
  <c r="F15"/>
  <c r="K14" i="16"/>
  <c r="K14" i="17"/>
  <c r="K14" i="18"/>
  <c r="K8"/>
  <c r="K9"/>
  <c r="K10"/>
  <c r="K11"/>
  <c r="K12"/>
  <c r="K13"/>
  <c r="K7"/>
  <c r="K7" i="15"/>
  <c r="K13" i="17"/>
  <c r="K8"/>
  <c r="K9"/>
  <c r="K10"/>
  <c r="K11"/>
  <c r="K12"/>
  <c r="K7"/>
  <c r="K8" i="16"/>
  <c r="K9"/>
  <c r="K10"/>
  <c r="K11"/>
  <c r="K12"/>
  <c r="K13"/>
  <c r="K7"/>
  <c r="K13" i="15"/>
  <c r="K9"/>
  <c r="K10"/>
  <c r="K11"/>
  <c r="K12"/>
  <c r="K8"/>
  <c r="K14" i="14"/>
  <c r="K13"/>
  <c r="K10"/>
  <c r="K11"/>
  <c r="K12"/>
  <c r="K9"/>
  <c r="K8"/>
  <c r="K7"/>
  <c r="K8" i="13"/>
  <c r="K9"/>
  <c r="K10"/>
  <c r="K11"/>
  <c r="K12"/>
  <c r="K13"/>
  <c r="K14"/>
  <c r="K7"/>
  <c r="K15" i="22"/>
  <c r="B16" i="12"/>
  <c r="B17"/>
  <c r="K14" i="22"/>
  <c r="D14"/>
  <c r="D15"/>
  <c r="D15" i="20"/>
  <c r="B15" i="12"/>
  <c r="B16" i="23"/>
  <c r="C16"/>
  <c r="D16"/>
  <c r="G16" s="1"/>
  <c r="N16" s="1"/>
  <c r="E16"/>
  <c r="F16"/>
  <c r="H16"/>
  <c r="O16" s="1"/>
  <c r="I16"/>
  <c r="J16"/>
  <c r="K16"/>
  <c r="L16"/>
  <c r="B17"/>
  <c r="C17"/>
  <c r="D17"/>
  <c r="E17"/>
  <c r="F17"/>
  <c r="G17"/>
  <c r="H17"/>
  <c r="I17"/>
  <c r="K17"/>
  <c r="J17" s="1"/>
  <c r="L17"/>
  <c r="N17"/>
  <c r="O17"/>
  <c r="Q17"/>
  <c r="R17" s="1"/>
  <c r="B18"/>
  <c r="C18"/>
  <c r="D18"/>
  <c r="G18" s="1"/>
  <c r="N18" s="1"/>
  <c r="E18"/>
  <c r="F18"/>
  <c r="H18"/>
  <c r="O18" s="1"/>
  <c r="I18"/>
  <c r="J18"/>
  <c r="K18"/>
  <c r="L18"/>
  <c r="Q18"/>
  <c r="R18" s="1"/>
  <c r="B19"/>
  <c r="C19"/>
  <c r="D19"/>
  <c r="E19"/>
  <c r="L19" s="1"/>
  <c r="F19"/>
  <c r="G19"/>
  <c r="H19"/>
  <c r="I19"/>
  <c r="K19"/>
  <c r="J19" s="1"/>
  <c r="N19"/>
  <c r="O19"/>
  <c r="Q19"/>
  <c r="R19" s="1"/>
  <c r="BD16" i="12"/>
  <c r="F16"/>
  <c r="E16"/>
  <c r="BC16" s="1"/>
  <c r="D16"/>
  <c r="K9" i="23"/>
  <c r="K10"/>
  <c r="K11"/>
  <c r="K12"/>
  <c r="K13"/>
  <c r="K14"/>
  <c r="K15"/>
  <c r="D14"/>
  <c r="G14" s="1"/>
  <c r="D15"/>
  <c r="E20" i="1"/>
  <c r="D16"/>
  <c r="D15"/>
  <c r="D14"/>
  <c r="D13"/>
  <c r="D12"/>
  <c r="D11"/>
  <c r="Y14" i="23"/>
  <c r="AG14" s="1"/>
  <c r="I14"/>
  <c r="AL14" s="1"/>
  <c r="H14"/>
  <c r="O14" s="1"/>
  <c r="E14"/>
  <c r="L14" s="1"/>
  <c r="T14"/>
  <c r="C14"/>
  <c r="B14"/>
  <c r="J14" i="22"/>
  <c r="I14"/>
  <c r="AL14" s="1"/>
  <c r="H14"/>
  <c r="O14" s="1"/>
  <c r="E14"/>
  <c r="L14" s="1"/>
  <c r="T14"/>
  <c r="C14"/>
  <c r="B14"/>
  <c r="K13" i="21"/>
  <c r="K14"/>
  <c r="J14" s="1"/>
  <c r="K15"/>
  <c r="D14"/>
  <c r="T14" s="1"/>
  <c r="D15"/>
  <c r="I14"/>
  <c r="AL14" s="1"/>
  <c r="H14"/>
  <c r="O14" s="1"/>
  <c r="E14"/>
  <c r="L14" s="1"/>
  <c r="C14"/>
  <c r="B14"/>
  <c r="K11"/>
  <c r="K12"/>
  <c r="D11"/>
  <c r="D12"/>
  <c r="D13"/>
  <c r="K12" i="20"/>
  <c r="K13"/>
  <c r="K14"/>
  <c r="K15"/>
  <c r="D13"/>
  <c r="D14"/>
  <c r="D14" i="12"/>
  <c r="D15"/>
  <c r="D17"/>
  <c r="F17"/>
  <c r="B12" i="20"/>
  <c r="B13"/>
  <c r="B14"/>
  <c r="B15"/>
  <c r="J15"/>
  <c r="I15"/>
  <c r="AL15" s="1"/>
  <c r="H15"/>
  <c r="O15" s="1"/>
  <c r="E15"/>
  <c r="L15" s="1"/>
  <c r="T15"/>
  <c r="C15"/>
  <c r="AF15" l="1"/>
  <c r="X14" i="22"/>
  <c r="AB14" s="1"/>
  <c r="G16" i="12"/>
  <c r="AF14" i="21"/>
  <c r="X14"/>
  <c r="AB14" s="1"/>
  <c r="AF14" i="22"/>
  <c r="F14" i="23"/>
  <c r="Z14" s="1"/>
  <c r="J14"/>
  <c r="X14"/>
  <c r="AB14" s="1"/>
  <c r="AF14"/>
  <c r="N14"/>
  <c r="Q14"/>
  <c r="R14" s="1"/>
  <c r="U14" s="1"/>
  <c r="AE14"/>
  <c r="Y14" i="22"/>
  <c r="AG14" s="1"/>
  <c r="F14"/>
  <c r="Z14" s="1"/>
  <c r="G14"/>
  <c r="Q14"/>
  <c r="AE14"/>
  <c r="Y14" i="21"/>
  <c r="F14"/>
  <c r="Z14" s="1"/>
  <c r="G14"/>
  <c r="AE14"/>
  <c r="Y15" i="20"/>
  <c r="X15"/>
  <c r="AB15" s="1"/>
  <c r="F15"/>
  <c r="Z15" s="1"/>
  <c r="G15"/>
  <c r="AE15"/>
  <c r="R14" i="22" l="1"/>
  <c r="U14" s="1"/>
  <c r="W14" i="23"/>
  <c r="AA14" s="1"/>
  <c r="AK14"/>
  <c r="AD14"/>
  <c r="AC14"/>
  <c r="N14" i="22"/>
  <c r="AC14" s="1"/>
  <c r="N14" i="21"/>
  <c r="AC14" s="1"/>
  <c r="N15" i="20"/>
  <c r="AC15" s="1"/>
  <c r="AD15" l="1"/>
  <c r="AD14" i="22"/>
  <c r="AD14" i="21"/>
  <c r="AN14" i="23"/>
  <c r="AM14"/>
  <c r="W14" i="22"/>
  <c r="AA14" s="1"/>
  <c r="AK14"/>
  <c r="W14" i="21"/>
  <c r="AA14" s="1"/>
  <c r="AG14" s="1"/>
  <c r="Q14" s="1"/>
  <c r="R14" s="1"/>
  <c r="U14" s="1"/>
  <c r="AK14"/>
  <c r="W15" i="20"/>
  <c r="AA15" s="1"/>
  <c r="AG15" s="1"/>
  <c r="Q15" s="1"/>
  <c r="R15" s="1"/>
  <c r="U15" s="1"/>
  <c r="AK15"/>
  <c r="AO14" i="23" l="1"/>
  <c r="AN14" i="22"/>
  <c r="AM14"/>
  <c r="AN14" i="21"/>
  <c r="AM14"/>
  <c r="AN15" i="20"/>
  <c r="AM15"/>
  <c r="AO14" i="22" l="1"/>
  <c r="AO14" i="21"/>
  <c r="AO15" i="20"/>
  <c r="J13" l="1"/>
  <c r="I13"/>
  <c r="AL13" s="1"/>
  <c r="H13"/>
  <c r="O13" s="1"/>
  <c r="E13"/>
  <c r="L13" s="1"/>
  <c r="T13"/>
  <c r="C13"/>
  <c r="I14"/>
  <c r="AL14" s="1"/>
  <c r="H14"/>
  <c r="O14" s="1"/>
  <c r="E14"/>
  <c r="L14" s="1"/>
  <c r="T14"/>
  <c r="C14"/>
  <c r="BD15" i="12"/>
  <c r="E15"/>
  <c r="BC15" s="1"/>
  <c r="E18" i="1"/>
  <c r="AF13" i="20" l="1"/>
  <c r="Y14"/>
  <c r="Y13"/>
  <c r="X13"/>
  <c r="AB13" s="1"/>
  <c r="X14"/>
  <c r="AB14" s="1"/>
  <c r="F13"/>
  <c r="Z13" s="1"/>
  <c r="J14"/>
  <c r="AF14"/>
  <c r="G13"/>
  <c r="AE13"/>
  <c r="F14"/>
  <c r="Z14" s="1"/>
  <c r="G14"/>
  <c r="AE14"/>
  <c r="G15" i="12"/>
  <c r="N13" i="20" l="1"/>
  <c r="N14"/>
  <c r="AC14" s="1"/>
  <c r="AD14" l="1"/>
  <c r="W13"/>
  <c r="AK13"/>
  <c r="AD13"/>
  <c r="AC13"/>
  <c r="W14"/>
  <c r="AA14" s="1"/>
  <c r="AG14" s="1"/>
  <c r="Q14" s="1"/>
  <c r="R14" s="1"/>
  <c r="U14" s="1"/>
  <c r="AK14"/>
  <c r="AA13" l="1"/>
  <c r="AG13" s="1"/>
  <c r="Q13" s="1"/>
  <c r="R13" s="1"/>
  <c r="U13" s="1"/>
  <c r="AN13"/>
  <c r="AM13"/>
  <c r="AN14"/>
  <c r="AM14"/>
  <c r="AO13" l="1"/>
  <c r="AO14"/>
  <c r="K8" i="25" l="1"/>
  <c r="K9"/>
  <c r="K10"/>
  <c r="K11"/>
  <c r="K12"/>
  <c r="K13"/>
  <c r="K14"/>
  <c r="K7"/>
  <c r="K8" i="24"/>
  <c r="K9"/>
  <c r="K10"/>
  <c r="K11"/>
  <c r="K12"/>
  <c r="K13"/>
  <c r="K14"/>
  <c r="K15"/>
  <c r="K16"/>
  <c r="K17"/>
  <c r="K18"/>
  <c r="K19"/>
  <c r="K7"/>
  <c r="K8" i="23"/>
  <c r="K7"/>
  <c r="K9" i="22"/>
  <c r="K10"/>
  <c r="K11"/>
  <c r="K12"/>
  <c r="K13"/>
  <c r="F13" i="12"/>
  <c r="F12"/>
  <c r="F11"/>
  <c r="F10"/>
  <c r="F9"/>
  <c r="D9"/>
  <c r="D10"/>
  <c r="K8" i="22"/>
  <c r="K7"/>
  <c r="K8" i="21"/>
  <c r="K9"/>
  <c r="K10"/>
  <c r="K7"/>
  <c r="K8" i="20"/>
  <c r="K9"/>
  <c r="K10"/>
  <c r="K11"/>
  <c r="K7"/>
  <c r="M9" i="2" l="1"/>
  <c r="M10"/>
  <c r="M11"/>
  <c r="M12"/>
  <c r="M13"/>
  <c r="D14" i="25" l="1"/>
  <c r="Y14" s="1"/>
  <c r="D13"/>
  <c r="Y13" s="1"/>
  <c r="D12"/>
  <c r="Y12" s="1"/>
  <c r="D11"/>
  <c r="Y11" s="1"/>
  <c r="D10"/>
  <c r="Y10" s="1"/>
  <c r="D9"/>
  <c r="Y9" s="1"/>
  <c r="D8"/>
  <c r="Y8" s="1"/>
  <c r="D7"/>
  <c r="Y7" s="1"/>
  <c r="D14" i="24"/>
  <c r="G14" s="1"/>
  <c r="D13"/>
  <c r="Y13" s="1"/>
  <c r="D12"/>
  <c r="Y12" s="1"/>
  <c r="D11"/>
  <c r="G11" s="1"/>
  <c r="D10"/>
  <c r="Y10" s="1"/>
  <c r="D9"/>
  <c r="G9" s="1"/>
  <c r="D8"/>
  <c r="G8" s="1"/>
  <c r="D7"/>
  <c r="Y7" s="1"/>
  <c r="AG7" s="1"/>
  <c r="D13" i="23"/>
  <c r="G13" s="1"/>
  <c r="D12"/>
  <c r="G12" s="1"/>
  <c r="D11"/>
  <c r="G11" s="1"/>
  <c r="D10"/>
  <c r="G10" s="1"/>
  <c r="D9"/>
  <c r="G9" s="1"/>
  <c r="D8"/>
  <c r="G8" s="1"/>
  <c r="D7"/>
  <c r="G7" s="1"/>
  <c r="Y15" i="22"/>
  <c r="D13"/>
  <c r="Y13" s="1"/>
  <c r="D12"/>
  <c r="D11"/>
  <c r="Y11" s="1"/>
  <c r="D10"/>
  <c r="Y10" s="1"/>
  <c r="D9"/>
  <c r="Y9" s="1"/>
  <c r="D8"/>
  <c r="Y8" s="1"/>
  <c r="D7"/>
  <c r="Y7" s="1"/>
  <c r="Y15" i="21"/>
  <c r="Y13"/>
  <c r="Y12"/>
  <c r="Y11"/>
  <c r="D10"/>
  <c r="D9"/>
  <c r="Y9" s="1"/>
  <c r="D8"/>
  <c r="Y8" s="1"/>
  <c r="D7"/>
  <c r="Y7" s="1"/>
  <c r="D12" i="20"/>
  <c r="Y12" s="1"/>
  <c r="D11"/>
  <c r="Y11" s="1"/>
  <c r="D10"/>
  <c r="Y10" s="1"/>
  <c r="D9"/>
  <c r="Y9" s="1"/>
  <c r="D8"/>
  <c r="Y8" s="1"/>
  <c r="D7"/>
  <c r="Y7" s="1"/>
  <c r="J19" i="25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19" i="24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Y8"/>
  <c r="C8"/>
  <c r="B8"/>
  <c r="J7"/>
  <c r="I7"/>
  <c r="AL7" s="1"/>
  <c r="H7"/>
  <c r="O7" s="1"/>
  <c r="C7"/>
  <c r="B7"/>
  <c r="AL19" i="23"/>
  <c r="AC19"/>
  <c r="Z19"/>
  <c r="Y19"/>
  <c r="AG19" s="1"/>
  <c r="AF18"/>
  <c r="AK18"/>
  <c r="Z18"/>
  <c r="T18"/>
  <c r="AL17"/>
  <c r="AC17"/>
  <c r="Z17"/>
  <c r="Y17"/>
  <c r="AG17" s="1"/>
  <c r="AF16"/>
  <c r="AK16"/>
  <c r="Z16"/>
  <c r="T16"/>
  <c r="J15"/>
  <c r="I15"/>
  <c r="AF15" s="1"/>
  <c r="H15"/>
  <c r="O15" s="1"/>
  <c r="G15"/>
  <c r="C15"/>
  <c r="B15"/>
  <c r="J13"/>
  <c r="I13"/>
  <c r="AF13" s="1"/>
  <c r="H13"/>
  <c r="O13" s="1"/>
  <c r="C13"/>
  <c r="B13"/>
  <c r="J12"/>
  <c r="I12"/>
  <c r="AF12" s="1"/>
  <c r="H12"/>
  <c r="O12" s="1"/>
  <c r="C12"/>
  <c r="B12"/>
  <c r="J11"/>
  <c r="I11"/>
  <c r="AF11" s="1"/>
  <c r="H11"/>
  <c r="O11" s="1"/>
  <c r="C11"/>
  <c r="B11"/>
  <c r="J10"/>
  <c r="I10"/>
  <c r="AF10" s="1"/>
  <c r="H10"/>
  <c r="O10" s="1"/>
  <c r="C10"/>
  <c r="B10"/>
  <c r="J9"/>
  <c r="I9"/>
  <c r="AF9" s="1"/>
  <c r="H9"/>
  <c r="O9" s="1"/>
  <c r="C9"/>
  <c r="B9"/>
  <c r="J8"/>
  <c r="I8"/>
  <c r="AF8" s="1"/>
  <c r="H8"/>
  <c r="O8" s="1"/>
  <c r="C8"/>
  <c r="B8"/>
  <c r="J7"/>
  <c r="I7"/>
  <c r="AF7" s="1"/>
  <c r="H7"/>
  <c r="O7" s="1"/>
  <c r="C7"/>
  <c r="B7"/>
  <c r="J20" i="22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F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Y17" s="1"/>
  <c r="AG17" s="1"/>
  <c r="Q17" s="1"/>
  <c r="R17" s="1"/>
  <c r="U17" s="1"/>
  <c r="C17"/>
  <c r="B17"/>
  <c r="J16"/>
  <c r="I16"/>
  <c r="AF16" s="1"/>
  <c r="H16"/>
  <c r="O16" s="1"/>
  <c r="G16"/>
  <c r="AK16" s="1"/>
  <c r="F16"/>
  <c r="Z16" s="1"/>
  <c r="E16"/>
  <c r="L16" s="1"/>
  <c r="D16"/>
  <c r="Y16" s="1"/>
  <c r="C16"/>
  <c r="B16"/>
  <c r="J15"/>
  <c r="I15"/>
  <c r="AL15" s="1"/>
  <c r="H15"/>
  <c r="O15" s="1"/>
  <c r="C15"/>
  <c r="B15"/>
  <c r="J13"/>
  <c r="I13"/>
  <c r="AL13" s="1"/>
  <c r="H13"/>
  <c r="O13" s="1"/>
  <c r="C13"/>
  <c r="B13"/>
  <c r="J12"/>
  <c r="I12"/>
  <c r="AL12" s="1"/>
  <c r="H12"/>
  <c r="O12" s="1"/>
  <c r="Y12"/>
  <c r="C12"/>
  <c r="B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20" i="21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F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Y17" s="1"/>
  <c r="AG17" s="1"/>
  <c r="Q17" s="1"/>
  <c r="R17" s="1"/>
  <c r="U17" s="1"/>
  <c r="C17"/>
  <c r="B17"/>
  <c r="J16"/>
  <c r="I16"/>
  <c r="AF16" s="1"/>
  <c r="H16"/>
  <c r="O16" s="1"/>
  <c r="G16"/>
  <c r="AK16" s="1"/>
  <c r="F16"/>
  <c r="Z16" s="1"/>
  <c r="E16"/>
  <c r="L16" s="1"/>
  <c r="D16"/>
  <c r="Y16" s="1"/>
  <c r="C16"/>
  <c r="B16"/>
  <c r="J15"/>
  <c r="I15"/>
  <c r="AL15" s="1"/>
  <c r="H15"/>
  <c r="O15" s="1"/>
  <c r="C15"/>
  <c r="B15"/>
  <c r="J13"/>
  <c r="I13"/>
  <c r="AL13" s="1"/>
  <c r="H13"/>
  <c r="O13" s="1"/>
  <c r="C13"/>
  <c r="B13"/>
  <c r="J12"/>
  <c r="I12"/>
  <c r="AL12" s="1"/>
  <c r="H12"/>
  <c r="O12" s="1"/>
  <c r="C12"/>
  <c r="B12"/>
  <c r="J11"/>
  <c r="I11"/>
  <c r="AL11" s="1"/>
  <c r="H11"/>
  <c r="O11" s="1"/>
  <c r="C11"/>
  <c r="B11"/>
  <c r="J10"/>
  <c r="I10"/>
  <c r="AL10" s="1"/>
  <c r="H10"/>
  <c r="O10" s="1"/>
  <c r="Y10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L7" s="1"/>
  <c r="H7"/>
  <c r="O7" s="1"/>
  <c r="C7"/>
  <c r="B7"/>
  <c r="J20" i="20"/>
  <c r="I20"/>
  <c r="AF20" s="1"/>
  <c r="H20"/>
  <c r="O20" s="1"/>
  <c r="G20"/>
  <c r="AK20" s="1"/>
  <c r="F20"/>
  <c r="Z20" s="1"/>
  <c r="E20"/>
  <c r="L20" s="1"/>
  <c r="D20"/>
  <c r="Y20" s="1"/>
  <c r="AG20" s="1"/>
  <c r="Q20" s="1"/>
  <c r="R20" s="1"/>
  <c r="U20" s="1"/>
  <c r="C20"/>
  <c r="B20"/>
  <c r="J19"/>
  <c r="I19"/>
  <c r="AL19" s="1"/>
  <c r="H19"/>
  <c r="O19" s="1"/>
  <c r="G19"/>
  <c r="AC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K18" s="1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G17"/>
  <c r="AC17" s="1"/>
  <c r="F17"/>
  <c r="Z17" s="1"/>
  <c r="E17"/>
  <c r="L17" s="1"/>
  <c r="D17"/>
  <c r="T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C16"/>
  <c r="B16"/>
  <c r="J12"/>
  <c r="I12"/>
  <c r="AL12" s="1"/>
  <c r="H12"/>
  <c r="O12" s="1"/>
  <c r="C12"/>
  <c r="J11"/>
  <c r="I11"/>
  <c r="AL11" s="1"/>
  <c r="H11"/>
  <c r="O11" s="1"/>
  <c r="C11"/>
  <c r="B11"/>
  <c r="J10"/>
  <c r="I10"/>
  <c r="AL10" s="1"/>
  <c r="H10"/>
  <c r="O10" s="1"/>
  <c r="C10"/>
  <c r="B10"/>
  <c r="J9"/>
  <c r="I9"/>
  <c r="AL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BB8" i="12"/>
  <c r="F8" s="1"/>
  <c r="D7" i="18"/>
  <c r="J14"/>
  <c r="J12"/>
  <c r="J10"/>
  <c r="D14"/>
  <c r="T14" s="1"/>
  <c r="D13"/>
  <c r="Y13" s="1"/>
  <c r="D12"/>
  <c r="Y12" s="1"/>
  <c r="D11"/>
  <c r="D10"/>
  <c r="T10" s="1"/>
  <c r="D9"/>
  <c r="F9" s="1"/>
  <c r="Z9" s="1"/>
  <c r="D8"/>
  <c r="Y8" s="1"/>
  <c r="D14" i="17"/>
  <c r="Y14" s="1"/>
  <c r="D13"/>
  <c r="Y13" s="1"/>
  <c r="D12"/>
  <c r="Y12" s="1"/>
  <c r="D11"/>
  <c r="Y11" s="1"/>
  <c r="D10"/>
  <c r="Y10" s="1"/>
  <c r="D9"/>
  <c r="Y9" s="1"/>
  <c r="D8"/>
  <c r="T8" s="1"/>
  <c r="D7"/>
  <c r="F7" s="1"/>
  <c r="Z7" s="1"/>
  <c r="J11" i="16"/>
  <c r="D14"/>
  <c r="Y14" s="1"/>
  <c r="D13"/>
  <c r="Y13" s="1"/>
  <c r="D12"/>
  <c r="T12" s="1"/>
  <c r="D11"/>
  <c r="F11" s="1"/>
  <c r="Z11" s="1"/>
  <c r="D10"/>
  <c r="T10" s="1"/>
  <c r="D9"/>
  <c r="F9" s="1"/>
  <c r="Z9" s="1"/>
  <c r="D8"/>
  <c r="Y8" s="1"/>
  <c r="D7"/>
  <c r="F7" s="1"/>
  <c r="Z7" s="1"/>
  <c r="J7"/>
  <c r="J19" i="18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I14"/>
  <c r="AL14" s="1"/>
  <c r="H14"/>
  <c r="O14" s="1"/>
  <c r="C14"/>
  <c r="B14"/>
  <c r="J13"/>
  <c r="I13"/>
  <c r="AF13" s="1"/>
  <c r="H13"/>
  <c r="O13" s="1"/>
  <c r="C13"/>
  <c r="B13"/>
  <c r="I12"/>
  <c r="AL12" s="1"/>
  <c r="H12"/>
  <c r="O12" s="1"/>
  <c r="C12"/>
  <c r="B12"/>
  <c r="Y11"/>
  <c r="J11"/>
  <c r="I11"/>
  <c r="AF11" s="1"/>
  <c r="H11"/>
  <c r="O11" s="1"/>
  <c r="F11"/>
  <c r="Z11" s="1"/>
  <c r="C11"/>
  <c r="B11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J19" i="17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J12"/>
  <c r="I12"/>
  <c r="AL12" s="1"/>
  <c r="H12"/>
  <c r="O12" s="1"/>
  <c r="C12"/>
  <c r="B12"/>
  <c r="J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J19" i="16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I12"/>
  <c r="AL12" s="1"/>
  <c r="H12"/>
  <c r="O12" s="1"/>
  <c r="C12"/>
  <c r="B12"/>
  <c r="Y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I7"/>
  <c r="AF7" s="1"/>
  <c r="H7"/>
  <c r="O7" s="1"/>
  <c r="G7"/>
  <c r="C7"/>
  <c r="B7"/>
  <c r="BD8" i="12"/>
  <c r="D14" i="13"/>
  <c r="F14" s="1"/>
  <c r="D13"/>
  <c r="G13" s="1"/>
  <c r="N13" s="1"/>
  <c r="D12"/>
  <c r="D11"/>
  <c r="D10"/>
  <c r="D9"/>
  <c r="D8"/>
  <c r="D7"/>
  <c r="D14" i="15"/>
  <c r="Y14" s="1"/>
  <c r="D13"/>
  <c r="Y13" s="1"/>
  <c r="D12"/>
  <c r="Y12" s="1"/>
  <c r="D11"/>
  <c r="F11" s="1"/>
  <c r="Z11" s="1"/>
  <c r="D10"/>
  <c r="Y10" s="1"/>
  <c r="D9"/>
  <c r="F9" s="1"/>
  <c r="Z9" s="1"/>
  <c r="D8"/>
  <c r="Y8" s="1"/>
  <c r="D7"/>
  <c r="F7" s="1"/>
  <c r="Z7" s="1"/>
  <c r="J19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J14"/>
  <c r="I14"/>
  <c r="AL14" s="1"/>
  <c r="H14"/>
  <c r="O14" s="1"/>
  <c r="C14"/>
  <c r="B14"/>
  <c r="J13"/>
  <c r="I13"/>
  <c r="AF13" s="1"/>
  <c r="H13"/>
  <c r="O13" s="1"/>
  <c r="C13"/>
  <c r="B13"/>
  <c r="J12"/>
  <c r="I12"/>
  <c r="AL12" s="1"/>
  <c r="H12"/>
  <c r="O12" s="1"/>
  <c r="C12"/>
  <c r="B12"/>
  <c r="J11"/>
  <c r="I11"/>
  <c r="AF11" s="1"/>
  <c r="H11"/>
  <c r="O11" s="1"/>
  <c r="C11"/>
  <c r="B11"/>
  <c r="J10"/>
  <c r="I10"/>
  <c r="AL10" s="1"/>
  <c r="H10"/>
  <c r="O10" s="1"/>
  <c r="C10"/>
  <c r="B10"/>
  <c r="J9"/>
  <c r="I9"/>
  <c r="AF9" s="1"/>
  <c r="H9"/>
  <c r="O9" s="1"/>
  <c r="C9"/>
  <c r="B9"/>
  <c r="J8"/>
  <c r="I8"/>
  <c r="AL8" s="1"/>
  <c r="H8"/>
  <c r="O8" s="1"/>
  <c r="C8"/>
  <c r="B8"/>
  <c r="J7"/>
  <c r="I7"/>
  <c r="AF7" s="1"/>
  <c r="H7"/>
  <c r="O7" s="1"/>
  <c r="C7"/>
  <c r="B7"/>
  <c r="D14" i="14"/>
  <c r="T14" s="1"/>
  <c r="D13"/>
  <c r="F13" s="1"/>
  <c r="Z13" s="1"/>
  <c r="D12"/>
  <c r="T12" s="1"/>
  <c r="D11"/>
  <c r="F11" s="1"/>
  <c r="Z11" s="1"/>
  <c r="D10"/>
  <c r="T10" s="1"/>
  <c r="D9"/>
  <c r="F9" s="1"/>
  <c r="Z9" s="1"/>
  <c r="D8"/>
  <c r="T8" s="1"/>
  <c r="D7"/>
  <c r="J19"/>
  <c r="I19"/>
  <c r="AF19" s="1"/>
  <c r="H19"/>
  <c r="O19" s="1"/>
  <c r="G19"/>
  <c r="AK19" s="1"/>
  <c r="F19"/>
  <c r="Z19" s="1"/>
  <c r="E19"/>
  <c r="L19" s="1"/>
  <c r="D19"/>
  <c r="Y19" s="1"/>
  <c r="AG19" s="1"/>
  <c r="Q19" s="1"/>
  <c r="R19" s="1"/>
  <c r="U19" s="1"/>
  <c r="C19"/>
  <c r="B19"/>
  <c r="J18"/>
  <c r="I18"/>
  <c r="AL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C18"/>
  <c r="B18"/>
  <c r="J17"/>
  <c r="I17"/>
  <c r="AF17" s="1"/>
  <c r="H17"/>
  <c r="O17" s="1"/>
  <c r="G17"/>
  <c r="AK17" s="1"/>
  <c r="F17"/>
  <c r="Z17" s="1"/>
  <c r="E17"/>
  <c r="L17" s="1"/>
  <c r="D17"/>
  <c r="Y17" s="1"/>
  <c r="AG17" s="1"/>
  <c r="Q17" s="1"/>
  <c r="R17" s="1"/>
  <c r="U17" s="1"/>
  <c r="C17"/>
  <c r="B17"/>
  <c r="J16"/>
  <c r="I16"/>
  <c r="AL16" s="1"/>
  <c r="H16"/>
  <c r="O16" s="1"/>
  <c r="G16"/>
  <c r="AC16" s="1"/>
  <c r="F16"/>
  <c r="Z16" s="1"/>
  <c r="E16"/>
  <c r="L16" s="1"/>
  <c r="D16"/>
  <c r="Y16" s="1"/>
  <c r="AG16" s="1"/>
  <c r="Q16" s="1"/>
  <c r="R16" s="1"/>
  <c r="U16" s="1"/>
  <c r="C16"/>
  <c r="B16"/>
  <c r="J15"/>
  <c r="I15"/>
  <c r="AF15" s="1"/>
  <c r="H15"/>
  <c r="O15" s="1"/>
  <c r="G15"/>
  <c r="AK15" s="1"/>
  <c r="F15"/>
  <c r="Z15" s="1"/>
  <c r="E15"/>
  <c r="L15" s="1"/>
  <c r="D15"/>
  <c r="Y15" s="1"/>
  <c r="C15"/>
  <c r="B15"/>
  <c r="I14"/>
  <c r="AL14" s="1"/>
  <c r="H14"/>
  <c r="O14" s="1"/>
  <c r="C14"/>
  <c r="B14"/>
  <c r="I13"/>
  <c r="AF13" s="1"/>
  <c r="H13"/>
  <c r="O13" s="1"/>
  <c r="C13"/>
  <c r="B13"/>
  <c r="I12"/>
  <c r="AL12" s="1"/>
  <c r="H12"/>
  <c r="O12" s="1"/>
  <c r="C12"/>
  <c r="B12"/>
  <c r="I11"/>
  <c r="AF11" s="1"/>
  <c r="H11"/>
  <c r="O11" s="1"/>
  <c r="C11"/>
  <c r="B11"/>
  <c r="I10"/>
  <c r="AL10" s="1"/>
  <c r="H10"/>
  <c r="O10" s="1"/>
  <c r="C10"/>
  <c r="B10"/>
  <c r="I9"/>
  <c r="AF9" s="1"/>
  <c r="H9"/>
  <c r="O9" s="1"/>
  <c r="C9"/>
  <c r="B9"/>
  <c r="I8"/>
  <c r="AL8" s="1"/>
  <c r="H8"/>
  <c r="O8" s="1"/>
  <c r="C8"/>
  <c r="B8"/>
  <c r="I7"/>
  <c r="AF7" s="1"/>
  <c r="H7"/>
  <c r="O7" s="1"/>
  <c r="F7"/>
  <c r="Z7" s="1"/>
  <c r="C7"/>
  <c r="B7"/>
  <c r="D13" i="12"/>
  <c r="D12"/>
  <c r="D11"/>
  <c r="D8"/>
  <c r="BD17"/>
  <c r="BD14"/>
  <c r="BD13"/>
  <c r="BD12"/>
  <c r="BD11"/>
  <c r="BD10"/>
  <c r="BD9"/>
  <c r="AS24"/>
  <c r="AP25"/>
  <c r="I25"/>
  <c r="I24"/>
  <c r="E17"/>
  <c r="E14"/>
  <c r="E13"/>
  <c r="E12"/>
  <c r="E11"/>
  <c r="E10"/>
  <c r="E9"/>
  <c r="E8"/>
  <c r="U17" i="23" l="1"/>
  <c r="U19"/>
  <c r="Y14" i="24"/>
  <c r="G10"/>
  <c r="T12" i="17"/>
  <c r="G12" i="24"/>
  <c r="AE11" i="23"/>
  <c r="Y14" i="18"/>
  <c r="Y11" i="24"/>
  <c r="AE10" i="23"/>
  <c r="AE7"/>
  <c r="AL10"/>
  <c r="G13" i="24"/>
  <c r="N13" s="1"/>
  <c r="T14" i="15"/>
  <c r="F13" i="16"/>
  <c r="Z13" s="1"/>
  <c r="F13" i="17"/>
  <c r="Z13" s="1"/>
  <c r="F13" i="18"/>
  <c r="Z13" s="1"/>
  <c r="Y10"/>
  <c r="T14" i="16"/>
  <c r="AE7" i="20"/>
  <c r="AL9" i="23"/>
  <c r="Y9" i="24"/>
  <c r="T12" i="15"/>
  <c r="Y10" i="16"/>
  <c r="F11" i="17"/>
  <c r="Z11" s="1"/>
  <c r="AK16" i="20"/>
  <c r="AN16" s="1"/>
  <c r="Y11" i="15"/>
  <c r="T10"/>
  <c r="F9" i="17"/>
  <c r="Z9" s="1"/>
  <c r="Y8"/>
  <c r="T8" i="18"/>
  <c r="T8" i="15"/>
  <c r="F13"/>
  <c r="Z13" s="1"/>
  <c r="Y12" i="16"/>
  <c r="T10" i="17"/>
  <c r="AK17" i="23"/>
  <c r="AN17" s="1"/>
  <c r="C20" i="24"/>
  <c r="J20"/>
  <c r="T8" i="16"/>
  <c r="T14" i="17"/>
  <c r="AL13" i="23"/>
  <c r="AE15"/>
  <c r="AD16" i="20"/>
  <c r="C20" i="17"/>
  <c r="C20" i="23"/>
  <c r="AK19"/>
  <c r="AN19" s="1"/>
  <c r="J21" i="20"/>
  <c r="C20" i="25"/>
  <c r="C20" i="16"/>
  <c r="AF16" i="20"/>
  <c r="Y17"/>
  <c r="AG17" s="1"/>
  <c r="Q17" s="1"/>
  <c r="R17" s="1"/>
  <c r="U17" s="1"/>
  <c r="AF18"/>
  <c r="Y16" i="23"/>
  <c r="AF17"/>
  <c r="Y18"/>
  <c r="AG18" s="1"/>
  <c r="AF19"/>
  <c r="C22" i="22"/>
  <c r="J20" i="25"/>
  <c r="AL7" i="20"/>
  <c r="X16"/>
  <c r="AB16" s="1"/>
  <c r="X18"/>
  <c r="AB18" s="1"/>
  <c r="T19"/>
  <c r="C21" i="21"/>
  <c r="J22" i="22"/>
  <c r="AL7" i="23"/>
  <c r="AE8"/>
  <c r="AL11"/>
  <c r="AE12"/>
  <c r="AL15"/>
  <c r="X17"/>
  <c r="AB17" s="1"/>
  <c r="X19"/>
  <c r="AB19" s="1"/>
  <c r="C21" i="20"/>
  <c r="AD18"/>
  <c r="J21" i="21"/>
  <c r="AL8" i="23"/>
  <c r="AE9"/>
  <c r="AL12"/>
  <c r="AE13"/>
  <c r="AD17"/>
  <c r="AD19"/>
  <c r="AN15" i="25"/>
  <c r="AN17"/>
  <c r="AN19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4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4"/>
  <c r="Z14" s="1"/>
  <c r="T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24"/>
  <c r="AN17"/>
  <c r="AN19"/>
  <c r="G7"/>
  <c r="X7"/>
  <c r="AB7" s="1"/>
  <c r="AF7"/>
  <c r="X8"/>
  <c r="AB8" s="1"/>
  <c r="AF8"/>
  <c r="X9"/>
  <c r="AB9" s="1"/>
  <c r="AF9"/>
  <c r="X10"/>
  <c r="AB10" s="1"/>
  <c r="AF10"/>
  <c r="X11"/>
  <c r="AB11" s="1"/>
  <c r="AF11"/>
  <c r="X12"/>
  <c r="AB12" s="1"/>
  <c r="AF12"/>
  <c r="X13"/>
  <c r="AB13" s="1"/>
  <c r="AF13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F7"/>
  <c r="Z7" s="1"/>
  <c r="Q7"/>
  <c r="T7"/>
  <c r="AE7"/>
  <c r="F8"/>
  <c r="Z8" s="1"/>
  <c r="N8"/>
  <c r="T8"/>
  <c r="AE8"/>
  <c r="F9"/>
  <c r="Z9" s="1"/>
  <c r="N9"/>
  <c r="T9"/>
  <c r="AE9"/>
  <c r="F10"/>
  <c r="Z10" s="1"/>
  <c r="N10"/>
  <c r="T10"/>
  <c r="AE10"/>
  <c r="F11"/>
  <c r="Z11" s="1"/>
  <c r="N11"/>
  <c r="T11"/>
  <c r="AE11"/>
  <c r="F12"/>
  <c r="Z12" s="1"/>
  <c r="N12"/>
  <c r="AC12" s="1"/>
  <c r="T12"/>
  <c r="AE12"/>
  <c r="F13"/>
  <c r="Z13" s="1"/>
  <c r="T13"/>
  <c r="AE13"/>
  <c r="F14"/>
  <c r="Z14" s="1"/>
  <c r="N14"/>
  <c r="T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6" i="23"/>
  <c r="AN18"/>
  <c r="F7"/>
  <c r="Z7" s="1"/>
  <c r="N7"/>
  <c r="AC7" s="1"/>
  <c r="T7"/>
  <c r="Y7"/>
  <c r="F9"/>
  <c r="Z9" s="1"/>
  <c r="N9"/>
  <c r="AC9" s="1"/>
  <c r="T9"/>
  <c r="Y9"/>
  <c r="F11"/>
  <c r="Z11" s="1"/>
  <c r="N11"/>
  <c r="AC11" s="1"/>
  <c r="T11"/>
  <c r="Y11"/>
  <c r="F13"/>
  <c r="Z13" s="1"/>
  <c r="N13"/>
  <c r="AC13" s="1"/>
  <c r="T13"/>
  <c r="Y13"/>
  <c r="J20"/>
  <c r="F8"/>
  <c r="Z8" s="1"/>
  <c r="N8"/>
  <c r="AC8" s="1"/>
  <c r="T8"/>
  <c r="Y8"/>
  <c r="F10"/>
  <c r="Z10" s="1"/>
  <c r="N10"/>
  <c r="T10"/>
  <c r="Y10"/>
  <c r="F12"/>
  <c r="Z12" s="1"/>
  <c r="N12"/>
  <c r="AC12" s="1"/>
  <c r="T12"/>
  <c r="Y12"/>
  <c r="F15"/>
  <c r="Z15" s="1"/>
  <c r="N15"/>
  <c r="AD15" s="1"/>
  <c r="T15"/>
  <c r="Y15"/>
  <c r="W16"/>
  <c r="AC16"/>
  <c r="AE16"/>
  <c r="AL16"/>
  <c r="AM16" s="1"/>
  <c r="W18"/>
  <c r="AA18" s="1"/>
  <c r="AC18"/>
  <c r="AE18"/>
  <c r="AL18"/>
  <c r="AM18" s="1"/>
  <c r="AM19"/>
  <c r="AO19" s="1"/>
  <c r="X7"/>
  <c r="AB7" s="1"/>
  <c r="X8"/>
  <c r="AB8" s="1"/>
  <c r="X9"/>
  <c r="AB9" s="1"/>
  <c r="X10"/>
  <c r="AB10" s="1"/>
  <c r="X11"/>
  <c r="AB11" s="1"/>
  <c r="X12"/>
  <c r="AB12" s="1"/>
  <c r="X13"/>
  <c r="AB13" s="1"/>
  <c r="X15"/>
  <c r="AB15" s="1"/>
  <c r="X16"/>
  <c r="AB16" s="1"/>
  <c r="AD16"/>
  <c r="T17"/>
  <c r="W17"/>
  <c r="AA17" s="1"/>
  <c r="AE17"/>
  <c r="X18"/>
  <c r="AB18" s="1"/>
  <c r="AD18"/>
  <c r="T19"/>
  <c r="W19"/>
  <c r="AA19" s="1"/>
  <c r="AE19"/>
  <c r="AN16" i="22"/>
  <c r="AN18"/>
  <c r="AN20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5"/>
  <c r="X15"/>
  <c r="AB15" s="1"/>
  <c r="AF15"/>
  <c r="T16"/>
  <c r="W16"/>
  <c r="AC16"/>
  <c r="AE16"/>
  <c r="AL16"/>
  <c r="AM16" s="1"/>
  <c r="X17"/>
  <c r="AB17" s="1"/>
  <c r="AD17"/>
  <c r="AF17"/>
  <c r="AK17"/>
  <c r="T18"/>
  <c r="W18"/>
  <c r="AA18" s="1"/>
  <c r="AC18"/>
  <c r="AE18"/>
  <c r="AL18"/>
  <c r="AM18" s="1"/>
  <c r="X19"/>
  <c r="AB19" s="1"/>
  <c r="AD19"/>
  <c r="AF19"/>
  <c r="AK19"/>
  <c r="T20"/>
  <c r="W20"/>
  <c r="AA20" s="1"/>
  <c r="AC20"/>
  <c r="AE20"/>
  <c r="AL20"/>
  <c r="AM20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5"/>
  <c r="Z15" s="1"/>
  <c r="T15"/>
  <c r="AE15"/>
  <c r="X16"/>
  <c r="AB16" s="1"/>
  <c r="AD16"/>
  <c r="T17"/>
  <c r="W17"/>
  <c r="AA17" s="1"/>
  <c r="AE17"/>
  <c r="X18"/>
  <c r="AB18" s="1"/>
  <c r="AD18"/>
  <c r="T19"/>
  <c r="W19"/>
  <c r="AA19" s="1"/>
  <c r="AE19"/>
  <c r="X20"/>
  <c r="AB20" s="1"/>
  <c r="AD20"/>
  <c r="AN16" i="21"/>
  <c r="AN18"/>
  <c r="AN20"/>
  <c r="G7"/>
  <c r="X7"/>
  <c r="AB7" s="1"/>
  <c r="AF7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G13"/>
  <c r="X13"/>
  <c r="AB13" s="1"/>
  <c r="AF13"/>
  <c r="G15"/>
  <c r="X15"/>
  <c r="AB15" s="1"/>
  <c r="AF15"/>
  <c r="T16"/>
  <c r="W16"/>
  <c r="AC16"/>
  <c r="AE16"/>
  <c r="AL16"/>
  <c r="AM16" s="1"/>
  <c r="X17"/>
  <c r="AB17" s="1"/>
  <c r="AD17"/>
  <c r="AF17"/>
  <c r="AK17"/>
  <c r="T18"/>
  <c r="W18"/>
  <c r="AA18" s="1"/>
  <c r="AC18"/>
  <c r="AE18"/>
  <c r="AL18"/>
  <c r="AM18" s="1"/>
  <c r="X19"/>
  <c r="AB19" s="1"/>
  <c r="AD19"/>
  <c r="AF19"/>
  <c r="AK19"/>
  <c r="T20"/>
  <c r="W20"/>
  <c r="AA20" s="1"/>
  <c r="AC20"/>
  <c r="AE20"/>
  <c r="AL20"/>
  <c r="AM20" s="1"/>
  <c r="F7"/>
  <c r="Z7" s="1"/>
  <c r="T7"/>
  <c r="AE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F13"/>
  <c r="Z13" s="1"/>
  <c r="T13"/>
  <c r="AE13"/>
  <c r="F15"/>
  <c r="Z15" s="1"/>
  <c r="T15"/>
  <c r="AE15"/>
  <c r="X16"/>
  <c r="AB16" s="1"/>
  <c r="AD16"/>
  <c r="T17"/>
  <c r="W17"/>
  <c r="AA17" s="1"/>
  <c r="AE17"/>
  <c r="X18"/>
  <c r="AB18" s="1"/>
  <c r="AD18"/>
  <c r="T19"/>
  <c r="W19"/>
  <c r="AA19" s="1"/>
  <c r="AE19"/>
  <c r="X20"/>
  <c r="AB20" s="1"/>
  <c r="AD20"/>
  <c r="AM18" i="20"/>
  <c r="AN18"/>
  <c r="AN20"/>
  <c r="G7"/>
  <c r="X7"/>
  <c r="AB7" s="1"/>
  <c r="G8"/>
  <c r="X8"/>
  <c r="AB8" s="1"/>
  <c r="AF8"/>
  <c r="G9"/>
  <c r="X9"/>
  <c r="AB9" s="1"/>
  <c r="AF9"/>
  <c r="G10"/>
  <c r="X10"/>
  <c r="AB10" s="1"/>
  <c r="AF10"/>
  <c r="G11"/>
  <c r="X11"/>
  <c r="AB11" s="1"/>
  <c r="AF11"/>
  <c r="G12"/>
  <c r="X12"/>
  <c r="AB12" s="1"/>
  <c r="AF12"/>
  <c r="T16"/>
  <c r="W16"/>
  <c r="AA16" s="1"/>
  <c r="AG16" s="1"/>
  <c r="Q16" s="1"/>
  <c r="R16" s="1"/>
  <c r="U16" s="1"/>
  <c r="AE16"/>
  <c r="X17"/>
  <c r="AB17" s="1"/>
  <c r="AD17"/>
  <c r="AF17"/>
  <c r="AK17"/>
  <c r="T18"/>
  <c r="W18"/>
  <c r="AA18" s="1"/>
  <c r="AC18"/>
  <c r="AE18"/>
  <c r="X19"/>
  <c r="AB19" s="1"/>
  <c r="AD19"/>
  <c r="AF19"/>
  <c r="AK19"/>
  <c r="T20"/>
  <c r="W20"/>
  <c r="AA20" s="1"/>
  <c r="AC20"/>
  <c r="AE20"/>
  <c r="AL20"/>
  <c r="AM20" s="1"/>
  <c r="F7"/>
  <c r="Z7" s="1"/>
  <c r="T7"/>
  <c r="F8"/>
  <c r="Z8" s="1"/>
  <c r="T8"/>
  <c r="AE8"/>
  <c r="F9"/>
  <c r="Z9" s="1"/>
  <c r="T9"/>
  <c r="AE9"/>
  <c r="F10"/>
  <c r="Z10" s="1"/>
  <c r="T10"/>
  <c r="AE10"/>
  <c r="F11"/>
  <c r="Z11" s="1"/>
  <c r="T11"/>
  <c r="AE11"/>
  <c r="F12"/>
  <c r="Z12" s="1"/>
  <c r="T12"/>
  <c r="AE12"/>
  <c r="W17"/>
  <c r="AA17" s="1"/>
  <c r="AE17"/>
  <c r="W19"/>
  <c r="AA19" s="1"/>
  <c r="AE19"/>
  <c r="X20"/>
  <c r="AB20" s="1"/>
  <c r="AD20"/>
  <c r="C20" i="18"/>
  <c r="T12"/>
  <c r="F7"/>
  <c r="Z7" s="1"/>
  <c r="Y7"/>
  <c r="AG7" s="1"/>
  <c r="AN15"/>
  <c r="AN17"/>
  <c r="AN19"/>
  <c r="G7"/>
  <c r="Q7"/>
  <c r="T7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7"/>
  <c r="AN17"/>
  <c r="AN19"/>
  <c r="G7"/>
  <c r="Q7"/>
  <c r="T7"/>
  <c r="Y7"/>
  <c r="AG7" s="1"/>
  <c r="AE7"/>
  <c r="AL7"/>
  <c r="F8"/>
  <c r="Z8" s="1"/>
  <c r="X8"/>
  <c r="AB8" s="1"/>
  <c r="AF8"/>
  <c r="G9"/>
  <c r="T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6"/>
  <c r="AN17"/>
  <c r="AN19"/>
  <c r="N7"/>
  <c r="AC7" s="1"/>
  <c r="Q7"/>
  <c r="T7"/>
  <c r="Y7"/>
  <c r="AG7" s="1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J12"/>
  <c r="X12"/>
  <c r="AB12" s="1"/>
  <c r="AF12"/>
  <c r="G13"/>
  <c r="T13"/>
  <c r="AE13"/>
  <c r="AL13"/>
  <c r="F14"/>
  <c r="Z14" s="1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G9" i="12"/>
  <c r="G11"/>
  <c r="G13"/>
  <c r="G17"/>
  <c r="C20" i="15"/>
  <c r="G8" i="12"/>
  <c r="G10"/>
  <c r="G12"/>
  <c r="G14"/>
  <c r="C20" i="14"/>
  <c r="AN15" i="15"/>
  <c r="AN17"/>
  <c r="AN19"/>
  <c r="G7"/>
  <c r="Q7"/>
  <c r="T7"/>
  <c r="Y7"/>
  <c r="AG7" s="1"/>
  <c r="AE7"/>
  <c r="AL7"/>
  <c r="F8"/>
  <c r="Z8" s="1"/>
  <c r="X8"/>
  <c r="AB8" s="1"/>
  <c r="AF8"/>
  <c r="G9"/>
  <c r="T9"/>
  <c r="Y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J20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AN15" i="14"/>
  <c r="AN17"/>
  <c r="AN19"/>
  <c r="G7"/>
  <c r="T7"/>
  <c r="AE7"/>
  <c r="AL7"/>
  <c r="F8"/>
  <c r="Z8" s="1"/>
  <c r="X8"/>
  <c r="AB8" s="1"/>
  <c r="AF8"/>
  <c r="G9"/>
  <c r="T9"/>
  <c r="AE9"/>
  <c r="AL9"/>
  <c r="F10"/>
  <c r="Z10" s="1"/>
  <c r="X10"/>
  <c r="AB10" s="1"/>
  <c r="AF10"/>
  <c r="G11"/>
  <c r="T11"/>
  <c r="AE11"/>
  <c r="AL11"/>
  <c r="F12"/>
  <c r="Z12" s="1"/>
  <c r="X12"/>
  <c r="AB12" s="1"/>
  <c r="AF12"/>
  <c r="G13"/>
  <c r="T13"/>
  <c r="AE13"/>
  <c r="AL13"/>
  <c r="F14"/>
  <c r="Z14" s="1"/>
  <c r="X14"/>
  <c r="AB14" s="1"/>
  <c r="AF14"/>
  <c r="T15"/>
  <c r="W15"/>
  <c r="AC15"/>
  <c r="AE15"/>
  <c r="AL15"/>
  <c r="AM15" s="1"/>
  <c r="X16"/>
  <c r="AB16" s="1"/>
  <c r="AD16"/>
  <c r="AF16"/>
  <c r="AK16"/>
  <c r="T17"/>
  <c r="W17"/>
  <c r="AA17" s="1"/>
  <c r="AC17"/>
  <c r="AE17"/>
  <c r="AL17"/>
  <c r="AM17" s="1"/>
  <c r="X18"/>
  <c r="AB18" s="1"/>
  <c r="AD18"/>
  <c r="AF18"/>
  <c r="AK18"/>
  <c r="T19"/>
  <c r="W19"/>
  <c r="AA19" s="1"/>
  <c r="AC19"/>
  <c r="AE19"/>
  <c r="AL19"/>
  <c r="AM19" s="1"/>
  <c r="X7"/>
  <c r="AB7" s="1"/>
  <c r="G8"/>
  <c r="AE8"/>
  <c r="X9"/>
  <c r="AB9" s="1"/>
  <c r="G10"/>
  <c r="AE10"/>
  <c r="X11"/>
  <c r="AB11" s="1"/>
  <c r="G12"/>
  <c r="AE12"/>
  <c r="X13"/>
  <c r="AB13" s="1"/>
  <c r="G14"/>
  <c r="AE14"/>
  <c r="X15"/>
  <c r="AB15" s="1"/>
  <c r="AD15"/>
  <c r="T16"/>
  <c r="W16"/>
  <c r="AA16" s="1"/>
  <c r="AE16"/>
  <c r="X17"/>
  <c r="AB17" s="1"/>
  <c r="AD17"/>
  <c r="T18"/>
  <c r="W18"/>
  <c r="AA18" s="1"/>
  <c r="AE18"/>
  <c r="X19"/>
  <c r="AB19" s="1"/>
  <c r="AD19"/>
  <c r="F11" i="13"/>
  <c r="F13"/>
  <c r="F8"/>
  <c r="F10"/>
  <c r="G8"/>
  <c r="N8" s="1"/>
  <c r="G10"/>
  <c r="N10" s="1"/>
  <c r="G12"/>
  <c r="N12" s="1"/>
  <c r="G14"/>
  <c r="N14" s="1"/>
  <c r="F12"/>
  <c r="F7"/>
  <c r="F9"/>
  <c r="G7"/>
  <c r="N7" s="1"/>
  <c r="G9"/>
  <c r="N9" s="1"/>
  <c r="G11"/>
  <c r="N11" s="1"/>
  <c r="BC8" i="12"/>
  <c r="BC9"/>
  <c r="BC10"/>
  <c r="BC11"/>
  <c r="BC12"/>
  <c r="BC13"/>
  <c r="BC14"/>
  <c r="BC17"/>
  <c r="T28" i="21" l="1"/>
  <c r="AG16" i="23"/>
  <c r="Q16" s="1"/>
  <c r="R16" s="1"/>
  <c r="U16" s="1"/>
  <c r="AA16"/>
  <c r="U18"/>
  <c r="AA15" i="14"/>
  <c r="AG15" s="1"/>
  <c r="Q15" s="1"/>
  <c r="R15" s="1"/>
  <c r="U15" s="1"/>
  <c r="AA15" i="15"/>
  <c r="AG15" s="1"/>
  <c r="Q15" s="1"/>
  <c r="R15" s="1"/>
  <c r="U15" s="1"/>
  <c r="AA15" i="16"/>
  <c r="AG15" s="1"/>
  <c r="Q15" s="1"/>
  <c r="R15" s="1"/>
  <c r="U15" s="1"/>
  <c r="AA15" i="17"/>
  <c r="AG15" s="1"/>
  <c r="Q15" s="1"/>
  <c r="R15" s="1"/>
  <c r="U15" s="1"/>
  <c r="AA15" i="24"/>
  <c r="AG15" s="1"/>
  <c r="Q15" s="1"/>
  <c r="R15" s="1"/>
  <c r="U15" s="1"/>
  <c r="AA15" i="18"/>
  <c r="AG15" s="1"/>
  <c r="Q15" s="1"/>
  <c r="R15" s="1"/>
  <c r="U15" s="1"/>
  <c r="AA16" i="21"/>
  <c r="AG16" s="1"/>
  <c r="Q16" s="1"/>
  <c r="R16" s="1"/>
  <c r="U16" s="1"/>
  <c r="AA16" i="22"/>
  <c r="AG16" s="1"/>
  <c r="Q16" s="1"/>
  <c r="R16" s="1"/>
  <c r="U16" s="1"/>
  <c r="AA15" i="25"/>
  <c r="AG15" s="1"/>
  <c r="Q15" s="1"/>
  <c r="R15" s="1"/>
  <c r="U15" s="1"/>
  <c r="AO16" i="23"/>
  <c r="AM17"/>
  <c r="AO17" s="1"/>
  <c r="AM16" i="20"/>
  <c r="AO16" s="1"/>
  <c r="AO17" i="15"/>
  <c r="AO17" i="18"/>
  <c r="AO18" i="21"/>
  <c r="AO15" i="25"/>
  <c r="AO15" i="15"/>
  <c r="AO15" i="18"/>
  <c r="AO19" i="15"/>
  <c r="AO19" i="18"/>
  <c r="AO18" i="23"/>
  <c r="AO15" i="14"/>
  <c r="AO20" i="21"/>
  <c r="AO18" i="22"/>
  <c r="AO17" i="24"/>
  <c r="AO19"/>
  <c r="AO19" i="17"/>
  <c r="AO19" i="25"/>
  <c r="E12" i="21"/>
  <c r="L12" s="1"/>
  <c r="E12" i="23"/>
  <c r="L12" s="1"/>
  <c r="E12" i="22"/>
  <c r="L12" s="1"/>
  <c r="E12" i="20"/>
  <c r="L12" s="1"/>
  <c r="E12" i="25"/>
  <c r="L12" s="1"/>
  <c r="E12" i="24"/>
  <c r="L12" s="1"/>
  <c r="E9" i="23"/>
  <c r="L9" s="1"/>
  <c r="E9" i="24"/>
  <c r="L9" s="1"/>
  <c r="E9" i="21"/>
  <c r="L9" s="1"/>
  <c r="E9" i="22"/>
  <c r="L9" s="1"/>
  <c r="E9" i="20"/>
  <c r="L9" s="1"/>
  <c r="E9" i="25"/>
  <c r="L9" s="1"/>
  <c r="E10"/>
  <c r="L10" s="1"/>
  <c r="E10" i="24"/>
  <c r="L10" s="1"/>
  <c r="E10" i="21"/>
  <c r="L10" s="1"/>
  <c r="E10" i="23"/>
  <c r="L10" s="1"/>
  <c r="E10" i="22"/>
  <c r="L10" s="1"/>
  <c r="E10" i="20"/>
  <c r="L10" s="1"/>
  <c r="AO20"/>
  <c r="AO18"/>
  <c r="AO16" i="21"/>
  <c r="AO16" i="22"/>
  <c r="AO15" i="24"/>
  <c r="E7" i="22"/>
  <c r="L7" s="1"/>
  <c r="E7" i="25"/>
  <c r="L7" s="1"/>
  <c r="E7" i="24"/>
  <c r="L7" s="1"/>
  <c r="E7" i="23"/>
  <c r="L7" s="1"/>
  <c r="E7" i="20"/>
  <c r="L7" s="1"/>
  <c r="E7" i="21"/>
  <c r="L7" s="1"/>
  <c r="E8"/>
  <c r="L8" s="1"/>
  <c r="E8" i="23"/>
  <c r="L8" s="1"/>
  <c r="E8" i="22"/>
  <c r="L8" s="1"/>
  <c r="E8" i="20"/>
  <c r="L8" s="1"/>
  <c r="E8" i="25"/>
  <c r="L8" s="1"/>
  <c r="E8" i="24"/>
  <c r="L8" s="1"/>
  <c r="AO17" i="25"/>
  <c r="E13" i="23"/>
  <c r="L13" s="1"/>
  <c r="E13" i="24"/>
  <c r="L13" s="1"/>
  <c r="E13" i="21"/>
  <c r="L13" s="1"/>
  <c r="E13" i="22"/>
  <c r="L13" s="1"/>
  <c r="E13" i="25"/>
  <c r="L13" s="1"/>
  <c r="E14"/>
  <c r="L14" s="1"/>
  <c r="E14" i="24"/>
  <c r="L14" s="1"/>
  <c r="E15" i="21"/>
  <c r="L15" s="1"/>
  <c r="E15" i="23"/>
  <c r="L15" s="1"/>
  <c r="E15" i="22"/>
  <c r="L15" s="1"/>
  <c r="E11"/>
  <c r="L11" s="1"/>
  <c r="E11" i="20"/>
  <c r="L11" s="1"/>
  <c r="E11" i="25"/>
  <c r="L11" s="1"/>
  <c r="E11" i="23"/>
  <c r="L11" s="1"/>
  <c r="E11" i="24"/>
  <c r="L11" s="1"/>
  <c r="E11" i="21"/>
  <c r="L11" s="1"/>
  <c r="AO19" i="14"/>
  <c r="AO17" i="16"/>
  <c r="AO15" i="17"/>
  <c r="AO20" i="22"/>
  <c r="AN18" i="25"/>
  <c r="AM18"/>
  <c r="N14"/>
  <c r="AC14" s="1"/>
  <c r="N12"/>
  <c r="N10"/>
  <c r="AC10" s="1"/>
  <c r="N8"/>
  <c r="AN16"/>
  <c r="AM16"/>
  <c r="N13"/>
  <c r="N11"/>
  <c r="AC11" s="1"/>
  <c r="N9"/>
  <c r="N7"/>
  <c r="AC7" s="1"/>
  <c r="T27"/>
  <c r="W13" i="24"/>
  <c r="AK13"/>
  <c r="W11"/>
  <c r="AK11"/>
  <c r="W9"/>
  <c r="AK9"/>
  <c r="AN18"/>
  <c r="AM18"/>
  <c r="T27"/>
  <c r="AD13"/>
  <c r="AD11"/>
  <c r="AD9"/>
  <c r="AC13"/>
  <c r="AC11"/>
  <c r="W14"/>
  <c r="AK14"/>
  <c r="W12"/>
  <c r="AA12" s="1"/>
  <c r="AG12" s="1"/>
  <c r="Q12" s="1"/>
  <c r="R12" s="1"/>
  <c r="U12" s="1"/>
  <c r="AK12"/>
  <c r="W10"/>
  <c r="AK10"/>
  <c r="W8"/>
  <c r="AK8"/>
  <c r="T34"/>
  <c r="R7"/>
  <c r="U7" s="1"/>
  <c r="AN16"/>
  <c r="AM16"/>
  <c r="N7"/>
  <c r="AC7" s="1"/>
  <c r="AD14"/>
  <c r="AD12"/>
  <c r="AD10"/>
  <c r="AD8"/>
  <c r="AC9"/>
  <c r="AC14"/>
  <c r="AC10"/>
  <c r="AC8"/>
  <c r="AK10" i="23"/>
  <c r="W10"/>
  <c r="AK15"/>
  <c r="W15"/>
  <c r="AK12"/>
  <c r="W12"/>
  <c r="AA12" s="1"/>
  <c r="AG12" s="1"/>
  <c r="Q12" s="1"/>
  <c r="R12" s="1"/>
  <c r="U12" s="1"/>
  <c r="AK8"/>
  <c r="W8"/>
  <c r="AA8" s="1"/>
  <c r="AG8" s="1"/>
  <c r="Q8" s="1"/>
  <c r="R8" s="1"/>
  <c r="U8" s="1"/>
  <c r="AK13"/>
  <c r="W13"/>
  <c r="AA13" s="1"/>
  <c r="AK11"/>
  <c r="W11"/>
  <c r="AA11" s="1"/>
  <c r="AG11" s="1"/>
  <c r="Q11" s="1"/>
  <c r="R11" s="1"/>
  <c r="U11" s="1"/>
  <c r="AK9"/>
  <c r="W9"/>
  <c r="AA9" s="1"/>
  <c r="AG9" s="1"/>
  <c r="Q9" s="1"/>
  <c r="R9" s="1"/>
  <c r="U9" s="1"/>
  <c r="AK7"/>
  <c r="W7"/>
  <c r="AA7" s="1"/>
  <c r="AG7" s="1"/>
  <c r="Q7" s="1"/>
  <c r="AD10"/>
  <c r="T27"/>
  <c r="AD12"/>
  <c r="AC10"/>
  <c r="AD8"/>
  <c r="AG13"/>
  <c r="Q13" s="1"/>
  <c r="R13" s="1"/>
  <c r="U13" s="1"/>
  <c r="AD13"/>
  <c r="AD11"/>
  <c r="AD9"/>
  <c r="AD7"/>
  <c r="AC15"/>
  <c r="AN17" i="22"/>
  <c r="AM17"/>
  <c r="N13"/>
  <c r="AC13" s="1"/>
  <c r="N11"/>
  <c r="AC11" s="1"/>
  <c r="N9"/>
  <c r="AC9" s="1"/>
  <c r="N7"/>
  <c r="AC7" s="1"/>
  <c r="AN19"/>
  <c r="AM19"/>
  <c r="N15"/>
  <c r="AC15" s="1"/>
  <c r="N12"/>
  <c r="AC12" s="1"/>
  <c r="N10"/>
  <c r="AC10" s="1"/>
  <c r="N8"/>
  <c r="AC8" s="1"/>
  <c r="T29"/>
  <c r="AN17" i="21"/>
  <c r="AM17"/>
  <c r="N13"/>
  <c r="N11"/>
  <c r="AC11" s="1"/>
  <c r="N9"/>
  <c r="N7"/>
  <c r="AC7" s="1"/>
  <c r="AN19"/>
  <c r="AM19"/>
  <c r="N15"/>
  <c r="AC15" s="1"/>
  <c r="N12"/>
  <c r="N10"/>
  <c r="AC10" s="1"/>
  <c r="N8"/>
  <c r="AN19" i="20"/>
  <c r="AM19"/>
  <c r="AN17"/>
  <c r="AM17"/>
  <c r="N11"/>
  <c r="AC11" s="1"/>
  <c r="N9"/>
  <c r="AD9" s="1"/>
  <c r="T28"/>
  <c r="N12"/>
  <c r="AC12" s="1"/>
  <c r="N10"/>
  <c r="AC10" s="1"/>
  <c r="N8"/>
  <c r="AC8" s="1"/>
  <c r="N7"/>
  <c r="AC7" s="1"/>
  <c r="E11" i="17"/>
  <c r="L11" s="1"/>
  <c r="E11" i="18"/>
  <c r="L11" s="1"/>
  <c r="E11" i="16"/>
  <c r="L11" s="1"/>
  <c r="E7" i="18"/>
  <c r="L7" s="1"/>
  <c r="E7" i="17"/>
  <c r="L7" s="1"/>
  <c r="E7" i="16"/>
  <c r="L7" s="1"/>
  <c r="E12" i="17"/>
  <c r="L12" s="1"/>
  <c r="E12" i="16"/>
  <c r="L12" s="1"/>
  <c r="E12" i="18"/>
  <c r="L12" s="1"/>
  <c r="E8"/>
  <c r="L8" s="1"/>
  <c r="E8" i="17"/>
  <c r="L8" s="1"/>
  <c r="E8" i="16"/>
  <c r="L8" s="1"/>
  <c r="E13" i="18"/>
  <c r="L13" s="1"/>
  <c r="E13" i="17"/>
  <c r="L13" s="1"/>
  <c r="E13" i="16"/>
  <c r="L13" s="1"/>
  <c r="E9" i="17"/>
  <c r="L9" s="1"/>
  <c r="E9" i="16"/>
  <c r="L9" s="1"/>
  <c r="E9" i="18"/>
  <c r="L9" s="1"/>
  <c r="E14"/>
  <c r="L14" s="1"/>
  <c r="E14" i="17"/>
  <c r="L14" s="1"/>
  <c r="E14" i="16"/>
  <c r="L14" s="1"/>
  <c r="E10" i="18"/>
  <c r="L10" s="1"/>
  <c r="E10" i="17"/>
  <c r="L10" s="1"/>
  <c r="E10" i="16"/>
  <c r="L10" s="1"/>
  <c r="AO17" i="14"/>
  <c r="AO19" i="16"/>
  <c r="AO15"/>
  <c r="AO17" i="17"/>
  <c r="J20" i="16"/>
  <c r="AN18" i="18"/>
  <c r="AM18"/>
  <c r="N13"/>
  <c r="N11"/>
  <c r="AC11" s="1"/>
  <c r="R7"/>
  <c r="U7" s="1"/>
  <c r="T34"/>
  <c r="N14"/>
  <c r="N12"/>
  <c r="AD12" s="1"/>
  <c r="N10"/>
  <c r="N8"/>
  <c r="AD8" s="1"/>
  <c r="AN16"/>
  <c r="AM16"/>
  <c r="N9"/>
  <c r="AC9" s="1"/>
  <c r="N7"/>
  <c r="T27"/>
  <c r="AN18" i="17"/>
  <c r="AM18"/>
  <c r="N13"/>
  <c r="N11"/>
  <c r="AC11" s="1"/>
  <c r="N9"/>
  <c r="R7"/>
  <c r="U7" s="1"/>
  <c r="T34"/>
  <c r="N14"/>
  <c r="AC14" s="1"/>
  <c r="N12"/>
  <c r="AD12" s="1"/>
  <c r="N10"/>
  <c r="AC10" s="1"/>
  <c r="N8"/>
  <c r="AD8" s="1"/>
  <c r="AN16"/>
  <c r="AM16"/>
  <c r="N7"/>
  <c r="AC7" s="1"/>
  <c r="T27"/>
  <c r="AN18" i="16"/>
  <c r="AM18"/>
  <c r="N13"/>
  <c r="N9"/>
  <c r="AC9" s="1"/>
  <c r="AK7"/>
  <c r="W7"/>
  <c r="AA7" s="1"/>
  <c r="T27"/>
  <c r="AD7"/>
  <c r="N14"/>
  <c r="N12"/>
  <c r="AC12" s="1"/>
  <c r="N10"/>
  <c r="N8"/>
  <c r="AC8" s="1"/>
  <c r="AN16"/>
  <c r="AM16"/>
  <c r="N11"/>
  <c r="AC11" s="1"/>
  <c r="R7"/>
  <c r="U7" s="1"/>
  <c r="T34"/>
  <c r="E11" i="14"/>
  <c r="L11" s="1"/>
  <c r="E11" i="15"/>
  <c r="L11" s="1"/>
  <c r="E7" i="13"/>
  <c r="E7" i="14"/>
  <c r="L7" s="1"/>
  <c r="E7" i="15"/>
  <c r="L7" s="1"/>
  <c r="E12" i="14"/>
  <c r="L12" s="1"/>
  <c r="E12" i="15"/>
  <c r="L12" s="1"/>
  <c r="E8"/>
  <c r="L8" s="1"/>
  <c r="E8" i="14"/>
  <c r="L8" s="1"/>
  <c r="E13"/>
  <c r="L13" s="1"/>
  <c r="E13" i="15"/>
  <c r="L13" s="1"/>
  <c r="E9"/>
  <c r="L9" s="1"/>
  <c r="E9" i="14"/>
  <c r="L9" s="1"/>
  <c r="E14"/>
  <c r="L14" s="1"/>
  <c r="E14" i="15"/>
  <c r="L14" s="1"/>
  <c r="E10" i="14"/>
  <c r="L10" s="1"/>
  <c r="E10" i="15"/>
  <c r="L10" s="1"/>
  <c r="N14"/>
  <c r="AC14" s="1"/>
  <c r="N12"/>
  <c r="AC12" s="1"/>
  <c r="N10"/>
  <c r="AC10" s="1"/>
  <c r="N8"/>
  <c r="AC8" s="1"/>
  <c r="AN16"/>
  <c r="AM16"/>
  <c r="N9"/>
  <c r="AC9" s="1"/>
  <c r="T34"/>
  <c r="R7"/>
  <c r="U7" s="1"/>
  <c r="AN18"/>
  <c r="AM18"/>
  <c r="N13"/>
  <c r="AC13" s="1"/>
  <c r="N11"/>
  <c r="N7"/>
  <c r="AC7" s="1"/>
  <c r="T27"/>
  <c r="N14" i="14"/>
  <c r="N12"/>
  <c r="AC12" s="1"/>
  <c r="N10"/>
  <c r="N8"/>
  <c r="AC8" s="1"/>
  <c r="AN16"/>
  <c r="AM16"/>
  <c r="N13"/>
  <c r="N11"/>
  <c r="AC11" s="1"/>
  <c r="N7"/>
  <c r="T27"/>
  <c r="AN18"/>
  <c r="AM18"/>
  <c r="N9"/>
  <c r="E11" i="13"/>
  <c r="E12"/>
  <c r="E8"/>
  <c r="E13"/>
  <c r="E9"/>
  <c r="E14"/>
  <c r="E10"/>
  <c r="AD15" i="21" l="1"/>
  <c r="AA15" i="23"/>
  <c r="AG15" s="1"/>
  <c r="Q15" s="1"/>
  <c r="R15" s="1"/>
  <c r="U15" s="1"/>
  <c r="AA14" i="24"/>
  <c r="AG14" s="1"/>
  <c r="Q14" s="1"/>
  <c r="R14" s="1"/>
  <c r="U14" s="1"/>
  <c r="AO16" i="15"/>
  <c r="AD12" i="14"/>
  <c r="AO18" i="16"/>
  <c r="AO16" i="17"/>
  <c r="AO17" i="22"/>
  <c r="AO16" i="18"/>
  <c r="AO18"/>
  <c r="AO19" i="21"/>
  <c r="AA11" i="24"/>
  <c r="AD11" i="21"/>
  <c r="AA9" i="24"/>
  <c r="AG9" s="1"/>
  <c r="Q9" s="1"/>
  <c r="R9" s="1"/>
  <c r="U9" s="1"/>
  <c r="AD8" i="14"/>
  <c r="AC12" i="17"/>
  <c r="AO19" i="20"/>
  <c r="AD10" i="21"/>
  <c r="AC8" i="18"/>
  <c r="AC12"/>
  <c r="AC8" i="17"/>
  <c r="AC9" i="20"/>
  <c r="AO16" i="14"/>
  <c r="AD8" i="15"/>
  <c r="AO17" i="20"/>
  <c r="AO18" i="25"/>
  <c r="AO18" i="24"/>
  <c r="AD11" i="25"/>
  <c r="AD10"/>
  <c r="AD14"/>
  <c r="AD7"/>
  <c r="X25" i="23"/>
  <c r="AA10"/>
  <c r="AG10" s="1"/>
  <c r="Q10" s="1"/>
  <c r="R10" s="1"/>
  <c r="U10" s="1"/>
  <c r="T34"/>
  <c r="R7"/>
  <c r="U7" s="1"/>
  <c r="AD8" i="22"/>
  <c r="AD12"/>
  <c r="AD9"/>
  <c r="AD13"/>
  <c r="AD7" i="21"/>
  <c r="AD10" i="20"/>
  <c r="AD7"/>
  <c r="W9" i="25"/>
  <c r="AK9"/>
  <c r="W13"/>
  <c r="AK13"/>
  <c r="W8"/>
  <c r="AK8"/>
  <c r="W12"/>
  <c r="AK12"/>
  <c r="W7"/>
  <c r="AA7" s="1"/>
  <c r="AG7" s="1"/>
  <c r="Q7" s="1"/>
  <c r="AK7"/>
  <c r="W11"/>
  <c r="AA11" s="1"/>
  <c r="AK11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D9"/>
  <c r="AC9"/>
  <c r="AD13"/>
  <c r="AC13"/>
  <c r="AO16"/>
  <c r="AD8"/>
  <c r="AC8"/>
  <c r="AD12"/>
  <c r="AC12"/>
  <c r="AN8" i="24"/>
  <c r="AM8"/>
  <c r="AN10"/>
  <c r="AM10"/>
  <c r="AN12"/>
  <c r="AM12"/>
  <c r="AN14"/>
  <c r="AM14"/>
  <c r="AD7"/>
  <c r="AO16"/>
  <c r="AA13"/>
  <c r="AG13" s="1"/>
  <c r="Q13" s="1"/>
  <c r="R13" s="1"/>
  <c r="U13" s="1"/>
  <c r="W7"/>
  <c r="AA7" s="1"/>
  <c r="AK7"/>
  <c r="AN9"/>
  <c r="AM9"/>
  <c r="AN11"/>
  <c r="AM11"/>
  <c r="AN13"/>
  <c r="AM13"/>
  <c r="AA8"/>
  <c r="AG8" s="1"/>
  <c r="Q8" s="1"/>
  <c r="R8" s="1"/>
  <c r="U8" s="1"/>
  <c r="AA10"/>
  <c r="AG10" s="1"/>
  <c r="Q10" s="1"/>
  <c r="R10" s="1"/>
  <c r="U10" s="1"/>
  <c r="AM7" i="23"/>
  <c r="AN7"/>
  <c r="AM9"/>
  <c r="AN9"/>
  <c r="AM11"/>
  <c r="AN11"/>
  <c r="AM13"/>
  <c r="AN13"/>
  <c r="AM8"/>
  <c r="AN8"/>
  <c r="AM12"/>
  <c r="AN12"/>
  <c r="AM15"/>
  <c r="AN15"/>
  <c r="AM10"/>
  <c r="AN10"/>
  <c r="W8" i="22"/>
  <c r="AA8" s="1"/>
  <c r="AG8" s="1"/>
  <c r="Q8" s="1"/>
  <c r="R8" s="1"/>
  <c r="U8" s="1"/>
  <c r="AK8"/>
  <c r="W12"/>
  <c r="AA12" s="1"/>
  <c r="AG12" s="1"/>
  <c r="Q12" s="1"/>
  <c r="R12" s="1"/>
  <c r="U12" s="1"/>
  <c r="AK12"/>
  <c r="W9"/>
  <c r="AA9" s="1"/>
  <c r="AG9" s="1"/>
  <c r="Q9" s="1"/>
  <c r="R9" s="1"/>
  <c r="U9" s="1"/>
  <c r="AK9"/>
  <c r="W13"/>
  <c r="AA13" s="1"/>
  <c r="AG13" s="1"/>
  <c r="Q13" s="1"/>
  <c r="R13" s="1"/>
  <c r="U13" s="1"/>
  <c r="AK13"/>
  <c r="AD10"/>
  <c r="AD15"/>
  <c r="AO19"/>
  <c r="AD7"/>
  <c r="AD11"/>
  <c r="W10"/>
  <c r="AA10" s="1"/>
  <c r="AG10" s="1"/>
  <c r="Q10" s="1"/>
  <c r="R10" s="1"/>
  <c r="U10" s="1"/>
  <c r="AK10"/>
  <c r="W15"/>
  <c r="AA15" s="1"/>
  <c r="AG15" s="1"/>
  <c r="Q15" s="1"/>
  <c r="AK15"/>
  <c r="W7"/>
  <c r="AA7" s="1"/>
  <c r="AG7" s="1"/>
  <c r="Q7" s="1"/>
  <c r="AK7"/>
  <c r="W11"/>
  <c r="AA11" s="1"/>
  <c r="AK11"/>
  <c r="W8" i="21"/>
  <c r="AK8"/>
  <c r="W12"/>
  <c r="AK12"/>
  <c r="W9"/>
  <c r="AK9"/>
  <c r="W13"/>
  <c r="AK13"/>
  <c r="W10"/>
  <c r="AA10" s="1"/>
  <c r="AG10" s="1"/>
  <c r="Q10" s="1"/>
  <c r="R10" s="1"/>
  <c r="U10" s="1"/>
  <c r="AK10"/>
  <c r="W15"/>
  <c r="AA15" s="1"/>
  <c r="AG15" s="1"/>
  <c r="Q15" s="1"/>
  <c r="R15" s="1"/>
  <c r="U15" s="1"/>
  <c r="AK15"/>
  <c r="W7"/>
  <c r="AA7" s="1"/>
  <c r="AG7" s="1"/>
  <c r="Q7" s="1"/>
  <c r="AK7"/>
  <c r="W11"/>
  <c r="AA11" s="1"/>
  <c r="AK11"/>
  <c r="AD8"/>
  <c r="AC8"/>
  <c r="AD12"/>
  <c r="AC12"/>
  <c r="AD9"/>
  <c r="AC9"/>
  <c r="AD13"/>
  <c r="AC13"/>
  <c r="AO17"/>
  <c r="W7" i="20"/>
  <c r="AA7" s="1"/>
  <c r="AG7" s="1"/>
  <c r="Q7" s="1"/>
  <c r="AK7"/>
  <c r="W10"/>
  <c r="AA10" s="1"/>
  <c r="AG10" s="1"/>
  <c r="Q10" s="1"/>
  <c r="R10" s="1"/>
  <c r="U10" s="1"/>
  <c r="AK10"/>
  <c r="W9"/>
  <c r="AA9" s="1"/>
  <c r="AG9" s="1"/>
  <c r="Q9" s="1"/>
  <c r="R9" s="1"/>
  <c r="U9" s="1"/>
  <c r="AK9"/>
  <c r="AD8"/>
  <c r="AD12"/>
  <c r="AD1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W11"/>
  <c r="AA11" s="1"/>
  <c r="AK11"/>
  <c r="AD12" i="15"/>
  <c r="AO16" i="16"/>
  <c r="AO18" i="17"/>
  <c r="AD8" i="16"/>
  <c r="AD12"/>
  <c r="AK7" i="18"/>
  <c r="W7"/>
  <c r="AA7" s="1"/>
  <c r="W10"/>
  <c r="AK10"/>
  <c r="W14"/>
  <c r="AK14"/>
  <c r="AK13"/>
  <c r="W13"/>
  <c r="AD13"/>
  <c r="AK9"/>
  <c r="W9"/>
  <c r="AA9" s="1"/>
  <c r="AG9" s="1"/>
  <c r="Q9" s="1"/>
  <c r="R9" s="1"/>
  <c r="U9" s="1"/>
  <c r="W8"/>
  <c r="AK8"/>
  <c r="W12"/>
  <c r="AA12" s="1"/>
  <c r="AG12" s="1"/>
  <c r="Q12" s="1"/>
  <c r="R12" s="1"/>
  <c r="U12" s="1"/>
  <c r="AK12"/>
  <c r="AK11"/>
  <c r="W11"/>
  <c r="AA11" s="1"/>
  <c r="AD7"/>
  <c r="AC7"/>
  <c r="AD9"/>
  <c r="AD10"/>
  <c r="AC10"/>
  <c r="AD14"/>
  <c r="AC14"/>
  <c r="AD11"/>
  <c r="AC13"/>
  <c r="AK7" i="17"/>
  <c r="W7"/>
  <c r="AA7" s="1"/>
  <c r="W8"/>
  <c r="AA8" s="1"/>
  <c r="AG8" s="1"/>
  <c r="Q8" s="1"/>
  <c r="R8" s="1"/>
  <c r="U8" s="1"/>
  <c r="AK8"/>
  <c r="W12"/>
  <c r="AK12"/>
  <c r="AK9"/>
  <c r="W9"/>
  <c r="AK13"/>
  <c r="W13"/>
  <c r="AD7"/>
  <c r="AD10"/>
  <c r="AD14"/>
  <c r="AD9"/>
  <c r="AD13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K11"/>
  <c r="W11"/>
  <c r="AA11" s="1"/>
  <c r="AC9"/>
  <c r="AD11"/>
  <c r="AC13"/>
  <c r="W10" i="16"/>
  <c r="AK10"/>
  <c r="W14"/>
  <c r="AK14"/>
  <c r="AM7"/>
  <c r="AN7"/>
  <c r="AK13"/>
  <c r="W13"/>
  <c r="AD13"/>
  <c r="AK11"/>
  <c r="W11"/>
  <c r="AA11" s="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AK9"/>
  <c r="W9"/>
  <c r="AA9" s="1"/>
  <c r="AG9" s="1"/>
  <c r="Q9" s="1"/>
  <c r="R9" s="1"/>
  <c r="U9" s="1"/>
  <c r="AD11"/>
  <c r="AD10"/>
  <c r="AC10"/>
  <c r="AD14"/>
  <c r="AC14"/>
  <c r="AD9"/>
  <c r="AC13"/>
  <c r="AK11" i="15"/>
  <c r="W11"/>
  <c r="AK7"/>
  <c r="W7"/>
  <c r="AA7" s="1"/>
  <c r="AK13"/>
  <c r="W13"/>
  <c r="AA13" s="1"/>
  <c r="AG13" s="1"/>
  <c r="Q13" s="1"/>
  <c r="R13" s="1"/>
  <c r="U13" s="1"/>
  <c r="AK9"/>
  <c r="W9"/>
  <c r="AA9" s="1"/>
  <c r="AG9" s="1"/>
  <c r="Q9" s="1"/>
  <c r="R9" s="1"/>
  <c r="U9" s="1"/>
  <c r="W8"/>
  <c r="AA8" s="1"/>
  <c r="AG8" s="1"/>
  <c r="Q8" s="1"/>
  <c r="R8" s="1"/>
  <c r="U8" s="1"/>
  <c r="AK8"/>
  <c r="W12"/>
  <c r="AA12" s="1"/>
  <c r="AG12" s="1"/>
  <c r="Q12" s="1"/>
  <c r="R12" s="1"/>
  <c r="U12" s="1"/>
  <c r="AK12"/>
  <c r="AD11"/>
  <c r="AD7"/>
  <c r="AC11"/>
  <c r="AD13"/>
  <c r="AO18"/>
  <c r="AD9"/>
  <c r="AD10"/>
  <c r="AD14"/>
  <c r="W10"/>
  <c r="AA10" s="1"/>
  <c r="AG10" s="1"/>
  <c r="Q10" s="1"/>
  <c r="R10" s="1"/>
  <c r="U10" s="1"/>
  <c r="AK10"/>
  <c r="W14"/>
  <c r="AA14" s="1"/>
  <c r="AG14" s="1"/>
  <c r="Q14" s="1"/>
  <c r="R14" s="1"/>
  <c r="U14" s="1"/>
  <c r="AK14"/>
  <c r="AK9" i="14"/>
  <c r="W9"/>
  <c r="AK7"/>
  <c r="W7"/>
  <c r="AK13"/>
  <c r="W13"/>
  <c r="W10"/>
  <c r="AK10"/>
  <c r="W14"/>
  <c r="AK14"/>
  <c r="AK11"/>
  <c r="W11"/>
  <c r="AA11" s="1"/>
  <c r="W8"/>
  <c r="AA8" s="1"/>
  <c r="AK8"/>
  <c r="W12"/>
  <c r="AA12" s="1"/>
  <c r="AK12"/>
  <c r="AD9"/>
  <c r="AD7"/>
  <c r="AD13"/>
  <c r="AC9"/>
  <c r="AO18"/>
  <c r="AC7"/>
  <c r="AD11"/>
  <c r="AC13"/>
  <c r="AD10"/>
  <c r="AC10"/>
  <c r="AD14"/>
  <c r="AC14"/>
  <c r="E19" i="1"/>
  <c r="E17"/>
  <c r="E16"/>
  <c r="E15"/>
  <c r="E14"/>
  <c r="E13"/>
  <c r="E12"/>
  <c r="E11"/>
  <c r="R15" i="22" l="1"/>
  <c r="U15" s="1"/>
  <c r="AA8" i="18"/>
  <c r="AG8" s="1"/>
  <c r="Q8" s="1"/>
  <c r="R8" s="1"/>
  <c r="U8" s="1"/>
  <c r="AA14" i="14"/>
  <c r="AA14" i="16"/>
  <c r="AG14" s="1"/>
  <c r="Q14" s="1"/>
  <c r="R14" s="1"/>
  <c r="U14" s="1"/>
  <c r="AA13"/>
  <c r="AG13" s="1"/>
  <c r="Q13" s="1"/>
  <c r="R13" s="1"/>
  <c r="U13" s="1"/>
  <c r="AA13" i="17"/>
  <c r="AG13" s="1"/>
  <c r="Q13" s="1"/>
  <c r="R13" s="1"/>
  <c r="U13" s="1"/>
  <c r="AA13" i="14"/>
  <c r="AA9" i="25"/>
  <c r="AG9" s="1"/>
  <c r="Q9" s="1"/>
  <c r="R9" s="1"/>
  <c r="U9" s="1"/>
  <c r="AA12" i="17"/>
  <c r="AG12" s="1"/>
  <c r="Q12" s="1"/>
  <c r="R12" s="1"/>
  <c r="U12" s="1"/>
  <c r="AA13" i="18"/>
  <c r="AG13" s="1"/>
  <c r="Q13" s="1"/>
  <c r="R13" s="1"/>
  <c r="U13" s="1"/>
  <c r="X25"/>
  <c r="AG11"/>
  <c r="Q11" s="1"/>
  <c r="R11" s="1"/>
  <c r="U11" s="1"/>
  <c r="X25" i="16"/>
  <c r="AG11"/>
  <c r="Q11" s="1"/>
  <c r="R11" s="1"/>
  <c r="U11" s="1"/>
  <c r="X25" i="25"/>
  <c r="AG11"/>
  <c r="Q11" s="1"/>
  <c r="R11" s="1"/>
  <c r="U11" s="1"/>
  <c r="AG11" i="24"/>
  <c r="Q11" s="1"/>
  <c r="R11" s="1"/>
  <c r="U11" s="1"/>
  <c r="R27" s="1"/>
  <c r="R28" s="1"/>
  <c r="X25"/>
  <c r="X27" i="22"/>
  <c r="AG11"/>
  <c r="Q11" s="1"/>
  <c r="R11" s="1"/>
  <c r="U11" s="1"/>
  <c r="AG11" i="21"/>
  <c r="Q11" s="1"/>
  <c r="R11" s="1"/>
  <c r="U11" s="1"/>
  <c r="X26"/>
  <c r="AA9" i="17"/>
  <c r="AG9" s="1"/>
  <c r="Q9" s="1"/>
  <c r="R9" s="1"/>
  <c r="U9" s="1"/>
  <c r="T34" i="25"/>
  <c r="R7"/>
  <c r="U7" s="1"/>
  <c r="AO13" i="23"/>
  <c r="AO15"/>
  <c r="R27"/>
  <c r="R28" s="1"/>
  <c r="AO8"/>
  <c r="AO7"/>
  <c r="AO9"/>
  <c r="AO10"/>
  <c r="AO11"/>
  <c r="AO12"/>
  <c r="AO11" i="24"/>
  <c r="AO7" i="16"/>
  <c r="AO13" i="24"/>
  <c r="AO9"/>
  <c r="AA12" i="25"/>
  <c r="AG12" s="1"/>
  <c r="Q12" s="1"/>
  <c r="R12" s="1"/>
  <c r="U12" s="1"/>
  <c r="R7" i="22"/>
  <c r="U7" s="1"/>
  <c r="T36"/>
  <c r="AA9" i="21"/>
  <c r="AG9" s="1"/>
  <c r="Q9" s="1"/>
  <c r="R9" s="1"/>
  <c r="U9" s="1"/>
  <c r="AA12"/>
  <c r="AG12" s="1"/>
  <c r="Q12" s="1"/>
  <c r="R12" s="1"/>
  <c r="U12" s="1"/>
  <c r="T35"/>
  <c r="R7"/>
  <c r="U7" s="1"/>
  <c r="X26" i="20"/>
  <c r="AG11"/>
  <c r="Q11" s="1"/>
  <c r="R11" s="1"/>
  <c r="U11" s="1"/>
  <c r="R7"/>
  <c r="U7" s="1"/>
  <c r="T35"/>
  <c r="AN14" i="25"/>
  <c r="AM14"/>
  <c r="AN10"/>
  <c r="AM10"/>
  <c r="AN11"/>
  <c r="AM11"/>
  <c r="AN7"/>
  <c r="AM7"/>
  <c r="AN12"/>
  <c r="AM12"/>
  <c r="AN8"/>
  <c r="AM8"/>
  <c r="AN13"/>
  <c r="AM13"/>
  <c r="AN9"/>
  <c r="AM9"/>
  <c r="AA8"/>
  <c r="AG8" s="1"/>
  <c r="Q8" s="1"/>
  <c r="R8" s="1"/>
  <c r="U8" s="1"/>
  <c r="AA13"/>
  <c r="AG13" s="1"/>
  <c r="Q13" s="1"/>
  <c r="R13" s="1"/>
  <c r="U13" s="1"/>
  <c r="AN7" i="24"/>
  <c r="AM7"/>
  <c r="AO14"/>
  <c r="AO12"/>
  <c r="AO10"/>
  <c r="AO8"/>
  <c r="AN11" i="22"/>
  <c r="AM11"/>
  <c r="AN7"/>
  <c r="AM7"/>
  <c r="AN15"/>
  <c r="AM15"/>
  <c r="AN10"/>
  <c r="AM10"/>
  <c r="AN13"/>
  <c r="AM13"/>
  <c r="AN9"/>
  <c r="AM9"/>
  <c r="AN12"/>
  <c r="AM12"/>
  <c r="AN8"/>
  <c r="AM8"/>
  <c r="AA13" i="21"/>
  <c r="AG13" s="1"/>
  <c r="Q13" s="1"/>
  <c r="R13" s="1"/>
  <c r="U13" s="1"/>
  <c r="AA8"/>
  <c r="AG8" s="1"/>
  <c r="Q8" s="1"/>
  <c r="R8" s="1"/>
  <c r="U8" s="1"/>
  <c r="AN11"/>
  <c r="AM11"/>
  <c r="AN7"/>
  <c r="AM7"/>
  <c r="AN15"/>
  <c r="AM15"/>
  <c r="AN10"/>
  <c r="AM10"/>
  <c r="AN13"/>
  <c r="AM13"/>
  <c r="AN9"/>
  <c r="AM9"/>
  <c r="AN12"/>
  <c r="AM12"/>
  <c r="AN8"/>
  <c r="AM8"/>
  <c r="AN11" i="20"/>
  <c r="AM11"/>
  <c r="AN12"/>
  <c r="AM12"/>
  <c r="AN8"/>
  <c r="AM8"/>
  <c r="AN9"/>
  <c r="AM9"/>
  <c r="AN10"/>
  <c r="AM10"/>
  <c r="AN7"/>
  <c r="AM7"/>
  <c r="AA14" i="18"/>
  <c r="AG14" s="1"/>
  <c r="Q14" s="1"/>
  <c r="R14" s="1"/>
  <c r="U14" s="1"/>
  <c r="AG11" i="17"/>
  <c r="Q11" s="1"/>
  <c r="R11" s="1"/>
  <c r="U11" s="1"/>
  <c r="X25"/>
  <c r="AM11" i="18"/>
  <c r="AN11"/>
  <c r="AM9"/>
  <c r="AN9"/>
  <c r="AM13"/>
  <c r="AN13"/>
  <c r="AM7"/>
  <c r="AN7"/>
  <c r="AA10"/>
  <c r="AG10" s="1"/>
  <c r="Q10" s="1"/>
  <c r="R10" s="1"/>
  <c r="U10" s="1"/>
  <c r="AN12"/>
  <c r="AM12"/>
  <c r="AN8"/>
  <c r="AM8"/>
  <c r="AN14"/>
  <c r="AM14"/>
  <c r="AN10"/>
  <c r="AM10"/>
  <c r="AN14" i="17"/>
  <c r="AM14"/>
  <c r="AN10"/>
  <c r="AM10"/>
  <c r="AM13"/>
  <c r="AN13"/>
  <c r="AM9"/>
  <c r="AN9"/>
  <c r="AM7"/>
  <c r="AN7"/>
  <c r="AM11"/>
  <c r="AN11"/>
  <c r="AN12"/>
  <c r="AM12"/>
  <c r="AN8"/>
  <c r="AM8"/>
  <c r="AM9" i="16"/>
  <c r="AN9"/>
  <c r="AM11"/>
  <c r="AN11"/>
  <c r="AM13"/>
  <c r="AN13"/>
  <c r="AA10"/>
  <c r="AG10" s="1"/>
  <c r="Q10" s="1"/>
  <c r="R10" s="1"/>
  <c r="U10" s="1"/>
  <c r="AN12"/>
  <c r="AM12"/>
  <c r="AN8"/>
  <c r="AM8"/>
  <c r="AN14"/>
  <c r="AM14"/>
  <c r="AN10"/>
  <c r="AM10"/>
  <c r="AN14" i="15"/>
  <c r="AM14"/>
  <c r="AN10"/>
  <c r="AM10"/>
  <c r="AM9"/>
  <c r="AN9"/>
  <c r="AM13"/>
  <c r="AN13"/>
  <c r="AM7"/>
  <c r="AN7"/>
  <c r="AM11"/>
  <c r="AN11"/>
  <c r="AN12"/>
  <c r="AM12"/>
  <c r="AN8"/>
  <c r="AM8"/>
  <c r="AA11"/>
  <c r="AM11" i="14"/>
  <c r="AM13"/>
  <c r="AN13"/>
  <c r="AM7"/>
  <c r="AN7"/>
  <c r="AM9"/>
  <c r="AN9"/>
  <c r="AA10"/>
  <c r="AN12"/>
  <c r="AM12"/>
  <c r="AN8"/>
  <c r="AM8"/>
  <c r="AN14"/>
  <c r="AM14"/>
  <c r="AM10"/>
  <c r="AA7"/>
  <c r="AA9"/>
  <c r="G15" i="13"/>
  <c r="G16"/>
  <c r="G17"/>
  <c r="G18"/>
  <c r="G19"/>
  <c r="AO11" i="25" l="1"/>
  <c r="AO12" i="21"/>
  <c r="R27" i="17"/>
  <c r="R28" s="1"/>
  <c r="R27" i="16"/>
  <c r="R28" s="1"/>
  <c r="AO9" i="25"/>
  <c r="AO7" i="21"/>
  <c r="AO8"/>
  <c r="AO13"/>
  <c r="AO15"/>
  <c r="AO11" i="20"/>
  <c r="AO8" i="14"/>
  <c r="AO12" i="25"/>
  <c r="AO7"/>
  <c r="AO14"/>
  <c r="AO7" i="24"/>
  <c r="AO12" i="20"/>
  <c r="AO9"/>
  <c r="AO8" i="18"/>
  <c r="AO11" i="21"/>
  <c r="AO10"/>
  <c r="AO9"/>
  <c r="AO10" i="20"/>
  <c r="AO8"/>
  <c r="AO7"/>
  <c r="AO10" i="18"/>
  <c r="AO8" i="25"/>
  <c r="AO13"/>
  <c r="AO14" i="14"/>
  <c r="AO12"/>
  <c r="AO7"/>
  <c r="AO14" i="18"/>
  <c r="AO12"/>
  <c r="R27"/>
  <c r="R28" s="1"/>
  <c r="AO13"/>
  <c r="AO10" i="25"/>
  <c r="AO9" i="14"/>
  <c r="AO7" i="15"/>
  <c r="AO9" i="18"/>
  <c r="R29" i="22"/>
  <c r="R30" s="1"/>
  <c r="AO13" i="14"/>
  <c r="AO11" i="15"/>
  <c r="AO8" i="22"/>
  <c r="AO12"/>
  <c r="AO9"/>
  <c r="AO13"/>
  <c r="AO10"/>
  <c r="AO15"/>
  <c r="AO7"/>
  <c r="R28" i="21"/>
  <c r="R29" s="1"/>
  <c r="R28" i="20"/>
  <c r="R29" s="1"/>
  <c r="R27" i="25"/>
  <c r="R28" s="1"/>
  <c r="AO11" i="22"/>
  <c r="AO10" i="16"/>
  <c r="AO14"/>
  <c r="AO8"/>
  <c r="AO12"/>
  <c r="AO13"/>
  <c r="AO11" i="17"/>
  <c r="AO7"/>
  <c r="AO9"/>
  <c r="AO13"/>
  <c r="AO11" i="16"/>
  <c r="AO7" i="18"/>
  <c r="AO10" i="17"/>
  <c r="AO14"/>
  <c r="AO11" i="18"/>
  <c r="AO8" i="17"/>
  <c r="AO12"/>
  <c r="AO9" i="16"/>
  <c r="AO13" i="15"/>
  <c r="AO9"/>
  <c r="AG11"/>
  <c r="Q11" s="1"/>
  <c r="R11" s="1"/>
  <c r="U11" s="1"/>
  <c r="R27" s="1"/>
  <c r="R28" s="1"/>
  <c r="X25"/>
  <c r="AO8"/>
  <c r="AO12"/>
  <c r="AO10"/>
  <c r="AO14"/>
  <c r="J19" i="13"/>
  <c r="I19"/>
  <c r="AL19" s="1"/>
  <c r="H19"/>
  <c r="O19" s="1"/>
  <c r="AC19"/>
  <c r="F19"/>
  <c r="Z19" s="1"/>
  <c r="E19"/>
  <c r="L19" s="1"/>
  <c r="D19"/>
  <c r="T19" s="1"/>
  <c r="C19"/>
  <c r="B19"/>
  <c r="AK18"/>
  <c r="AN18" s="1"/>
  <c r="AD18"/>
  <c r="J18"/>
  <c r="I18"/>
  <c r="AF18" s="1"/>
  <c r="H18"/>
  <c r="O18" s="1"/>
  <c r="AC18"/>
  <c r="F18"/>
  <c r="Z18" s="1"/>
  <c r="E18"/>
  <c r="L18" s="1"/>
  <c r="D18"/>
  <c r="Y18" s="1"/>
  <c r="AG18" s="1"/>
  <c r="Q18" s="1"/>
  <c r="R18" s="1"/>
  <c r="U18" s="1"/>
  <c r="C18"/>
  <c r="B18"/>
  <c r="J17"/>
  <c r="I17"/>
  <c r="AL17" s="1"/>
  <c r="H17"/>
  <c r="O17" s="1"/>
  <c r="AC17"/>
  <c r="F17"/>
  <c r="Z17" s="1"/>
  <c r="E17"/>
  <c r="L17" s="1"/>
  <c r="D17"/>
  <c r="C17"/>
  <c r="B17"/>
  <c r="J16"/>
  <c r="I16"/>
  <c r="AL16" s="1"/>
  <c r="H16"/>
  <c r="O16" s="1"/>
  <c r="W16"/>
  <c r="AA16" s="1"/>
  <c r="F16"/>
  <c r="Z16" s="1"/>
  <c r="E16"/>
  <c r="L16" s="1"/>
  <c r="D16"/>
  <c r="T16" s="1"/>
  <c r="C16"/>
  <c r="B16"/>
  <c r="J15"/>
  <c r="I15"/>
  <c r="AL15" s="1"/>
  <c r="H15"/>
  <c r="O15" s="1"/>
  <c r="F15"/>
  <c r="Z15" s="1"/>
  <c r="E15"/>
  <c r="L15" s="1"/>
  <c r="D15"/>
  <c r="Y15" s="1"/>
  <c r="C15"/>
  <c r="B15"/>
  <c r="Z14"/>
  <c r="J14"/>
  <c r="I14"/>
  <c r="AL14" s="1"/>
  <c r="H14"/>
  <c r="O14" s="1"/>
  <c r="W14"/>
  <c r="L14"/>
  <c r="T14"/>
  <c r="C14"/>
  <c r="B14"/>
  <c r="Y13"/>
  <c r="T13"/>
  <c r="J13"/>
  <c r="I13"/>
  <c r="AL13" s="1"/>
  <c r="H13"/>
  <c r="O13" s="1"/>
  <c r="AC13"/>
  <c r="Z13"/>
  <c r="L13"/>
  <c r="C13"/>
  <c r="B13"/>
  <c r="AK12"/>
  <c r="AN12" s="1"/>
  <c r="AD12"/>
  <c r="W12"/>
  <c r="J12"/>
  <c r="I12"/>
  <c r="AF12" s="1"/>
  <c r="H12"/>
  <c r="O12" s="1"/>
  <c r="AC12"/>
  <c r="Z12"/>
  <c r="L12"/>
  <c r="Y12"/>
  <c r="C12"/>
  <c r="B12"/>
  <c r="AK11"/>
  <c r="AD11"/>
  <c r="Z11"/>
  <c r="W11"/>
  <c r="J11"/>
  <c r="I11"/>
  <c r="AL11" s="1"/>
  <c r="H11"/>
  <c r="O11" s="1"/>
  <c r="AC11"/>
  <c r="L11"/>
  <c r="C11"/>
  <c r="B11"/>
  <c r="Z10"/>
  <c r="J10"/>
  <c r="I10"/>
  <c r="AL10" s="1"/>
  <c r="H10"/>
  <c r="O10" s="1"/>
  <c r="W10"/>
  <c r="L10"/>
  <c r="Y10"/>
  <c r="C10"/>
  <c r="B10"/>
  <c r="Y9"/>
  <c r="T9"/>
  <c r="J9"/>
  <c r="I9"/>
  <c r="AL9" s="1"/>
  <c r="H9"/>
  <c r="O9" s="1"/>
  <c r="AC9"/>
  <c r="Z9"/>
  <c r="L9"/>
  <c r="C9"/>
  <c r="B9"/>
  <c r="AK8"/>
  <c r="AD8"/>
  <c r="Z8"/>
  <c r="W8"/>
  <c r="J8"/>
  <c r="I8"/>
  <c r="AE8" s="1"/>
  <c r="H8"/>
  <c r="O8" s="1"/>
  <c r="AC8"/>
  <c r="L8"/>
  <c r="C8"/>
  <c r="B8"/>
  <c r="J7"/>
  <c r="I7"/>
  <c r="AE7" s="1"/>
  <c r="H7"/>
  <c r="O7" s="1"/>
  <c r="AD7"/>
  <c r="Z7"/>
  <c r="L7"/>
  <c r="Y7"/>
  <c r="C7"/>
  <c r="B7"/>
  <c r="J20" l="1"/>
  <c r="C20"/>
  <c r="AA12"/>
  <c r="X8"/>
  <c r="AB8" s="1"/>
  <c r="AL8"/>
  <c r="AM8" s="1"/>
  <c r="AF14"/>
  <c r="AF15"/>
  <c r="AF13"/>
  <c r="X16"/>
  <c r="AB16" s="1"/>
  <c r="X10"/>
  <c r="AB10" s="1"/>
  <c r="AF19"/>
  <c r="AA8"/>
  <c r="AA11"/>
  <c r="W17"/>
  <c r="AA17" s="1"/>
  <c r="AK17"/>
  <c r="AN17" s="1"/>
  <c r="X13"/>
  <c r="AB13" s="1"/>
  <c r="T15"/>
  <c r="X19"/>
  <c r="AB19" s="1"/>
  <c r="AF9"/>
  <c r="AF10"/>
  <c r="X14"/>
  <c r="AB14" s="1"/>
  <c r="X15"/>
  <c r="AB15" s="1"/>
  <c r="AF16"/>
  <c r="Y19"/>
  <c r="AG19" s="1"/>
  <c r="Q19" s="1"/>
  <c r="R19" s="1"/>
  <c r="U19" s="1"/>
  <c r="T7"/>
  <c r="X9"/>
  <c r="AB9" s="1"/>
  <c r="AD17"/>
  <c r="W18"/>
  <c r="AA18" s="1"/>
  <c r="Y8"/>
  <c r="T8"/>
  <c r="Y11"/>
  <c r="T11"/>
  <c r="AD14"/>
  <c r="W15"/>
  <c r="AK15"/>
  <c r="AD15"/>
  <c r="AF11"/>
  <c r="X11"/>
  <c r="AB11" s="1"/>
  <c r="AL12"/>
  <c r="AM12" s="1"/>
  <c r="AO12" s="1"/>
  <c r="Y14"/>
  <c r="Y16"/>
  <c r="AG16" s="1"/>
  <c r="Q16" s="1"/>
  <c r="R16" s="1"/>
  <c r="U16" s="1"/>
  <c r="AF17"/>
  <c r="X17"/>
  <c r="AB17" s="1"/>
  <c r="AL18"/>
  <c r="AM18" s="1"/>
  <c r="AO18" s="1"/>
  <c r="W7"/>
  <c r="AC7"/>
  <c r="AK7"/>
  <c r="AF8"/>
  <c r="T10"/>
  <c r="AE11"/>
  <c r="X12"/>
  <c r="AB12" s="1"/>
  <c r="AE12"/>
  <c r="AC15"/>
  <c r="AE17"/>
  <c r="X18"/>
  <c r="AB18" s="1"/>
  <c r="AE18"/>
  <c r="W9"/>
  <c r="AK9"/>
  <c r="AD9"/>
  <c r="AD10"/>
  <c r="W13"/>
  <c r="AK13"/>
  <c r="AD13"/>
  <c r="AD16"/>
  <c r="Y17"/>
  <c r="AG17" s="1"/>
  <c r="Q17" s="1"/>
  <c r="R17" s="1"/>
  <c r="U17" s="1"/>
  <c r="T17"/>
  <c r="W19"/>
  <c r="AA19" s="1"/>
  <c r="AK19"/>
  <c r="AD19"/>
  <c r="AF7"/>
  <c r="X7"/>
  <c r="AB7" s="1"/>
  <c r="AL7"/>
  <c r="AN8"/>
  <c r="AC10"/>
  <c r="AA10" s="1"/>
  <c r="AK10"/>
  <c r="AN11"/>
  <c r="AM11"/>
  <c r="AC14"/>
  <c r="AK14"/>
  <c r="AC16"/>
  <c r="AK16"/>
  <c r="AE10"/>
  <c r="T12"/>
  <c r="AE14"/>
  <c r="AE16"/>
  <c r="T18"/>
  <c r="AE9"/>
  <c r="AE13"/>
  <c r="AE15"/>
  <c r="AE19"/>
  <c r="AA15" l="1"/>
  <c r="AG15" s="1"/>
  <c r="Q15" s="1"/>
  <c r="R15" s="1"/>
  <c r="U15" s="1"/>
  <c r="AG12"/>
  <c r="AG10"/>
  <c r="Q10" s="1"/>
  <c r="R10" s="1"/>
  <c r="U10" s="1"/>
  <c r="AA14"/>
  <c r="AG14" s="1"/>
  <c r="AO11"/>
  <c r="AG8"/>
  <c r="AO8"/>
  <c r="AM17"/>
  <c r="AO17" s="1"/>
  <c r="AA7"/>
  <c r="AG7" s="1"/>
  <c r="T27"/>
  <c r="AN13"/>
  <c r="AM13"/>
  <c r="AM9"/>
  <c r="AN9"/>
  <c r="AM16"/>
  <c r="AN16"/>
  <c r="AM14"/>
  <c r="AN14"/>
  <c r="AM10"/>
  <c r="AN10"/>
  <c r="AN19"/>
  <c r="AM19"/>
  <c r="AA13"/>
  <c r="AG13" s="1"/>
  <c r="AA9"/>
  <c r="AG9" s="1"/>
  <c r="AM7"/>
  <c r="AN7"/>
  <c r="AN15"/>
  <c r="AM15"/>
  <c r="AG11"/>
  <c r="X25"/>
  <c r="Q14" l="1"/>
  <c r="R14" s="1"/>
  <c r="U14" s="1"/>
  <c r="Q12"/>
  <c r="R12" s="1"/>
  <c r="U12" s="1"/>
  <c r="Q13"/>
  <c r="R13" s="1"/>
  <c r="U13" s="1"/>
  <c r="Q7"/>
  <c r="R7" s="1"/>
  <c r="U7" s="1"/>
  <c r="Q11"/>
  <c r="R11" s="1"/>
  <c r="U11" s="1"/>
  <c r="Q9"/>
  <c r="R9" s="1"/>
  <c r="U9" s="1"/>
  <c r="Q8"/>
  <c r="R8" s="1"/>
  <c r="U8" s="1"/>
  <c r="AO13"/>
  <c r="AO15"/>
  <c r="AO9"/>
  <c r="AO14"/>
  <c r="AO7"/>
  <c r="AO10"/>
  <c r="AO16"/>
  <c r="AO19"/>
  <c r="T34" l="1"/>
  <c r="R27"/>
  <c r="R28" s="1"/>
  <c r="B13" i="12"/>
  <c r="B14"/>
  <c r="B9"/>
  <c r="B10"/>
  <c r="B11"/>
  <c r="B12"/>
  <c r="B8"/>
  <c r="B8" i="2" l="1"/>
  <c r="B9"/>
  <c r="B10"/>
  <c r="B11"/>
  <c r="B12"/>
  <c r="B13"/>
  <c r="B16"/>
  <c r="C16"/>
  <c r="B17"/>
  <c r="C17"/>
  <c r="B18"/>
  <c r="C18"/>
  <c r="B19"/>
  <c r="C19"/>
  <c r="B20"/>
  <c r="C20"/>
  <c r="J19"/>
  <c r="I19"/>
  <c r="AF19" s="1"/>
  <c r="H19"/>
  <c r="O19" s="1"/>
  <c r="G19"/>
  <c r="AK19" s="1"/>
  <c r="F19"/>
  <c r="Z19" s="1"/>
  <c r="E19"/>
  <c r="L19" s="1"/>
  <c r="D19"/>
  <c r="T19" s="1"/>
  <c r="J18"/>
  <c r="I18"/>
  <c r="AF18" s="1"/>
  <c r="H18"/>
  <c r="O18" s="1"/>
  <c r="G18"/>
  <c r="AC18" s="1"/>
  <c r="F18"/>
  <c r="Z18" s="1"/>
  <c r="E18"/>
  <c r="L18" s="1"/>
  <c r="D18"/>
  <c r="Y18" s="1"/>
  <c r="AG18" s="1"/>
  <c r="Q18" s="1"/>
  <c r="R18" s="1"/>
  <c r="U18" s="1"/>
  <c r="J17"/>
  <c r="I17"/>
  <c r="AF17" s="1"/>
  <c r="H17"/>
  <c r="O17" s="1"/>
  <c r="G17"/>
  <c r="W17" s="1"/>
  <c r="AA17" s="1"/>
  <c r="F17"/>
  <c r="Z17" s="1"/>
  <c r="E17"/>
  <c r="L17" s="1"/>
  <c r="D17"/>
  <c r="Y17" s="1"/>
  <c r="AG17" s="1"/>
  <c r="Q17" s="1"/>
  <c r="R17" s="1"/>
  <c r="U17" s="1"/>
  <c r="J16"/>
  <c r="I16"/>
  <c r="AL16" s="1"/>
  <c r="H16"/>
  <c r="O16" s="1"/>
  <c r="G16"/>
  <c r="W16" s="1"/>
  <c r="F16"/>
  <c r="Z16" s="1"/>
  <c r="E16"/>
  <c r="L16" s="1"/>
  <c r="D16"/>
  <c r="Y16" s="1"/>
  <c r="E23" i="1"/>
  <c r="E22"/>
  <c r="E21"/>
  <c r="C21" i="2" l="1"/>
  <c r="W19"/>
  <c r="AA19" s="1"/>
  <c r="W18"/>
  <c r="AA18" s="1"/>
  <c r="Y19"/>
  <c r="AG19" s="1"/>
  <c r="Q19" s="1"/>
  <c r="R19" s="1"/>
  <c r="U19" s="1"/>
  <c r="X16"/>
  <c r="AB16" s="1"/>
  <c r="T17"/>
  <c r="AD18"/>
  <c r="T16"/>
  <c r="AF16"/>
  <c r="AK18"/>
  <c r="AN18" s="1"/>
  <c r="AN19"/>
  <c r="AC17"/>
  <c r="AE19"/>
  <c r="AL19"/>
  <c r="AM19" s="1"/>
  <c r="AC16"/>
  <c r="AD17"/>
  <c r="AK17"/>
  <c r="AE18"/>
  <c r="AL18"/>
  <c r="X19"/>
  <c r="AB19" s="1"/>
  <c r="AD16"/>
  <c r="AA16" s="1"/>
  <c r="AG16" s="1"/>
  <c r="Q16" s="1"/>
  <c r="R16" s="1"/>
  <c r="U16" s="1"/>
  <c r="AK16"/>
  <c r="AE17"/>
  <c r="AL17"/>
  <c r="X18"/>
  <c r="AB18" s="1"/>
  <c r="AC19"/>
  <c r="AE16"/>
  <c r="X17"/>
  <c r="AB17" s="1"/>
  <c r="T18"/>
  <c r="AD19"/>
  <c r="J20"/>
  <c r="AM18" l="1"/>
  <c r="AO18" s="1"/>
  <c r="AO19"/>
  <c r="AN16"/>
  <c r="AM16"/>
  <c r="AM17"/>
  <c r="AN17"/>
  <c r="A16" i="10"/>
  <c r="H11" i="26" s="1"/>
  <c r="A37" i="10"/>
  <c r="AO16" i="2" l="1"/>
  <c r="AO17"/>
  <c r="T21" i="4" l="1"/>
  <c r="F21" s="1"/>
  <c r="AE21" l="1"/>
  <c r="U134"/>
  <c r="U11"/>
  <c r="T26"/>
  <c r="T27"/>
  <c r="G29" s="1"/>
  <c r="T28"/>
  <c r="T29"/>
  <c r="T30"/>
  <c r="H4" i="1"/>
  <c r="H5"/>
  <c r="H6"/>
  <c r="H7"/>
  <c r="H8"/>
  <c r="A32"/>
  <c r="C6"/>
  <c r="G22" i="26" s="1"/>
  <c r="C7" i="1"/>
  <c r="C8"/>
  <c r="A4" i="2"/>
  <c r="B9" i="3" s="1"/>
  <c r="AF28" i="4" l="1"/>
  <c r="G28"/>
  <c r="AF29"/>
  <c r="U153"/>
  <c r="E3" i="21"/>
  <c r="B35" s="1"/>
  <c r="E3" i="22"/>
  <c r="B36" s="1"/>
  <c r="E3" i="25"/>
  <c r="B34" s="1"/>
  <c r="E3" i="24"/>
  <c r="B34" s="1"/>
  <c r="E3" i="23"/>
  <c r="B34" s="1"/>
  <c r="E3" i="20"/>
  <c r="B35" s="1"/>
  <c r="K35" i="25"/>
  <c r="K36" i="20"/>
  <c r="K36" i="21"/>
  <c r="K35" i="24"/>
  <c r="K35" i="23"/>
  <c r="K37" i="22"/>
  <c r="E4"/>
  <c r="B37" s="1"/>
  <c r="E4" i="25"/>
  <c r="B35" s="1"/>
  <c r="E4" i="24"/>
  <c r="B35" s="1"/>
  <c r="E4" i="23"/>
  <c r="B35" s="1"/>
  <c r="E4" i="20"/>
  <c r="B36" s="1"/>
  <c r="E4" i="21"/>
  <c r="B36" s="1"/>
  <c r="E4" i="18"/>
  <c r="B35" s="1"/>
  <c r="E4" i="17"/>
  <c r="B35" s="1"/>
  <c r="E4" i="16"/>
  <c r="B35" s="1"/>
  <c r="G32" i="1"/>
  <c r="K35" i="18"/>
  <c r="K35" i="17"/>
  <c r="K35" i="16"/>
  <c r="E3" i="17"/>
  <c r="B34" s="1"/>
  <c r="E3" i="16"/>
  <c r="B34" s="1"/>
  <c r="E3" i="18"/>
  <c r="B34" s="1"/>
  <c r="E4" i="14"/>
  <c r="B35" s="1"/>
  <c r="E4" i="15"/>
  <c r="B35" s="1"/>
  <c r="E3" i="14"/>
  <c r="B34" s="1"/>
  <c r="E3" i="15"/>
  <c r="B34" s="1"/>
  <c r="A31" i="1"/>
  <c r="E4" i="13"/>
  <c r="B35" s="1"/>
  <c r="K3" i="2"/>
  <c r="E3" i="13"/>
  <c r="B34" s="1"/>
  <c r="J17" i="3"/>
  <c r="K4" i="2"/>
  <c r="K34" i="24" l="1"/>
  <c r="K36" i="22"/>
  <c r="K34" i="25"/>
  <c r="K34" i="23"/>
  <c r="K35" i="20"/>
  <c r="K35" i="21"/>
  <c r="K34" i="16"/>
  <c r="K34" i="18"/>
  <c r="K34" i="17"/>
  <c r="K35" i="14"/>
  <c r="K35" i="15"/>
  <c r="K34" i="14"/>
  <c r="K34" i="15"/>
  <c r="K35" i="13"/>
  <c r="K34"/>
  <c r="F18" i="10"/>
  <c r="F19"/>
  <c r="F20"/>
  <c r="F21"/>
  <c r="F22"/>
  <c r="E24" i="1" l="1"/>
  <c r="E25" l="1"/>
  <c r="I8" i="2"/>
  <c r="I9"/>
  <c r="I10"/>
  <c r="I11"/>
  <c r="I12"/>
  <c r="I13"/>
  <c r="I20"/>
  <c r="X9" l="1"/>
  <c r="H34" i="4" l="1"/>
  <c r="H18" i="3"/>
  <c r="I39" i="4"/>
  <c r="H35"/>
  <c r="H36"/>
  <c r="H37"/>
  <c r="H38"/>
  <c r="H39"/>
  <c r="I40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/>
  <c r="J12" i="3"/>
  <c r="J16"/>
  <c r="D4"/>
  <c r="D3"/>
  <c r="U152" i="4"/>
  <c r="T20"/>
  <c r="F20" s="1"/>
  <c r="T22"/>
  <c r="T23"/>
  <c r="T24"/>
  <c r="T14"/>
  <c r="T15"/>
  <c r="T16"/>
  <c r="T17"/>
  <c r="T18"/>
  <c r="F34"/>
  <c r="F35"/>
  <c r="F36"/>
  <c r="F37"/>
  <c r="F38"/>
  <c r="F39"/>
  <c r="X13" i="2"/>
  <c r="AB13" s="1"/>
  <c r="X14"/>
  <c r="AB14" s="1"/>
  <c r="X15"/>
  <c r="AB15" s="1"/>
  <c r="D9"/>
  <c r="T9" s="1"/>
  <c r="D10"/>
  <c r="T10" s="1"/>
  <c r="D11"/>
  <c r="T11" s="1"/>
  <c r="D12"/>
  <c r="D13"/>
  <c r="T15"/>
  <c r="D20"/>
  <c r="T20" s="1"/>
  <c r="X12"/>
  <c r="AB12" s="1"/>
  <c r="E13"/>
  <c r="L13" s="1"/>
  <c r="F13"/>
  <c r="Z13" s="1"/>
  <c r="G13"/>
  <c r="AK13" s="1"/>
  <c r="H13"/>
  <c r="O13" s="1"/>
  <c r="Z14"/>
  <c r="AK14"/>
  <c r="AL14"/>
  <c r="E11"/>
  <c r="L11" s="1"/>
  <c r="F11"/>
  <c r="Z11" s="1"/>
  <c r="G11"/>
  <c r="AK11" s="1"/>
  <c r="H11"/>
  <c r="O11" s="1"/>
  <c r="X11"/>
  <c r="AB11" s="1"/>
  <c r="E12"/>
  <c r="L12" s="1"/>
  <c r="F12"/>
  <c r="Z12" s="1"/>
  <c r="G12"/>
  <c r="AK12" s="1"/>
  <c r="H12"/>
  <c r="O12" s="1"/>
  <c r="AL12"/>
  <c r="Z15"/>
  <c r="AK15"/>
  <c r="E20"/>
  <c r="L20" s="1"/>
  <c r="F20"/>
  <c r="Z20" s="1"/>
  <c r="G20"/>
  <c r="AK20" s="1"/>
  <c r="AN20" s="1"/>
  <c r="H20"/>
  <c r="O20" s="1"/>
  <c r="AF20"/>
  <c r="E9"/>
  <c r="L9" s="1"/>
  <c r="F9"/>
  <c r="Z9" s="1"/>
  <c r="G9"/>
  <c r="AK9" s="1"/>
  <c r="H9"/>
  <c r="O9" s="1"/>
  <c r="AL9"/>
  <c r="E10"/>
  <c r="L10" s="1"/>
  <c r="F10"/>
  <c r="Z10" s="1"/>
  <c r="G10"/>
  <c r="AK10" s="1"/>
  <c r="H10"/>
  <c r="O10" s="1"/>
  <c r="AL10"/>
  <c r="G31" i="1"/>
  <c r="G8" i="2"/>
  <c r="AK8" s="1"/>
  <c r="F8"/>
  <c r="Z8" s="1"/>
  <c r="D8"/>
  <c r="T8" s="1"/>
  <c r="M36"/>
  <c r="M35"/>
  <c r="H8"/>
  <c r="O8" s="1"/>
  <c r="E8"/>
  <c r="L8" s="1"/>
  <c r="AF14"/>
  <c r="AF12"/>
  <c r="AE20"/>
  <c r="AE11"/>
  <c r="AE14"/>
  <c r="AE12"/>
  <c r="AF15"/>
  <c r="B25" i="4" l="1"/>
  <c r="O144"/>
  <c r="Z26"/>
  <c r="O143"/>
  <c r="Z25"/>
  <c r="U133"/>
  <c r="AE20"/>
  <c r="T14" i="2"/>
  <c r="Y14"/>
  <c r="AC12"/>
  <c r="W13"/>
  <c r="AD10"/>
  <c r="AD14"/>
  <c r="AD15"/>
  <c r="W14"/>
  <c r="W12"/>
  <c r="AC15"/>
  <c r="AC11"/>
  <c r="AC14"/>
  <c r="X8"/>
  <c r="AL8"/>
  <c r="AM8" s="1"/>
  <c r="AF8"/>
  <c r="AE8"/>
  <c r="AM9"/>
  <c r="AF9"/>
  <c r="W8"/>
  <c r="AB9"/>
  <c r="AD9"/>
  <c r="AC10"/>
  <c r="W10"/>
  <c r="AL15"/>
  <c r="AM15" s="1"/>
  <c r="AC9"/>
  <c r="AC13"/>
  <c r="AF13"/>
  <c r="W15"/>
  <c r="AE15"/>
  <c r="AL20"/>
  <c r="AM20" s="1"/>
  <c r="AO20" s="1"/>
  <c r="T12"/>
  <c r="AD13"/>
  <c r="AD20"/>
  <c r="W11"/>
  <c r="T13"/>
  <c r="AL13"/>
  <c r="AM13" s="1"/>
  <c r="AD12"/>
  <c r="AC20"/>
  <c r="AL11"/>
  <c r="AM11" s="1"/>
  <c r="AF11"/>
  <c r="AD11"/>
  <c r="AE13"/>
  <c r="AC8"/>
  <c r="AE9"/>
  <c r="AE10"/>
  <c r="AF10"/>
  <c r="X20"/>
  <c r="AB20" s="1"/>
  <c r="AD8"/>
  <c r="Y20"/>
  <c r="AG20" s="1"/>
  <c r="Q20" s="1"/>
  <c r="R20" s="1"/>
  <c r="W20"/>
  <c r="AA20" s="1"/>
  <c r="AM10"/>
  <c r="AM12"/>
  <c r="AM14"/>
  <c r="X10"/>
  <c r="AB10" s="1"/>
  <c r="W9"/>
  <c r="AA10" l="1"/>
  <c r="AA15"/>
  <c r="AA14"/>
  <c r="AA13"/>
  <c r="AA11"/>
  <c r="AA12"/>
  <c r="T28"/>
  <c r="AA9"/>
  <c r="AA8"/>
  <c r="I19" i="3"/>
  <c r="I41" i="4" s="1"/>
  <c r="AB8" i="2"/>
  <c r="U20"/>
  <c r="H42" i="4" l="1"/>
  <c r="J42" s="1"/>
  <c r="Q7" i="14"/>
  <c r="R7" s="1"/>
  <c r="U7" s="1"/>
  <c r="T34" l="1"/>
  <c r="Y7"/>
  <c r="AG7" s="1"/>
  <c r="J7"/>
  <c r="K8" i="2"/>
  <c r="AN8" l="1"/>
  <c r="AO8" s="1"/>
  <c r="Y8"/>
  <c r="AG8" s="1"/>
  <c r="Q8" s="1"/>
  <c r="J8"/>
  <c r="T33" l="1"/>
  <c r="R8"/>
  <c r="U8" s="1"/>
  <c r="Y8" i="14"/>
  <c r="AG8" s="1"/>
  <c r="Q8" s="1"/>
  <c r="R8" s="1"/>
  <c r="U8" s="1"/>
  <c r="J8"/>
  <c r="K9" i="2"/>
  <c r="AN9" l="1"/>
  <c r="AO9" s="1"/>
  <c r="J9"/>
  <c r="Y9"/>
  <c r="AG9" s="1"/>
  <c r="Q9" s="1"/>
  <c r="R9" s="1"/>
  <c r="U9" s="1"/>
  <c r="J9" i="14"/>
  <c r="Y9"/>
  <c r="AG9" s="1"/>
  <c r="Q9" s="1"/>
  <c r="R9" s="1"/>
  <c r="U9" s="1"/>
  <c r="K10" i="2"/>
  <c r="J10" l="1"/>
  <c r="Y10"/>
  <c r="AG10" s="1"/>
  <c r="Q10" s="1"/>
  <c r="R10" s="1"/>
  <c r="U10" s="1"/>
  <c r="AN10"/>
  <c r="AO10" s="1"/>
  <c r="AN10" i="14"/>
  <c r="AO10" s="1"/>
  <c r="Y10"/>
  <c r="AG10" s="1"/>
  <c r="Q10" s="1"/>
  <c r="R10" s="1"/>
  <c r="U10" s="1"/>
  <c r="J10"/>
  <c r="K11" i="2"/>
  <c r="AN11" l="1"/>
  <c r="AO11" s="1"/>
  <c r="J11"/>
  <c r="Y11"/>
  <c r="AG11" s="1"/>
  <c r="Q11" s="1"/>
  <c r="R11" s="1"/>
  <c r="U11" s="1"/>
  <c r="AN11" i="14"/>
  <c r="AO11" s="1"/>
  <c r="J11"/>
  <c r="Y11"/>
  <c r="X25" s="1"/>
  <c r="K12" i="2"/>
  <c r="Y12" l="1"/>
  <c r="AN12"/>
  <c r="AO12" s="1"/>
  <c r="J12"/>
  <c r="AG11" i="14"/>
  <c r="Q11" s="1"/>
  <c r="R11" s="1"/>
  <c r="U11" s="1"/>
  <c r="X26" i="2" l="1"/>
  <c r="AG12"/>
  <c r="Q12" s="1"/>
  <c r="R12" s="1"/>
  <c r="U12" s="1"/>
  <c r="Y12" i="14"/>
  <c r="AG12" s="1"/>
  <c r="Q12" s="1"/>
  <c r="R12" s="1"/>
  <c r="U12" s="1"/>
  <c r="J12"/>
  <c r="K13" i="2"/>
  <c r="AN13" l="1"/>
  <c r="AO13" s="1"/>
  <c r="Y13"/>
  <c r="AG13" s="1"/>
  <c r="Q13" s="1"/>
  <c r="R13" s="1"/>
  <c r="U13" s="1"/>
  <c r="J13"/>
  <c r="Y13" i="14"/>
  <c r="AG13" s="1"/>
  <c r="Q13" s="1"/>
  <c r="R13" s="1"/>
  <c r="U13" s="1"/>
  <c r="J13"/>
  <c r="AN14" i="2" l="1"/>
  <c r="AO14" s="1"/>
  <c r="AG14"/>
  <c r="U14" s="1"/>
  <c r="Y14" i="14"/>
  <c r="AG14" s="1"/>
  <c r="Q14" s="1"/>
  <c r="R14" s="1"/>
  <c r="U14" s="1"/>
  <c r="J14"/>
  <c r="AN15" i="2" l="1"/>
  <c r="AO15" s="1"/>
  <c r="Y15"/>
  <c r="AG15" s="1"/>
  <c r="U15" s="1"/>
  <c r="R27" i="14"/>
  <c r="R28" s="1"/>
  <c r="J20" l="1"/>
  <c r="J21" i="2" l="1"/>
  <c r="R28"/>
  <c r="E10" i="3" l="1"/>
  <c r="H32" i="4" s="1"/>
  <c r="J32" s="1"/>
  <c r="J43" s="1"/>
  <c r="J44" s="1"/>
  <c r="R29" i="2"/>
</calcChain>
</file>

<file path=xl/sharedStrings.xml><?xml version="1.0" encoding="utf-8"?>
<sst xmlns="http://schemas.openxmlformats.org/spreadsheetml/2006/main" count="1210" uniqueCount="207">
  <si>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</si>
  <si>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</si>
  <si>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</si>
  <si>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</si>
  <si>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</si>
  <si>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</si>
  <si>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</si>
  <si>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</si>
  <si>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</si>
  <si>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</si>
  <si>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</si>
  <si>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</si>
  <si>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</si>
  <si>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</si>
  <si>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</si>
  <si>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</si>
  <si>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</si>
  <si>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</si>
  <si>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NILAI CAPAIAN SKP</t>
  </si>
  <si>
    <t>AK</t>
  </si>
  <si>
    <t>KUANT/OUTPUT</t>
  </si>
  <si>
    <t>Kuant/ Output</t>
  </si>
  <si>
    <t>Pejabat Penilai,</t>
  </si>
  <si>
    <t>III. KEGIATAN TUGAS JABATAN</t>
  </si>
  <si>
    <t>(tugas tambahan)</t>
  </si>
  <si>
    <t>(kreatifitas)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</si>
  <si>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</si>
  <si>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</si>
  <si>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</si>
  <si>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</si>
  <si>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</si>
  <si>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</si>
  <si>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</si>
  <si>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</si>
  <si>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</si>
  <si>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</si>
  <si>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</si>
  <si>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</si>
  <si>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</si>
  <si>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</si>
  <si>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</si>
  <si>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</si>
  <si>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</si>
  <si>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</si>
  <si>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</si>
  <si>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</si>
  <si>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</si>
  <si>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</si>
  <si>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</si>
  <si>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</si>
  <si>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</si>
  <si>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</si>
  <si>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</si>
  <si>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</si>
  <si>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</si>
  <si>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</si>
  <si>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</si>
  <si>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</si>
  <si>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</si>
  <si>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</si>
  <si>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</si>
  <si>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</si>
  <si>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</si>
  <si>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</si>
  <si>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</si>
  <si>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</si>
  <si>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</si>
  <si>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</si>
  <si>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</si>
  <si>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</si>
  <si>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</si>
  <si>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</si>
  <si>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</si>
  <si>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</si>
  <si>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</si>
  <si>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</si>
  <si>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</si>
  <si>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</si>
  <si>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</si>
  <si>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</si>
  <si>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</si>
  <si>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</si>
  <si>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</si>
  <si>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</si>
  <si>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</si>
  <si>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</si>
  <si>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</si>
  <si>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</si>
  <si>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</si>
  <si>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</si>
  <si>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</si>
  <si>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</si>
  <si>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</si>
  <si>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</si>
  <si>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</si>
  <si>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</si>
  <si>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</si>
  <si>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</si>
  <si>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</si>
  <si>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</si>
  <si>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</si>
  <si>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</si>
  <si>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</si>
  <si>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</si>
  <si>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</si>
  <si>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</si>
  <si>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</si>
  <si>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UNIT KERJA</t>
  </si>
  <si>
    <t>PENILAIAN SASARAN KERJA PEGAWAI</t>
  </si>
  <si>
    <t>I. KEGIATAN TUGAS JABATAN</t>
  </si>
  <si>
    <t xml:space="preserve"> SASARAN KERJA PEGAWAI</t>
  </si>
  <si>
    <t>bulan</t>
  </si>
  <si>
    <t xml:space="preserve"> NO</t>
  </si>
  <si>
    <t>ANGKA KREDIT</t>
  </si>
  <si>
    <t>BULAN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</si>
  <si>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</si>
  <si>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</si>
  <si>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</si>
  <si>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</si>
  <si>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</si>
  <si>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</si>
  <si>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</si>
  <si>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</si>
  <si>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</si>
  <si>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</si>
  <si>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</si>
  <si>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</si>
  <si>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</t>
  </si>
  <si>
    <t>R</t>
  </si>
  <si>
    <t>Pegawai Negeri Sipil yang dinilai,</t>
  </si>
  <si>
    <t>MONITORING PELAKSANAAN SASARAN KERJA PEGAWAI</t>
  </si>
  <si>
    <t>KEGIATAN TUGAS JABATAN</t>
  </si>
  <si>
    <t>Nama   :</t>
  </si>
  <si>
    <t>NIP.      :</t>
  </si>
  <si>
    <t>TARGET OUTPUT</t>
  </si>
  <si>
    <t>CAPAIAN OUTPUT</t>
  </si>
  <si>
    <t xml:space="preserve">Periode Penilaian </t>
  </si>
  <si>
    <t>PNS yang dinilai,</t>
  </si>
  <si>
    <t>TAHUN 2017</t>
  </si>
  <si>
    <t>Semarang, ..... Januari 2017</t>
  </si>
  <si>
    <t>Kepala Sekolah</t>
  </si>
  <si>
    <t>Menyusun Silabus dan Rancangan Pelaksanaan Pembelajaran</t>
  </si>
  <si>
    <t>Melaksanakan Pembelajaran</t>
  </si>
  <si>
    <t>Menyusun alat ukur / membuat soal mata pelajaran yang diakui</t>
  </si>
  <si>
    <t>Melaksanakan evaluasi pembelajaran</t>
  </si>
  <si>
    <t>Menganalisa Hasil Evaluasi</t>
  </si>
  <si>
    <t>Melaksanakan Perbaikan dan Pengayaan</t>
  </si>
  <si>
    <t>Lap</t>
  </si>
  <si>
    <t>lap</t>
  </si>
  <si>
    <t>SMA Negeri 14 Semarang</t>
  </si>
  <si>
    <t>SK</t>
  </si>
  <si>
    <t>Pembina, IV/ a</t>
  </si>
  <si>
    <t>Guru Madya</t>
  </si>
  <si>
    <t>19600129 198603 1 010</t>
  </si>
  <si>
    <t>-</t>
  </si>
  <si>
    <t>DIBUAT TANGGAL, 29 Desember 2017</t>
  </si>
  <si>
    <t>PEJABAT PENILAI,</t>
  </si>
  <si>
    <t>DITERIMA TANGGAL, 4 Januari 2018</t>
  </si>
  <si>
    <t>DITERIMA TANGGAL, 5 Januari 2018</t>
  </si>
  <si>
    <t>ATASAN PEJABAT YANG MENILAI,</t>
  </si>
  <si>
    <t>Tanggal ...........................</t>
  </si>
  <si>
    <t>Tanggal ..........................</t>
  </si>
  <si>
    <t>Tanggal .........................</t>
  </si>
  <si>
    <t>Drs. HARYOTO, M.Ed.</t>
  </si>
  <si>
    <t>PROVINSI JAWA TENGAH</t>
  </si>
  <si>
    <t>DINAS PENDIDIKAN DAN KEBUDAYAAN</t>
  </si>
  <si>
    <t>ATASAN PEJABAT YANG MENILAI</t>
  </si>
  <si>
    <t>Dra. SULASTRI, M.Pd.</t>
  </si>
  <si>
    <t>19620304 198703 2 004</t>
  </si>
  <si>
    <t>Semarang, 2 Januari 2018</t>
  </si>
  <si>
    <t>BULAN : JANUARI 2018</t>
  </si>
  <si>
    <t>Semarang, 31 Januari 2018</t>
  </si>
  <si>
    <t>BULAN : PEBRUARI 2018</t>
  </si>
  <si>
    <t>Semarang, 28 Pebruari 2018</t>
  </si>
  <si>
    <t>BULAN : MARET 2018</t>
  </si>
  <si>
    <t>Semarang, 29 Maret 2018</t>
  </si>
  <si>
    <t>Semarang, 30 April 2018</t>
  </si>
  <si>
    <t>BULAN : APRIL 2018</t>
  </si>
  <si>
    <t>Semarang, 31 Mei 2018</t>
  </si>
  <si>
    <t>BULAN : MEI 2018</t>
  </si>
  <si>
    <t>BULAN : JUNI 2018</t>
  </si>
  <si>
    <t>Semarang, 29 Juni 2018</t>
  </si>
  <si>
    <t>BULAN : JULI 2018</t>
  </si>
  <si>
    <t>Semarang, 31 Juli 2018</t>
  </si>
  <si>
    <t>BULAN : AGUSTUS 2018</t>
  </si>
  <si>
    <t>Semarang, 31 Agustus 2018</t>
  </si>
  <si>
    <t>BULAN : SEPTEMBER 2018</t>
  </si>
  <si>
    <t>Semarang, 28 September  2018</t>
  </si>
  <si>
    <t>BULAN : OKTOBER 2018</t>
  </si>
  <si>
    <t>Semarang, 31 Oktober 2018</t>
  </si>
  <si>
    <t>BULAN : NOPEMBER 2018</t>
  </si>
  <si>
    <t>Semarang, 30 Nopember 2018</t>
  </si>
  <si>
    <t>BULAN : DESEMBER 2018</t>
  </si>
  <si>
    <t>Semarang, 28 Desember 2018</t>
  </si>
  <si>
    <t>2 Januari sd. 31 Desember 2018</t>
  </si>
  <si>
    <t>Dra. ASIH WIDHIASTUTI, M.Si.</t>
  </si>
  <si>
    <t>19620920 198803 2 001</t>
  </si>
  <si>
    <t>Pembina Tingkat I, IV/b</t>
  </si>
  <si>
    <t>Kepala Cabang Dinas Pendidikan Wilayah I</t>
  </si>
  <si>
    <t>Cabang Dinas Pendidikan Wilayah I</t>
  </si>
  <si>
    <t>Semarang, 31 Desember 2018</t>
  </si>
  <si>
    <t>DIBUAT TANGGAL, 31 Desember 2018</t>
  </si>
  <si>
    <t>DITERIMA TANGGAL, 3 Januari 2019</t>
  </si>
  <si>
    <t>DITERIMA TANGGAL, 2 Januari 2019</t>
  </si>
  <si>
    <t>Tanggal ....................</t>
  </si>
  <si>
    <t>Tanggal ......................</t>
  </si>
  <si>
    <t>Penilaian SKP sampai dengan akhir Desember 2018 =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</si>
</sst>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0"/>
      <name val="Cambria"/>
      <family val="1"/>
      <scheme val="major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2"/>
      <color theme="1"/>
      <name val="Arial"/>
      <family val="2"/>
    </font>
    <font>
      <u/>
      <sz val="11"/>
      <color theme="1"/>
      <name val="Arial Narrow"/>
      <family val="2"/>
    </font>
    <font>
      <b/>
      <u/>
      <sz val="11"/>
      <name val="Arial Narrow"/>
      <family val="2"/>
    </font>
    <font>
      <sz val="12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u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b/>
      <sz val="14"/>
      <name val="Tahoma"/>
      <family val="2"/>
    </font>
    <font>
      <sz val="12"/>
      <color theme="1"/>
      <name val="Tahoma"/>
      <family val="2"/>
    </font>
    <font>
      <b/>
      <u/>
      <sz val="12"/>
      <name val="Tahoma"/>
      <family val="2"/>
    </font>
    <font>
      <sz val="14"/>
      <name val="Tahoma"/>
      <family val="2"/>
    </font>
    <font>
      <u/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1" fontId="12" fillId="0" borderId="0" applyFont="0" applyFill="0" applyBorder="0" applyAlignment="0" applyProtection="0"/>
    <xf numFmtId="0" fontId="2" fillId="0" borderId="0"/>
    <xf numFmtId="0" fontId="1" fillId="0" borderId="0"/>
  </cellStyleXfs>
  <cellXfs count="497">
    <xf numFmtId="0" fontId="0" fillId="0" borderId="0" xfId="0"/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" fontId="7" fillId="0" borderId="5" xfId="0" applyNumberFormat="1" applyFont="1" applyBorder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165" fontId="4" fillId="0" borderId="0" xfId="0" quotePrefix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9" fillId="0" borderId="5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41" fontId="8" fillId="0" borderId="5" xfId="0" applyNumberFormat="1" applyFont="1" applyBorder="1" applyAlignment="1">
      <alignment horizontal="center" vertical="center"/>
    </xf>
    <xf numFmtId="164" fontId="11" fillId="0" borderId="5" xfId="0" quotePrefix="1" applyNumberFormat="1" applyFont="1" applyBorder="1" applyAlignment="1">
      <alignment horizontal="center" vertical="center"/>
    </xf>
    <xf numFmtId="41" fontId="7" fillId="0" borderId="14" xfId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1" fontId="7" fillId="0" borderId="14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/>
    </xf>
    <xf numFmtId="4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left" vertical="center"/>
    </xf>
    <xf numFmtId="41" fontId="7" fillId="0" borderId="14" xfId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2" fontId="7" fillId="0" borderId="15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0" borderId="0" xfId="2" applyFont="1"/>
    <xf numFmtId="0" fontId="16" fillId="0" borderId="15" xfId="2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6" fillId="0" borderId="15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7" fillId="0" borderId="5" xfId="2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6" fillId="0" borderId="0" xfId="2" applyFont="1" applyAlignment="1">
      <alignment horizontal="right"/>
    </xf>
    <xf numFmtId="0" fontId="16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0" fillId="0" borderId="0" xfId="2" applyFont="1" applyAlignment="1"/>
    <xf numFmtId="0" fontId="16" fillId="0" borderId="0" xfId="2" applyFont="1" applyBorder="1"/>
    <xf numFmtId="0" fontId="16" fillId="0" borderId="0" xfId="2" applyFont="1" applyBorder="1" applyAlignment="1">
      <alignment horizontal="right"/>
    </xf>
    <xf numFmtId="0" fontId="18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18" fillId="0" borderId="0" xfId="2" applyFont="1" applyBorder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41" fontId="7" fillId="0" borderId="1" xfId="0" applyNumberFormat="1" applyFont="1" applyBorder="1" applyAlignment="1">
      <alignment horizontal="right" vertical="center"/>
    </xf>
    <xf numFmtId="1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/>
    <xf numFmtId="0" fontId="24" fillId="0" borderId="0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22" fillId="0" borderId="14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2" fontId="22" fillId="0" borderId="1" xfId="0" applyNumberFormat="1" applyFont="1" applyBorder="1" applyAlignment="1">
      <alignment vertical="center"/>
    </xf>
    <xf numFmtId="0" fontId="22" fillId="0" borderId="14" xfId="0" applyFont="1" applyBorder="1" applyAlignment="1">
      <alignment horizontal="left" vertical="center"/>
    </xf>
    <xf numFmtId="0" fontId="22" fillId="0" borderId="8" xfId="0" quotePrefix="1" applyFont="1" applyBorder="1" applyAlignment="1">
      <alignment horizontal="center" vertical="center"/>
    </xf>
    <xf numFmtId="0" fontId="22" fillId="0" borderId="9" xfId="0" applyFont="1" applyBorder="1" applyAlignment="1">
      <alignment horizontal="center"/>
    </xf>
    <xf numFmtId="0" fontId="22" fillId="0" borderId="4" xfId="0" applyFont="1" applyBorder="1" applyAlignment="1"/>
    <xf numFmtId="0" fontId="22" fillId="0" borderId="10" xfId="0" applyFont="1" applyBorder="1" applyAlignment="1"/>
    <xf numFmtId="0" fontId="22" fillId="0" borderId="4" xfId="0" applyFont="1" applyBorder="1" applyAlignment="1">
      <alignment horizontal="right"/>
    </xf>
    <xf numFmtId="0" fontId="22" fillId="0" borderId="0" xfId="0" applyFont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quotePrefix="1" applyFont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7" xfId="0" applyFon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3" xfId="0" applyFont="1" applyBorder="1" applyAlignment="1">
      <alignment vertical="top"/>
    </xf>
    <xf numFmtId="43" fontId="22" fillId="0" borderId="2" xfId="0" applyNumberFormat="1" applyFont="1" applyBorder="1" applyAlignment="1">
      <alignment vertical="top"/>
    </xf>
    <xf numFmtId="0" fontId="22" fillId="0" borderId="0" xfId="0" quotePrefix="1" applyFont="1" applyBorder="1" applyAlignment="1">
      <alignment horizontal="right" vertical="center"/>
    </xf>
    <xf numFmtId="2" fontId="22" fillId="0" borderId="0" xfId="0" applyNumberFormat="1" applyFont="1" applyBorder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2" fillId="0" borderId="13" xfId="0" quotePrefix="1" applyFont="1" applyBorder="1" applyAlignment="1">
      <alignment horizontal="right" vertical="center"/>
    </xf>
    <xf numFmtId="0" fontId="22" fillId="0" borderId="4" xfId="0" quotePrefix="1" applyFont="1" applyBorder="1" applyAlignment="1">
      <alignment horizontal="right" vertical="center"/>
    </xf>
    <xf numFmtId="0" fontId="22" fillId="0" borderId="4" xfId="0" applyFont="1" applyBorder="1" applyAlignment="1">
      <alignment horizontal="center" vertical="center"/>
    </xf>
    <xf numFmtId="0" fontId="22" fillId="0" borderId="0" xfId="0" quotePrefix="1" applyFont="1" applyAlignment="1">
      <alignment vertical="center"/>
    </xf>
    <xf numFmtId="2" fontId="22" fillId="0" borderId="0" xfId="0" quotePrefix="1" applyNumberFormat="1" applyFont="1" applyBorder="1" applyAlignment="1">
      <alignment horizontal="left" vertical="center"/>
    </xf>
    <xf numFmtId="2" fontId="22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41" fontId="27" fillId="0" borderId="0" xfId="0" applyNumberFormat="1" applyFont="1" applyAlignment="1">
      <alignment vertical="center"/>
    </xf>
    <xf numFmtId="165" fontId="27" fillId="0" borderId="0" xfId="0" quotePrefix="1" applyNumberFormat="1" applyFont="1" applyAlignment="1">
      <alignment vertical="center"/>
    </xf>
    <xf numFmtId="165" fontId="27" fillId="0" borderId="0" xfId="0" applyNumberFormat="1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/>
    </xf>
    <xf numFmtId="2" fontId="22" fillId="0" borderId="15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41" fontId="22" fillId="0" borderId="14" xfId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/>
    </xf>
    <xf numFmtId="41" fontId="22" fillId="0" borderId="14" xfId="1" applyFont="1" applyBorder="1" applyAlignment="1">
      <alignment horizontal="right" vertical="center"/>
    </xf>
    <xf numFmtId="1" fontId="22" fillId="0" borderId="5" xfId="0" applyNumberFormat="1" applyFont="1" applyBorder="1" applyAlignment="1">
      <alignment horizontal="center" vertical="center"/>
    </xf>
    <xf numFmtId="41" fontId="22" fillId="0" borderId="14" xfId="0" applyNumberFormat="1" applyFont="1" applyBorder="1" applyAlignment="1">
      <alignment horizontal="right" vertical="center"/>
    </xf>
    <xf numFmtId="0" fontId="23" fillId="0" borderId="5" xfId="0" applyFont="1" applyBorder="1" applyAlignment="1">
      <alignment vertical="center" wrapText="1"/>
    </xf>
    <xf numFmtId="41" fontId="22" fillId="0" borderId="5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41" fontId="22" fillId="0" borderId="1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43" fontId="23" fillId="0" borderId="5" xfId="0" applyNumberFormat="1" applyFont="1" applyBorder="1" applyAlignment="1">
      <alignment horizontal="left" vertical="center"/>
    </xf>
    <xf numFmtId="164" fontId="23" fillId="0" borderId="5" xfId="0" quotePrefix="1" applyNumberFormat="1" applyFont="1" applyBorder="1" applyAlignment="1">
      <alignment horizontal="center" vertical="center"/>
    </xf>
    <xf numFmtId="0" fontId="27" fillId="0" borderId="0" xfId="0" applyFont="1"/>
    <xf numFmtId="0" fontId="23" fillId="0" borderId="0" xfId="0" applyFont="1" applyAlignment="1">
      <alignment horizontal="center"/>
    </xf>
    <xf numFmtId="0" fontId="28" fillId="0" borderId="0" xfId="0" applyFont="1"/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4" fontId="22" fillId="0" borderId="14" xfId="0" applyNumberFormat="1" applyFont="1" applyBorder="1" applyAlignment="1">
      <alignment horizontal="center" vertical="center" wrapText="1"/>
    </xf>
    <xf numFmtId="0" fontId="32" fillId="0" borderId="15" xfId="2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41" fontId="22" fillId="0" borderId="14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33" fillId="0" borderId="0" xfId="0" applyFont="1" applyAlignment="1"/>
    <xf numFmtId="0" fontId="27" fillId="0" borderId="16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34" fillId="0" borderId="19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27" fillId="0" borderId="23" xfId="0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2" fillId="0" borderId="1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2" fontId="22" fillId="0" borderId="6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 wrapText="1"/>
    </xf>
    <xf numFmtId="0" fontId="22" fillId="0" borderId="0" xfId="0" applyFont="1" applyBorder="1" applyAlignment="1">
      <alignment horizontal="centerContinuous" vertical="center"/>
    </xf>
    <xf numFmtId="0" fontId="22" fillId="0" borderId="3" xfId="0" applyFont="1" applyBorder="1" applyAlignment="1">
      <alignment horizontal="centerContinuous" vertical="center"/>
    </xf>
    <xf numFmtId="0" fontId="22" fillId="0" borderId="0" xfId="0" applyFont="1" applyBorder="1" applyAlignment="1"/>
    <xf numFmtId="0" fontId="22" fillId="0" borderId="2" xfId="0" applyFont="1" applyBorder="1" applyAlignment="1">
      <alignment horizontal="center"/>
    </xf>
    <xf numFmtId="0" fontId="22" fillId="0" borderId="0" xfId="0" applyFont="1" applyBorder="1" applyAlignment="1">
      <alignment vertical="top" wrapText="1"/>
    </xf>
    <xf numFmtId="0" fontId="23" fillId="0" borderId="0" xfId="0" applyFont="1" applyBorder="1" applyAlignment="1">
      <alignment horizontal="left" vertical="center"/>
    </xf>
    <xf numFmtId="2" fontId="22" fillId="0" borderId="2" xfId="0" applyNumberFormat="1" applyFont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Continuous" vertical="top"/>
    </xf>
    <xf numFmtId="0" fontId="22" fillId="0" borderId="13" xfId="0" applyFont="1" applyBorder="1" applyAlignment="1">
      <alignment horizontal="centerContinuous" vertical="center"/>
    </xf>
    <xf numFmtId="0" fontId="22" fillId="0" borderId="12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right" vertical="center"/>
    </xf>
    <xf numFmtId="0" fontId="22" fillId="0" borderId="2" xfId="0" applyFont="1" applyBorder="1" applyAlignment="1"/>
    <xf numFmtId="0" fontId="23" fillId="0" borderId="0" xfId="0" applyFont="1" applyBorder="1" applyAlignment="1">
      <alignment horizontal="centerContinuous"/>
    </xf>
    <xf numFmtId="0" fontId="23" fillId="0" borderId="0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Continuous" vertical="center"/>
    </xf>
    <xf numFmtId="0" fontId="22" fillId="0" borderId="10" xfId="0" applyFont="1" applyBorder="1" applyAlignment="1">
      <alignment horizontal="centerContinuous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13" xfId="0" applyFont="1" applyBorder="1" applyAlignment="1">
      <alignment vertical="top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24" fillId="0" borderId="15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8" xfId="0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2" fontId="24" fillId="0" borderId="14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2" fontId="24" fillId="0" borderId="6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2" fontId="24" fillId="0" borderId="1" xfId="0" applyNumberFormat="1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8" xfId="0" quotePrefix="1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4" fillId="0" borderId="4" xfId="0" applyFont="1" applyBorder="1" applyAlignment="1"/>
    <xf numFmtId="0" fontId="24" fillId="0" borderId="10" xfId="0" applyFont="1" applyBorder="1" applyAlignment="1"/>
    <xf numFmtId="0" fontId="24" fillId="0" borderId="13" xfId="0" applyFont="1" applyBorder="1" applyAlignment="1">
      <alignment vertic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2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41" fontId="4" fillId="0" borderId="14" xfId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41" fontId="4" fillId="0" borderId="14" xfId="1" applyFont="1" applyBorder="1" applyAlignment="1">
      <alignment horizontal="right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41" fontId="4" fillId="0" borderId="14" xfId="0" applyNumberFormat="1" applyFont="1" applyBorder="1" applyAlignment="1">
      <alignment horizontal="right" vertical="center"/>
    </xf>
    <xf numFmtId="0" fontId="15" fillId="6" borderId="0" xfId="0" applyFont="1" applyFill="1" applyAlignment="1">
      <alignment horizontal="center" vertical="center"/>
    </xf>
    <xf numFmtId="0" fontId="13" fillId="3" borderId="15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22" fillId="0" borderId="15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22" fillId="0" borderId="9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19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5" xfId="2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4" xfId="2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2" borderId="6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center" wrapText="1"/>
    </xf>
    <xf numFmtId="15" fontId="22" fillId="0" borderId="2" xfId="0" quotePrefix="1" applyNumberFormat="1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15" fontId="22" fillId="0" borderId="0" xfId="0" quotePrefix="1" applyNumberFormat="1" applyFont="1" applyBorder="1" applyAlignment="1">
      <alignment horizontal="center" vertical="top" wrapText="1"/>
    </xf>
    <xf numFmtId="15" fontId="22" fillId="0" borderId="3" xfId="0" quotePrefix="1" applyNumberFormat="1" applyFont="1" applyBorder="1" applyAlignment="1">
      <alignment horizontal="center" vertical="top" wrapText="1"/>
    </xf>
    <xf numFmtId="0" fontId="22" fillId="0" borderId="1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43" fontId="22" fillId="0" borderId="4" xfId="0" applyNumberFormat="1" applyFont="1" applyBorder="1" applyAlignment="1">
      <alignment horizontal="right" vertical="center"/>
    </xf>
    <xf numFmtId="43" fontId="22" fillId="0" borderId="13" xfId="0" applyNumberFormat="1" applyFont="1" applyBorder="1" applyAlignment="1">
      <alignment horizontal="right" vertical="center"/>
    </xf>
    <xf numFmtId="2" fontId="22" fillId="0" borderId="6" xfId="0" applyNumberFormat="1" applyFont="1" applyBorder="1" applyAlignment="1">
      <alignment horizontal="center" vertical="center"/>
    </xf>
    <xf numFmtId="2" fontId="22" fillId="0" borderId="8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 wrapText="1"/>
    </xf>
    <xf numFmtId="0" fontId="22" fillId="0" borderId="15" xfId="0" applyFont="1" applyBorder="1" applyAlignment="1">
      <alignment horizontal="left" vertical="center"/>
    </xf>
    <xf numFmtId="0" fontId="22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43" fontId="24" fillId="0" borderId="4" xfId="0" applyNumberFormat="1" applyFont="1" applyBorder="1" applyAlignment="1">
      <alignment horizontal="right" vertical="center"/>
    </xf>
    <xf numFmtId="43" fontId="24" fillId="0" borderId="13" xfId="0" applyNumberFormat="1" applyFont="1" applyBorder="1" applyAlignment="1">
      <alignment horizontal="right" vertical="center"/>
    </xf>
    <xf numFmtId="0" fontId="24" fillId="0" borderId="12" xfId="0" applyFont="1" applyBorder="1" applyAlignment="1">
      <alignment horizontal="left" vertical="center"/>
    </xf>
    <xf numFmtId="2" fontId="24" fillId="0" borderId="6" xfId="0" applyNumberFormat="1" applyFont="1" applyBorder="1" applyAlignment="1">
      <alignment horizontal="center" vertical="center"/>
    </xf>
    <xf numFmtId="2" fontId="24" fillId="0" borderId="8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left" vertical="top" wrapText="1"/>
    </xf>
    <xf numFmtId="0" fontId="31" fillId="0" borderId="19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</cellXfs>
  <cellStyles count="4">
    <cellStyle name="Comma [0]" xfId="1" builtinId="6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1073727</xdr:colOff>
      <xdr:row>1</xdr:row>
      <xdr:rowOff>8659</xdr:rowOff>
    </xdr:from>
    <xdr:to>
      <xdr:col>20</xdr:col>
      <xdr:colOff>400050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78702" y="199159"/>
          <a:ext cx="650298" cy="6485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6302" y="208684"/>
          <a:ext cx="863311" cy="94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0"/>
  </sheetPr>
  <dimension ref="A1:E23"/>
  <sheetViews>
    <sheetView view="pageBreakPreview" topLeftCell="A8" zoomScaleSheetLayoutView="100" workbookViewId="0">
      <selection activeCell="E17" sqref="E17"/>
    </sheetView>
  </sheetViews>
  <sheetFormatPr defaultRowHeight="18"/>
  <cols>
    <col min="1" max="1" width="4.28515625" style="28" customWidth="1"/>
    <col min="2" max="2" width="3.7109375" style="27" customWidth="1"/>
    <col min="3" max="3" width="27.5703125" style="27" customWidth="1"/>
    <col min="4" max="4" width="1.5703125" style="27" bestFit="1" customWidth="1"/>
    <col min="5" max="5" width="52.28515625" style="27" customWidth="1"/>
    <col min="6" max="16384" width="9.140625" style="27"/>
  </cols>
  <sheetData>
    <row r="1" spans="1:5">
      <c r="A1" s="323" t="s">
        <v>102</v>
      </c>
      <c r="B1" s="323"/>
      <c r="C1" s="323"/>
      <c r="D1" s="323"/>
      <c r="E1" s="323"/>
    </row>
    <row r="2" spans="1:5" s="46" customFormat="1">
      <c r="A2" s="47"/>
      <c r="B2" s="47"/>
      <c r="C2" s="47"/>
      <c r="D2" s="47"/>
      <c r="E2" s="47"/>
    </row>
    <row r="3" spans="1:5" s="46" customFormat="1">
      <c r="A3" s="49" t="s">
        <v>107</v>
      </c>
      <c r="B3" s="49"/>
      <c r="C3" s="49"/>
      <c r="D3" s="48" t="s">
        <v>72</v>
      </c>
      <c r="E3" s="49" t="s">
        <v>149</v>
      </c>
    </row>
    <row r="4" spans="1:5" s="46" customFormat="1">
      <c r="A4" s="49" t="s">
        <v>59</v>
      </c>
      <c r="B4" s="49"/>
      <c r="C4" s="49"/>
      <c r="D4" s="48" t="s">
        <v>72</v>
      </c>
      <c r="E4" s="49" t="s">
        <v>194</v>
      </c>
    </row>
    <row r="6" spans="1:5" ht="22.5" customHeight="1">
      <c r="A6" s="31">
        <v>1</v>
      </c>
      <c r="B6" s="324" t="s">
        <v>60</v>
      </c>
      <c r="C6" s="325"/>
      <c r="D6" s="326"/>
      <c r="E6" s="327"/>
    </row>
    <row r="7" spans="1:5" ht="22.5" customHeight="1">
      <c r="A7" s="36"/>
      <c r="B7" s="34" t="s">
        <v>62</v>
      </c>
      <c r="C7" s="32" t="s">
        <v>3</v>
      </c>
      <c r="D7" s="33" t="s">
        <v>72</v>
      </c>
      <c r="E7" s="42" t="s">
        <v>163</v>
      </c>
    </row>
    <row r="8" spans="1:5" ht="22.5" customHeight="1">
      <c r="A8" s="37"/>
      <c r="B8" s="34" t="s">
        <v>66</v>
      </c>
      <c r="C8" s="32" t="s">
        <v>4</v>
      </c>
      <c r="D8" s="29" t="s">
        <v>72</v>
      </c>
      <c r="E8" s="41" t="s">
        <v>153</v>
      </c>
    </row>
    <row r="9" spans="1:5" ht="22.5" customHeight="1">
      <c r="A9" s="37"/>
      <c r="B9" s="35" t="s">
        <v>67</v>
      </c>
      <c r="C9" s="32" t="s">
        <v>7</v>
      </c>
      <c r="D9" s="29" t="s">
        <v>72</v>
      </c>
      <c r="E9" s="41" t="s">
        <v>151</v>
      </c>
    </row>
    <row r="10" spans="1:5" ht="22.5" customHeight="1">
      <c r="A10" s="37"/>
      <c r="B10" s="35" t="s">
        <v>68</v>
      </c>
      <c r="C10" s="32" t="s">
        <v>5</v>
      </c>
      <c r="D10" s="30" t="s">
        <v>72</v>
      </c>
      <c r="E10" s="41" t="s">
        <v>152</v>
      </c>
    </row>
    <row r="11" spans="1:5" ht="22.5" customHeight="1">
      <c r="A11" s="38"/>
      <c r="B11" s="35" t="s">
        <v>69</v>
      </c>
      <c r="C11" s="32" t="s">
        <v>6</v>
      </c>
      <c r="D11" s="30" t="s">
        <v>72</v>
      </c>
      <c r="E11" s="41" t="s">
        <v>149</v>
      </c>
    </row>
    <row r="12" spans="1:5" ht="22.5" customHeight="1">
      <c r="A12" s="39">
        <v>2</v>
      </c>
      <c r="B12" s="328" t="s">
        <v>70</v>
      </c>
      <c r="C12" s="329"/>
      <c r="D12" s="329"/>
      <c r="E12" s="330"/>
    </row>
    <row r="13" spans="1:5" ht="22.5" customHeight="1">
      <c r="A13" s="36"/>
      <c r="B13" s="34" t="s">
        <v>62</v>
      </c>
      <c r="C13" s="32" t="s">
        <v>3</v>
      </c>
      <c r="D13" s="29" t="s">
        <v>72</v>
      </c>
      <c r="E13" s="41" t="s">
        <v>167</v>
      </c>
    </row>
    <row r="14" spans="1:5" ht="22.5" customHeight="1">
      <c r="A14" s="37"/>
      <c r="B14" s="34" t="s">
        <v>66</v>
      </c>
      <c r="C14" s="32" t="s">
        <v>4</v>
      </c>
      <c r="D14" s="29" t="s">
        <v>72</v>
      </c>
      <c r="E14" s="41" t="s">
        <v>168</v>
      </c>
    </row>
    <row r="15" spans="1:5" ht="22.5" customHeight="1">
      <c r="A15" s="37"/>
      <c r="B15" s="35" t="s">
        <v>67</v>
      </c>
      <c r="C15" s="32" t="s">
        <v>7</v>
      </c>
      <c r="D15" s="29" t="s">
        <v>72</v>
      </c>
      <c r="E15" s="41" t="s">
        <v>151</v>
      </c>
    </row>
    <row r="16" spans="1:5" ht="22.5" customHeight="1">
      <c r="A16" s="37"/>
      <c r="B16" s="35" t="s">
        <v>68</v>
      </c>
      <c r="C16" s="32" t="s">
        <v>5</v>
      </c>
      <c r="D16" s="30" t="s">
        <v>72</v>
      </c>
      <c r="E16" s="41" t="s">
        <v>140</v>
      </c>
    </row>
    <row r="17" spans="1:5" ht="22.5" customHeight="1">
      <c r="A17" s="38"/>
      <c r="B17" s="35" t="s">
        <v>69</v>
      </c>
      <c r="C17" s="32" t="s">
        <v>6</v>
      </c>
      <c r="D17" s="30" t="s">
        <v>72</v>
      </c>
      <c r="E17" s="41" t="s">
        <v>149</v>
      </c>
    </row>
    <row r="18" spans="1:5" ht="22.5" customHeight="1">
      <c r="A18" s="40">
        <v>3</v>
      </c>
      <c r="B18" s="331" t="s">
        <v>71</v>
      </c>
      <c r="C18" s="332"/>
      <c r="D18" s="332"/>
      <c r="E18" s="333"/>
    </row>
    <row r="19" spans="1:5" ht="22.5" customHeight="1">
      <c r="A19" s="36"/>
      <c r="B19" s="34" t="s">
        <v>62</v>
      </c>
      <c r="C19" s="32" t="s">
        <v>3</v>
      </c>
      <c r="D19" s="29" t="s">
        <v>72</v>
      </c>
      <c r="E19" s="41" t="s">
        <v>195</v>
      </c>
    </row>
    <row r="20" spans="1:5" ht="22.5" customHeight="1">
      <c r="A20" s="37"/>
      <c r="B20" s="34" t="s">
        <v>66</v>
      </c>
      <c r="C20" s="32" t="s">
        <v>4</v>
      </c>
      <c r="D20" s="29" t="s">
        <v>72</v>
      </c>
      <c r="E20" s="41" t="s">
        <v>196</v>
      </c>
    </row>
    <row r="21" spans="1:5" ht="22.5" customHeight="1">
      <c r="A21" s="37"/>
      <c r="B21" s="35" t="s">
        <v>67</v>
      </c>
      <c r="C21" s="32" t="s">
        <v>7</v>
      </c>
      <c r="D21" s="29" t="s">
        <v>72</v>
      </c>
      <c r="E21" s="41" t="s">
        <v>197</v>
      </c>
    </row>
    <row r="22" spans="1:5" ht="22.5" customHeight="1">
      <c r="A22" s="37"/>
      <c r="B22" s="35" t="s">
        <v>68</v>
      </c>
      <c r="C22" s="32" t="s">
        <v>5</v>
      </c>
      <c r="D22" s="30" t="s">
        <v>72</v>
      </c>
      <c r="E22" s="41" t="s">
        <v>198</v>
      </c>
    </row>
    <row r="23" spans="1:5" ht="22.5" customHeight="1">
      <c r="A23" s="38"/>
      <c r="B23" s="35" t="s">
        <v>69</v>
      </c>
      <c r="C23" s="32" t="s">
        <v>6</v>
      </c>
      <c r="D23" s="30" t="s">
        <v>72</v>
      </c>
      <c r="E23" s="41" t="s">
        <v>199</v>
      </c>
    </row>
  </sheetData>
  <mergeCells count="4">
    <mergeCell ref="A1:E1"/>
    <mergeCell ref="B6:E6"/>
    <mergeCell ref="B12:E12"/>
    <mergeCell ref="B18:E18"/>
  </mergeCells>
  <pageMargins left="0.73" right="0.45" top="0.75" bottom="0.75" header="0.3" footer="0.3"/>
  <pageSetup paperSize="1000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8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57"/>
      <c r="C3" s="57"/>
      <c r="D3" s="59" t="s">
        <v>132</v>
      </c>
      <c r="E3" s="1" t="str">
        <f>'FORM SKP'!$H$4</f>
        <v>Drs. HARYOTO, M.Ed.</v>
      </c>
      <c r="F3" s="57"/>
      <c r="G3" s="57"/>
      <c r="H3" s="57"/>
      <c r="I3" s="57"/>
      <c r="J3" s="57"/>
      <c r="L3" s="61"/>
    </row>
    <row r="4" spans="1:41" ht="16.5" customHeight="1">
      <c r="A4" s="1" t="s">
        <v>182</v>
      </c>
      <c r="B4" s="57"/>
      <c r="C4" s="57"/>
      <c r="D4" s="1" t="s">
        <v>133</v>
      </c>
      <c r="E4" s="3" t="str">
        <f>'FORM SKP'!$H$5</f>
        <v>19600129 198603 1 010</v>
      </c>
      <c r="F4" s="57"/>
      <c r="G4" s="57"/>
      <c r="H4" s="57"/>
      <c r="I4" s="57"/>
      <c r="J4" s="57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52" t="s">
        <v>92</v>
      </c>
      <c r="G6" s="393" t="s">
        <v>15</v>
      </c>
      <c r="H6" s="393"/>
      <c r="I6" s="52" t="s">
        <v>16</v>
      </c>
      <c r="J6" s="390"/>
      <c r="K6" s="393" t="s">
        <v>21</v>
      </c>
      <c r="L6" s="393"/>
      <c r="M6" s="52" t="s">
        <v>92</v>
      </c>
      <c r="N6" s="393" t="s">
        <v>15</v>
      </c>
      <c r="O6" s="393"/>
      <c r="P6" s="52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56">
        <v>1</v>
      </c>
      <c r="B7" s="13" t="str">
        <f>'FORM SKP'!B11</f>
        <v>Menyusun Silabus dan Rancangan Pelaksanaan Pembelajaran</v>
      </c>
      <c r="C7" s="43">
        <f>'FORM SKP'!C11</f>
        <v>0</v>
      </c>
      <c r="D7" s="54">
        <f>MONITORING!AF8</f>
        <v>1</v>
      </c>
      <c r="E7" s="45" t="str">
        <f>MONITORING!I8</f>
        <v>lap</v>
      </c>
      <c r="F7" s="58">
        <f t="shared" ref="F7:F10" si="0">IF(D7=0,"0",100)</f>
        <v>100</v>
      </c>
      <c r="G7" s="58">
        <f>IF(D7=0,"0",1)</f>
        <v>1</v>
      </c>
      <c r="H7" s="50" t="str">
        <f>'FORM SKP'!J11</f>
        <v>bulan</v>
      </c>
      <c r="I7" s="16">
        <f>'FORM SKP'!K11</f>
        <v>0</v>
      </c>
      <c r="J7" s="43">
        <f>K7*'FORM SKP'!D11</f>
        <v>2.4791666666666665</v>
      </c>
      <c r="K7" s="11">
        <f>MONITORING!AF8</f>
        <v>1</v>
      </c>
      <c r="L7" s="44" t="str">
        <f t="shared" ref="L7:L8" si="1">E7</f>
        <v>lap</v>
      </c>
      <c r="M7" s="102">
        <v>86</v>
      </c>
      <c r="N7" s="11">
        <f>G7</f>
        <v>1</v>
      </c>
      <c r="O7" s="51" t="str">
        <f>H7</f>
        <v>bulan</v>
      </c>
      <c r="P7" s="26"/>
      <c r="Q7" s="5">
        <f t="shared" ref="Q7:Q14" si="2">IF(D7=0,"0",AG7)</f>
        <v>262</v>
      </c>
      <c r="R7" s="12">
        <f>IF(P7="",Q7/3,Q7/4)</f>
        <v>87.333333333333329</v>
      </c>
      <c r="T7" s="1">
        <f>IF(D7&gt;0,1,0)</f>
        <v>1</v>
      </c>
      <c r="U7" s="1">
        <f>IFERROR(R7,0)</f>
        <v>87.333333333333329</v>
      </c>
      <c r="W7" s="1">
        <f>100-(N7/G7*100)</f>
        <v>0</v>
      </c>
      <c r="X7" s="6" t="e">
        <f>100-(P7/I7*100)</f>
        <v>#DIV/0!</v>
      </c>
      <c r="Y7" s="1">
        <f>K7/D7*100</f>
        <v>100</v>
      </c>
      <c r="Z7" s="1">
        <f>M7/F7*100</f>
        <v>86</v>
      </c>
      <c r="AA7" s="7">
        <f>IF(W7&gt;24,AD7,AC7)</f>
        <v>76</v>
      </c>
      <c r="AB7" s="7" t="e">
        <f>IF(X7&gt;24,AF7,AE7)</f>
        <v>#DIV/0!</v>
      </c>
      <c r="AC7" s="1">
        <f>((1.76*G7-N7)/G7)*100</f>
        <v>76</v>
      </c>
      <c r="AD7" s="1">
        <f>76-((((1.76*G7-N7)/G7)*100)-100)</f>
        <v>100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>
        <f>IFERROR(SUM(Y7:AB7),SUM(Y7:AA7))</f>
        <v>262</v>
      </c>
      <c r="AK7" s="8">
        <f t="shared" ref="AK7:AK19" si="5">100-(N7/G7*100)</f>
        <v>0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>
        <f t="shared" ref="AN7:AN19" si="8">IF(AK7&gt;24,(((K7/D7*100)+(M7/F7*100)+(76-((((1.76*G7-N7)/G7)*100)-100)))),(((K7/D7*100)+(M7/F7*100)+(((1.76*G7-N7)/G7)*100))))</f>
        <v>262</v>
      </c>
      <c r="AO7" s="1">
        <f t="shared" ref="AO7:AO19" si="9">IFERROR(AM7,AN7)</f>
        <v>262</v>
      </c>
    </row>
    <row r="8" spans="1:41" ht="24.95" customHeight="1">
      <c r="A8" s="56">
        <v>2</v>
      </c>
      <c r="B8" s="13" t="str">
        <f>'FORM SKP'!B12</f>
        <v>Melaksanakan Pembelajaran</v>
      </c>
      <c r="C8" s="43">
        <f>'FORM SKP'!C12</f>
        <v>0</v>
      </c>
      <c r="D8" s="65">
        <f>MONITORING!AF9</f>
        <v>20</v>
      </c>
      <c r="E8" s="45" t="str">
        <f>MONITORING!I9</f>
        <v>lap</v>
      </c>
      <c r="F8" s="58">
        <f t="shared" si="0"/>
        <v>100</v>
      </c>
      <c r="G8" s="58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MONITORING!AF9</f>
        <v>20</v>
      </c>
      <c r="L8" s="44" t="str">
        <f t="shared" si="1"/>
        <v>lap</v>
      </c>
      <c r="M8" s="118">
        <v>86</v>
      </c>
      <c r="N8" s="11">
        <f t="shared" ref="N8:N14" si="11">G8</f>
        <v>1</v>
      </c>
      <c r="O8" s="51" t="str">
        <f t="shared" ref="O8" si="12">H8</f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3">IF(D8&gt;0,1,0)</f>
        <v>1</v>
      </c>
      <c r="U8" s="1">
        <f t="shared" ref="U8:U19" si="14">IFERROR(R8,0)</f>
        <v>87.333333333333329</v>
      </c>
      <c r="W8" s="1">
        <f t="shared" ref="W8:W19" si="15">100-(N8/G8*100)</f>
        <v>0</v>
      </c>
      <c r="X8" s="6" t="e">
        <f>100-(P8/I8*100)</f>
        <v>#DIV/0!</v>
      </c>
      <c r="Y8" s="1">
        <f t="shared" ref="Y8:Y19" si="16">K8/D8*100</f>
        <v>100</v>
      </c>
      <c r="Z8" s="1">
        <f t="shared" ref="Z8:Z19" si="17">M8/F8*100</f>
        <v>86</v>
      </c>
      <c r="AA8" s="7">
        <f t="shared" ref="AA8:AA19" si="18">IF(W8&gt;24,AD8,AC8)</f>
        <v>76</v>
      </c>
      <c r="AB8" s="7" t="e">
        <f t="shared" ref="AB8:AB19" si="19">IF(X8&gt;24,AF8,AE8)</f>
        <v>#DIV/0!</v>
      </c>
      <c r="AC8" s="1">
        <f t="shared" ref="AC8:AC19" si="20">((1.76*G8-N8)/G8)*100</f>
        <v>76</v>
      </c>
      <c r="AD8" s="1">
        <f t="shared" ref="AD8:AD19" si="21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2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56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MONITORING!AF10</f>
        <v>2</v>
      </c>
      <c r="E9" s="45" t="str">
        <f>MONITORING!I10</f>
        <v>lap</v>
      </c>
      <c r="F9" s="58">
        <f t="shared" si="0"/>
        <v>100</v>
      </c>
      <c r="G9" s="58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MONITORING!AF10</f>
        <v>2</v>
      </c>
      <c r="L9" s="44" t="str">
        <f>E9</f>
        <v>lap</v>
      </c>
      <c r="M9" s="118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3">IF(P9="",Q9/3,Q9/4)</f>
        <v>87.333333333333329</v>
      </c>
      <c r="T9" s="1">
        <f t="shared" si="13"/>
        <v>1</v>
      </c>
      <c r="U9" s="1">
        <f t="shared" si="14"/>
        <v>87.333333333333329</v>
      </c>
      <c r="W9" s="1">
        <f t="shared" si="15"/>
        <v>0</v>
      </c>
      <c r="X9" s="6" t="e">
        <f t="shared" ref="X9:X19" si="24">100-(P9/I9*100)</f>
        <v>#DIV/0!</v>
      </c>
      <c r="Y9" s="1">
        <f t="shared" si="16"/>
        <v>100</v>
      </c>
      <c r="Z9" s="1">
        <f t="shared" si="17"/>
        <v>86</v>
      </c>
      <c r="AA9" s="7">
        <f t="shared" si="18"/>
        <v>76</v>
      </c>
      <c r="AB9" s="7" t="e">
        <f t="shared" si="19"/>
        <v>#DIV/0!</v>
      </c>
      <c r="AC9" s="1">
        <f t="shared" si="20"/>
        <v>76</v>
      </c>
      <c r="AD9" s="1">
        <f t="shared" si="21"/>
        <v>100</v>
      </c>
      <c r="AE9" s="1" t="e">
        <f t="shared" si="3"/>
        <v>#DIV/0!</v>
      </c>
      <c r="AF9" s="1" t="e">
        <f t="shared" si="4"/>
        <v>#DIV/0!</v>
      </c>
      <c r="AG9" s="1">
        <f t="shared" si="22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56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MONITORING!AF11</f>
        <v>2</v>
      </c>
      <c r="E10" s="45" t="str">
        <f>MONITORING!I11</f>
        <v>lap</v>
      </c>
      <c r="F10" s="58">
        <f t="shared" si="0"/>
        <v>100</v>
      </c>
      <c r="G10" s="58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MONITORING!AF11</f>
        <v>2</v>
      </c>
      <c r="L10" s="44" t="str">
        <f>E10</f>
        <v>lap</v>
      </c>
      <c r="M10" s="118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3"/>
        <v>87.333333333333329</v>
      </c>
      <c r="T10" s="1">
        <f t="shared" si="13"/>
        <v>1</v>
      </c>
      <c r="U10" s="1">
        <f t="shared" si="14"/>
        <v>87.333333333333329</v>
      </c>
      <c r="W10" s="1">
        <f t="shared" si="15"/>
        <v>0</v>
      </c>
      <c r="X10" s="6" t="e">
        <f t="shared" si="24"/>
        <v>#DIV/0!</v>
      </c>
      <c r="Y10" s="1">
        <f t="shared" si="16"/>
        <v>100</v>
      </c>
      <c r="Z10" s="1">
        <f t="shared" si="17"/>
        <v>86</v>
      </c>
      <c r="AA10" s="7">
        <f t="shared" si="18"/>
        <v>76</v>
      </c>
      <c r="AB10" s="7" t="e">
        <f t="shared" si="19"/>
        <v>#DIV/0!</v>
      </c>
      <c r="AC10" s="1">
        <f t="shared" si="20"/>
        <v>76</v>
      </c>
      <c r="AD10" s="1">
        <f t="shared" si="21"/>
        <v>100</v>
      </c>
      <c r="AE10" s="1" t="e">
        <f t="shared" si="3"/>
        <v>#DIV/0!</v>
      </c>
      <c r="AF10" s="1" t="e">
        <f t="shared" si="4"/>
        <v>#DIV/0!</v>
      </c>
      <c r="AG10" s="1">
        <f t="shared" si="22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56">
        <v>5</v>
      </c>
      <c r="B11" s="13" t="str">
        <f>'FORM SKP'!B15</f>
        <v>Menganalisa Hasil Evaluasi</v>
      </c>
      <c r="C11" s="43">
        <f>'FORM SKP'!C15</f>
        <v>0</v>
      </c>
      <c r="D11" s="65">
        <f>MONITORING!AF12</f>
        <v>2</v>
      </c>
      <c r="E11" s="45" t="str">
        <f>MONITORING!I12</f>
        <v>lap</v>
      </c>
      <c r="F11" s="58">
        <f>IF(D11=0,"0",100)</f>
        <v>100</v>
      </c>
      <c r="G11" s="58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MONITORING!AF12</f>
        <v>2</v>
      </c>
      <c r="L11" s="44" t="str">
        <f t="shared" ref="L11:L19" si="25">E11</f>
        <v>lap</v>
      </c>
      <c r="M11" s="118">
        <v>86</v>
      </c>
      <c r="N11" s="11">
        <f t="shared" si="11"/>
        <v>1</v>
      </c>
      <c r="O11" s="51" t="str">
        <f t="shared" ref="O11:O19" si="26">H11</f>
        <v>bulan</v>
      </c>
      <c r="P11" s="19"/>
      <c r="Q11" s="5">
        <f t="shared" si="2"/>
        <v>262</v>
      </c>
      <c r="R11" s="12">
        <f t="shared" si="23"/>
        <v>87.333333333333329</v>
      </c>
      <c r="T11" s="1">
        <f t="shared" si="13"/>
        <v>1</v>
      </c>
      <c r="U11" s="1">
        <f t="shared" si="14"/>
        <v>87.333333333333329</v>
      </c>
      <c r="W11" s="1">
        <f t="shared" si="15"/>
        <v>0</v>
      </c>
      <c r="X11" s="6" t="e">
        <f t="shared" si="24"/>
        <v>#DIV/0!</v>
      </c>
      <c r="Y11" s="1">
        <f t="shared" si="16"/>
        <v>100</v>
      </c>
      <c r="Z11" s="1">
        <f t="shared" si="17"/>
        <v>86</v>
      </c>
      <c r="AA11" s="7">
        <f t="shared" si="18"/>
        <v>76</v>
      </c>
      <c r="AB11" s="7" t="e">
        <f t="shared" si="19"/>
        <v>#DIV/0!</v>
      </c>
      <c r="AC11" s="1">
        <f t="shared" si="20"/>
        <v>76</v>
      </c>
      <c r="AD11" s="1">
        <f t="shared" si="21"/>
        <v>100</v>
      </c>
      <c r="AE11" s="1" t="e">
        <f t="shared" si="3"/>
        <v>#DIV/0!</v>
      </c>
      <c r="AF11" s="1" t="e">
        <f t="shared" si="4"/>
        <v>#DIV/0!</v>
      </c>
      <c r="AG11" s="1">
        <f t="shared" si="22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56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MONITORING!AF13</f>
        <v>1</v>
      </c>
      <c r="E12" s="45" t="str">
        <f>MONITORING!I13</f>
        <v>lap</v>
      </c>
      <c r="F12" s="58">
        <f>IF(D12=0,"0",100)</f>
        <v>100</v>
      </c>
      <c r="G12" s="58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MONITORING!AF13</f>
        <v>1</v>
      </c>
      <c r="L12" s="44" t="str">
        <f t="shared" si="25"/>
        <v>lap</v>
      </c>
      <c r="M12" s="118">
        <v>86</v>
      </c>
      <c r="N12" s="11">
        <f t="shared" si="11"/>
        <v>1</v>
      </c>
      <c r="O12" s="51" t="str">
        <f t="shared" si="26"/>
        <v>bulan</v>
      </c>
      <c r="P12" s="19"/>
      <c r="Q12" s="5">
        <f t="shared" si="2"/>
        <v>262</v>
      </c>
      <c r="R12" s="12">
        <f t="shared" si="23"/>
        <v>87.333333333333329</v>
      </c>
      <c r="T12" s="1">
        <f t="shared" si="13"/>
        <v>1</v>
      </c>
      <c r="U12" s="1">
        <f t="shared" si="14"/>
        <v>87.333333333333329</v>
      </c>
      <c r="W12" s="1">
        <f t="shared" si="15"/>
        <v>0</v>
      </c>
      <c r="X12" s="6" t="e">
        <f t="shared" si="24"/>
        <v>#DIV/0!</v>
      </c>
      <c r="Y12" s="1">
        <f t="shared" si="16"/>
        <v>100</v>
      </c>
      <c r="Z12" s="1">
        <f t="shared" si="17"/>
        <v>86</v>
      </c>
      <c r="AA12" s="7">
        <f t="shared" si="18"/>
        <v>76</v>
      </c>
      <c r="AB12" s="7" t="e">
        <f t="shared" si="19"/>
        <v>#DIV/0!</v>
      </c>
      <c r="AC12" s="1">
        <f t="shared" si="20"/>
        <v>76</v>
      </c>
      <c r="AD12" s="1">
        <f t="shared" si="21"/>
        <v>100</v>
      </c>
      <c r="AE12" s="1" t="e">
        <f t="shared" si="3"/>
        <v>#DIV/0!</v>
      </c>
      <c r="AF12" s="1" t="e">
        <f t="shared" si="4"/>
        <v>#DIV/0!</v>
      </c>
      <c r="AG12" s="1">
        <f t="shared" si="22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56">
        <v>7</v>
      </c>
      <c r="B13" s="13">
        <f>'FORM SKP'!B17</f>
        <v>0</v>
      </c>
      <c r="C13" s="43">
        <f>'FORM SKP'!C17</f>
        <v>0</v>
      </c>
      <c r="D13" s="65">
        <f>MONITORING!AF14</f>
        <v>0</v>
      </c>
      <c r="E13" s="45" t="str">
        <f>MONITORING!I14</f>
        <v>lap</v>
      </c>
      <c r="F13" s="58" t="str">
        <f>IF(D13=0,"0",100)</f>
        <v>0</v>
      </c>
      <c r="G13" s="58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MONITORING!AF14</f>
        <v>0</v>
      </c>
      <c r="L13" s="44" t="str">
        <f t="shared" si="25"/>
        <v>lap</v>
      </c>
      <c r="M13" s="121" t="s">
        <v>154</v>
      </c>
      <c r="N13" s="11" t="str">
        <f t="shared" si="11"/>
        <v>0</v>
      </c>
      <c r="O13" s="51" t="str">
        <f t="shared" si="26"/>
        <v>bulan</v>
      </c>
      <c r="P13" s="19"/>
      <c r="Q13" s="5" t="str">
        <f t="shared" si="2"/>
        <v>0</v>
      </c>
      <c r="R13" s="12">
        <f t="shared" si="23"/>
        <v>0</v>
      </c>
      <c r="T13" s="1">
        <f t="shared" si="13"/>
        <v>0</v>
      </c>
      <c r="U13" s="1">
        <f t="shared" si="14"/>
        <v>0</v>
      </c>
      <c r="W13" s="1" t="e">
        <f t="shared" si="15"/>
        <v>#DIV/0!</v>
      </c>
      <c r="X13" s="6" t="e">
        <f t="shared" si="24"/>
        <v>#DIV/0!</v>
      </c>
      <c r="Y13" s="1" t="e">
        <f t="shared" si="16"/>
        <v>#DIV/0!</v>
      </c>
      <c r="Z13" s="1" t="e">
        <f t="shared" si="17"/>
        <v>#VALUE!</v>
      </c>
      <c r="AA13" s="7" t="e">
        <f t="shared" si="18"/>
        <v>#DIV/0!</v>
      </c>
      <c r="AB13" s="7" t="e">
        <f t="shared" si="19"/>
        <v>#DIV/0!</v>
      </c>
      <c r="AC13" s="1" t="e">
        <f t="shared" si="20"/>
        <v>#DIV/0!</v>
      </c>
      <c r="AD13" s="1" t="e">
        <f t="shared" si="21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2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56">
        <v>8</v>
      </c>
      <c r="B14" s="13">
        <f>'FORM SKP'!B19</f>
        <v>0</v>
      </c>
      <c r="C14" s="43">
        <f>'FORM SKP'!C19</f>
        <v>0</v>
      </c>
      <c r="D14" s="65">
        <f>MONITORING!AF17</f>
        <v>0</v>
      </c>
      <c r="E14" s="45" t="str">
        <f>MONITORING!I17</f>
        <v>lap</v>
      </c>
      <c r="F14" s="58" t="str">
        <f t="shared" ref="F14" si="27">IF(D14=0,"0",100)</f>
        <v>0</v>
      </c>
      <c r="G14" s="58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MONITORING!AF15</f>
        <v>0</v>
      </c>
      <c r="L14" s="44" t="str">
        <f t="shared" si="25"/>
        <v>lap</v>
      </c>
      <c r="M14" s="121" t="s">
        <v>154</v>
      </c>
      <c r="N14" s="11" t="str">
        <f t="shared" si="11"/>
        <v>0</v>
      </c>
      <c r="O14" s="51" t="str">
        <f t="shared" si="26"/>
        <v>bulan</v>
      </c>
      <c r="P14" s="19"/>
      <c r="Q14" s="5" t="str">
        <f t="shared" si="2"/>
        <v>0</v>
      </c>
      <c r="R14" s="12">
        <f t="shared" si="23"/>
        <v>0</v>
      </c>
      <c r="T14" s="1">
        <f t="shared" si="13"/>
        <v>0</v>
      </c>
      <c r="U14" s="1">
        <f t="shared" si="14"/>
        <v>0</v>
      </c>
      <c r="W14" s="1" t="e">
        <f t="shared" si="15"/>
        <v>#DIV/0!</v>
      </c>
      <c r="X14" s="6" t="e">
        <f t="shared" si="24"/>
        <v>#DIV/0!</v>
      </c>
      <c r="Y14" s="1" t="e">
        <f t="shared" si="16"/>
        <v>#DIV/0!</v>
      </c>
      <c r="Z14" s="1" t="e">
        <f t="shared" si="17"/>
        <v>#VALUE!</v>
      </c>
      <c r="AA14" s="7" t="e">
        <f t="shared" si="18"/>
        <v>#DIV/0!</v>
      </c>
      <c r="AB14" s="7" t="e">
        <f t="shared" si="19"/>
        <v>#DIV/0!</v>
      </c>
      <c r="AC14" s="1" t="e">
        <f t="shared" si="20"/>
        <v>#DIV/0!</v>
      </c>
      <c r="AD14" s="1" t="e">
        <f t="shared" si="21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2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56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55">
        <f>'FORM SKP'!H20</f>
        <v>100</v>
      </c>
      <c r="G15" s="54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5"/>
        <v>SK</v>
      </c>
      <c r="M15" s="55"/>
      <c r="N15" s="11"/>
      <c r="O15" s="51" t="str">
        <f t="shared" si="26"/>
        <v>bulan</v>
      </c>
      <c r="P15" s="19"/>
      <c r="Q15" s="5" t="e">
        <f>AG15</f>
        <v>#DIV/0!</v>
      </c>
      <c r="R15" s="12" t="e">
        <f t="shared" si="23"/>
        <v>#DIV/0!</v>
      </c>
      <c r="T15" s="1">
        <f t="shared" si="13"/>
        <v>0</v>
      </c>
      <c r="U15" s="1">
        <f t="shared" si="14"/>
        <v>0</v>
      </c>
      <c r="W15" s="1">
        <f t="shared" si="15"/>
        <v>100</v>
      </c>
      <c r="X15" s="6" t="e">
        <f t="shared" si="24"/>
        <v>#DIV/0!</v>
      </c>
      <c r="Y15" s="1" t="e">
        <f t="shared" si="16"/>
        <v>#DIV/0!</v>
      </c>
      <c r="Z15" s="1">
        <f t="shared" si="17"/>
        <v>0</v>
      </c>
      <c r="AA15" s="7">
        <f t="shared" si="18"/>
        <v>0</v>
      </c>
      <c r="AB15" s="7" t="e">
        <f t="shared" si="19"/>
        <v>#DIV/0!</v>
      </c>
      <c r="AC15" s="1">
        <f t="shared" si="20"/>
        <v>176</v>
      </c>
      <c r="AD15" s="1">
        <f t="shared" si="21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8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56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55">
        <f>'FORM SKP'!H21</f>
        <v>0</v>
      </c>
      <c r="G16" s="54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5"/>
        <v>0</v>
      </c>
      <c r="M16" s="55"/>
      <c r="N16" s="11"/>
      <c r="O16" s="51">
        <f t="shared" si="26"/>
        <v>0</v>
      </c>
      <c r="P16" s="19"/>
      <c r="Q16" s="5" t="e">
        <f>AG16</f>
        <v>#DIV/0!</v>
      </c>
      <c r="R16" s="12" t="e">
        <f t="shared" si="23"/>
        <v>#DIV/0!</v>
      </c>
      <c r="T16" s="1">
        <f t="shared" si="13"/>
        <v>0</v>
      </c>
      <c r="U16" s="1">
        <f t="shared" si="14"/>
        <v>0</v>
      </c>
      <c r="W16" s="1" t="e">
        <f t="shared" si="15"/>
        <v>#DIV/0!</v>
      </c>
      <c r="X16" s="6" t="e">
        <f t="shared" si="24"/>
        <v>#DIV/0!</v>
      </c>
      <c r="Y16" s="1" t="e">
        <f t="shared" si="16"/>
        <v>#DIV/0!</v>
      </c>
      <c r="Z16" s="1" t="e">
        <f t="shared" si="17"/>
        <v>#DIV/0!</v>
      </c>
      <c r="AA16" s="7" t="e">
        <f t="shared" si="18"/>
        <v>#DIV/0!</v>
      </c>
      <c r="AB16" s="7" t="e">
        <f t="shared" si="19"/>
        <v>#DIV/0!</v>
      </c>
      <c r="AC16" s="1" t="e">
        <f t="shared" si="20"/>
        <v>#DIV/0!</v>
      </c>
      <c r="AD16" s="1" t="e">
        <f t="shared" si="21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8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56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55">
        <f>'FORM SKP'!H22</f>
        <v>0</v>
      </c>
      <c r="G17" s="54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5"/>
        <v>0</v>
      </c>
      <c r="M17" s="55"/>
      <c r="N17" s="11"/>
      <c r="O17" s="51">
        <f t="shared" si="26"/>
        <v>0</v>
      </c>
      <c r="P17" s="19"/>
      <c r="Q17" s="5" t="e">
        <f>AG17</f>
        <v>#DIV/0!</v>
      </c>
      <c r="R17" s="12" t="e">
        <f t="shared" si="23"/>
        <v>#DIV/0!</v>
      </c>
      <c r="T17" s="1">
        <f t="shared" si="13"/>
        <v>0</v>
      </c>
      <c r="U17" s="1">
        <f t="shared" si="14"/>
        <v>0</v>
      </c>
      <c r="W17" s="1" t="e">
        <f t="shared" si="15"/>
        <v>#DIV/0!</v>
      </c>
      <c r="X17" s="6" t="e">
        <f t="shared" si="24"/>
        <v>#DIV/0!</v>
      </c>
      <c r="Y17" s="1" t="e">
        <f t="shared" si="16"/>
        <v>#DIV/0!</v>
      </c>
      <c r="Z17" s="1" t="e">
        <f t="shared" si="17"/>
        <v>#DIV/0!</v>
      </c>
      <c r="AA17" s="7" t="e">
        <f t="shared" si="18"/>
        <v>#DIV/0!</v>
      </c>
      <c r="AB17" s="7" t="e">
        <f t="shared" si="19"/>
        <v>#DIV/0!</v>
      </c>
      <c r="AC17" s="1" t="e">
        <f t="shared" si="20"/>
        <v>#DIV/0!</v>
      </c>
      <c r="AD17" s="1" t="e">
        <f t="shared" si="21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8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56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55">
        <f>'FORM SKP'!H23</f>
        <v>0</v>
      </c>
      <c r="G18" s="54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5"/>
        <v>0</v>
      </c>
      <c r="M18" s="55"/>
      <c r="N18" s="11"/>
      <c r="O18" s="51">
        <f t="shared" si="26"/>
        <v>0</v>
      </c>
      <c r="P18" s="19"/>
      <c r="Q18" s="5" t="e">
        <f>AG18</f>
        <v>#DIV/0!</v>
      </c>
      <c r="R18" s="12" t="e">
        <f t="shared" si="23"/>
        <v>#DIV/0!</v>
      </c>
      <c r="T18" s="1">
        <f t="shared" si="13"/>
        <v>0</v>
      </c>
      <c r="U18" s="1">
        <f t="shared" si="14"/>
        <v>0</v>
      </c>
      <c r="W18" s="1" t="e">
        <f t="shared" si="15"/>
        <v>#DIV/0!</v>
      </c>
      <c r="X18" s="6" t="e">
        <f t="shared" si="24"/>
        <v>#DIV/0!</v>
      </c>
      <c r="Y18" s="1" t="e">
        <f t="shared" si="16"/>
        <v>#DIV/0!</v>
      </c>
      <c r="Z18" s="1" t="e">
        <f t="shared" si="17"/>
        <v>#DIV/0!</v>
      </c>
      <c r="AA18" s="7" t="e">
        <f t="shared" si="18"/>
        <v>#DIV/0!</v>
      </c>
      <c r="AB18" s="7" t="e">
        <f t="shared" si="19"/>
        <v>#DIV/0!</v>
      </c>
      <c r="AC18" s="1" t="e">
        <f t="shared" si="20"/>
        <v>#DIV/0!</v>
      </c>
      <c r="AD18" s="1" t="e">
        <f t="shared" si="21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8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56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55">
        <f>'FORM SKP'!H24</f>
        <v>0</v>
      </c>
      <c r="G19" s="54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5"/>
        <v>0</v>
      </c>
      <c r="M19" s="55"/>
      <c r="N19" s="11"/>
      <c r="O19" s="51">
        <f t="shared" si="26"/>
        <v>0</v>
      </c>
      <c r="P19" s="19"/>
      <c r="Q19" s="5" t="e">
        <f>AG19</f>
        <v>#DIV/0!</v>
      </c>
      <c r="R19" s="12" t="e">
        <f t="shared" si="23"/>
        <v>#DIV/0!</v>
      </c>
      <c r="T19" s="1">
        <f t="shared" si="13"/>
        <v>0</v>
      </c>
      <c r="U19" s="1">
        <f t="shared" si="14"/>
        <v>0</v>
      </c>
      <c r="W19" s="1" t="e">
        <f t="shared" si="15"/>
        <v>#DIV/0!</v>
      </c>
      <c r="X19" s="6" t="e">
        <f t="shared" si="24"/>
        <v>#DIV/0!</v>
      </c>
      <c r="Y19" s="1" t="e">
        <f t="shared" si="16"/>
        <v>#DIV/0!</v>
      </c>
      <c r="Z19" s="1" t="e">
        <f t="shared" si="17"/>
        <v>#DIV/0!</v>
      </c>
      <c r="AA19" s="7" t="e">
        <f t="shared" si="18"/>
        <v>#DIV/0!</v>
      </c>
      <c r="AB19" s="7" t="e">
        <f t="shared" si="19"/>
        <v>#DIV/0!</v>
      </c>
      <c r="AC19" s="1" t="e">
        <f t="shared" si="20"/>
        <v>#DIV/0!</v>
      </c>
      <c r="AD19" s="1" t="e">
        <f t="shared" si="21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2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4"/>
      <c r="B20" s="395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4.5451388888888893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53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53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53"/>
      <c r="R22" s="401"/>
      <c r="Z22" s="1" t="s">
        <v>34</v>
      </c>
      <c r="AJ22" s="1" t="s">
        <v>30</v>
      </c>
      <c r="AL22" s="7"/>
    </row>
    <row r="23" spans="1:41" ht="15.75" customHeight="1">
      <c r="A23" s="53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53"/>
      <c r="R23" s="401"/>
      <c r="Z23" s="1" t="s">
        <v>35</v>
      </c>
      <c r="AJ23" s="1" t="s">
        <v>31</v>
      </c>
      <c r="AL23" s="7"/>
    </row>
    <row r="24" spans="1:41" ht="15.75" customHeight="1">
      <c r="A24" s="53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53"/>
      <c r="R24" s="401"/>
      <c r="AL24" s="7"/>
    </row>
    <row r="25" spans="1:41" ht="15.75" customHeight="1">
      <c r="A25" s="53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53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6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07" t="s">
        <v>183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87.333333333333329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K20:Q20"/>
    <mergeCell ref="D20:I20"/>
    <mergeCell ref="A20:B20"/>
    <mergeCell ref="R24:R25"/>
    <mergeCell ref="D25:I25"/>
    <mergeCell ref="K25:P25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61"/>
      <c r="C3" s="61"/>
      <c r="D3" s="60" t="s">
        <v>132</v>
      </c>
      <c r="E3" s="1" t="str">
        <f>'FORM SKP'!$H$4</f>
        <v>Drs. HARYOTO, M.Ed.</v>
      </c>
      <c r="F3" s="61"/>
      <c r="G3" s="61"/>
      <c r="H3" s="61"/>
      <c r="I3" s="61"/>
      <c r="J3" s="61"/>
      <c r="L3" s="61"/>
    </row>
    <row r="4" spans="1:41" ht="16.5" customHeight="1">
      <c r="A4" s="1" t="s">
        <v>184</v>
      </c>
      <c r="B4" s="61"/>
      <c r="C4" s="61"/>
      <c r="D4" s="1" t="s">
        <v>133</v>
      </c>
      <c r="E4" s="3" t="str">
        <f>'FORM SKP'!$H$5</f>
        <v>19600129 198603 1 010</v>
      </c>
      <c r="F4" s="61"/>
      <c r="G4" s="61"/>
      <c r="H4" s="61"/>
      <c r="I4" s="61"/>
      <c r="J4" s="61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62" t="s">
        <v>92</v>
      </c>
      <c r="G6" s="393" t="s">
        <v>15</v>
      </c>
      <c r="H6" s="393"/>
      <c r="I6" s="62" t="s">
        <v>16</v>
      </c>
      <c r="J6" s="390"/>
      <c r="K6" s="393" t="s">
        <v>21</v>
      </c>
      <c r="L6" s="393"/>
      <c r="M6" s="62" t="s">
        <v>92</v>
      </c>
      <c r="N6" s="393" t="s">
        <v>15</v>
      </c>
      <c r="O6" s="393"/>
      <c r="P6" s="62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67">
        <v>1</v>
      </c>
      <c r="B7" s="13" t="str">
        <f>'FORM SKP'!B11</f>
        <v>Menyusun Silabus dan Rancangan Pelaksanaan Pembelajaran</v>
      </c>
      <c r="C7" s="43">
        <f>'FORM SKP'!C11</f>
        <v>0</v>
      </c>
      <c r="D7" s="65">
        <f>MONITORING!AJ8</f>
        <v>0</v>
      </c>
      <c r="E7" s="45" t="str">
        <f>MONITORING!I8</f>
        <v>lap</v>
      </c>
      <c r="F7" s="66" t="str">
        <f t="shared" ref="F7:F10" si="0">IF(D7=0,"0",100)</f>
        <v>0</v>
      </c>
      <c r="G7" s="66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9">
        <f>MONITORING!AJ8</f>
        <v>0</v>
      </c>
      <c r="L7" s="44" t="str">
        <f t="shared" ref="L7:L8" si="1">E7</f>
        <v>lap</v>
      </c>
      <c r="M7" s="120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67">
        <v>2</v>
      </c>
      <c r="B8" s="13" t="str">
        <f>'FORM SKP'!B12</f>
        <v>Melaksanakan Pembelajaran</v>
      </c>
      <c r="C8" s="43">
        <f>'FORM SKP'!C12</f>
        <v>0</v>
      </c>
      <c r="D8" s="65">
        <f>MONITORING!AJ9</f>
        <v>20</v>
      </c>
      <c r="E8" s="45" t="str">
        <f>MONITORING!I9</f>
        <v>lap</v>
      </c>
      <c r="F8" s="66">
        <f t="shared" si="0"/>
        <v>100</v>
      </c>
      <c r="G8" s="66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9">
        <f>MONITORING!AJ9</f>
        <v>20</v>
      </c>
      <c r="L8" s="44" t="str">
        <f t="shared" si="1"/>
        <v>lap</v>
      </c>
      <c r="M8" s="120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67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MONITORING!AJ10</f>
        <v>2</v>
      </c>
      <c r="E9" s="45" t="str">
        <f>MONITORING!I10</f>
        <v>lap</v>
      </c>
      <c r="F9" s="66">
        <f t="shared" si="0"/>
        <v>100</v>
      </c>
      <c r="G9" s="66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9">
        <f>MONITORING!AJ10</f>
        <v>2</v>
      </c>
      <c r="L9" s="44" t="str">
        <f>E9</f>
        <v>lap</v>
      </c>
      <c r="M9" s="120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67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MONITORING!AJ11</f>
        <v>2</v>
      </c>
      <c r="E10" s="45" t="str">
        <f>MONITORING!I11</f>
        <v>lap</v>
      </c>
      <c r="F10" s="66">
        <f t="shared" si="0"/>
        <v>100</v>
      </c>
      <c r="G10" s="66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9">
        <f>MONITORING!AJ11</f>
        <v>2</v>
      </c>
      <c r="L10" s="44" t="str">
        <f>E10</f>
        <v>lap</v>
      </c>
      <c r="M10" s="120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67">
        <v>5</v>
      </c>
      <c r="B11" s="13" t="str">
        <f>'FORM SKP'!B15</f>
        <v>Menganalisa Hasil Evaluasi</v>
      </c>
      <c r="C11" s="43">
        <f>'FORM SKP'!C15</f>
        <v>0</v>
      </c>
      <c r="D11" s="65">
        <f>MONITORING!AJ12</f>
        <v>2</v>
      </c>
      <c r="E11" s="45" t="str">
        <f>MONITORING!I12</f>
        <v>lap</v>
      </c>
      <c r="F11" s="66">
        <f>IF(D11=0,"0",100)</f>
        <v>100</v>
      </c>
      <c r="G11" s="66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9">
        <f>MONITORING!AJ12</f>
        <v>2</v>
      </c>
      <c r="L11" s="44" t="str">
        <f t="shared" ref="L11:L19" si="24">E11</f>
        <v>lap</v>
      </c>
      <c r="M11" s="120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67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MONITORING!AJ13</f>
        <v>1</v>
      </c>
      <c r="E12" s="45" t="str">
        <f>MONITORING!I13</f>
        <v>lap</v>
      </c>
      <c r="F12" s="66">
        <f>IF(D12=0,"0",100)</f>
        <v>100</v>
      </c>
      <c r="G12" s="66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9">
        <f>MONITORING!AJ13</f>
        <v>1</v>
      </c>
      <c r="L12" s="44" t="str">
        <f t="shared" si="24"/>
        <v>lap</v>
      </c>
      <c r="M12" s="120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67">
        <v>7</v>
      </c>
      <c r="B13" s="13">
        <f>'FORM SKP'!B17</f>
        <v>0</v>
      </c>
      <c r="C13" s="43">
        <f>'FORM SKP'!C17</f>
        <v>0</v>
      </c>
      <c r="D13" s="65">
        <f>MONITORING!AJ14</f>
        <v>0</v>
      </c>
      <c r="E13" s="45" t="str">
        <f>MONITORING!I14</f>
        <v>lap</v>
      </c>
      <c r="F13" s="66" t="str">
        <f>IF(D13=0,"0",100)</f>
        <v>0</v>
      </c>
      <c r="G13" s="66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9">
        <f>MONITORING!AJ14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67">
        <v>8</v>
      </c>
      <c r="B14" s="13">
        <f>'FORM SKP'!B19</f>
        <v>0</v>
      </c>
      <c r="C14" s="43">
        <f>'FORM SKP'!C19</f>
        <v>0</v>
      </c>
      <c r="D14" s="65">
        <f>MONITORING!AJ17</f>
        <v>0</v>
      </c>
      <c r="E14" s="45" t="str">
        <f>MONITORING!I17</f>
        <v>lap</v>
      </c>
      <c r="F14" s="66" t="str">
        <f t="shared" ref="F14" si="25">IF(D14=0,"0",100)</f>
        <v>0</v>
      </c>
      <c r="G14" s="66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9">
        <f>MONITORING!AJ17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67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66">
        <f>'FORM SKP'!H20</f>
        <v>100</v>
      </c>
      <c r="G15" s="65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66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67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66">
        <f>'FORM SKP'!H21</f>
        <v>0</v>
      </c>
      <c r="G16" s="65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66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67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66">
        <f>'FORM SKP'!H22</f>
        <v>0</v>
      </c>
      <c r="G17" s="65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66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67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66">
        <f>'FORM SKP'!H23</f>
        <v>0</v>
      </c>
      <c r="G18" s="65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66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67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66">
        <f>'FORM SKP'!H24</f>
        <v>0</v>
      </c>
      <c r="G19" s="65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66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402"/>
      <c r="B20" s="402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63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63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63"/>
      <c r="R22" s="401"/>
      <c r="Z22" s="1" t="s">
        <v>34</v>
      </c>
      <c r="AJ22" s="1" t="s">
        <v>30</v>
      </c>
      <c r="AL22" s="7"/>
    </row>
    <row r="23" spans="1:41" ht="15.75" customHeight="1">
      <c r="A23" s="63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63"/>
      <c r="R23" s="401"/>
      <c r="Z23" s="1" t="s">
        <v>35</v>
      </c>
      <c r="AJ23" s="1" t="s">
        <v>31</v>
      </c>
      <c r="AL23" s="7"/>
    </row>
    <row r="24" spans="1:41" ht="15.75" customHeight="1">
      <c r="A24" s="63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63"/>
      <c r="R24" s="401"/>
      <c r="AL24" s="7"/>
    </row>
    <row r="25" spans="1:41" ht="15.75" customHeight="1">
      <c r="A25" s="63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63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122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07" t="s">
        <v>185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0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D6:E6"/>
    <mergeCell ref="G6:H6"/>
    <mergeCell ref="K6:L6"/>
    <mergeCell ref="N6:O6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A27:Q28"/>
    <mergeCell ref="A20:B20"/>
    <mergeCell ref="D20:I20"/>
    <mergeCell ref="K20:Q20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Normal="120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61"/>
      <c r="C3" s="61"/>
      <c r="D3" s="60" t="s">
        <v>132</v>
      </c>
      <c r="E3" s="1" t="str">
        <f>'FORM SKP'!$H$4</f>
        <v>Drs. HARYOTO, M.Ed.</v>
      </c>
      <c r="F3" s="61"/>
      <c r="G3" s="61"/>
      <c r="H3" s="61"/>
      <c r="I3" s="61"/>
      <c r="J3" s="61"/>
      <c r="L3" s="61"/>
    </row>
    <row r="4" spans="1:41" ht="16.5" customHeight="1">
      <c r="A4" s="1" t="s">
        <v>186</v>
      </c>
      <c r="B4" s="61"/>
      <c r="C4" s="61"/>
      <c r="D4" s="1" t="s">
        <v>133</v>
      </c>
      <c r="E4" s="3" t="str">
        <f>'FORM SKP'!$H$5</f>
        <v>19600129 198603 1 010</v>
      </c>
      <c r="F4" s="61"/>
      <c r="G4" s="61"/>
      <c r="H4" s="61"/>
      <c r="I4" s="61"/>
      <c r="J4" s="61"/>
      <c r="L4" s="61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62" t="s">
        <v>92</v>
      </c>
      <c r="G6" s="393" t="s">
        <v>15</v>
      </c>
      <c r="H6" s="393"/>
      <c r="I6" s="62" t="s">
        <v>16</v>
      </c>
      <c r="J6" s="390"/>
      <c r="K6" s="393" t="s">
        <v>21</v>
      </c>
      <c r="L6" s="393"/>
      <c r="M6" s="62" t="s">
        <v>92</v>
      </c>
      <c r="N6" s="393" t="s">
        <v>15</v>
      </c>
      <c r="O6" s="393"/>
      <c r="P6" s="62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67">
        <v>1</v>
      </c>
      <c r="B7" s="13" t="str">
        <f>'FORM SKP'!B11</f>
        <v>Menyusun Silabus dan Rancangan Pelaksanaan Pembelajaran</v>
      </c>
      <c r="C7" s="43">
        <f>'FORM SKP'!C11</f>
        <v>0</v>
      </c>
      <c r="D7" s="65">
        <f>MONITORING!AN8</f>
        <v>0</v>
      </c>
      <c r="E7" s="45" t="str">
        <f>MONITORING!I8</f>
        <v>lap</v>
      </c>
      <c r="F7" s="66" t="str">
        <f t="shared" ref="F7:F10" si="0">IF(D7=0,"0",100)</f>
        <v>0</v>
      </c>
      <c r="G7" s="66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MONITORING!AN8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67">
        <v>2</v>
      </c>
      <c r="B8" s="13" t="str">
        <f>'FORM SKP'!B12</f>
        <v>Melaksanakan Pembelajaran</v>
      </c>
      <c r="C8" s="43">
        <f>'FORM SKP'!C12</f>
        <v>0</v>
      </c>
      <c r="D8" s="65">
        <f>MONITORING!AN9</f>
        <v>20</v>
      </c>
      <c r="E8" s="45" t="str">
        <f>MONITORING!I9</f>
        <v>lap</v>
      </c>
      <c r="F8" s="66">
        <f t="shared" si="0"/>
        <v>100</v>
      </c>
      <c r="G8" s="66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MONITORING!AN9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67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65">
        <f>MONITORING!AN10</f>
        <v>2</v>
      </c>
      <c r="E9" s="45" t="str">
        <f>MONITORING!I10</f>
        <v>lap</v>
      </c>
      <c r="F9" s="66">
        <f t="shared" si="0"/>
        <v>100</v>
      </c>
      <c r="G9" s="66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MONITORING!AN10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67">
        <v>4</v>
      </c>
      <c r="B10" s="13" t="str">
        <f>'FORM SKP'!B14</f>
        <v>Melaksanakan evaluasi pembelajaran</v>
      </c>
      <c r="C10" s="43">
        <f>'FORM SKP'!C14</f>
        <v>0</v>
      </c>
      <c r="D10" s="65">
        <f>MONITORING!AN11</f>
        <v>2</v>
      </c>
      <c r="E10" s="45" t="str">
        <f>MONITORING!I11</f>
        <v>lap</v>
      </c>
      <c r="F10" s="66">
        <f t="shared" si="0"/>
        <v>100</v>
      </c>
      <c r="G10" s="66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MONITORING!AN11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67">
        <v>5</v>
      </c>
      <c r="B11" s="13" t="str">
        <f>'FORM SKP'!B15</f>
        <v>Menganalisa Hasil Evaluasi</v>
      </c>
      <c r="C11" s="43">
        <f>'FORM SKP'!C15</f>
        <v>0</v>
      </c>
      <c r="D11" s="65">
        <f>MONITORING!AN12</f>
        <v>2</v>
      </c>
      <c r="E11" s="45" t="str">
        <f>MONITORING!I12</f>
        <v>lap</v>
      </c>
      <c r="F11" s="66">
        <f>IF(D11=0,"0",100)</f>
        <v>100</v>
      </c>
      <c r="G11" s="66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MONITORING!AN12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67">
        <v>6</v>
      </c>
      <c r="B12" s="13" t="str">
        <f>'FORM SKP'!B16</f>
        <v>Melaksanakan Perbaikan dan Pengayaan</v>
      </c>
      <c r="C12" s="43">
        <f>'FORM SKP'!C16</f>
        <v>0</v>
      </c>
      <c r="D12" s="65">
        <f>MONITORING!AN13</f>
        <v>1</v>
      </c>
      <c r="E12" s="45" t="str">
        <f>MONITORING!I13</f>
        <v>lap</v>
      </c>
      <c r="F12" s="66">
        <f>IF(D12=0,"0",100)</f>
        <v>100</v>
      </c>
      <c r="G12" s="66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MONITORING!AN13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67">
        <v>7</v>
      </c>
      <c r="B13" s="13">
        <f>'FORM SKP'!B17</f>
        <v>0</v>
      </c>
      <c r="C13" s="43">
        <f>'FORM SKP'!C17</f>
        <v>0</v>
      </c>
      <c r="D13" s="65">
        <f>MONITORING!AN14</f>
        <v>0</v>
      </c>
      <c r="E13" s="45" t="str">
        <f>MONITORING!I14</f>
        <v>lap</v>
      </c>
      <c r="F13" s="66" t="str">
        <f>IF(D13=0,"0",100)</f>
        <v>0</v>
      </c>
      <c r="G13" s="66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MONITORING!AN14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67">
        <v>8</v>
      </c>
      <c r="B14" s="13">
        <f>'FORM SKP'!B19</f>
        <v>0</v>
      </c>
      <c r="C14" s="43">
        <f>'FORM SKP'!C19</f>
        <v>0</v>
      </c>
      <c r="D14" s="65">
        <f>MONITORING!AN17</f>
        <v>0</v>
      </c>
      <c r="E14" s="45" t="str">
        <f>MONITORING!I17</f>
        <v>lap</v>
      </c>
      <c r="F14" s="66" t="str">
        <f t="shared" ref="F14" si="25">IF(D14=0,"0",100)</f>
        <v>0</v>
      </c>
      <c r="G14" s="66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/>
      <c r="L14" s="44" t="str">
        <f t="shared" si="24"/>
        <v>lap</v>
      </c>
      <c r="M14" s="66"/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#DIV/0!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67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66">
        <f>'FORM SKP'!H20</f>
        <v>100</v>
      </c>
      <c r="G15" s="65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66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67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66">
        <f>'FORM SKP'!H21</f>
        <v>0</v>
      </c>
      <c r="G16" s="65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66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67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66">
        <f>'FORM SKP'!H22</f>
        <v>0</v>
      </c>
      <c r="G17" s="65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66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67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66">
        <f>'FORM SKP'!H23</f>
        <v>0</v>
      </c>
      <c r="G18" s="65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66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67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66">
        <f>'FORM SKP'!H24</f>
        <v>0</v>
      </c>
      <c r="G19" s="65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66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402"/>
      <c r="B20" s="402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63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63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63"/>
      <c r="R22" s="401"/>
      <c r="Z22" s="1" t="s">
        <v>34</v>
      </c>
      <c r="AJ22" s="1" t="s">
        <v>30</v>
      </c>
      <c r="AL22" s="7"/>
    </row>
    <row r="23" spans="1:41" ht="15.75" customHeight="1">
      <c r="A23" s="63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63"/>
      <c r="R23" s="401"/>
      <c r="Z23" s="1" t="s">
        <v>35</v>
      </c>
      <c r="AJ23" s="1" t="s">
        <v>31</v>
      </c>
      <c r="AL23" s="7"/>
    </row>
    <row r="24" spans="1:41" ht="15.75" customHeight="1">
      <c r="A24" s="63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63"/>
      <c r="R24" s="401"/>
      <c r="AL24" s="7"/>
    </row>
    <row r="25" spans="1:41" ht="15.75" customHeight="1">
      <c r="A25" s="63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63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61"/>
      <c r="E30" s="61"/>
      <c r="F30" s="61"/>
      <c r="G30" s="61"/>
      <c r="H30" s="61"/>
      <c r="I30" s="61"/>
      <c r="J30" s="61"/>
      <c r="K30" s="307" t="s">
        <v>187</v>
      </c>
      <c r="L30" s="61"/>
      <c r="M30" s="61"/>
      <c r="N30" s="61"/>
      <c r="O30" s="61"/>
      <c r="P30" s="61"/>
    </row>
    <row r="31" spans="1:41" ht="12.75" customHeight="1">
      <c r="B31" s="86" t="s">
        <v>137</v>
      </c>
      <c r="D31" s="61"/>
      <c r="E31" s="61"/>
      <c r="F31" s="61"/>
      <c r="G31" s="61"/>
      <c r="H31" s="61"/>
      <c r="I31" s="61"/>
      <c r="J31" s="61"/>
      <c r="K31" s="61" t="s">
        <v>22</v>
      </c>
      <c r="L31" s="61"/>
      <c r="M31" s="61"/>
      <c r="N31" s="61"/>
      <c r="O31" s="61"/>
      <c r="P31" s="61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61"/>
      <c r="E34" s="61"/>
      <c r="F34" s="61"/>
      <c r="G34" s="61"/>
      <c r="H34" s="61"/>
      <c r="I34" s="61"/>
      <c r="J34" s="61"/>
      <c r="K34" s="64" t="str">
        <f>'FORM SKP'!A31</f>
        <v>Dra. SULASTRI, M.Pd.</v>
      </c>
      <c r="L34" s="64"/>
      <c r="M34" s="64"/>
      <c r="N34" s="64"/>
      <c r="O34" s="64"/>
      <c r="P34" s="64"/>
      <c r="T34" s="1">
        <f>Q7/3</f>
        <v>0</v>
      </c>
    </row>
    <row r="35" spans="2:20" ht="16.5" customHeight="1">
      <c r="B35" s="86" t="str">
        <f>"NIP."&amp;E4</f>
        <v>NIP.19600129 198603 1 010</v>
      </c>
      <c r="D35" s="61"/>
      <c r="E35" s="61"/>
      <c r="F35" s="61"/>
      <c r="G35" s="61"/>
      <c r="H35" s="61"/>
      <c r="I35" s="61"/>
      <c r="J35" s="61"/>
      <c r="K35" s="61" t="str">
        <f>'FORM SKP'!A32</f>
        <v>NIP. 19620304 198703 2 004</v>
      </c>
      <c r="L35" s="61"/>
      <c r="M35" s="61"/>
      <c r="N35" s="61"/>
      <c r="O35" s="61"/>
      <c r="P35" s="61"/>
    </row>
  </sheetData>
  <mergeCells count="29"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</mergeCells>
  <printOptions horizontalCentered="1"/>
  <pageMargins left="0.74803149606299202" right="0.74803149606299202" top="0.98425196850393704" bottom="0.98425196850393704" header="0.511811023622047" footer="0.511811023622047"/>
  <pageSetup orientation="portrait" horizontalDpi="4294967293" r:id="rId1"/>
  <headerFooter alignWithMargins="0"/>
  <colBreaks count="1" manualBreakCount="1">
    <brk id="1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188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3" t="s">
        <v>92</v>
      </c>
      <c r="G6" s="393" t="s">
        <v>15</v>
      </c>
      <c r="H6" s="393"/>
      <c r="I6" s="93" t="s">
        <v>16</v>
      </c>
      <c r="J6" s="390"/>
      <c r="K6" s="393" t="s">
        <v>21</v>
      </c>
      <c r="L6" s="393"/>
      <c r="M6" s="93" t="s">
        <v>92</v>
      </c>
      <c r="N6" s="393" t="s">
        <v>15</v>
      </c>
      <c r="O6" s="393"/>
      <c r="P6" s="93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MONITORING!AR8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MONITORING!AR8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MONITORING!AR9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MONITORING!AR9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MONITORING!AR10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MONITORING!AR10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MONITORING!AR11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MONITORING!AR11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MONITORING!AR12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MONITORING!AR12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MONITORING!AR13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MONITORING!AR13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MONITORING!AR14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MONITORING!AR14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MONITORING!AR17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MONITORING!AR15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402"/>
      <c r="B20" s="402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88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88"/>
      <c r="R22" s="401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88"/>
      <c r="R23" s="401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88"/>
      <c r="R24" s="401"/>
      <c r="AL24" s="7"/>
    </row>
    <row r="25" spans="1:41" ht="15.75" customHeight="1">
      <c r="A25" s="88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88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07" t="s">
        <v>189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190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3" t="s">
        <v>92</v>
      </c>
      <c r="G6" s="393" t="s">
        <v>15</v>
      </c>
      <c r="H6" s="393"/>
      <c r="I6" s="93" t="s">
        <v>16</v>
      </c>
      <c r="J6" s="390"/>
      <c r="K6" s="393" t="s">
        <v>21</v>
      </c>
      <c r="L6" s="393"/>
      <c r="M6" s="93" t="s">
        <v>92</v>
      </c>
      <c r="N6" s="393" t="s">
        <v>15</v>
      </c>
      <c r="O6" s="393"/>
      <c r="P6" s="93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MONITORING!AV8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MONITORING!AV8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MONITORING!AV9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MONITORING!AV9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MONITORING!AV10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MONITORING!AV10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MONITORING!AV11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MONITORING!AV11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MONITORING!AV12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MONITORING!AV12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MONITORING!AV13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MONITORING!AV13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MONITORING!AV14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MONITORING!AV14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MONITORING!AV17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MONITORING!AV15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402"/>
      <c r="B20" s="402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88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88"/>
      <c r="R22" s="401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88"/>
      <c r="R23" s="401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88"/>
      <c r="R24" s="401"/>
      <c r="AL24" s="7"/>
    </row>
    <row r="25" spans="1:41" ht="15.75" customHeight="1">
      <c r="A25" s="88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88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07" t="s">
        <v>191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paperSize="512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5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86"/>
      <c r="C3" s="86"/>
      <c r="D3" s="92" t="s">
        <v>132</v>
      </c>
      <c r="E3" s="1" t="str">
        <f>'FORM SKP'!$H$4</f>
        <v>Drs. HARYOTO, M.Ed.</v>
      </c>
      <c r="F3" s="86"/>
      <c r="G3" s="86"/>
      <c r="H3" s="86"/>
      <c r="I3" s="86"/>
      <c r="J3" s="86"/>
      <c r="L3" s="86"/>
    </row>
    <row r="4" spans="1:41" ht="16.5" customHeight="1">
      <c r="A4" s="1" t="s">
        <v>192</v>
      </c>
      <c r="B4" s="86"/>
      <c r="C4" s="86"/>
      <c r="D4" s="1" t="s">
        <v>133</v>
      </c>
      <c r="E4" s="3" t="str">
        <f>'FORM SKP'!$H$5</f>
        <v>19600129 198603 1 010</v>
      </c>
      <c r="F4" s="86"/>
      <c r="G4" s="86"/>
      <c r="H4" s="86"/>
      <c r="I4" s="86"/>
      <c r="J4" s="86"/>
      <c r="L4" s="86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3" t="s">
        <v>92</v>
      </c>
      <c r="G6" s="393" t="s">
        <v>15</v>
      </c>
      <c r="H6" s="393"/>
      <c r="I6" s="93" t="s">
        <v>16</v>
      </c>
      <c r="J6" s="390"/>
      <c r="K6" s="393" t="s">
        <v>21</v>
      </c>
      <c r="L6" s="393"/>
      <c r="M6" s="93" t="s">
        <v>92</v>
      </c>
      <c r="N6" s="393" t="s">
        <v>15</v>
      </c>
      <c r="O6" s="393"/>
      <c r="P6" s="93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89">
        <v>1</v>
      </c>
      <c r="B7" s="13" t="str">
        <f>'FORM SKP'!B11</f>
        <v>Menyusun Silabus dan Rancangan Pelaksanaan Pembelajaran</v>
      </c>
      <c r="C7" s="43">
        <f>'FORM SKP'!C11</f>
        <v>0</v>
      </c>
      <c r="D7" s="90">
        <f>MONITORING!AZ8</f>
        <v>0</v>
      </c>
      <c r="E7" s="45" t="str">
        <f>MONITORING!I8</f>
        <v>lap</v>
      </c>
      <c r="F7" s="91" t="str">
        <f t="shared" ref="F7:F10" si="0">IF(D7=0,"0",100)</f>
        <v>0</v>
      </c>
      <c r="G7" s="91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MONITORING!AZ8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89">
        <v>2</v>
      </c>
      <c r="B8" s="13" t="str">
        <f>'FORM SKP'!B12</f>
        <v>Melaksanakan Pembelajaran</v>
      </c>
      <c r="C8" s="43">
        <f>'FORM SKP'!C12</f>
        <v>0</v>
      </c>
      <c r="D8" s="90">
        <f>MONITORING!AZ9</f>
        <v>20</v>
      </c>
      <c r="E8" s="45" t="str">
        <f>MONITORING!I9</f>
        <v>lap</v>
      </c>
      <c r="F8" s="91">
        <f t="shared" si="0"/>
        <v>100</v>
      </c>
      <c r="G8" s="91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MONITORING!AZ9</f>
        <v>20</v>
      </c>
      <c r="L8" s="44" t="str">
        <f t="shared" si="1"/>
        <v>lap</v>
      </c>
      <c r="M8" s="121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8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0">
        <f>MONITORING!AZ10</f>
        <v>2</v>
      </c>
      <c r="E9" s="45" t="str">
        <f>MONITORING!I10</f>
        <v>lap</v>
      </c>
      <c r="F9" s="91">
        <f t="shared" si="0"/>
        <v>100</v>
      </c>
      <c r="G9" s="91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MONITORING!AZ10</f>
        <v>2</v>
      </c>
      <c r="L9" s="44" t="str">
        <f>E9</f>
        <v>lap</v>
      </c>
      <c r="M9" s="121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89">
        <v>4</v>
      </c>
      <c r="B10" s="13" t="str">
        <f>'FORM SKP'!B14</f>
        <v>Melaksanakan evaluasi pembelajaran</v>
      </c>
      <c r="C10" s="43">
        <f>'FORM SKP'!C14</f>
        <v>0</v>
      </c>
      <c r="D10" s="90">
        <f>MONITORING!AZ11</f>
        <v>2</v>
      </c>
      <c r="E10" s="45" t="str">
        <f>MONITORING!I11</f>
        <v>lap</v>
      </c>
      <c r="F10" s="91">
        <f t="shared" si="0"/>
        <v>100</v>
      </c>
      <c r="G10" s="91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MONITORING!AZ11</f>
        <v>2</v>
      </c>
      <c r="L10" s="44" t="str">
        <f>E10</f>
        <v>lap</v>
      </c>
      <c r="M10" s="121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89">
        <v>5</v>
      </c>
      <c r="B11" s="13" t="str">
        <f>'FORM SKP'!B15</f>
        <v>Menganalisa Hasil Evaluasi</v>
      </c>
      <c r="C11" s="43">
        <f>'FORM SKP'!C15</f>
        <v>0</v>
      </c>
      <c r="D11" s="90">
        <f>MONITORING!AZ12</f>
        <v>2</v>
      </c>
      <c r="E11" s="45" t="str">
        <f>MONITORING!I12</f>
        <v>lap</v>
      </c>
      <c r="F11" s="91">
        <f>IF(D11=0,"0",100)</f>
        <v>100</v>
      </c>
      <c r="G11" s="91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MONITORING!AZ12</f>
        <v>2</v>
      </c>
      <c r="L11" s="44" t="str">
        <f t="shared" ref="L11:L19" si="24">E11</f>
        <v>lap</v>
      </c>
      <c r="M11" s="121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89">
        <v>6</v>
      </c>
      <c r="B12" s="13" t="str">
        <f>'FORM SKP'!B16</f>
        <v>Melaksanakan Perbaikan dan Pengayaan</v>
      </c>
      <c r="C12" s="43">
        <f>'FORM SKP'!C16</f>
        <v>0</v>
      </c>
      <c r="D12" s="90">
        <f>MONITORING!AZ13</f>
        <v>1</v>
      </c>
      <c r="E12" s="45" t="str">
        <f>MONITORING!I13</f>
        <v>lap</v>
      </c>
      <c r="F12" s="91">
        <f>IF(D12=0,"0",100)</f>
        <v>100</v>
      </c>
      <c r="G12" s="91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MONITORING!AZ13</f>
        <v>1</v>
      </c>
      <c r="L12" s="44" t="str">
        <f t="shared" si="24"/>
        <v>lap</v>
      </c>
      <c r="M12" s="121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89">
        <v>7</v>
      </c>
      <c r="B13" s="13">
        <f>'FORM SKP'!B17</f>
        <v>0</v>
      </c>
      <c r="C13" s="43">
        <f>'FORM SKP'!C17</f>
        <v>0</v>
      </c>
      <c r="D13" s="90">
        <f>MONITORING!AZ14</f>
        <v>0</v>
      </c>
      <c r="E13" s="45" t="str">
        <f>MONITORING!I14</f>
        <v>lap</v>
      </c>
      <c r="F13" s="91" t="str">
        <f>IF(D13=0,"0",100)</f>
        <v>0</v>
      </c>
      <c r="G13" s="91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MONITORING!AZ14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89">
        <v>8</v>
      </c>
      <c r="B14" s="13">
        <f>'FORM SKP'!B19</f>
        <v>0</v>
      </c>
      <c r="C14" s="43">
        <f>'FORM SKP'!C19</f>
        <v>0</v>
      </c>
      <c r="D14" s="90">
        <f>MONITORING!AZ17</f>
        <v>0</v>
      </c>
      <c r="E14" s="45" t="str">
        <f>MONITORING!I17</f>
        <v>lap</v>
      </c>
      <c r="F14" s="91" t="str">
        <f t="shared" ref="F14" si="25">IF(D14=0,"0",100)</f>
        <v>0</v>
      </c>
      <c r="G14" s="91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MONITORING!AZ15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8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1">
        <f>'FORM SKP'!H20</f>
        <v>100</v>
      </c>
      <c r="G15" s="90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1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8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1">
        <f>'FORM SKP'!H21</f>
        <v>0</v>
      </c>
      <c r="G16" s="90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1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8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1">
        <f>'FORM SKP'!H22</f>
        <v>0</v>
      </c>
      <c r="G17" s="90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1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8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1">
        <f>'FORM SKP'!H23</f>
        <v>0</v>
      </c>
      <c r="G18" s="90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1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8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1">
        <f>'FORM SKP'!H24</f>
        <v>0</v>
      </c>
      <c r="G19" s="90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1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402"/>
      <c r="B20" s="402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88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88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88"/>
      <c r="R22" s="401"/>
      <c r="Z22" s="1" t="s">
        <v>34</v>
      </c>
      <c r="AJ22" s="1" t="s">
        <v>30</v>
      </c>
      <c r="AL22" s="7"/>
    </row>
    <row r="23" spans="1:41" ht="15.75" customHeight="1">
      <c r="A23" s="88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88"/>
      <c r="R23" s="401"/>
      <c r="Z23" s="1" t="s">
        <v>35</v>
      </c>
      <c r="AJ23" s="1" t="s">
        <v>31</v>
      </c>
      <c r="AL23" s="7"/>
    </row>
    <row r="24" spans="1:41" ht="15.75" customHeight="1">
      <c r="A24" s="88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88"/>
      <c r="R24" s="401"/>
      <c r="AL24" s="7"/>
    </row>
    <row r="25" spans="1:41" ht="15.75" customHeight="1">
      <c r="A25" s="88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88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86"/>
      <c r="E30" s="86"/>
      <c r="F30" s="86"/>
      <c r="G30" s="86"/>
      <c r="H30" s="86"/>
      <c r="I30" s="86"/>
      <c r="J30" s="86"/>
      <c r="K30" s="307" t="s">
        <v>193</v>
      </c>
      <c r="L30" s="86"/>
      <c r="M30" s="86"/>
      <c r="N30" s="86"/>
      <c r="O30" s="86"/>
      <c r="P30" s="86"/>
    </row>
    <row r="31" spans="1:41" ht="12.75" customHeight="1">
      <c r="B31" s="86" t="s">
        <v>137</v>
      </c>
      <c r="D31" s="86"/>
      <c r="E31" s="86"/>
      <c r="F31" s="86"/>
      <c r="G31" s="86"/>
      <c r="H31" s="86"/>
      <c r="I31" s="86"/>
      <c r="J31" s="86"/>
      <c r="K31" s="86" t="s">
        <v>22</v>
      </c>
      <c r="L31" s="86"/>
      <c r="M31" s="86"/>
      <c r="N31" s="86"/>
      <c r="O31" s="86"/>
      <c r="P31" s="86"/>
    </row>
    <row r="32" spans="1:41">
      <c r="B32" s="86"/>
    </row>
    <row r="33" spans="2:20">
      <c r="B33" s="86"/>
    </row>
    <row r="34" spans="2:20" ht="17.25" customHeight="1">
      <c r="B34" s="87" t="str">
        <f>E3</f>
        <v>Drs. HARYOTO, M.Ed.</v>
      </c>
      <c r="D34" s="86"/>
      <c r="E34" s="86"/>
      <c r="F34" s="86"/>
      <c r="G34" s="86"/>
      <c r="H34" s="86"/>
      <c r="I34" s="86"/>
      <c r="J34" s="86"/>
      <c r="K34" s="87" t="str">
        <f>'FORM SKP'!A31</f>
        <v>Dra. SULASTRI, M.Pd.</v>
      </c>
      <c r="L34" s="87"/>
      <c r="M34" s="87"/>
      <c r="N34" s="87"/>
      <c r="O34" s="87"/>
      <c r="P34" s="87"/>
      <c r="T34" s="1">
        <f>Q7/3</f>
        <v>0</v>
      </c>
    </row>
    <row r="35" spans="2:20" ht="16.5" customHeight="1">
      <c r="B35" s="86" t="str">
        <f>"NIP."&amp;E4</f>
        <v>NIP.19600129 198603 1 010</v>
      </c>
      <c r="D35" s="86"/>
      <c r="E35" s="86"/>
      <c r="F35" s="86"/>
      <c r="G35" s="86"/>
      <c r="H35" s="86"/>
      <c r="I35" s="86"/>
      <c r="J35" s="86"/>
      <c r="K35" s="86" t="str">
        <f>'FORM SKP'!A32</f>
        <v>NIP. 19620304 198703 2 004</v>
      </c>
      <c r="L35" s="86"/>
      <c r="M35" s="86"/>
      <c r="N35" s="86"/>
      <c r="O35" s="86"/>
      <c r="P35" s="86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paperSize="512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J35"/>
  <sheetViews>
    <sheetView view="pageBreakPreview" topLeftCell="A5" zoomScaleSheetLayoutView="100" workbookViewId="0">
      <selection activeCell="H14" sqref="H14"/>
    </sheetView>
  </sheetViews>
  <sheetFormatPr defaultRowHeight="15"/>
  <cols>
    <col min="1" max="1" width="5.28515625" style="123" customWidth="1"/>
    <col min="2" max="2" width="3.42578125" style="123" customWidth="1"/>
    <col min="3" max="3" width="1.7109375" style="123" customWidth="1"/>
    <col min="4" max="4" width="8.85546875" style="123" customWidth="1"/>
    <col min="5" max="5" width="10" style="123" customWidth="1"/>
    <col min="6" max="6" width="13.28515625" style="123" customWidth="1"/>
    <col min="7" max="7" width="6.28515625" style="123" customWidth="1"/>
    <col min="8" max="8" width="7.140625" style="123" customWidth="1"/>
    <col min="9" max="9" width="21.28515625" style="123" customWidth="1"/>
    <col min="10" max="10" width="31.140625" style="123" customWidth="1"/>
    <col min="11" max="16384" width="9.140625" style="123"/>
  </cols>
  <sheetData>
    <row r="1" spans="1:10" ht="21.75" customHeight="1">
      <c r="A1" s="404" t="s">
        <v>41</v>
      </c>
      <c r="B1" s="404"/>
      <c r="C1" s="404"/>
      <c r="D1" s="404"/>
      <c r="E1" s="404"/>
      <c r="F1" s="404"/>
      <c r="G1" s="404"/>
      <c r="H1" s="404"/>
      <c r="I1" s="404"/>
      <c r="J1" s="404"/>
    </row>
    <row r="2" spans="1:10" ht="13.5" customHeight="1"/>
    <row r="3" spans="1:10" ht="21.75" customHeight="1">
      <c r="A3" s="123" t="s">
        <v>3</v>
      </c>
      <c r="C3" s="123" t="s">
        <v>72</v>
      </c>
      <c r="D3" s="123" t="str">
        <f>'FORM SKP'!H4</f>
        <v>Drs. HARYOTO, M.Ed.</v>
      </c>
    </row>
    <row r="4" spans="1:10" ht="21.75" customHeight="1">
      <c r="A4" s="123" t="s">
        <v>4</v>
      </c>
      <c r="C4" s="123" t="s">
        <v>72</v>
      </c>
      <c r="D4" s="123" t="str">
        <f>'FORM SKP'!H5</f>
        <v>19600129 198603 1 010</v>
      </c>
    </row>
    <row r="5" spans="1:10" ht="13.5" customHeight="1"/>
    <row r="6" spans="1:10" ht="35.25" customHeight="1">
      <c r="A6" s="158" t="s">
        <v>42</v>
      </c>
      <c r="B6" s="412" t="s">
        <v>43</v>
      </c>
      <c r="C6" s="412"/>
      <c r="D6" s="412"/>
      <c r="E6" s="412" t="s">
        <v>44</v>
      </c>
      <c r="F6" s="412"/>
      <c r="G6" s="412"/>
      <c r="H6" s="412"/>
      <c r="I6" s="412"/>
      <c r="J6" s="159" t="s">
        <v>56</v>
      </c>
    </row>
    <row r="7" spans="1:10">
      <c r="A7" s="141">
        <v>1</v>
      </c>
      <c r="B7" s="412">
        <v>2</v>
      </c>
      <c r="C7" s="412"/>
      <c r="D7" s="412"/>
      <c r="E7" s="412">
        <v>3</v>
      </c>
      <c r="F7" s="412"/>
      <c r="G7" s="412"/>
      <c r="H7" s="412"/>
      <c r="I7" s="412"/>
      <c r="J7" s="141">
        <v>4</v>
      </c>
    </row>
    <row r="8" spans="1:10" ht="21" customHeight="1">
      <c r="A8" s="160"/>
      <c r="B8" s="161"/>
      <c r="C8" s="162"/>
      <c r="D8" s="162"/>
      <c r="E8" s="161"/>
      <c r="F8" s="162"/>
      <c r="G8" s="162"/>
      <c r="H8" s="162"/>
      <c r="I8" s="163"/>
      <c r="J8" s="160"/>
    </row>
    <row r="9" spans="1:10" ht="21" customHeight="1">
      <c r="A9" s="164">
        <v>1</v>
      </c>
      <c r="B9" s="418" t="str">
        <f>PENGUKURAN!A4</f>
        <v>2 Januari sd. 31 Desember 2018</v>
      </c>
      <c r="C9" s="421"/>
      <c r="D9" s="422"/>
      <c r="E9" s="165" t="s">
        <v>206</v>
      </c>
      <c r="F9" s="166"/>
      <c r="G9" s="166"/>
      <c r="H9" s="166"/>
      <c r="I9" s="167"/>
      <c r="J9" s="135"/>
    </row>
    <row r="10" spans="1:10" ht="26.25" customHeight="1">
      <c r="A10" s="135"/>
      <c r="B10" s="418"/>
      <c r="C10" s="421"/>
      <c r="D10" s="422"/>
      <c r="E10" s="168">
        <f>PENGUKURAN!$R$28</f>
        <v>87.333333333333329</v>
      </c>
      <c r="F10" s="166" t="s">
        <v>45</v>
      </c>
      <c r="G10" s="166"/>
      <c r="H10" s="166"/>
      <c r="I10" s="167"/>
      <c r="J10" s="135"/>
    </row>
    <row r="11" spans="1:10" ht="21" customHeight="1">
      <c r="A11" s="135"/>
      <c r="B11" s="418"/>
      <c r="C11" s="419"/>
      <c r="D11" s="420"/>
      <c r="E11" s="165" t="s">
        <v>46</v>
      </c>
      <c r="F11" s="166"/>
      <c r="G11" s="166"/>
      <c r="H11" s="166"/>
      <c r="I11" s="167"/>
      <c r="J11" s="135"/>
    </row>
    <row r="12" spans="1:10" ht="21" customHeight="1">
      <c r="A12" s="135"/>
      <c r="B12" s="127"/>
      <c r="C12" s="128"/>
      <c r="D12" s="128"/>
      <c r="E12" s="127" t="s">
        <v>47</v>
      </c>
      <c r="F12" s="128"/>
      <c r="G12" s="169" t="s">
        <v>53</v>
      </c>
      <c r="H12" s="170">
        <v>88</v>
      </c>
      <c r="I12" s="171" t="str">
        <f>IF(H12&lt;=50,"(Buruk)",IF(H12&lt;=60,"(Kurang)",IF(H12&lt;=75,"(Cukup)",IF(H12&lt;=90.99,"(Baik)","(Sangat Baik)"))))</f>
        <v>(Baik)</v>
      </c>
      <c r="J12" s="417" t="str">
        <f>'FORM SKP'!C7</f>
        <v>Kepala Sekolah</v>
      </c>
    </row>
    <row r="13" spans="1:10" ht="21" customHeight="1">
      <c r="A13" s="135"/>
      <c r="B13" s="127"/>
      <c r="C13" s="128"/>
      <c r="D13" s="128"/>
      <c r="E13" s="127" t="s">
        <v>48</v>
      </c>
      <c r="F13" s="128"/>
      <c r="G13" s="169" t="s">
        <v>53</v>
      </c>
      <c r="H13" s="170">
        <v>88</v>
      </c>
      <c r="I13" s="171" t="str">
        <f t="shared" ref="I13:I16" si="0">IF(H13&lt;=50,"(Buruk)",IF(H13&lt;=60,"(Kurang)",IF(H13&lt;=75,"(Cukup)",IF(H13&lt;=90.99,"(Baik)","(Sangat Baik)"))))</f>
        <v>(Baik)</v>
      </c>
      <c r="J13" s="417"/>
    </row>
    <row r="14" spans="1:10" ht="21" customHeight="1">
      <c r="A14" s="135"/>
      <c r="B14" s="127"/>
      <c r="C14" s="128"/>
      <c r="D14" s="128"/>
      <c r="E14" s="127" t="s">
        <v>49</v>
      </c>
      <c r="F14" s="128"/>
      <c r="G14" s="169" t="s">
        <v>53</v>
      </c>
      <c r="H14" s="170">
        <v>88</v>
      </c>
      <c r="I14" s="171" t="str">
        <f t="shared" si="0"/>
        <v>(Baik)</v>
      </c>
      <c r="J14" s="139"/>
    </row>
    <row r="15" spans="1:10" ht="21" customHeight="1">
      <c r="A15" s="135"/>
      <c r="B15" s="127"/>
      <c r="C15" s="128"/>
      <c r="D15" s="128"/>
      <c r="E15" s="127" t="s">
        <v>50</v>
      </c>
      <c r="F15" s="128"/>
      <c r="G15" s="169" t="s">
        <v>53</v>
      </c>
      <c r="H15" s="170">
        <v>88</v>
      </c>
      <c r="I15" s="171" t="str">
        <f t="shared" si="0"/>
        <v>(Baik)</v>
      </c>
      <c r="J15" s="139"/>
    </row>
    <row r="16" spans="1:10" ht="21" customHeight="1">
      <c r="A16" s="135"/>
      <c r="B16" s="127"/>
      <c r="C16" s="128"/>
      <c r="D16" s="128"/>
      <c r="E16" s="127" t="s">
        <v>51</v>
      </c>
      <c r="F16" s="128"/>
      <c r="G16" s="169" t="s">
        <v>53</v>
      </c>
      <c r="H16" s="170">
        <v>88</v>
      </c>
      <c r="I16" s="171" t="str">
        <f t="shared" si="0"/>
        <v>(Baik)</v>
      </c>
      <c r="J16" s="172" t="str">
        <f>'FORM SKP'!C4</f>
        <v>Dra. SULASTRI, M.Pd.</v>
      </c>
    </row>
    <row r="17" spans="1:10" ht="21" customHeight="1">
      <c r="A17" s="135"/>
      <c r="B17" s="127"/>
      <c r="C17" s="128"/>
      <c r="D17" s="128"/>
      <c r="E17" s="130" t="s">
        <v>52</v>
      </c>
      <c r="F17" s="131"/>
      <c r="G17" s="173" t="s">
        <v>53</v>
      </c>
      <c r="H17" s="170"/>
      <c r="I17" s="171"/>
      <c r="J17" s="164" t="str">
        <f>"NIP "&amp;'FORM SKP'!C5</f>
        <v>NIP 19620304 198703 2 004</v>
      </c>
    </row>
    <row r="18" spans="1:10" ht="21" customHeight="1">
      <c r="A18" s="135"/>
      <c r="B18" s="127"/>
      <c r="C18" s="128"/>
      <c r="D18" s="129"/>
      <c r="E18" s="161" t="s">
        <v>54</v>
      </c>
      <c r="F18" s="162"/>
      <c r="G18" s="174" t="s">
        <v>53</v>
      </c>
      <c r="H18" s="175">
        <f>SUM(H12:H17)</f>
        <v>440</v>
      </c>
      <c r="I18" s="162"/>
      <c r="J18" s="135"/>
    </row>
    <row r="19" spans="1:10" ht="21" customHeight="1">
      <c r="A19" s="135"/>
      <c r="B19" s="127"/>
      <c r="C19" s="128"/>
      <c r="D19" s="129"/>
      <c r="E19" s="127" t="s">
        <v>55</v>
      </c>
      <c r="F19" s="128"/>
      <c r="G19" s="169" t="s">
        <v>53</v>
      </c>
      <c r="H19" s="170">
        <f>IF(H17="",H18/5,H18/6)</f>
        <v>88</v>
      </c>
      <c r="I19" s="171" t="str">
        <f>IF(H19&lt;=50,"(Buruk)",IF(H19&lt;=60,"(Kurang)",IF(H19&lt;=75,"(Cukup)",IF(H19&lt;=90.99,"(Baik)","(Sangat Baik)"))))</f>
        <v>(Baik)</v>
      </c>
      <c r="J19" s="135"/>
    </row>
    <row r="20" spans="1:10" ht="21" customHeight="1">
      <c r="A20" s="138"/>
      <c r="B20" s="130"/>
      <c r="C20" s="131"/>
      <c r="D20" s="132"/>
      <c r="E20" s="130"/>
      <c r="F20" s="131"/>
      <c r="G20" s="131"/>
      <c r="H20" s="131"/>
      <c r="I20" s="132"/>
      <c r="J20" s="138"/>
    </row>
    <row r="25" spans="1:10">
      <c r="J25" s="176"/>
    </row>
    <row r="28" spans="1:10">
      <c r="J28" s="177"/>
    </row>
    <row r="35" spans="9:9">
      <c r="I35" s="178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47" right="0.28999999999999998" top="0.74803149606299213" bottom="0.74803149606299213" header="0.31496062992125984" footer="0.31496062992125984"/>
  <pageSetup paperSize="9" scale="90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5">
    <tabColor rgb="FFC00000"/>
  </sheetPr>
  <dimension ref="A1:AO36"/>
  <sheetViews>
    <sheetView view="pageBreakPreview" topLeftCell="A12" zoomScaleNormal="120" zoomScaleSheetLayoutView="100" workbookViewId="0">
      <selection activeCell="M32" sqref="M32:R32"/>
    </sheetView>
  </sheetViews>
  <sheetFormatPr defaultRowHeight="12.75"/>
  <cols>
    <col min="1" max="1" width="4.28515625" style="155" customWidth="1"/>
    <col min="2" max="2" width="45.85546875" style="155" customWidth="1"/>
    <col min="3" max="3" width="6.85546875" style="155" customWidth="1"/>
    <col min="4" max="4" width="5.7109375" style="155" customWidth="1"/>
    <col min="5" max="5" width="6.42578125" style="155" customWidth="1"/>
    <col min="6" max="6" width="5.85546875" style="155" customWidth="1"/>
    <col min="7" max="7" width="4.7109375" style="155" customWidth="1"/>
    <col min="8" max="8" width="6.7109375" style="155" customWidth="1"/>
    <col min="9" max="9" width="10" style="155" customWidth="1"/>
    <col min="10" max="10" width="6.85546875" style="155" customWidth="1"/>
    <col min="11" max="11" width="5.7109375" style="155" customWidth="1"/>
    <col min="12" max="12" width="6.5703125" style="155" customWidth="1"/>
    <col min="13" max="13" width="5.42578125" style="155" customWidth="1"/>
    <col min="14" max="14" width="4" style="155" customWidth="1"/>
    <col min="15" max="15" width="6.85546875" style="155" customWidth="1"/>
    <col min="16" max="16" width="10.42578125" style="155" bestFit="1" customWidth="1"/>
    <col min="17" max="17" width="6.85546875" style="155" customWidth="1"/>
    <col min="18" max="18" width="9.5703125" style="155" customWidth="1"/>
    <col min="19" max="19" width="18.85546875" style="155" customWidth="1"/>
    <col min="20" max="44" width="7" style="155" customWidth="1"/>
    <col min="45" max="16384" width="9.140625" style="155"/>
  </cols>
  <sheetData>
    <row r="1" spans="1:41" ht="18">
      <c r="A1" s="404" t="s">
        <v>108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</row>
    <row r="2" spans="1:41" ht="16.5" customHeight="1">
      <c r="A2" s="405"/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</row>
    <row r="3" spans="1:41" ht="14.25" customHeight="1">
      <c r="A3" s="128" t="s">
        <v>106</v>
      </c>
      <c r="B3" s="124"/>
      <c r="C3" s="124"/>
      <c r="D3" s="124"/>
      <c r="E3" s="124"/>
      <c r="F3" s="124"/>
      <c r="G3" s="124"/>
      <c r="H3" s="124"/>
      <c r="I3" s="185" t="s">
        <v>3</v>
      </c>
      <c r="J3" s="186" t="s">
        <v>72</v>
      </c>
      <c r="K3" s="403" t="str">
        <f>'FORM SKP'!$H$4</f>
        <v>Drs. HARYOTO, M.Ed.</v>
      </c>
      <c r="L3" s="403"/>
      <c r="M3" s="403"/>
      <c r="N3" s="403"/>
      <c r="O3" s="403"/>
      <c r="P3" s="403"/>
      <c r="Q3" s="403"/>
      <c r="R3" s="403"/>
    </row>
    <row r="4" spans="1:41" ht="14.25" customHeight="1">
      <c r="A4" s="123" t="str">
        <f>COVER!A16</f>
        <v>2 Januari sd. 31 Desember 2018</v>
      </c>
      <c r="B4" s="128"/>
      <c r="C4" s="128"/>
      <c r="D4" s="128"/>
      <c r="E4" s="128"/>
      <c r="F4" s="128"/>
      <c r="G4" s="123"/>
      <c r="H4" s="123"/>
      <c r="I4" s="123" t="s">
        <v>4</v>
      </c>
      <c r="J4" s="186" t="s">
        <v>72</v>
      </c>
      <c r="K4" s="356" t="str">
        <f>'FORM SKP'!$H$5</f>
        <v>19600129 198603 1 010</v>
      </c>
      <c r="L4" s="356"/>
      <c r="M4" s="356"/>
      <c r="N4" s="356"/>
      <c r="O4" s="356"/>
      <c r="P4" s="356"/>
      <c r="Q4" s="356"/>
      <c r="R4" s="356"/>
    </row>
    <row r="5" spans="1:41" ht="26.25" customHeight="1">
      <c r="A5" s="409" t="s">
        <v>0</v>
      </c>
      <c r="B5" s="408" t="s">
        <v>109</v>
      </c>
      <c r="C5" s="408" t="s">
        <v>19</v>
      </c>
      <c r="D5" s="409" t="s">
        <v>8</v>
      </c>
      <c r="E5" s="409"/>
      <c r="F5" s="409"/>
      <c r="G5" s="409"/>
      <c r="H5" s="409"/>
      <c r="I5" s="409"/>
      <c r="J5" s="409" t="s">
        <v>19</v>
      </c>
      <c r="K5" s="409" t="s">
        <v>13</v>
      </c>
      <c r="L5" s="409"/>
      <c r="M5" s="409"/>
      <c r="N5" s="409"/>
      <c r="O5" s="409"/>
      <c r="P5" s="409"/>
      <c r="Q5" s="408" t="s">
        <v>14</v>
      </c>
      <c r="R5" s="408" t="s">
        <v>18</v>
      </c>
      <c r="AB5" s="157"/>
      <c r="AC5" s="157"/>
      <c r="AD5" s="157"/>
      <c r="AE5" s="157"/>
      <c r="AF5" s="157"/>
      <c r="AG5" s="157"/>
      <c r="AH5" s="157"/>
      <c r="AI5" s="157"/>
      <c r="AJ5" s="157"/>
    </row>
    <row r="6" spans="1:41" s="179" customFormat="1" ht="60">
      <c r="A6" s="409"/>
      <c r="B6" s="408"/>
      <c r="C6" s="408"/>
      <c r="D6" s="411" t="s">
        <v>21</v>
      </c>
      <c r="E6" s="411"/>
      <c r="F6" s="159" t="s">
        <v>92</v>
      </c>
      <c r="G6" s="411" t="s">
        <v>15</v>
      </c>
      <c r="H6" s="411"/>
      <c r="I6" s="159" t="s">
        <v>16</v>
      </c>
      <c r="J6" s="409"/>
      <c r="K6" s="411" t="s">
        <v>21</v>
      </c>
      <c r="L6" s="411"/>
      <c r="M6" s="159" t="s">
        <v>92</v>
      </c>
      <c r="N6" s="411" t="s">
        <v>15</v>
      </c>
      <c r="O6" s="411"/>
      <c r="P6" s="159" t="s">
        <v>16</v>
      </c>
      <c r="Q6" s="408"/>
      <c r="R6" s="408"/>
      <c r="W6" s="179" t="s">
        <v>32</v>
      </c>
      <c r="X6" s="179" t="s">
        <v>33</v>
      </c>
      <c r="Y6" s="179" t="s">
        <v>26</v>
      </c>
      <c r="Z6" s="179" t="s">
        <v>27</v>
      </c>
      <c r="AA6" s="179" t="s">
        <v>28</v>
      </c>
      <c r="AB6" s="179" t="s">
        <v>29</v>
      </c>
      <c r="AC6" s="179" t="s">
        <v>36</v>
      </c>
      <c r="AD6" s="179" t="s">
        <v>37</v>
      </c>
      <c r="AE6" s="179" t="s">
        <v>38</v>
      </c>
      <c r="AF6" s="179" t="s">
        <v>39</v>
      </c>
    </row>
    <row r="7" spans="1:41" s="180" customFormat="1" ht="15">
      <c r="A7" s="187">
        <v>1</v>
      </c>
      <c r="B7" s="188">
        <v>2</v>
      </c>
      <c r="C7" s="188">
        <v>3</v>
      </c>
      <c r="D7" s="407">
        <v>4</v>
      </c>
      <c r="E7" s="407"/>
      <c r="F7" s="188">
        <v>5</v>
      </c>
      <c r="G7" s="407">
        <v>6</v>
      </c>
      <c r="H7" s="407"/>
      <c r="I7" s="188">
        <v>7</v>
      </c>
      <c r="J7" s="188">
        <v>8</v>
      </c>
      <c r="K7" s="410">
        <v>9</v>
      </c>
      <c r="L7" s="410"/>
      <c r="M7" s="188">
        <v>10</v>
      </c>
      <c r="N7" s="410">
        <v>11</v>
      </c>
      <c r="O7" s="410"/>
      <c r="P7" s="188">
        <v>12</v>
      </c>
      <c r="Q7" s="188">
        <v>13</v>
      </c>
      <c r="R7" s="188">
        <v>14</v>
      </c>
    </row>
    <row r="8" spans="1:41" ht="35.25" customHeight="1">
      <c r="A8" s="141">
        <v>1</v>
      </c>
      <c r="B8" s="189" t="str">
        <f>'FORM SKP'!B11</f>
        <v>Menyusun Silabus dan Rancangan Pelaksanaan Pembelajaran</v>
      </c>
      <c r="C8" s="190">
        <f>'FORM SKP'!E11</f>
        <v>4.958333333333333</v>
      </c>
      <c r="D8" s="136">
        <f>'FORM SKP'!F11</f>
        <v>2</v>
      </c>
      <c r="E8" s="191" t="str">
        <f>'FORM SKP'!G11</f>
        <v>Lap</v>
      </c>
      <c r="F8" s="192">
        <f>'FORM SKP'!H11</f>
        <v>100</v>
      </c>
      <c r="G8" s="136">
        <f>'FORM SKP'!I11</f>
        <v>12</v>
      </c>
      <c r="H8" s="148" t="str">
        <f>'FORM SKP'!J11</f>
        <v>bulan</v>
      </c>
      <c r="I8" s="193">
        <f>'FORM SKP'!K11</f>
        <v>0</v>
      </c>
      <c r="J8" s="190">
        <f>K8*'FORM SKP'!D11</f>
        <v>4.958333333333333</v>
      </c>
      <c r="K8" s="137">
        <f>MONITORING!F8</f>
        <v>2</v>
      </c>
      <c r="L8" s="194" t="str">
        <f t="shared" ref="L8:L9" si="0">E8</f>
        <v>Lap</v>
      </c>
      <c r="M8" s="192">
        <f>IFERROR(ROUND((Jan!M7+Pebr!M7+Mart!M7+Apr!M7+Mei!M7+Juni!M7+Juli!M7+Agust!M7+Sept!M7+Okt!M7+Nop!M7+Des!M7)/COUNT(Jan!M7,Juli!M7),0),"")</f>
        <v>86</v>
      </c>
      <c r="N8" s="137">
        <v>12</v>
      </c>
      <c r="O8" s="195" t="str">
        <f t="shared" ref="O8:O9" si="1">H8</f>
        <v>bulan</v>
      </c>
      <c r="P8" s="196"/>
      <c r="Q8" s="197">
        <f t="shared" ref="Q8:Q20" si="2">AG8</f>
        <v>262</v>
      </c>
      <c r="R8" s="144">
        <f>IF(P8="",Q8/3,Q8/4)</f>
        <v>87.333333333333329</v>
      </c>
      <c r="T8" s="155">
        <f>IF(D8&gt;0,1,0)</f>
        <v>1</v>
      </c>
      <c r="U8" s="155">
        <f>IFERROR(R8,0)</f>
        <v>87.333333333333329</v>
      </c>
      <c r="W8" s="155">
        <f>100-(N8/G8*100)</f>
        <v>0</v>
      </c>
      <c r="X8" s="181" t="e">
        <f>100-(P8/I8*100)</f>
        <v>#DIV/0!</v>
      </c>
      <c r="Y8" s="155">
        <f>K8/D8*100</f>
        <v>100</v>
      </c>
      <c r="Z8" s="155">
        <f>M8/F8*100</f>
        <v>86</v>
      </c>
      <c r="AA8" s="157">
        <f>IF(W8&gt;24,AD8,AC8)</f>
        <v>76.000000000000014</v>
      </c>
      <c r="AB8" s="157" t="e">
        <f>IF(X8&gt;24,AF8,AE8)</f>
        <v>#DIV/0!</v>
      </c>
      <c r="AC8" s="155">
        <f>((1.76*G8-N8)/G8)*100</f>
        <v>76.000000000000014</v>
      </c>
      <c r="AD8" s="155">
        <f>76-((((1.76*G8-N8)/G8)*100)-100)</f>
        <v>99.999999999999986</v>
      </c>
      <c r="AE8" s="155" t="e">
        <f t="shared" ref="AE8:AE20" si="3">((1.76*I8-P8)/I8)*100</f>
        <v>#DIV/0!</v>
      </c>
      <c r="AF8" s="155" t="e">
        <f t="shared" ref="AF8:AF20" si="4">76-((((1.76*I8-P8)/I8)*100)-100)</f>
        <v>#DIV/0!</v>
      </c>
      <c r="AG8" s="155">
        <f>IFERROR(SUM(Y8:AB8),SUM(Y8:AA8))</f>
        <v>262</v>
      </c>
      <c r="AK8" s="182">
        <f t="shared" ref="AK8:AK9" si="5">100-(N8/G8*100)</f>
        <v>0</v>
      </c>
      <c r="AL8" s="183" t="e">
        <f t="shared" ref="AL8:AL9" si="6">100-(P8/I8*100)</f>
        <v>#DIV/0!</v>
      </c>
      <c r="AM8" s="157" t="e">
        <f t="shared" ref="AM8:AM9" si="7">IF(AND(AK8&gt;24,AL8&gt;24),(IFERROR(((K8/D8*100)+(M8/F8*100)+(76-((((1.76*G8-N8)/G8)*100)-100))+(76-((((1.76*I8-P8)/I8)*100)-100))),((K8/D8*100)+(M8/F8*100)+(76-((((1.76*G8-N8)/G8)*100)-100))))),(IFERROR(((K8/D8*100)+(M8/F8*100)+(((1.76*G8-N8)/G8)*100))+(((1.76*I8-P8)/I8)*100),((K8/D8*100)+(M8/F8*100)+(((1.76*G8-N8)/G8)*100)))))</f>
        <v>#DIV/0!</v>
      </c>
      <c r="AN8" s="157">
        <f t="shared" ref="AN8:AN9" si="8">IF(AK8&gt;24,(((K8/D8*100)+(M8/F8*100)+(76-((((1.76*G8-N8)/G8)*100)-100)))),(((K8/D8*100)+(M8/F8*100)+(((1.76*G8-N8)/G8)*100))))</f>
        <v>262</v>
      </c>
      <c r="AO8" s="155">
        <f t="shared" ref="AO8:AO9" si="9">IFERROR(AM8,AN8)</f>
        <v>262</v>
      </c>
    </row>
    <row r="9" spans="1:41" ht="24.95" customHeight="1">
      <c r="A9" s="141">
        <v>2</v>
      </c>
      <c r="B9" s="189" t="str">
        <f>'FORM SKP'!B12</f>
        <v>Melaksanakan Pembelajaran</v>
      </c>
      <c r="C9" s="190">
        <f>'FORM SKP'!E12</f>
        <v>4.958333333333333</v>
      </c>
      <c r="D9" s="137">
        <f>'FORM SKP'!F12</f>
        <v>240</v>
      </c>
      <c r="E9" s="194" t="str">
        <f>'FORM SKP'!G12</f>
        <v>Lap</v>
      </c>
      <c r="F9" s="192">
        <f>'FORM SKP'!H12</f>
        <v>100</v>
      </c>
      <c r="G9" s="137">
        <f>'FORM SKP'!I12</f>
        <v>12</v>
      </c>
      <c r="H9" s="195" t="str">
        <f>'FORM SKP'!J12</f>
        <v>bulan</v>
      </c>
      <c r="I9" s="193">
        <f>'FORM SKP'!K12</f>
        <v>0</v>
      </c>
      <c r="J9" s="190">
        <f>K9*'FORM SKP'!D12</f>
        <v>4.958333333333333</v>
      </c>
      <c r="K9" s="137">
        <f>MONITORING!F9</f>
        <v>240</v>
      </c>
      <c r="L9" s="194" t="str">
        <f t="shared" si="0"/>
        <v>Lap</v>
      </c>
      <c r="M9" s="192">
        <f>IFERROR(ROUND((Jan!M8+Pebr!M8+Mart!M8+Apr!M8+Mei!M8+Juni!M8+Juli!M8+Agust!M8+Sept!M8+Okt!M8+Nop!M8+Des!M8)/COUNT(Jan!M8,Pebr!M8,Mart!M8,Apr!M8,Mei!M8,Juni!M8,Juli!M8,Agust!M8,Sept!M8,Okt!M8,Nop!M8,Des!M8),0),"")</f>
        <v>86</v>
      </c>
      <c r="N9" s="137">
        <v>12</v>
      </c>
      <c r="O9" s="195" t="str">
        <f t="shared" si="1"/>
        <v>bulan</v>
      </c>
      <c r="P9" s="198"/>
      <c r="Q9" s="197">
        <f t="shared" si="2"/>
        <v>262</v>
      </c>
      <c r="R9" s="144">
        <f>IF(P9="",Q9/3,Q9/4)</f>
        <v>87.333333333333329</v>
      </c>
      <c r="T9" s="155">
        <f t="shared" ref="T9:T20" si="10">IF(D9&gt;0,1,0)</f>
        <v>1</v>
      </c>
      <c r="U9" s="155">
        <f t="shared" ref="U9:U20" si="11">IFERROR(R9,0)</f>
        <v>87.333333333333329</v>
      </c>
      <c r="W9" s="155">
        <f t="shared" ref="W9:W20" si="12">100-(N9/G9*100)</f>
        <v>0</v>
      </c>
      <c r="X9" s="181" t="e">
        <f>100-(P9/I9*100)</f>
        <v>#DIV/0!</v>
      </c>
      <c r="Y9" s="155">
        <f t="shared" ref="Y9:Y20" si="13">K9/D9*100</f>
        <v>100</v>
      </c>
      <c r="Z9" s="155">
        <f t="shared" ref="Z9:Z20" si="14">M9/F9*100</f>
        <v>86</v>
      </c>
      <c r="AA9" s="157">
        <f t="shared" ref="AA9:AA20" si="15">IF(W9&gt;24,AD9,AC9)</f>
        <v>76.000000000000014</v>
      </c>
      <c r="AB9" s="157" t="e">
        <f t="shared" ref="AB9:AB20" si="16">IF(X9&gt;24,AF9,AE9)</f>
        <v>#DIV/0!</v>
      </c>
      <c r="AC9" s="155">
        <f t="shared" ref="AC9:AC20" si="17">((1.76*G9-N9)/G9)*100</f>
        <v>76.000000000000014</v>
      </c>
      <c r="AD9" s="155">
        <f t="shared" ref="AD9:AD20" si="18">76-((((1.76*G9-N9)/G9)*100)-100)</f>
        <v>99.999999999999986</v>
      </c>
      <c r="AE9" s="155" t="e">
        <f>((1.76*I9-P8)/I9)*100</f>
        <v>#DIV/0!</v>
      </c>
      <c r="AF9" s="155" t="e">
        <f>76-((((1.76*I9-P8)/I9)*100)-100)</f>
        <v>#DIV/0!</v>
      </c>
      <c r="AG9" s="155">
        <f t="shared" ref="AG9:AG20" si="19">IFERROR(SUM(Y9:AB9),SUM(Y9:AA9))</f>
        <v>262</v>
      </c>
      <c r="AK9" s="182">
        <f t="shared" si="5"/>
        <v>0</v>
      </c>
      <c r="AL9" s="183" t="e">
        <f t="shared" si="6"/>
        <v>#DIV/0!</v>
      </c>
      <c r="AM9" s="157" t="e">
        <f t="shared" si="7"/>
        <v>#DIV/0!</v>
      </c>
      <c r="AN9" s="157">
        <f t="shared" si="8"/>
        <v>262</v>
      </c>
      <c r="AO9" s="155">
        <f t="shared" si="9"/>
        <v>262</v>
      </c>
    </row>
    <row r="10" spans="1:41" ht="37.5" customHeight="1">
      <c r="A10" s="141">
        <v>3</v>
      </c>
      <c r="B10" s="189" t="str">
        <f>'FORM SKP'!B13</f>
        <v>Menyusun alat ukur / membuat soal mata pelajaran yang diakui</v>
      </c>
      <c r="C10" s="190">
        <f>'FORM SKP'!E13</f>
        <v>4.958333333333333</v>
      </c>
      <c r="D10" s="137">
        <f>'FORM SKP'!F13</f>
        <v>24</v>
      </c>
      <c r="E10" s="194" t="str">
        <f>'FORM SKP'!G13</f>
        <v>Lap</v>
      </c>
      <c r="F10" s="192">
        <f>'FORM SKP'!H13</f>
        <v>100</v>
      </c>
      <c r="G10" s="137">
        <f>'FORM SKP'!I13</f>
        <v>12</v>
      </c>
      <c r="H10" s="195" t="str">
        <f>'FORM SKP'!J13</f>
        <v>bulan</v>
      </c>
      <c r="I10" s="193">
        <f>'FORM SKP'!K13</f>
        <v>0</v>
      </c>
      <c r="J10" s="190">
        <f>K10*'FORM SKP'!D13</f>
        <v>4.958333333333333</v>
      </c>
      <c r="K10" s="137">
        <f>MONITORING!F10</f>
        <v>24</v>
      </c>
      <c r="L10" s="194" t="str">
        <f>E10</f>
        <v>Lap</v>
      </c>
      <c r="M10" s="192">
        <f>IFERROR(ROUND((Jan!M9+Pebr!M9+Mart!M9+Apr!M9+Mei!M9+Juni!M9+Juli!M9+Agust!M9+Sept!M9+Okt!M9+Nop!M9+Des!M9)/COUNT(Jan!M9,Pebr!M9,Mart!M9,Apr!M9,Mei!M9,Juni!M9,Juli!M9,Agust!M9,Sept!M9,Okt!M9,Nop!M9,Des!M9),0),"")</f>
        <v>86</v>
      </c>
      <c r="N10" s="137">
        <v>12</v>
      </c>
      <c r="O10" s="195" t="str">
        <f>H10</f>
        <v>bulan</v>
      </c>
      <c r="P10" s="198"/>
      <c r="Q10" s="197">
        <f t="shared" si="2"/>
        <v>262</v>
      </c>
      <c r="R10" s="144">
        <f t="shared" ref="R10:R20" si="20">IF(P10="",Q10/3,Q10/4)</f>
        <v>87.333333333333329</v>
      </c>
      <c r="T10" s="155">
        <f t="shared" si="10"/>
        <v>1</v>
      </c>
      <c r="U10" s="155">
        <f t="shared" si="11"/>
        <v>87.333333333333329</v>
      </c>
      <c r="W10" s="155">
        <f t="shared" si="12"/>
        <v>0</v>
      </c>
      <c r="X10" s="181" t="e">
        <f t="shared" ref="X10:X20" si="21">100-(P10/I10*100)</f>
        <v>#DIV/0!</v>
      </c>
      <c r="Y10" s="155">
        <f t="shared" si="13"/>
        <v>100</v>
      </c>
      <c r="Z10" s="155">
        <f t="shared" si="14"/>
        <v>86</v>
      </c>
      <c r="AA10" s="157">
        <f t="shared" si="15"/>
        <v>76.000000000000014</v>
      </c>
      <c r="AB10" s="157" t="e">
        <f t="shared" si="16"/>
        <v>#DIV/0!</v>
      </c>
      <c r="AC10" s="155">
        <f t="shared" si="17"/>
        <v>76.000000000000014</v>
      </c>
      <c r="AD10" s="155">
        <f t="shared" si="18"/>
        <v>99.999999999999986</v>
      </c>
      <c r="AE10" s="155" t="e">
        <f t="shared" si="3"/>
        <v>#DIV/0!</v>
      </c>
      <c r="AF10" s="155" t="e">
        <f t="shared" si="4"/>
        <v>#DIV/0!</v>
      </c>
      <c r="AG10" s="155">
        <f t="shared" si="19"/>
        <v>262</v>
      </c>
      <c r="AI10" s="157"/>
      <c r="AJ10" s="157"/>
      <c r="AK10" s="182">
        <f t="shared" ref="AK10:AK20" si="22">100-(N10/G10*100)</f>
        <v>0</v>
      </c>
      <c r="AL10" s="183" t="e">
        <f t="shared" ref="AL10:AL20" si="23">100-(P10/I10*100)</f>
        <v>#DIV/0!</v>
      </c>
      <c r="AM10" s="157" t="e">
        <f t="shared" ref="AM10:AM20" si="24">IF(AND(AK10&gt;24,AL10&gt;24),(IFERROR(((K10/D10*100)+(M10/F10*100)+(76-((((1.76*G10-N10)/G10)*100)-100))+(76-((((1.76*I10-P10)/I10)*100)-100))),((K10/D10*100)+(M10/F10*100)+(76-((((1.76*G10-N10)/G10)*100)-100))))),(IFERROR(((K10/D10*100)+(M10/F10*100)+(((1.76*G10-N10)/G10)*100))+(((1.76*I10-P10)/I10)*100),((K10/D10*100)+(M10/F10*100)+(((1.76*G10-N10)/G10)*100)))))</f>
        <v>#DIV/0!</v>
      </c>
      <c r="AN10" s="157">
        <f t="shared" ref="AN10:AN20" si="25">IF(AK10&gt;24,(((K10/D10*100)+(M10/F10*100)+(76-((((1.76*G10-N10)/G10)*100)-100)))),(((K10/D10*100)+(M10/F10*100)+(((1.76*G10-N10)/G10)*100))))</f>
        <v>262</v>
      </c>
      <c r="AO10" s="155">
        <f t="shared" ref="AO10:AO20" si="26">IFERROR(AM10,AN10)</f>
        <v>262</v>
      </c>
    </row>
    <row r="11" spans="1:41" ht="24.95" customHeight="1">
      <c r="A11" s="141">
        <v>4</v>
      </c>
      <c r="B11" s="189" t="str">
        <f>'FORM SKP'!B14</f>
        <v>Melaksanakan evaluasi pembelajaran</v>
      </c>
      <c r="C11" s="190">
        <f>'FORM SKP'!E14</f>
        <v>4.958333333333333</v>
      </c>
      <c r="D11" s="137">
        <f>'FORM SKP'!F14</f>
        <v>24</v>
      </c>
      <c r="E11" s="194" t="str">
        <f>'FORM SKP'!G14</f>
        <v>Lap</v>
      </c>
      <c r="F11" s="192">
        <f>'FORM SKP'!H14</f>
        <v>100</v>
      </c>
      <c r="G11" s="137">
        <f>'FORM SKP'!I14</f>
        <v>12</v>
      </c>
      <c r="H11" s="195" t="str">
        <f>'FORM SKP'!J14</f>
        <v>bulan</v>
      </c>
      <c r="I11" s="193">
        <f>'FORM SKP'!K14</f>
        <v>0</v>
      </c>
      <c r="J11" s="190">
        <f>K11*'FORM SKP'!D14</f>
        <v>4.958333333333333</v>
      </c>
      <c r="K11" s="137">
        <f>MONITORING!F11</f>
        <v>24</v>
      </c>
      <c r="L11" s="194" t="str">
        <f>E11</f>
        <v>Lap</v>
      </c>
      <c r="M11" s="192">
        <f>IFERROR(ROUND((Jan!M10+Pebr!M10+Mart!M10+Apr!M10+Mei!M10+Juni!M10+Juli!M10+Agust!M10+Sept!M10+Okt!M10+Nop!M10+Des!M10)/COUNT(Jan!M10,Pebr!M10,Mart!M10,Apr!M10,Mei!M10,Juni!M10,Juli!M10,Agust!M10,Sept!M10,Okt!M10,Nop!M10,Des!M10),0),"")</f>
        <v>86</v>
      </c>
      <c r="N11" s="137">
        <v>12</v>
      </c>
      <c r="O11" s="195" t="str">
        <f>H11</f>
        <v>bulan</v>
      </c>
      <c r="P11" s="198"/>
      <c r="Q11" s="197">
        <f t="shared" si="2"/>
        <v>262</v>
      </c>
      <c r="R11" s="144">
        <f t="shared" si="20"/>
        <v>87.333333333333329</v>
      </c>
      <c r="T11" s="155">
        <f t="shared" si="10"/>
        <v>1</v>
      </c>
      <c r="U11" s="155">
        <f t="shared" si="11"/>
        <v>87.333333333333329</v>
      </c>
      <c r="W11" s="155">
        <f t="shared" si="12"/>
        <v>0</v>
      </c>
      <c r="X11" s="181" t="e">
        <f t="shared" si="21"/>
        <v>#DIV/0!</v>
      </c>
      <c r="Y11" s="155">
        <f t="shared" si="13"/>
        <v>100</v>
      </c>
      <c r="Z11" s="155">
        <f t="shared" si="14"/>
        <v>86</v>
      </c>
      <c r="AA11" s="157">
        <f t="shared" si="15"/>
        <v>76.000000000000014</v>
      </c>
      <c r="AB11" s="157" t="e">
        <f t="shared" si="16"/>
        <v>#DIV/0!</v>
      </c>
      <c r="AC11" s="155">
        <f t="shared" si="17"/>
        <v>76.000000000000014</v>
      </c>
      <c r="AD11" s="155">
        <f t="shared" si="18"/>
        <v>99.999999999999986</v>
      </c>
      <c r="AE11" s="155" t="e">
        <f t="shared" si="3"/>
        <v>#DIV/0!</v>
      </c>
      <c r="AF11" s="155" t="e">
        <f t="shared" si="4"/>
        <v>#DIV/0!</v>
      </c>
      <c r="AG11" s="155">
        <f t="shared" si="19"/>
        <v>262</v>
      </c>
      <c r="AK11" s="182">
        <f t="shared" si="22"/>
        <v>0</v>
      </c>
      <c r="AL11" s="183" t="e">
        <f t="shared" si="23"/>
        <v>#DIV/0!</v>
      </c>
      <c r="AM11" s="157" t="e">
        <f t="shared" si="24"/>
        <v>#DIV/0!</v>
      </c>
      <c r="AN11" s="157">
        <f t="shared" si="25"/>
        <v>262</v>
      </c>
      <c r="AO11" s="155">
        <f t="shared" si="26"/>
        <v>262</v>
      </c>
    </row>
    <row r="12" spans="1:41" ht="24.95" customHeight="1">
      <c r="A12" s="141">
        <v>5</v>
      </c>
      <c r="B12" s="189" t="str">
        <f>'FORM SKP'!B15</f>
        <v>Menganalisa Hasil Evaluasi</v>
      </c>
      <c r="C12" s="190">
        <f>'FORM SKP'!E15</f>
        <v>4.958333333333333</v>
      </c>
      <c r="D12" s="137">
        <f>'FORM SKP'!F15</f>
        <v>24</v>
      </c>
      <c r="E12" s="194" t="str">
        <f>'FORM SKP'!G15</f>
        <v>Lap</v>
      </c>
      <c r="F12" s="192">
        <f>'FORM SKP'!H15</f>
        <v>100</v>
      </c>
      <c r="G12" s="137">
        <f>'FORM SKP'!I15</f>
        <v>12</v>
      </c>
      <c r="H12" s="195" t="str">
        <f>'FORM SKP'!J15</f>
        <v>bulan</v>
      </c>
      <c r="I12" s="193">
        <f>'FORM SKP'!K15</f>
        <v>0</v>
      </c>
      <c r="J12" s="190">
        <f>K12*'FORM SKP'!D15</f>
        <v>4.958333333333333</v>
      </c>
      <c r="K12" s="137">
        <f>MONITORING!F12</f>
        <v>24</v>
      </c>
      <c r="L12" s="194" t="str">
        <f t="shared" ref="L12:L20" si="27">E12</f>
        <v>Lap</v>
      </c>
      <c r="M12" s="192">
        <f>IFERROR(ROUND((Jan!M11+Pebr!M11+Mart!M11+Apr!M11+Mei!M11+Juni!M11+Juli!M11+Agust!M11+Sept!M11+Okt!M11+Nop!M11+Des!M11)/COUNT(Jan!M11,Pebr!M11,Mart!M11,Apr!M11,Mei!M11,Juni!M11,Juli!M11,Agust!M11,Sept!M11,Okt!M11,Nop!M11,Des!M11),0),"")</f>
        <v>86</v>
      </c>
      <c r="N12" s="137">
        <v>12</v>
      </c>
      <c r="O12" s="195" t="str">
        <f t="shared" ref="O12:O20" si="28">H12</f>
        <v>bulan</v>
      </c>
      <c r="P12" s="198"/>
      <c r="Q12" s="197">
        <f t="shared" si="2"/>
        <v>262</v>
      </c>
      <c r="R12" s="144">
        <f t="shared" si="20"/>
        <v>87.333333333333329</v>
      </c>
      <c r="T12" s="155">
        <f t="shared" si="10"/>
        <v>1</v>
      </c>
      <c r="U12" s="155">
        <f t="shared" si="11"/>
        <v>87.333333333333329</v>
      </c>
      <c r="W12" s="155">
        <f t="shared" si="12"/>
        <v>0</v>
      </c>
      <c r="X12" s="181" t="e">
        <f t="shared" si="21"/>
        <v>#DIV/0!</v>
      </c>
      <c r="Y12" s="155">
        <f t="shared" si="13"/>
        <v>100</v>
      </c>
      <c r="Z12" s="155">
        <f t="shared" si="14"/>
        <v>86</v>
      </c>
      <c r="AA12" s="157">
        <f t="shared" si="15"/>
        <v>76.000000000000014</v>
      </c>
      <c r="AB12" s="157" t="e">
        <f t="shared" si="16"/>
        <v>#DIV/0!</v>
      </c>
      <c r="AC12" s="155">
        <f t="shared" si="17"/>
        <v>76.000000000000014</v>
      </c>
      <c r="AD12" s="155">
        <f t="shared" si="18"/>
        <v>99.999999999999986</v>
      </c>
      <c r="AE12" s="155" t="e">
        <f t="shared" si="3"/>
        <v>#DIV/0!</v>
      </c>
      <c r="AF12" s="155" t="e">
        <f t="shared" si="4"/>
        <v>#DIV/0!</v>
      </c>
      <c r="AG12" s="155">
        <f t="shared" si="19"/>
        <v>262</v>
      </c>
      <c r="AK12" s="157">
        <f t="shared" si="22"/>
        <v>0</v>
      </c>
      <c r="AL12" s="184" t="e">
        <f t="shared" si="23"/>
        <v>#DIV/0!</v>
      </c>
      <c r="AM12" s="157" t="e">
        <f t="shared" si="24"/>
        <v>#DIV/0!</v>
      </c>
      <c r="AN12" s="157">
        <f t="shared" si="25"/>
        <v>262</v>
      </c>
      <c r="AO12" s="155">
        <f t="shared" si="26"/>
        <v>262</v>
      </c>
    </row>
    <row r="13" spans="1:41" ht="24.95" customHeight="1">
      <c r="A13" s="141">
        <v>6</v>
      </c>
      <c r="B13" s="189" t="str">
        <f>'FORM SKP'!B16</f>
        <v>Melaksanakan Perbaikan dan Pengayaan</v>
      </c>
      <c r="C13" s="190">
        <f>'FORM SKP'!E16</f>
        <v>4.958333333333333</v>
      </c>
      <c r="D13" s="137">
        <f>'FORM SKP'!F16</f>
        <v>12</v>
      </c>
      <c r="E13" s="194" t="str">
        <f>'FORM SKP'!G16</f>
        <v>Lap</v>
      </c>
      <c r="F13" s="192">
        <f>'FORM SKP'!H16</f>
        <v>100</v>
      </c>
      <c r="G13" s="137">
        <f>'FORM SKP'!I16</f>
        <v>12</v>
      </c>
      <c r="H13" s="195" t="str">
        <f>'FORM SKP'!J16</f>
        <v>bulan</v>
      </c>
      <c r="I13" s="193">
        <f>'FORM SKP'!K16</f>
        <v>0</v>
      </c>
      <c r="J13" s="190">
        <f>K13*'FORM SKP'!D16</f>
        <v>4.958333333333333</v>
      </c>
      <c r="K13" s="137">
        <f>MONITORING!F13</f>
        <v>12</v>
      </c>
      <c r="L13" s="194" t="str">
        <f t="shared" si="27"/>
        <v>Lap</v>
      </c>
      <c r="M13" s="192">
        <f>IFERROR(ROUND((Jan!M12+Pebr!M12+Mart!M12+Apr!M12+Mei!M12+Juni!M12+Juli!M12+Agust!M12+Sept!M12+Okt!M12+Nop!M12+Des!M12)/COUNT(Jan!M12,Pebr!M12,Mart!M12,Apr!M12,Mei!M12,Juni!M12,Juli!M12,Agust!M12,Sept!M12,Okt!M12,Nop!M12,Des!M12),0),"")</f>
        <v>86</v>
      </c>
      <c r="N13" s="137">
        <v>12</v>
      </c>
      <c r="O13" s="195" t="str">
        <f t="shared" si="28"/>
        <v>bulan</v>
      </c>
      <c r="P13" s="198"/>
      <c r="Q13" s="197">
        <f t="shared" si="2"/>
        <v>262</v>
      </c>
      <c r="R13" s="144">
        <f t="shared" si="20"/>
        <v>87.333333333333329</v>
      </c>
      <c r="T13" s="155">
        <f t="shared" si="10"/>
        <v>1</v>
      </c>
      <c r="U13" s="155">
        <f t="shared" si="11"/>
        <v>87.333333333333329</v>
      </c>
      <c r="W13" s="155">
        <f t="shared" si="12"/>
        <v>0</v>
      </c>
      <c r="X13" s="181" t="e">
        <f t="shared" si="21"/>
        <v>#DIV/0!</v>
      </c>
      <c r="Y13" s="155">
        <f t="shared" si="13"/>
        <v>100</v>
      </c>
      <c r="Z13" s="155">
        <f t="shared" si="14"/>
        <v>86</v>
      </c>
      <c r="AA13" s="157">
        <f t="shared" si="15"/>
        <v>76.000000000000014</v>
      </c>
      <c r="AB13" s="157" t="e">
        <f t="shared" si="16"/>
        <v>#DIV/0!</v>
      </c>
      <c r="AC13" s="155">
        <f t="shared" si="17"/>
        <v>76.000000000000014</v>
      </c>
      <c r="AD13" s="155">
        <f t="shared" si="18"/>
        <v>99.999999999999986</v>
      </c>
      <c r="AE13" s="155" t="e">
        <f t="shared" si="3"/>
        <v>#DIV/0!</v>
      </c>
      <c r="AF13" s="155" t="e">
        <f t="shared" si="4"/>
        <v>#DIV/0!</v>
      </c>
      <c r="AG13" s="155">
        <f t="shared" si="19"/>
        <v>262</v>
      </c>
      <c r="AK13" s="157">
        <f t="shared" si="22"/>
        <v>0</v>
      </c>
      <c r="AL13" s="184" t="e">
        <f t="shared" si="23"/>
        <v>#DIV/0!</v>
      </c>
      <c r="AM13" s="157" t="e">
        <f t="shared" si="24"/>
        <v>#DIV/0!</v>
      </c>
      <c r="AN13" s="157">
        <f t="shared" si="25"/>
        <v>262</v>
      </c>
      <c r="AO13" s="155">
        <f t="shared" si="26"/>
        <v>262</v>
      </c>
    </row>
    <row r="14" spans="1:41" ht="24.95" customHeight="1">
      <c r="A14" s="141">
        <v>7</v>
      </c>
      <c r="B14" s="189"/>
      <c r="C14" s="190"/>
      <c r="D14" s="137"/>
      <c r="E14" s="194"/>
      <c r="F14" s="192"/>
      <c r="G14" s="137"/>
      <c r="H14" s="195"/>
      <c r="I14" s="193"/>
      <c r="J14" s="190"/>
      <c r="K14" s="137"/>
      <c r="L14" s="194"/>
      <c r="M14" s="192"/>
      <c r="N14" s="137"/>
      <c r="O14" s="195"/>
      <c r="P14" s="198"/>
      <c r="Q14" s="197"/>
      <c r="R14" s="144"/>
      <c r="T14" s="155">
        <f t="shared" si="10"/>
        <v>0</v>
      </c>
      <c r="U14" s="155">
        <f t="shared" si="11"/>
        <v>0</v>
      </c>
      <c r="W14" s="155" t="e">
        <f t="shared" si="12"/>
        <v>#DIV/0!</v>
      </c>
      <c r="X14" s="181" t="e">
        <f t="shared" si="21"/>
        <v>#DIV/0!</v>
      </c>
      <c r="Y14" s="155" t="e">
        <f>(K14/D14)*100</f>
        <v>#DIV/0!</v>
      </c>
      <c r="Z14" s="155" t="e">
        <f t="shared" si="14"/>
        <v>#DIV/0!</v>
      </c>
      <c r="AA14" s="157" t="e">
        <f t="shared" si="15"/>
        <v>#DIV/0!</v>
      </c>
      <c r="AB14" s="157" t="e">
        <f t="shared" si="16"/>
        <v>#DIV/0!</v>
      </c>
      <c r="AC14" s="155" t="e">
        <f t="shared" si="17"/>
        <v>#DIV/0!</v>
      </c>
      <c r="AD14" s="155" t="e">
        <f t="shared" si="18"/>
        <v>#DIV/0!</v>
      </c>
      <c r="AE14" s="155" t="e">
        <f t="shared" si="3"/>
        <v>#DIV/0!</v>
      </c>
      <c r="AF14" s="155" t="e">
        <f t="shared" si="4"/>
        <v>#DIV/0!</v>
      </c>
      <c r="AG14" s="155" t="e">
        <f t="shared" si="19"/>
        <v>#DIV/0!</v>
      </c>
      <c r="AK14" s="157" t="e">
        <f t="shared" si="22"/>
        <v>#DIV/0!</v>
      </c>
      <c r="AL14" s="184" t="e">
        <f t="shared" si="23"/>
        <v>#DIV/0!</v>
      </c>
      <c r="AM14" s="157" t="e">
        <f t="shared" si="24"/>
        <v>#DIV/0!</v>
      </c>
      <c r="AN14" s="157" t="e">
        <f t="shared" si="25"/>
        <v>#DIV/0!</v>
      </c>
      <c r="AO14" s="155" t="e">
        <f t="shared" si="26"/>
        <v>#DIV/0!</v>
      </c>
    </row>
    <row r="15" spans="1:41" ht="24.95" customHeight="1">
      <c r="A15" s="141">
        <v>8</v>
      </c>
      <c r="B15" s="189"/>
      <c r="C15" s="190"/>
      <c r="D15" s="137"/>
      <c r="E15" s="194"/>
      <c r="F15" s="192"/>
      <c r="G15" s="137"/>
      <c r="H15" s="195"/>
      <c r="I15" s="193"/>
      <c r="J15" s="190"/>
      <c r="K15" s="137"/>
      <c r="L15" s="194"/>
      <c r="M15" s="192"/>
      <c r="N15" s="137"/>
      <c r="O15" s="195"/>
      <c r="P15" s="198"/>
      <c r="Q15" s="197"/>
      <c r="R15" s="144"/>
      <c r="T15" s="155">
        <f t="shared" si="10"/>
        <v>0</v>
      </c>
      <c r="U15" s="155">
        <f t="shared" si="11"/>
        <v>0</v>
      </c>
      <c r="W15" s="155" t="e">
        <f t="shared" si="12"/>
        <v>#DIV/0!</v>
      </c>
      <c r="X15" s="181" t="e">
        <f t="shared" si="21"/>
        <v>#DIV/0!</v>
      </c>
      <c r="Y15" s="155" t="e">
        <f t="shared" si="13"/>
        <v>#DIV/0!</v>
      </c>
      <c r="Z15" s="155" t="e">
        <f t="shared" si="14"/>
        <v>#DIV/0!</v>
      </c>
      <c r="AA15" s="157" t="e">
        <f t="shared" si="15"/>
        <v>#DIV/0!</v>
      </c>
      <c r="AB15" s="157" t="e">
        <f t="shared" si="16"/>
        <v>#DIV/0!</v>
      </c>
      <c r="AC15" s="155" t="e">
        <f t="shared" si="17"/>
        <v>#DIV/0!</v>
      </c>
      <c r="AD15" s="155" t="e">
        <f t="shared" si="18"/>
        <v>#DIV/0!</v>
      </c>
      <c r="AE15" s="155" t="e">
        <f t="shared" si="3"/>
        <v>#DIV/0!</v>
      </c>
      <c r="AF15" s="155" t="e">
        <f t="shared" si="4"/>
        <v>#DIV/0!</v>
      </c>
      <c r="AG15" s="155" t="e">
        <f t="shared" si="19"/>
        <v>#DIV/0!</v>
      </c>
      <c r="AK15" s="157" t="e">
        <f t="shared" si="22"/>
        <v>#DIV/0!</v>
      </c>
      <c r="AL15" s="184" t="e">
        <f t="shared" si="23"/>
        <v>#DIV/0!</v>
      </c>
      <c r="AM15" s="157" t="e">
        <f t="shared" si="24"/>
        <v>#DIV/0!</v>
      </c>
      <c r="AN15" s="157" t="e">
        <f t="shared" si="25"/>
        <v>#DIV/0!</v>
      </c>
      <c r="AO15" s="155" t="e">
        <f t="shared" si="26"/>
        <v>#DIV/0!</v>
      </c>
    </row>
    <row r="16" spans="1:41" ht="9.9499999999999993" hidden="1" customHeight="1">
      <c r="A16" s="141">
        <v>11</v>
      </c>
      <c r="B16" s="189">
        <f>'FORM SKP'!B20</f>
        <v>0</v>
      </c>
      <c r="C16" s="190">
        <f>'FORM SKP'!C20</f>
        <v>0</v>
      </c>
      <c r="D16" s="137">
        <f>'FORM SKP'!F20</f>
        <v>0</v>
      </c>
      <c r="E16" s="194" t="str">
        <f>'FORM SKP'!G20</f>
        <v>SK</v>
      </c>
      <c r="F16" s="192">
        <f>'FORM SKP'!H20</f>
        <v>100</v>
      </c>
      <c r="G16" s="137">
        <f>'FORM SKP'!I20</f>
        <v>12</v>
      </c>
      <c r="H16" s="195" t="str">
        <f>'FORM SKP'!J20</f>
        <v>bulan</v>
      </c>
      <c r="I16" s="193">
        <f>'FORM SKP'!K20</f>
        <v>0</v>
      </c>
      <c r="J16" s="190">
        <f>K16*'FORM SKP'!D20</f>
        <v>0</v>
      </c>
      <c r="K16" s="137"/>
      <c r="L16" s="194" t="str">
        <f t="shared" ref="L16:L19" si="29">E16</f>
        <v>SK</v>
      </c>
      <c r="M16" s="192"/>
      <c r="N16" s="137"/>
      <c r="O16" s="195" t="str">
        <f t="shared" ref="O16:O19" si="30">H16</f>
        <v>bulan</v>
      </c>
      <c r="P16" s="198"/>
      <c r="Q16" s="197" t="e">
        <f t="shared" ref="Q16:Q19" si="31">AG16</f>
        <v>#DIV/0!</v>
      </c>
      <c r="R16" s="144" t="e">
        <f t="shared" ref="R16:R19" si="32">IF(P16="",Q16/3,Q16/4)</f>
        <v>#DIV/0!</v>
      </c>
      <c r="T16" s="155">
        <f t="shared" ref="T16:T19" si="33">IF(D16&gt;0,1,0)</f>
        <v>0</v>
      </c>
      <c r="U16" s="155">
        <f t="shared" ref="U16:U19" si="34">IFERROR(R16,0)</f>
        <v>0</v>
      </c>
      <c r="W16" s="155">
        <f t="shared" ref="W16:W19" si="35">100-(N16/G16*100)</f>
        <v>100</v>
      </c>
      <c r="X16" s="181" t="e">
        <f t="shared" ref="X16:X19" si="36">100-(P16/I16*100)</f>
        <v>#DIV/0!</v>
      </c>
      <c r="Y16" s="155" t="e">
        <f t="shared" ref="Y16:Y19" si="37">K16/D16*100</f>
        <v>#DIV/0!</v>
      </c>
      <c r="Z16" s="155">
        <f t="shared" ref="Z16:Z19" si="38">M16/F16*100</f>
        <v>0</v>
      </c>
      <c r="AA16" s="157">
        <f t="shared" ref="AA16:AA19" si="39">IF(W16&gt;24,AD16,AC16)</f>
        <v>0</v>
      </c>
      <c r="AB16" s="157" t="e">
        <f t="shared" ref="AB16:AB19" si="40">IF(X16&gt;24,AF16,AE16)</f>
        <v>#DIV/0!</v>
      </c>
      <c r="AC16" s="155">
        <f t="shared" ref="AC16:AC19" si="41">((1.76*G16-N16)/G16)*100</f>
        <v>176</v>
      </c>
      <c r="AD16" s="155">
        <f t="shared" ref="AD16:AD19" si="42">76-((((1.76*G16-N16)/G16)*100)-100)</f>
        <v>0</v>
      </c>
      <c r="AE16" s="155" t="e">
        <f t="shared" ref="AE16:AE19" si="43">((1.76*I16-P16)/I16)*100</f>
        <v>#DIV/0!</v>
      </c>
      <c r="AF16" s="155" t="e">
        <f t="shared" ref="AF16:AF19" si="44">76-((((1.76*I16-P16)/I16)*100)-100)</f>
        <v>#DIV/0!</v>
      </c>
      <c r="AG16" s="155" t="e">
        <f t="shared" ref="AG16:AG19" si="45">IFERROR(SUM(Y16:AB16),SUM(Y16:AA16))</f>
        <v>#DIV/0!</v>
      </c>
      <c r="AK16" s="157">
        <f t="shared" ref="AK16:AK19" si="46">100-(N16/G16*100)</f>
        <v>100</v>
      </c>
      <c r="AL16" s="184" t="e">
        <f t="shared" ref="AL16:AL19" si="47">100-(P16/I16*100)</f>
        <v>#DIV/0!</v>
      </c>
      <c r="AM16" s="157" t="e">
        <f t="shared" ref="AM16:AM19" si="48">IF(AND(AK16&gt;24,AL16&gt;24),(IFERROR(((K16/D16*100)+(M16/F16*100)+(76-((((1.76*G16-N16)/G16)*100)-100))+(76-((((1.76*I16-P16)/I16)*100)-100))),((K16/D16*100)+(M16/F16*100)+(76-((((1.76*G16-N16)/G16)*100)-100))))),(IFERROR(((K16/D16*100)+(M16/F16*100)+(((1.76*G16-N16)/G16)*100))+(((1.76*I16-P16)/I16)*100),((K16/D16*100)+(M16/F16*100)+(((1.76*G16-N16)/G16)*100)))))</f>
        <v>#DIV/0!</v>
      </c>
      <c r="AN16" s="157" t="e">
        <f t="shared" ref="AN16:AN19" si="49">IF(AK16&gt;24,(((K16/D16*100)+(M16/F16*100)+(76-((((1.76*G16-N16)/G16)*100)-100)))),(((K16/D16*100)+(M16/F16*100)+(((1.76*G16-N16)/G16)*100))))</f>
        <v>#DIV/0!</v>
      </c>
      <c r="AO16" s="155" t="e">
        <f t="shared" ref="AO16:AO19" si="50">IFERROR(AM16,AN16)</f>
        <v>#DIV/0!</v>
      </c>
    </row>
    <row r="17" spans="1:41" ht="9.9499999999999993" hidden="1" customHeight="1">
      <c r="A17" s="141">
        <v>12</v>
      </c>
      <c r="B17" s="189">
        <f>'FORM SKP'!B21</f>
        <v>0</v>
      </c>
      <c r="C17" s="190">
        <f>'FORM SKP'!C21</f>
        <v>0</v>
      </c>
      <c r="D17" s="137">
        <f>'FORM SKP'!F21</f>
        <v>0</v>
      </c>
      <c r="E17" s="194">
        <f>'FORM SKP'!G21</f>
        <v>0</v>
      </c>
      <c r="F17" s="192">
        <f>'FORM SKP'!H21</f>
        <v>0</v>
      </c>
      <c r="G17" s="137">
        <f>'FORM SKP'!I21</f>
        <v>0</v>
      </c>
      <c r="H17" s="195">
        <f>'FORM SKP'!J21</f>
        <v>0</v>
      </c>
      <c r="I17" s="193">
        <f>'FORM SKP'!K21</f>
        <v>0</v>
      </c>
      <c r="J17" s="190">
        <f>K17*'FORM SKP'!D21</f>
        <v>0</v>
      </c>
      <c r="K17" s="137"/>
      <c r="L17" s="194">
        <f t="shared" si="29"/>
        <v>0</v>
      </c>
      <c r="M17" s="192"/>
      <c r="N17" s="137"/>
      <c r="O17" s="195">
        <f t="shared" si="30"/>
        <v>0</v>
      </c>
      <c r="P17" s="198"/>
      <c r="Q17" s="197" t="e">
        <f t="shared" si="31"/>
        <v>#DIV/0!</v>
      </c>
      <c r="R17" s="144" t="e">
        <f t="shared" si="32"/>
        <v>#DIV/0!</v>
      </c>
      <c r="T17" s="155">
        <f t="shared" si="33"/>
        <v>0</v>
      </c>
      <c r="U17" s="155">
        <f t="shared" si="34"/>
        <v>0</v>
      </c>
      <c r="W17" s="155" t="e">
        <f t="shared" si="35"/>
        <v>#DIV/0!</v>
      </c>
      <c r="X17" s="181" t="e">
        <f t="shared" si="36"/>
        <v>#DIV/0!</v>
      </c>
      <c r="Y17" s="155" t="e">
        <f t="shared" si="37"/>
        <v>#DIV/0!</v>
      </c>
      <c r="Z17" s="155" t="e">
        <f t="shared" si="38"/>
        <v>#DIV/0!</v>
      </c>
      <c r="AA17" s="157" t="e">
        <f t="shared" si="39"/>
        <v>#DIV/0!</v>
      </c>
      <c r="AB17" s="157" t="e">
        <f t="shared" si="40"/>
        <v>#DIV/0!</v>
      </c>
      <c r="AC17" s="155" t="e">
        <f t="shared" si="41"/>
        <v>#DIV/0!</v>
      </c>
      <c r="AD17" s="155" t="e">
        <f t="shared" si="42"/>
        <v>#DIV/0!</v>
      </c>
      <c r="AE17" s="155" t="e">
        <f t="shared" si="43"/>
        <v>#DIV/0!</v>
      </c>
      <c r="AF17" s="155" t="e">
        <f t="shared" si="44"/>
        <v>#DIV/0!</v>
      </c>
      <c r="AG17" s="155" t="e">
        <f t="shared" si="45"/>
        <v>#DIV/0!</v>
      </c>
      <c r="AK17" s="157" t="e">
        <f t="shared" si="46"/>
        <v>#DIV/0!</v>
      </c>
      <c r="AL17" s="184" t="e">
        <f t="shared" si="47"/>
        <v>#DIV/0!</v>
      </c>
      <c r="AM17" s="157" t="e">
        <f t="shared" si="48"/>
        <v>#DIV/0!</v>
      </c>
      <c r="AN17" s="157" t="e">
        <f t="shared" si="49"/>
        <v>#DIV/0!</v>
      </c>
      <c r="AO17" s="155" t="e">
        <f t="shared" si="50"/>
        <v>#DIV/0!</v>
      </c>
    </row>
    <row r="18" spans="1:41" ht="9.9499999999999993" hidden="1" customHeight="1">
      <c r="A18" s="141">
        <v>13</v>
      </c>
      <c r="B18" s="189">
        <f>'FORM SKP'!B22</f>
        <v>0</v>
      </c>
      <c r="C18" s="190">
        <f>'FORM SKP'!C22</f>
        <v>0</v>
      </c>
      <c r="D18" s="137">
        <f>'FORM SKP'!F22</f>
        <v>0</v>
      </c>
      <c r="E18" s="194">
        <f>'FORM SKP'!G22</f>
        <v>0</v>
      </c>
      <c r="F18" s="192">
        <f>'FORM SKP'!H22</f>
        <v>0</v>
      </c>
      <c r="G18" s="137">
        <f>'FORM SKP'!I22</f>
        <v>0</v>
      </c>
      <c r="H18" s="195">
        <f>'FORM SKP'!J22</f>
        <v>0</v>
      </c>
      <c r="I18" s="193">
        <f>'FORM SKP'!K22</f>
        <v>0</v>
      </c>
      <c r="J18" s="190">
        <f>K18*'FORM SKP'!D22</f>
        <v>0</v>
      </c>
      <c r="K18" s="137"/>
      <c r="L18" s="194">
        <f t="shared" si="29"/>
        <v>0</v>
      </c>
      <c r="M18" s="192"/>
      <c r="N18" s="137"/>
      <c r="O18" s="195">
        <f t="shared" si="30"/>
        <v>0</v>
      </c>
      <c r="P18" s="198"/>
      <c r="Q18" s="197" t="e">
        <f t="shared" si="31"/>
        <v>#DIV/0!</v>
      </c>
      <c r="R18" s="144" t="e">
        <f t="shared" si="32"/>
        <v>#DIV/0!</v>
      </c>
      <c r="T18" s="155">
        <f t="shared" si="33"/>
        <v>0</v>
      </c>
      <c r="U18" s="155">
        <f t="shared" si="34"/>
        <v>0</v>
      </c>
      <c r="W18" s="155" t="e">
        <f t="shared" si="35"/>
        <v>#DIV/0!</v>
      </c>
      <c r="X18" s="181" t="e">
        <f t="shared" si="36"/>
        <v>#DIV/0!</v>
      </c>
      <c r="Y18" s="155" t="e">
        <f t="shared" si="37"/>
        <v>#DIV/0!</v>
      </c>
      <c r="Z18" s="155" t="e">
        <f t="shared" si="38"/>
        <v>#DIV/0!</v>
      </c>
      <c r="AA18" s="157" t="e">
        <f t="shared" si="39"/>
        <v>#DIV/0!</v>
      </c>
      <c r="AB18" s="157" t="e">
        <f t="shared" si="40"/>
        <v>#DIV/0!</v>
      </c>
      <c r="AC18" s="155" t="e">
        <f t="shared" si="41"/>
        <v>#DIV/0!</v>
      </c>
      <c r="AD18" s="155" t="e">
        <f t="shared" si="42"/>
        <v>#DIV/0!</v>
      </c>
      <c r="AE18" s="155" t="e">
        <f t="shared" si="43"/>
        <v>#DIV/0!</v>
      </c>
      <c r="AF18" s="155" t="e">
        <f t="shared" si="44"/>
        <v>#DIV/0!</v>
      </c>
      <c r="AG18" s="155" t="e">
        <f t="shared" si="45"/>
        <v>#DIV/0!</v>
      </c>
      <c r="AK18" s="157" t="e">
        <f t="shared" si="46"/>
        <v>#DIV/0!</v>
      </c>
      <c r="AL18" s="184" t="e">
        <f t="shared" si="47"/>
        <v>#DIV/0!</v>
      </c>
      <c r="AM18" s="157" t="e">
        <f t="shared" si="48"/>
        <v>#DIV/0!</v>
      </c>
      <c r="AN18" s="157" t="e">
        <f t="shared" si="49"/>
        <v>#DIV/0!</v>
      </c>
      <c r="AO18" s="155" t="e">
        <f t="shared" si="50"/>
        <v>#DIV/0!</v>
      </c>
    </row>
    <row r="19" spans="1:41" ht="9.9499999999999993" hidden="1" customHeight="1">
      <c r="A19" s="141">
        <v>14</v>
      </c>
      <c r="B19" s="189">
        <f>'FORM SKP'!B23</f>
        <v>0</v>
      </c>
      <c r="C19" s="190">
        <f>'FORM SKP'!C23</f>
        <v>0</v>
      </c>
      <c r="D19" s="137">
        <f>'FORM SKP'!F23</f>
        <v>0</v>
      </c>
      <c r="E19" s="194">
        <f>'FORM SKP'!G23</f>
        <v>0</v>
      </c>
      <c r="F19" s="192">
        <f>'FORM SKP'!H23</f>
        <v>0</v>
      </c>
      <c r="G19" s="137">
        <f>'FORM SKP'!I23</f>
        <v>0</v>
      </c>
      <c r="H19" s="195">
        <f>'FORM SKP'!J23</f>
        <v>0</v>
      </c>
      <c r="I19" s="193">
        <f>'FORM SKP'!K23</f>
        <v>0</v>
      </c>
      <c r="J19" s="190">
        <f>K19*'FORM SKP'!D23</f>
        <v>0</v>
      </c>
      <c r="K19" s="137"/>
      <c r="L19" s="194">
        <f t="shared" si="29"/>
        <v>0</v>
      </c>
      <c r="M19" s="192"/>
      <c r="N19" s="137"/>
      <c r="O19" s="195">
        <f t="shared" si="30"/>
        <v>0</v>
      </c>
      <c r="P19" s="198"/>
      <c r="Q19" s="197" t="e">
        <f t="shared" si="31"/>
        <v>#DIV/0!</v>
      </c>
      <c r="R19" s="144" t="e">
        <f t="shared" si="32"/>
        <v>#DIV/0!</v>
      </c>
      <c r="T19" s="155">
        <f t="shared" si="33"/>
        <v>0</v>
      </c>
      <c r="U19" s="155">
        <f t="shared" si="34"/>
        <v>0</v>
      </c>
      <c r="W19" s="155" t="e">
        <f t="shared" si="35"/>
        <v>#DIV/0!</v>
      </c>
      <c r="X19" s="181" t="e">
        <f t="shared" si="36"/>
        <v>#DIV/0!</v>
      </c>
      <c r="Y19" s="155" t="e">
        <f t="shared" si="37"/>
        <v>#DIV/0!</v>
      </c>
      <c r="Z19" s="155" t="e">
        <f t="shared" si="38"/>
        <v>#DIV/0!</v>
      </c>
      <c r="AA19" s="157" t="e">
        <f t="shared" si="39"/>
        <v>#DIV/0!</v>
      </c>
      <c r="AB19" s="157" t="e">
        <f t="shared" si="40"/>
        <v>#DIV/0!</v>
      </c>
      <c r="AC19" s="155" t="e">
        <f t="shared" si="41"/>
        <v>#DIV/0!</v>
      </c>
      <c r="AD19" s="155" t="e">
        <f t="shared" si="42"/>
        <v>#DIV/0!</v>
      </c>
      <c r="AE19" s="155" t="e">
        <f t="shared" si="43"/>
        <v>#DIV/0!</v>
      </c>
      <c r="AF19" s="155" t="e">
        <f t="shared" si="44"/>
        <v>#DIV/0!</v>
      </c>
      <c r="AG19" s="155" t="e">
        <f t="shared" si="45"/>
        <v>#DIV/0!</v>
      </c>
      <c r="AK19" s="157" t="e">
        <f t="shared" si="46"/>
        <v>#DIV/0!</v>
      </c>
      <c r="AL19" s="184" t="e">
        <f t="shared" si="47"/>
        <v>#DIV/0!</v>
      </c>
      <c r="AM19" s="157" t="e">
        <f t="shared" si="48"/>
        <v>#DIV/0!</v>
      </c>
      <c r="AN19" s="157" t="e">
        <f t="shared" si="49"/>
        <v>#DIV/0!</v>
      </c>
      <c r="AO19" s="155" t="e">
        <f t="shared" si="50"/>
        <v>#DIV/0!</v>
      </c>
    </row>
    <row r="20" spans="1:41" ht="23.25" hidden="1" customHeight="1">
      <c r="A20" s="141">
        <v>15</v>
      </c>
      <c r="B20" s="189">
        <f>'FORM SKP'!B24</f>
        <v>0</v>
      </c>
      <c r="C20" s="190">
        <f>'FORM SKP'!C24</f>
        <v>0</v>
      </c>
      <c r="D20" s="137">
        <f>'FORM SKP'!F24</f>
        <v>0</v>
      </c>
      <c r="E20" s="194">
        <f>'FORM SKP'!G24</f>
        <v>0</v>
      </c>
      <c r="F20" s="192">
        <f>'FORM SKP'!H24</f>
        <v>0</v>
      </c>
      <c r="G20" s="137">
        <f>'FORM SKP'!I24</f>
        <v>0</v>
      </c>
      <c r="H20" s="195">
        <f>'FORM SKP'!J24</f>
        <v>0</v>
      </c>
      <c r="I20" s="193">
        <f>'FORM SKP'!K24</f>
        <v>0</v>
      </c>
      <c r="J20" s="190">
        <f>K20*'FORM SKP'!D24</f>
        <v>0</v>
      </c>
      <c r="K20" s="137"/>
      <c r="L20" s="194">
        <f t="shared" si="27"/>
        <v>0</v>
      </c>
      <c r="M20" s="192"/>
      <c r="N20" s="137"/>
      <c r="O20" s="195">
        <f t="shared" si="28"/>
        <v>0</v>
      </c>
      <c r="P20" s="198"/>
      <c r="Q20" s="197" t="e">
        <f t="shared" si="2"/>
        <v>#DIV/0!</v>
      </c>
      <c r="R20" s="144" t="e">
        <f t="shared" si="20"/>
        <v>#DIV/0!</v>
      </c>
      <c r="T20" s="155">
        <f t="shared" si="10"/>
        <v>0</v>
      </c>
      <c r="U20" s="155">
        <f t="shared" si="11"/>
        <v>0</v>
      </c>
      <c r="W20" s="155" t="e">
        <f t="shared" si="12"/>
        <v>#DIV/0!</v>
      </c>
      <c r="X20" s="181" t="e">
        <f t="shared" si="21"/>
        <v>#DIV/0!</v>
      </c>
      <c r="Y20" s="155" t="e">
        <f t="shared" si="13"/>
        <v>#DIV/0!</v>
      </c>
      <c r="Z20" s="155" t="e">
        <f t="shared" si="14"/>
        <v>#DIV/0!</v>
      </c>
      <c r="AA20" s="157" t="e">
        <f t="shared" si="15"/>
        <v>#DIV/0!</v>
      </c>
      <c r="AB20" s="157" t="e">
        <f t="shared" si="16"/>
        <v>#DIV/0!</v>
      </c>
      <c r="AC20" s="155" t="e">
        <f t="shared" si="17"/>
        <v>#DIV/0!</v>
      </c>
      <c r="AD20" s="155" t="e">
        <f t="shared" si="18"/>
        <v>#DIV/0!</v>
      </c>
      <c r="AE20" s="155" t="e">
        <f t="shared" si="3"/>
        <v>#DIV/0!</v>
      </c>
      <c r="AF20" s="155" t="e">
        <f t="shared" si="4"/>
        <v>#DIV/0!</v>
      </c>
      <c r="AG20" s="155" t="e">
        <f t="shared" si="19"/>
        <v>#DIV/0!</v>
      </c>
      <c r="AK20" s="157" t="e">
        <f t="shared" si="22"/>
        <v>#DIV/0!</v>
      </c>
      <c r="AL20" s="184" t="e">
        <f t="shared" si="23"/>
        <v>#DIV/0!</v>
      </c>
      <c r="AM20" s="157" t="e">
        <f t="shared" si="24"/>
        <v>#DIV/0!</v>
      </c>
      <c r="AN20" s="157" t="e">
        <f t="shared" si="25"/>
        <v>#DIV/0!</v>
      </c>
      <c r="AO20" s="155" t="e">
        <f t="shared" si="26"/>
        <v>#DIV/0!</v>
      </c>
    </row>
    <row r="21" spans="1:41" ht="18" customHeight="1">
      <c r="A21" s="412" t="s">
        <v>82</v>
      </c>
      <c r="B21" s="412"/>
      <c r="C21" s="144">
        <f>SUM(C8:C20)</f>
        <v>29.749999999999996</v>
      </c>
      <c r="D21" s="338"/>
      <c r="E21" s="339"/>
      <c r="F21" s="339"/>
      <c r="G21" s="339"/>
      <c r="H21" s="339"/>
      <c r="I21" s="340"/>
      <c r="J21" s="144">
        <f>SUM(J8:J20)</f>
        <v>29.749999999999996</v>
      </c>
      <c r="K21" s="338"/>
      <c r="L21" s="339"/>
      <c r="M21" s="339"/>
      <c r="N21" s="339"/>
      <c r="O21" s="339"/>
      <c r="P21" s="339"/>
      <c r="Q21" s="340"/>
      <c r="R21" s="144"/>
      <c r="X21" s="181"/>
      <c r="AA21" s="157"/>
      <c r="AB21" s="157"/>
      <c r="AK21" s="157"/>
      <c r="AL21" s="184"/>
      <c r="AM21" s="157"/>
      <c r="AN21" s="157"/>
    </row>
    <row r="22" spans="1:41" ht="28.5" customHeight="1">
      <c r="A22" s="141"/>
      <c r="B22" s="414" t="s">
        <v>40</v>
      </c>
      <c r="C22" s="415"/>
      <c r="D22" s="415"/>
      <c r="E22" s="415"/>
      <c r="F22" s="415"/>
      <c r="G22" s="415"/>
      <c r="H22" s="415"/>
      <c r="I22" s="415"/>
      <c r="J22" s="415"/>
      <c r="K22" s="415"/>
      <c r="L22" s="415"/>
      <c r="M22" s="415"/>
      <c r="N22" s="415"/>
      <c r="O22" s="415"/>
      <c r="P22" s="415"/>
      <c r="Q22" s="415"/>
      <c r="R22" s="416"/>
    </row>
    <row r="23" spans="1:41" ht="15.75" customHeight="1">
      <c r="A23" s="141">
        <v>1</v>
      </c>
      <c r="B23" s="199" t="s">
        <v>24</v>
      </c>
      <c r="C23" s="199"/>
      <c r="D23" s="408"/>
      <c r="E23" s="408"/>
      <c r="F23" s="408"/>
      <c r="G23" s="408"/>
      <c r="H23" s="408"/>
      <c r="I23" s="408"/>
      <c r="J23" s="200"/>
      <c r="K23" s="412"/>
      <c r="L23" s="412"/>
      <c r="M23" s="412"/>
      <c r="N23" s="412"/>
      <c r="O23" s="412"/>
      <c r="P23" s="412"/>
      <c r="Q23" s="141"/>
      <c r="R23" s="412"/>
      <c r="Z23" s="155" t="s">
        <v>34</v>
      </c>
      <c r="AJ23" s="155" t="s">
        <v>30</v>
      </c>
      <c r="AL23" s="157"/>
    </row>
    <row r="24" spans="1:41" ht="15.75" customHeight="1">
      <c r="A24" s="141"/>
      <c r="B24" s="199" t="s">
        <v>24</v>
      </c>
      <c r="C24" s="199"/>
      <c r="D24" s="408"/>
      <c r="E24" s="408"/>
      <c r="F24" s="408"/>
      <c r="G24" s="408"/>
      <c r="H24" s="408"/>
      <c r="I24" s="408"/>
      <c r="J24" s="200"/>
      <c r="K24" s="412"/>
      <c r="L24" s="412"/>
      <c r="M24" s="412"/>
      <c r="N24" s="412"/>
      <c r="O24" s="412"/>
      <c r="P24" s="412"/>
      <c r="Q24" s="141"/>
      <c r="R24" s="412"/>
      <c r="Z24" s="155" t="s">
        <v>35</v>
      </c>
      <c r="AJ24" s="155" t="s">
        <v>31</v>
      </c>
      <c r="AL24" s="157"/>
    </row>
    <row r="25" spans="1:41" ht="15.75" customHeight="1">
      <c r="A25" s="141">
        <v>2</v>
      </c>
      <c r="B25" s="199" t="s">
        <v>25</v>
      </c>
      <c r="C25" s="199"/>
      <c r="D25" s="408"/>
      <c r="E25" s="408"/>
      <c r="F25" s="408"/>
      <c r="G25" s="408"/>
      <c r="H25" s="408"/>
      <c r="I25" s="408"/>
      <c r="J25" s="200"/>
      <c r="K25" s="412"/>
      <c r="L25" s="412"/>
      <c r="M25" s="412"/>
      <c r="N25" s="412"/>
      <c r="O25" s="412"/>
      <c r="P25" s="412"/>
      <c r="Q25" s="141"/>
      <c r="R25" s="412"/>
      <c r="AL25" s="157"/>
    </row>
    <row r="26" spans="1:41" ht="15.75" customHeight="1">
      <c r="A26" s="141"/>
      <c r="B26" s="199" t="s">
        <v>25</v>
      </c>
      <c r="C26" s="199"/>
      <c r="D26" s="408"/>
      <c r="E26" s="408"/>
      <c r="F26" s="408"/>
      <c r="G26" s="408"/>
      <c r="H26" s="408"/>
      <c r="I26" s="408"/>
      <c r="J26" s="200"/>
      <c r="K26" s="412"/>
      <c r="L26" s="412"/>
      <c r="M26" s="412"/>
      <c r="N26" s="412"/>
      <c r="O26" s="412"/>
      <c r="P26" s="412"/>
      <c r="Q26" s="141"/>
      <c r="R26" s="412"/>
      <c r="X26" s="155">
        <f>SUM(Y12:AA12)</f>
        <v>262</v>
      </c>
    </row>
    <row r="27" spans="1:41" ht="15.75" customHeight="1">
      <c r="A27" s="136"/>
      <c r="B27" s="201"/>
      <c r="C27" s="201"/>
      <c r="D27" s="202"/>
      <c r="E27" s="202"/>
      <c r="F27" s="202"/>
      <c r="G27" s="202"/>
      <c r="H27" s="202"/>
      <c r="I27" s="202"/>
      <c r="J27" s="203"/>
      <c r="K27" s="192"/>
      <c r="L27" s="192"/>
      <c r="M27" s="192"/>
      <c r="N27" s="192"/>
      <c r="O27" s="192"/>
      <c r="P27" s="192"/>
      <c r="Q27" s="204"/>
      <c r="R27" s="158"/>
    </row>
    <row r="28" spans="1:41" ht="18.75" customHeight="1">
      <c r="A28" s="408" t="s">
        <v>17</v>
      </c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08"/>
      <c r="P28" s="408"/>
      <c r="Q28" s="408"/>
      <c r="R28" s="205">
        <f>(SUM(U8:U20)/T28)+R23+R25</f>
        <v>87.333333333333329</v>
      </c>
      <c r="T28" s="155">
        <f>SUM(T8:T23)</f>
        <v>6</v>
      </c>
    </row>
    <row r="29" spans="1:41" ht="19.5" customHeight="1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08"/>
      <c r="P29" s="408"/>
      <c r="Q29" s="408"/>
      <c r="R29" s="206" t="str">
        <f>IF(R28&lt;=50,"(Buruk)",IF(R28&lt;=60,"(Sedang)",IF(R28&lt;=75,"(Cukup)",IF(R28&lt;=90.99,"(Baik)","(Sangat Baik)"))))</f>
        <v>(Baik)</v>
      </c>
    </row>
    <row r="30" spans="1:41" ht="7.5" customHeight="1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</row>
    <row r="31" spans="1:41" ht="1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406" t="s">
        <v>200</v>
      </c>
      <c r="N31" s="406"/>
      <c r="O31" s="406"/>
      <c r="P31" s="406"/>
      <c r="Q31" s="406"/>
      <c r="R31" s="406"/>
    </row>
    <row r="32" spans="1:41" ht="1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406" t="s">
        <v>22</v>
      </c>
      <c r="N32" s="406"/>
      <c r="O32" s="406"/>
      <c r="P32" s="406"/>
      <c r="Q32" s="406"/>
      <c r="R32" s="406"/>
    </row>
    <row r="33" spans="1:20" ht="23.2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T33" s="155">
        <f>Q8/3</f>
        <v>87.333333333333329</v>
      </c>
    </row>
    <row r="34" spans="1:20" ht="12.7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</row>
    <row r="35" spans="1:20" ht="1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413" t="str">
        <f>'FORM SKP'!A31</f>
        <v>Dra. SULASTRI, M.Pd.</v>
      </c>
      <c r="N35" s="413"/>
      <c r="O35" s="413"/>
      <c r="P35" s="413"/>
      <c r="Q35" s="413"/>
      <c r="R35" s="413"/>
    </row>
    <row r="36" spans="1:20" ht="1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406" t="str">
        <f>'FORM SKP'!A32</f>
        <v>NIP. 19620304 198703 2 004</v>
      </c>
      <c r="N36" s="406"/>
      <c r="O36" s="406"/>
      <c r="P36" s="406"/>
      <c r="Q36" s="406"/>
      <c r="R36" s="406"/>
    </row>
  </sheetData>
  <mergeCells count="39">
    <mergeCell ref="M35:R35"/>
    <mergeCell ref="M36:R36"/>
    <mergeCell ref="R25:R26"/>
    <mergeCell ref="K6:L6"/>
    <mergeCell ref="K24:P24"/>
    <mergeCell ref="K21:Q21"/>
    <mergeCell ref="R23:R24"/>
    <mergeCell ref="K26:P26"/>
    <mergeCell ref="Q5:Q6"/>
    <mergeCell ref="B22:R22"/>
    <mergeCell ref="G6:H6"/>
    <mergeCell ref="K7:L7"/>
    <mergeCell ref="D23:I23"/>
    <mergeCell ref="K23:P23"/>
    <mergeCell ref="A21:B21"/>
    <mergeCell ref="D21:I21"/>
    <mergeCell ref="M32:R32"/>
    <mergeCell ref="R5:R6"/>
    <mergeCell ref="K5:P5"/>
    <mergeCell ref="A5:A6"/>
    <mergeCell ref="B5:B6"/>
    <mergeCell ref="C5:C6"/>
    <mergeCell ref="J5:J6"/>
    <mergeCell ref="A28:Q29"/>
    <mergeCell ref="D24:I24"/>
    <mergeCell ref="N7:O7"/>
    <mergeCell ref="N6:O6"/>
    <mergeCell ref="K25:P25"/>
    <mergeCell ref="D6:E6"/>
    <mergeCell ref="D26:I26"/>
    <mergeCell ref="D25:I25"/>
    <mergeCell ref="D5:I5"/>
    <mergeCell ref="K3:R3"/>
    <mergeCell ref="K4:R4"/>
    <mergeCell ref="A1:R1"/>
    <mergeCell ref="A2:Q2"/>
    <mergeCell ref="M31:R31"/>
    <mergeCell ref="D7:E7"/>
    <mergeCell ref="G7:H7"/>
  </mergeCells>
  <phoneticPr fontId="3" type="noConversion"/>
  <printOptions horizontalCentered="1"/>
  <pageMargins left="1.62" right="0.74803149606299202" top="0.28999999999999998" bottom="0.24" header="0.26" footer="0.19"/>
  <pageSetup paperSize="5" scale="90" orientation="landscape" horizontalDpi="4294967293" r:id="rId1"/>
  <headerFooter alignWithMargins="0"/>
  <colBreaks count="1" manualBreakCount="1">
    <brk id="1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rgb="FF7030A0"/>
  </sheetPr>
  <dimension ref="A1:AI155"/>
  <sheetViews>
    <sheetView topLeftCell="A15" zoomScale="90" zoomScaleNormal="90" zoomScaleSheetLayoutView="100" workbookViewId="0">
      <selection activeCell="B27" sqref="B27"/>
    </sheetView>
  </sheetViews>
  <sheetFormatPr defaultRowHeight="15"/>
  <cols>
    <col min="1" max="1" width="7.140625" style="123" customWidth="1"/>
    <col min="2" max="9" width="9.140625" style="123"/>
    <col min="10" max="10" width="10.42578125" style="123" customWidth="1"/>
    <col min="11" max="12" width="7.7109375" style="123" customWidth="1"/>
    <col min="13" max="13" width="8" style="123" customWidth="1"/>
    <col min="14" max="14" width="7.140625" style="123" customWidth="1"/>
    <col min="15" max="15" width="3.28515625" style="123" customWidth="1"/>
    <col min="16" max="16" width="7.140625" style="123" customWidth="1"/>
    <col min="17" max="17" width="4.42578125" style="123" customWidth="1"/>
    <col min="18" max="18" width="3.5703125" style="123" customWidth="1"/>
    <col min="19" max="19" width="17" style="123" customWidth="1"/>
    <col min="20" max="20" width="2.85546875" style="123" customWidth="1"/>
    <col min="21" max="21" width="9.42578125" style="123" customWidth="1"/>
    <col min="22" max="22" width="13.28515625" style="123" customWidth="1"/>
    <col min="23" max="23" width="18.7109375" style="123" customWidth="1"/>
    <col min="24" max="24" width="11.28515625" style="123" customWidth="1"/>
    <col min="25" max="30" width="9.140625" style="123"/>
    <col min="31" max="31" width="5.28515625" style="123" customWidth="1"/>
    <col min="32" max="34" width="9.140625" style="123"/>
    <col min="35" max="35" width="11.7109375" style="123" customWidth="1"/>
    <col min="36" max="16384" width="9.140625" style="123"/>
  </cols>
  <sheetData>
    <row r="1" spans="1:35">
      <c r="A1" s="161"/>
      <c r="B1" s="162"/>
      <c r="C1" s="151"/>
      <c r="D1" s="151"/>
      <c r="E1" s="151"/>
      <c r="F1" s="151"/>
      <c r="G1" s="151"/>
      <c r="H1" s="151"/>
      <c r="I1" s="151"/>
      <c r="J1" s="152"/>
      <c r="Y1" s="161"/>
      <c r="Z1" s="162"/>
      <c r="AA1" s="151"/>
      <c r="AB1" s="151"/>
      <c r="AC1" s="151"/>
      <c r="AD1" s="151"/>
      <c r="AE1" s="151"/>
      <c r="AF1" s="151"/>
      <c r="AG1" s="151"/>
      <c r="AH1" s="151"/>
      <c r="AI1" s="152"/>
    </row>
    <row r="2" spans="1:35">
      <c r="A2" s="259" t="s">
        <v>96</v>
      </c>
      <c r="B2" s="258" t="s">
        <v>89</v>
      </c>
      <c r="C2" s="128"/>
      <c r="D2" s="128"/>
      <c r="E2" s="128"/>
      <c r="F2" s="128"/>
      <c r="G2" s="128"/>
      <c r="H2" s="128"/>
      <c r="I2" s="128"/>
      <c r="J2" s="129"/>
      <c r="U2" s="124"/>
      <c r="Y2" s="259" t="s">
        <v>96</v>
      </c>
      <c r="Z2" s="258" t="s">
        <v>89</v>
      </c>
      <c r="AA2" s="128"/>
      <c r="AB2" s="128"/>
      <c r="AC2" s="128"/>
      <c r="AD2" s="128"/>
      <c r="AE2" s="128"/>
      <c r="AF2" s="128"/>
      <c r="AG2" s="128"/>
      <c r="AH2" s="128"/>
      <c r="AI2" s="129"/>
    </row>
    <row r="3" spans="1:35">
      <c r="A3" s="127"/>
      <c r="B3" s="128"/>
      <c r="C3" s="128"/>
      <c r="D3" s="128"/>
      <c r="E3" s="128"/>
      <c r="F3" s="128"/>
      <c r="G3" s="128"/>
      <c r="H3" s="128"/>
      <c r="I3" s="128"/>
      <c r="J3" s="129"/>
      <c r="Y3" s="127"/>
      <c r="Z3" s="128"/>
      <c r="AA3" s="128"/>
      <c r="AB3" s="128"/>
      <c r="AC3" s="128"/>
      <c r="AD3" s="128"/>
      <c r="AE3" s="128"/>
      <c r="AF3" s="128"/>
      <c r="AG3" s="128"/>
      <c r="AH3" s="128"/>
      <c r="AI3" s="129"/>
    </row>
    <row r="4" spans="1:35">
      <c r="A4" s="127"/>
      <c r="B4" s="128"/>
      <c r="C4" s="128"/>
      <c r="D4" s="128"/>
      <c r="E4" s="128"/>
      <c r="F4" s="128"/>
      <c r="G4" s="128"/>
      <c r="H4" s="128"/>
      <c r="I4" s="128"/>
      <c r="J4" s="129"/>
      <c r="W4" s="124"/>
      <c r="X4" s="244"/>
      <c r="Y4" s="127"/>
      <c r="Z4" s="128"/>
      <c r="AA4" s="128"/>
      <c r="AB4" s="128"/>
      <c r="AC4" s="128"/>
      <c r="AD4" s="128"/>
      <c r="AE4" s="128"/>
      <c r="AF4" s="128"/>
      <c r="AG4" s="128"/>
      <c r="AH4" s="128"/>
      <c r="AI4" s="129"/>
    </row>
    <row r="5" spans="1:35">
      <c r="A5" s="127"/>
      <c r="B5" s="128"/>
      <c r="C5" s="128"/>
      <c r="D5" s="128"/>
      <c r="E5" s="128"/>
      <c r="F5" s="128"/>
      <c r="G5" s="128"/>
      <c r="H5" s="128"/>
      <c r="I5" s="128"/>
      <c r="J5" s="129"/>
      <c r="W5" s="124"/>
      <c r="X5" s="244"/>
      <c r="Y5" s="127"/>
      <c r="Z5" s="128"/>
      <c r="AA5" s="128"/>
      <c r="AB5" s="128"/>
      <c r="AC5" s="128"/>
      <c r="AD5" s="128"/>
      <c r="AE5" s="128"/>
      <c r="AF5" s="128"/>
      <c r="AG5" s="128"/>
      <c r="AH5" s="128"/>
      <c r="AI5" s="129"/>
    </row>
    <row r="6" spans="1:35">
      <c r="A6" s="127"/>
      <c r="B6" s="128"/>
      <c r="C6" s="128"/>
      <c r="D6" s="128"/>
      <c r="E6" s="128"/>
      <c r="F6" s="128"/>
      <c r="G6" s="128"/>
      <c r="H6" s="128"/>
      <c r="I6" s="128"/>
      <c r="J6" s="129"/>
      <c r="W6" s="124"/>
      <c r="X6" s="244"/>
      <c r="Y6" s="127"/>
      <c r="Z6" s="128"/>
      <c r="AA6" s="128"/>
      <c r="AB6" s="128"/>
      <c r="AC6" s="128"/>
      <c r="AD6" s="128"/>
      <c r="AE6" s="128"/>
      <c r="AF6" s="128"/>
      <c r="AG6" s="128"/>
      <c r="AH6" s="128"/>
      <c r="AI6" s="129"/>
    </row>
    <row r="7" spans="1:35" ht="18">
      <c r="A7" s="127"/>
      <c r="B7" s="128"/>
      <c r="C7" s="128"/>
      <c r="D7" s="128"/>
      <c r="E7" s="128"/>
      <c r="F7" s="128"/>
      <c r="G7" s="128"/>
      <c r="H7" s="128"/>
      <c r="I7" s="128"/>
      <c r="J7" s="129"/>
      <c r="N7" s="404" t="s">
        <v>57</v>
      </c>
      <c r="O7" s="404"/>
      <c r="P7" s="404"/>
      <c r="Q7" s="404"/>
      <c r="R7" s="404"/>
      <c r="S7" s="404"/>
      <c r="T7" s="404"/>
      <c r="U7" s="404"/>
      <c r="V7" s="404"/>
      <c r="W7" s="404"/>
      <c r="X7" s="246"/>
      <c r="Y7" s="127"/>
      <c r="Z7" s="128"/>
      <c r="AA7" s="128"/>
      <c r="AB7" s="128"/>
      <c r="AC7" s="128"/>
      <c r="AD7" s="128"/>
      <c r="AE7" s="128"/>
      <c r="AF7" s="128"/>
      <c r="AG7" s="128"/>
      <c r="AH7" s="128"/>
      <c r="AI7" s="129"/>
    </row>
    <row r="8" spans="1:35" ht="18">
      <c r="A8" s="127"/>
      <c r="B8" s="128"/>
      <c r="C8" s="128"/>
      <c r="D8" s="128"/>
      <c r="E8" s="128"/>
      <c r="F8" s="128"/>
      <c r="G8" s="128"/>
      <c r="H8" s="128"/>
      <c r="I8" s="128"/>
      <c r="J8" s="129"/>
      <c r="N8" s="404" t="s">
        <v>58</v>
      </c>
      <c r="O8" s="404"/>
      <c r="P8" s="404"/>
      <c r="Q8" s="404"/>
      <c r="R8" s="404"/>
      <c r="S8" s="404"/>
      <c r="T8" s="404"/>
      <c r="U8" s="404"/>
      <c r="V8" s="404"/>
      <c r="W8" s="404"/>
      <c r="X8" s="246"/>
      <c r="Y8" s="127"/>
      <c r="Z8" s="128"/>
      <c r="AA8" s="128"/>
      <c r="AB8" s="128"/>
      <c r="AC8" s="128"/>
      <c r="AD8" s="128"/>
      <c r="AE8" s="128"/>
      <c r="AF8" s="128"/>
      <c r="AG8" s="128"/>
      <c r="AH8" s="128"/>
      <c r="AI8" s="129"/>
    </row>
    <row r="9" spans="1:35">
      <c r="A9" s="127"/>
      <c r="B9" s="128"/>
      <c r="C9" s="128"/>
      <c r="D9" s="128"/>
      <c r="E9" s="128"/>
      <c r="F9" s="128"/>
      <c r="G9" s="128"/>
      <c r="H9" s="128"/>
      <c r="I9" s="128"/>
      <c r="J9" s="129"/>
      <c r="W9" s="124"/>
      <c r="X9" s="244"/>
      <c r="Y9" s="127"/>
      <c r="Z9" s="128"/>
      <c r="AA9" s="128"/>
      <c r="AB9" s="128"/>
      <c r="AC9" s="128"/>
      <c r="AD9" s="128"/>
      <c r="AE9" s="128"/>
      <c r="AF9" s="128"/>
      <c r="AG9" s="128"/>
      <c r="AH9" s="128"/>
      <c r="AI9" s="129"/>
    </row>
    <row r="10" spans="1:35">
      <c r="A10" s="127"/>
      <c r="B10" s="128"/>
      <c r="C10" s="128"/>
      <c r="D10" s="128"/>
      <c r="E10" s="128"/>
      <c r="F10" s="128"/>
      <c r="G10" s="128"/>
      <c r="H10" s="128"/>
      <c r="I10" s="128"/>
      <c r="J10" s="129"/>
      <c r="N10" s="123" t="s">
        <v>164</v>
      </c>
      <c r="U10" s="123" t="s">
        <v>59</v>
      </c>
      <c r="Y10" s="127"/>
      <c r="Z10" s="128"/>
      <c r="AA10" s="128"/>
      <c r="AB10" s="128"/>
      <c r="AC10" s="128"/>
      <c r="AD10" s="128"/>
      <c r="AE10" s="128"/>
      <c r="AF10" s="128"/>
      <c r="AG10" s="128"/>
      <c r="AH10" s="128"/>
      <c r="AI10" s="129"/>
    </row>
    <row r="11" spans="1:35">
      <c r="A11" s="127"/>
      <c r="B11" s="128"/>
      <c r="C11" s="128"/>
      <c r="D11" s="128"/>
      <c r="E11" s="128"/>
      <c r="F11" s="128"/>
      <c r="G11" s="128"/>
      <c r="H11" s="128"/>
      <c r="I11" s="128"/>
      <c r="J11" s="129"/>
      <c r="N11" s="123" t="s">
        <v>165</v>
      </c>
      <c r="U11" s="432" t="str">
        <f>COVER!$A$16</f>
        <v>2 Januari sd. 31 Desember 2018</v>
      </c>
      <c r="V11" s="432"/>
      <c r="W11" s="432"/>
      <c r="X11" s="255"/>
      <c r="Y11" s="127"/>
      <c r="Z11" s="128"/>
      <c r="AA11" s="128"/>
      <c r="AB11" s="128"/>
      <c r="AC11" s="128"/>
      <c r="AD11" s="128"/>
      <c r="AE11" s="128"/>
      <c r="AF11" s="128"/>
      <c r="AG11" s="128"/>
      <c r="AH11" s="128"/>
      <c r="AI11" s="129"/>
    </row>
    <row r="12" spans="1:35" ht="9" customHeight="1">
      <c r="A12" s="127"/>
      <c r="B12" s="128"/>
      <c r="C12" s="128"/>
      <c r="D12" s="128"/>
      <c r="E12" s="128"/>
      <c r="F12" s="128"/>
      <c r="G12" s="128"/>
      <c r="H12" s="128"/>
      <c r="I12" s="128"/>
      <c r="J12" s="129"/>
      <c r="U12" s="133"/>
      <c r="V12" s="133"/>
      <c r="W12" s="133"/>
      <c r="X12" s="260"/>
      <c r="Y12" s="127"/>
      <c r="Z12" s="128"/>
      <c r="AA12" s="128"/>
      <c r="AB12" s="128"/>
      <c r="AC12" s="128"/>
      <c r="AD12" s="128"/>
      <c r="AE12" s="128"/>
      <c r="AF12" s="128"/>
      <c r="AG12" s="128"/>
      <c r="AH12" s="128"/>
      <c r="AI12" s="129"/>
    </row>
    <row r="13" spans="1:35" ht="33.75" customHeight="1">
      <c r="A13" s="127"/>
      <c r="B13" s="128"/>
      <c r="C13" s="128"/>
      <c r="D13" s="128"/>
      <c r="E13" s="128"/>
      <c r="F13" s="128"/>
      <c r="G13" s="128"/>
      <c r="H13" s="128"/>
      <c r="I13" s="128"/>
      <c r="J13" s="129"/>
      <c r="N13" s="134" t="s">
        <v>75</v>
      </c>
      <c r="O13" s="433" t="s">
        <v>60</v>
      </c>
      <c r="P13" s="426"/>
      <c r="Q13" s="426"/>
      <c r="R13" s="426"/>
      <c r="S13" s="426"/>
      <c r="T13" s="426"/>
      <c r="U13" s="426"/>
      <c r="V13" s="426"/>
      <c r="W13" s="427"/>
      <c r="X13" s="242"/>
      <c r="Y13" s="127"/>
      <c r="Z13" s="128"/>
      <c r="AA13" s="128"/>
      <c r="AB13" s="128"/>
      <c r="AC13" s="128"/>
      <c r="AD13" s="128"/>
      <c r="AE13" s="128"/>
      <c r="AF13" s="128"/>
      <c r="AG13" s="128"/>
      <c r="AH13" s="128"/>
      <c r="AI13" s="129"/>
    </row>
    <row r="14" spans="1:35" ht="30.75" customHeight="1">
      <c r="A14" s="127"/>
      <c r="B14" s="128"/>
      <c r="C14" s="128"/>
      <c r="D14" s="128"/>
      <c r="E14" s="128"/>
      <c r="F14" s="128"/>
      <c r="G14" s="128"/>
      <c r="H14" s="128"/>
      <c r="I14" s="128"/>
      <c r="J14" s="129"/>
      <c r="N14" s="135"/>
      <c r="O14" s="243" t="s">
        <v>62</v>
      </c>
      <c r="P14" s="426" t="s">
        <v>61</v>
      </c>
      <c r="Q14" s="426"/>
      <c r="R14" s="426"/>
      <c r="S14" s="426"/>
      <c r="T14" s="363" t="str">
        <f>'FORM SKP'!H4</f>
        <v>Drs. HARYOTO, M.Ed.</v>
      </c>
      <c r="U14" s="364"/>
      <c r="V14" s="364"/>
      <c r="W14" s="365"/>
      <c r="X14" s="261"/>
      <c r="Y14" s="127"/>
      <c r="Z14" s="128"/>
      <c r="AA14" s="128"/>
      <c r="AB14" s="128"/>
      <c r="AC14" s="128"/>
      <c r="AD14" s="128"/>
      <c r="AE14" s="128"/>
      <c r="AF14" s="128"/>
      <c r="AG14" s="128"/>
      <c r="AH14" s="128"/>
      <c r="AI14" s="129"/>
    </row>
    <row r="15" spans="1:35" ht="30.75" customHeight="1">
      <c r="A15" s="127"/>
      <c r="B15" s="128"/>
      <c r="C15" s="128"/>
      <c r="D15" s="128"/>
      <c r="E15" s="128"/>
      <c r="F15" s="128"/>
      <c r="G15" s="128"/>
      <c r="H15" s="128"/>
      <c r="I15" s="128"/>
      <c r="J15" s="129"/>
      <c r="N15" s="135"/>
      <c r="O15" s="252" t="s">
        <v>66</v>
      </c>
      <c r="P15" s="356" t="s">
        <v>4</v>
      </c>
      <c r="Q15" s="356"/>
      <c r="R15" s="356"/>
      <c r="S15" s="356"/>
      <c r="T15" s="433" t="str">
        <f>'FORM SKP'!H5</f>
        <v>19600129 198603 1 010</v>
      </c>
      <c r="U15" s="426"/>
      <c r="V15" s="426"/>
      <c r="W15" s="427"/>
      <c r="X15" s="242"/>
      <c r="Y15" s="127"/>
      <c r="Z15" s="128"/>
      <c r="AA15" s="128"/>
      <c r="AB15" s="128"/>
      <c r="AC15" s="128"/>
      <c r="AD15" s="128"/>
      <c r="AE15" s="128"/>
      <c r="AF15" s="128"/>
      <c r="AG15" s="128"/>
      <c r="AH15" s="128"/>
      <c r="AI15" s="129"/>
    </row>
    <row r="16" spans="1:35" ht="30.75" customHeight="1">
      <c r="A16" s="127"/>
      <c r="B16" s="128"/>
      <c r="C16" s="128"/>
      <c r="D16" s="128"/>
      <c r="E16" s="128"/>
      <c r="F16" s="128"/>
      <c r="G16" s="128"/>
      <c r="H16" s="128"/>
      <c r="I16" s="128"/>
      <c r="J16" s="129"/>
      <c r="N16" s="135"/>
      <c r="O16" s="252" t="s">
        <v>67</v>
      </c>
      <c r="P16" s="356" t="s">
        <v>63</v>
      </c>
      <c r="Q16" s="356"/>
      <c r="R16" s="356"/>
      <c r="S16" s="356"/>
      <c r="T16" s="433" t="str">
        <f>'FORM SKP'!H6</f>
        <v>Pembina, IV/ a</v>
      </c>
      <c r="U16" s="426"/>
      <c r="V16" s="426"/>
      <c r="W16" s="427"/>
      <c r="X16" s="242"/>
      <c r="Y16" s="127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/>
    </row>
    <row r="17" spans="1:35" ht="30.75" customHeight="1">
      <c r="A17" s="130"/>
      <c r="B17" s="131"/>
      <c r="C17" s="131"/>
      <c r="D17" s="131"/>
      <c r="E17" s="131"/>
      <c r="F17" s="131"/>
      <c r="G17" s="131"/>
      <c r="H17" s="131"/>
      <c r="I17" s="131"/>
      <c r="J17" s="132"/>
      <c r="N17" s="135"/>
      <c r="O17" s="252" t="s">
        <v>68</v>
      </c>
      <c r="P17" s="356" t="s">
        <v>64</v>
      </c>
      <c r="Q17" s="356"/>
      <c r="R17" s="356"/>
      <c r="S17" s="356"/>
      <c r="T17" s="423" t="str">
        <f>'FORM SKP'!H7</f>
        <v>Guru Madya</v>
      </c>
      <c r="U17" s="424"/>
      <c r="V17" s="424"/>
      <c r="W17" s="425"/>
      <c r="X17" s="264"/>
      <c r="Y17" s="130"/>
      <c r="Z17" s="131"/>
      <c r="AA17" s="131"/>
      <c r="AB17" s="131"/>
      <c r="AC17" s="131"/>
      <c r="AD17" s="131"/>
      <c r="AE17" s="131"/>
      <c r="AF17" s="131"/>
      <c r="AG17" s="131"/>
      <c r="AH17" s="131"/>
      <c r="AI17" s="132"/>
    </row>
    <row r="18" spans="1:35" ht="30.75" customHeight="1">
      <c r="A18" s="150"/>
      <c r="B18" s="151"/>
      <c r="C18" s="151"/>
      <c r="D18" s="151"/>
      <c r="E18" s="151"/>
      <c r="F18" s="162" t="s">
        <v>201</v>
      </c>
      <c r="G18" s="162"/>
      <c r="H18" s="151"/>
      <c r="I18" s="151"/>
      <c r="J18" s="152"/>
      <c r="N18" s="138"/>
      <c r="O18" s="252" t="s">
        <v>69</v>
      </c>
      <c r="P18" s="356" t="s">
        <v>65</v>
      </c>
      <c r="Q18" s="356"/>
      <c r="R18" s="356"/>
      <c r="S18" s="356"/>
      <c r="T18" s="423" t="str">
        <f>'FORM SKP'!H8</f>
        <v>SMA Negeri 14 Semarang</v>
      </c>
      <c r="U18" s="424"/>
      <c r="V18" s="424"/>
      <c r="W18" s="425"/>
      <c r="X18" s="253"/>
      <c r="Y18" s="150"/>
      <c r="Z18" s="151"/>
      <c r="AA18" s="151"/>
      <c r="AB18" s="151"/>
      <c r="AC18" s="151"/>
      <c r="AD18" s="268" t="s">
        <v>94</v>
      </c>
      <c r="AE18" s="162" t="s">
        <v>155</v>
      </c>
      <c r="AF18" s="162"/>
      <c r="AG18" s="151"/>
      <c r="AH18" s="151"/>
      <c r="AI18" s="152"/>
    </row>
    <row r="19" spans="1:35" ht="33.75" customHeight="1">
      <c r="A19" s="127"/>
      <c r="B19" s="128"/>
      <c r="C19" s="128"/>
      <c r="D19" s="128"/>
      <c r="E19" s="128"/>
      <c r="F19" s="265" t="s">
        <v>156</v>
      </c>
      <c r="G19" s="256"/>
      <c r="H19" s="256"/>
      <c r="I19" s="256"/>
      <c r="J19" s="257"/>
      <c r="N19" s="134" t="s">
        <v>76</v>
      </c>
      <c r="O19" s="433" t="s">
        <v>70</v>
      </c>
      <c r="P19" s="426"/>
      <c r="Q19" s="426"/>
      <c r="R19" s="426"/>
      <c r="S19" s="426"/>
      <c r="T19" s="426"/>
      <c r="U19" s="426"/>
      <c r="V19" s="426"/>
      <c r="W19" s="427"/>
      <c r="X19" s="242"/>
      <c r="Y19" s="127"/>
      <c r="Z19" s="128"/>
      <c r="AA19" s="128"/>
      <c r="AB19" s="128"/>
      <c r="AC19" s="128"/>
      <c r="AD19" s="128"/>
      <c r="AE19" s="265" t="s">
        <v>156</v>
      </c>
      <c r="AF19" s="256"/>
      <c r="AG19" s="256"/>
      <c r="AH19" s="256"/>
      <c r="AI19" s="257"/>
    </row>
    <row r="20" spans="1:35" ht="30.75" customHeight="1">
      <c r="A20" s="127"/>
      <c r="B20" s="128"/>
      <c r="C20" s="128"/>
      <c r="D20" s="128"/>
      <c r="E20" s="128"/>
      <c r="F20" s="270" t="str">
        <f>T20</f>
        <v>Dra. SULASTRI, M.Pd.</v>
      </c>
      <c r="G20" s="256"/>
      <c r="H20" s="256"/>
      <c r="I20" s="256"/>
      <c r="J20" s="257"/>
      <c r="N20" s="139"/>
      <c r="O20" s="243" t="s">
        <v>62</v>
      </c>
      <c r="P20" s="426" t="s">
        <v>61</v>
      </c>
      <c r="Q20" s="426"/>
      <c r="R20" s="426"/>
      <c r="S20" s="426"/>
      <c r="T20" s="363" t="str">
        <f>'FORM SKP'!C4</f>
        <v>Dra. SULASTRI, M.Pd.</v>
      </c>
      <c r="U20" s="364"/>
      <c r="V20" s="364"/>
      <c r="W20" s="365"/>
      <c r="X20" s="261"/>
      <c r="Y20" s="127"/>
      <c r="Z20" s="128"/>
      <c r="AA20" s="128"/>
      <c r="AB20" s="128"/>
      <c r="AC20" s="128"/>
      <c r="AD20" s="128"/>
      <c r="AE20" s="270" t="str">
        <f>T20</f>
        <v>Dra. SULASTRI, M.Pd.</v>
      </c>
      <c r="AF20" s="256"/>
      <c r="AG20" s="256"/>
      <c r="AH20" s="256"/>
      <c r="AI20" s="257"/>
    </row>
    <row r="21" spans="1:35" ht="30.75" customHeight="1">
      <c r="A21" s="127"/>
      <c r="B21" s="128"/>
      <c r="C21" s="128"/>
      <c r="D21" s="128"/>
      <c r="E21" s="128"/>
      <c r="F21" s="271" t="str">
        <f>"NIP. "&amp;T21</f>
        <v>NIP. 19620304 198703 2 004</v>
      </c>
      <c r="G21" s="256"/>
      <c r="H21" s="256"/>
      <c r="I21" s="256"/>
      <c r="J21" s="257"/>
      <c r="N21" s="139"/>
      <c r="O21" s="252" t="s">
        <v>66</v>
      </c>
      <c r="P21" s="356" t="s">
        <v>4</v>
      </c>
      <c r="Q21" s="356"/>
      <c r="R21" s="356"/>
      <c r="S21" s="356"/>
      <c r="T21" s="433" t="str">
        <f>'DATA PEGAWAI'!$E$14</f>
        <v>19620304 198703 2 004</v>
      </c>
      <c r="U21" s="426"/>
      <c r="V21" s="426"/>
      <c r="W21" s="427"/>
      <c r="X21" s="242"/>
      <c r="Y21" s="127"/>
      <c r="Z21" s="128"/>
      <c r="AA21" s="128"/>
      <c r="AB21" s="128"/>
      <c r="AC21" s="128"/>
      <c r="AD21" s="128"/>
      <c r="AE21" s="271" t="str">
        <f>"NIP. "&amp;T21</f>
        <v>NIP. 19620304 198703 2 004</v>
      </c>
      <c r="AF21" s="256"/>
      <c r="AG21" s="256"/>
      <c r="AH21" s="256"/>
      <c r="AI21" s="257"/>
    </row>
    <row r="22" spans="1:35" ht="30.75" customHeight="1">
      <c r="A22" s="259" t="s">
        <v>95</v>
      </c>
      <c r="B22" s="258" t="s">
        <v>203</v>
      </c>
      <c r="C22" s="128"/>
      <c r="D22" s="128"/>
      <c r="E22" s="128"/>
      <c r="F22" s="128"/>
      <c r="G22" s="256"/>
      <c r="H22" s="256"/>
      <c r="I22" s="256"/>
      <c r="J22" s="257"/>
      <c r="N22" s="139"/>
      <c r="O22" s="252" t="s">
        <v>67</v>
      </c>
      <c r="P22" s="356" t="s">
        <v>63</v>
      </c>
      <c r="Q22" s="356"/>
      <c r="R22" s="356"/>
      <c r="S22" s="356"/>
      <c r="T22" s="423" t="str">
        <f>'FORM SKP'!C6</f>
        <v>Pembina, IV/ a</v>
      </c>
      <c r="U22" s="424"/>
      <c r="V22" s="424"/>
      <c r="W22" s="425"/>
      <c r="X22" s="253"/>
      <c r="Y22" s="259" t="s">
        <v>95</v>
      </c>
      <c r="Z22" s="258" t="s">
        <v>157</v>
      </c>
      <c r="AA22" s="128"/>
      <c r="AB22" s="128"/>
      <c r="AC22" s="128"/>
      <c r="AD22" s="128"/>
      <c r="AE22" s="128"/>
      <c r="AF22" s="256"/>
      <c r="AG22" s="256"/>
      <c r="AH22" s="256"/>
      <c r="AI22" s="257"/>
    </row>
    <row r="23" spans="1:35" ht="30.75" customHeight="1">
      <c r="A23" s="127"/>
      <c r="B23" s="256" t="s">
        <v>90</v>
      </c>
      <c r="C23" s="256"/>
      <c r="D23" s="256"/>
      <c r="E23" s="256"/>
      <c r="F23" s="128"/>
      <c r="G23" s="128"/>
      <c r="H23" s="128"/>
      <c r="I23" s="128"/>
      <c r="J23" s="129"/>
      <c r="N23" s="139"/>
      <c r="O23" s="252" t="s">
        <v>68</v>
      </c>
      <c r="P23" s="356" t="s">
        <v>64</v>
      </c>
      <c r="Q23" s="356"/>
      <c r="R23" s="356"/>
      <c r="S23" s="356"/>
      <c r="T23" s="423" t="str">
        <f>'FORM SKP'!C7</f>
        <v>Kepala Sekolah</v>
      </c>
      <c r="U23" s="424"/>
      <c r="V23" s="424"/>
      <c r="W23" s="425"/>
      <c r="X23" s="253"/>
      <c r="Y23" s="127"/>
      <c r="Z23" s="256" t="s">
        <v>90</v>
      </c>
      <c r="AA23" s="256"/>
      <c r="AB23" s="256"/>
      <c r="AC23" s="256"/>
      <c r="AD23" s="128"/>
      <c r="AE23" s="128"/>
      <c r="AF23" s="128"/>
      <c r="AG23" s="128"/>
      <c r="AH23" s="128"/>
      <c r="AI23" s="129"/>
    </row>
    <row r="24" spans="1:35" ht="30.75" customHeight="1">
      <c r="A24" s="127"/>
      <c r="B24" s="265" t="s">
        <v>91</v>
      </c>
      <c r="C24" s="256"/>
      <c r="D24" s="256"/>
      <c r="E24" s="256"/>
      <c r="F24" s="128"/>
      <c r="G24" s="128"/>
      <c r="H24" s="128"/>
      <c r="I24" s="128"/>
      <c r="J24" s="129"/>
      <c r="N24" s="140"/>
      <c r="O24" s="252" t="s">
        <v>69</v>
      </c>
      <c r="P24" s="356" t="s">
        <v>65</v>
      </c>
      <c r="Q24" s="356"/>
      <c r="R24" s="356"/>
      <c r="S24" s="356"/>
      <c r="T24" s="423" t="str">
        <f>'FORM SKP'!C8</f>
        <v>SMA Negeri 14 Semarang</v>
      </c>
      <c r="U24" s="424"/>
      <c r="V24" s="424"/>
      <c r="W24" s="425"/>
      <c r="X24" s="253"/>
      <c r="Y24" s="127"/>
      <c r="Z24" s="265" t="s">
        <v>91</v>
      </c>
      <c r="AA24" s="256"/>
      <c r="AB24" s="256"/>
      <c r="AC24" s="256"/>
      <c r="AD24" s="242"/>
      <c r="AE24" s="128"/>
      <c r="AF24" s="128"/>
      <c r="AG24" s="128"/>
      <c r="AH24" s="128"/>
      <c r="AI24" s="129"/>
    </row>
    <row r="25" spans="1:35" ht="33.75" customHeight="1">
      <c r="A25" s="127"/>
      <c r="B25" s="270" t="str">
        <f>T14</f>
        <v>Drs. HARYOTO, M.Ed.</v>
      </c>
      <c r="C25" s="256"/>
      <c r="D25" s="256"/>
      <c r="E25" s="256"/>
      <c r="F25" s="128"/>
      <c r="G25" s="128"/>
      <c r="H25" s="128"/>
      <c r="I25" s="128"/>
      <c r="J25" s="129"/>
      <c r="N25" s="134" t="s">
        <v>77</v>
      </c>
      <c r="O25" s="433" t="s">
        <v>71</v>
      </c>
      <c r="P25" s="426"/>
      <c r="Q25" s="426"/>
      <c r="R25" s="426"/>
      <c r="S25" s="426"/>
      <c r="T25" s="426"/>
      <c r="U25" s="426"/>
      <c r="V25" s="426"/>
      <c r="W25" s="427"/>
      <c r="X25" s="242"/>
      <c r="Y25" s="127"/>
      <c r="Z25" s="270" t="str">
        <f>T14</f>
        <v>Drs. HARYOTO, M.Ed.</v>
      </c>
      <c r="AA25" s="256"/>
      <c r="AB25" s="256"/>
      <c r="AC25" s="256"/>
      <c r="AD25" s="242"/>
      <c r="AE25" s="128"/>
      <c r="AF25" s="128"/>
      <c r="AG25" s="128"/>
      <c r="AH25" s="128"/>
      <c r="AI25" s="129"/>
    </row>
    <row r="26" spans="1:35" ht="30.75" customHeight="1">
      <c r="A26" s="127"/>
      <c r="B26" s="271" t="str">
        <f>"NIP. "&amp;T15</f>
        <v>NIP. 19600129 198603 1 010</v>
      </c>
      <c r="C26" s="256"/>
      <c r="D26" s="256"/>
      <c r="E26" s="256"/>
      <c r="F26" s="154" t="s">
        <v>93</v>
      </c>
      <c r="G26" s="128" t="s">
        <v>202</v>
      </c>
      <c r="H26" s="128"/>
      <c r="I26" s="128"/>
      <c r="J26" s="129"/>
      <c r="N26" s="135"/>
      <c r="O26" s="243" t="s">
        <v>62</v>
      </c>
      <c r="P26" s="426" t="s">
        <v>61</v>
      </c>
      <c r="Q26" s="426"/>
      <c r="R26" s="426"/>
      <c r="S26" s="426"/>
      <c r="T26" s="363" t="str">
        <f>'DATA PEGAWAI'!E19</f>
        <v>Dra. ASIH WIDHIASTUTI, M.Si.</v>
      </c>
      <c r="U26" s="364"/>
      <c r="V26" s="364"/>
      <c r="W26" s="365"/>
      <c r="X26" s="261"/>
      <c r="Y26" s="127"/>
      <c r="Z26" s="271" t="str">
        <f>"NIP. "&amp;T15</f>
        <v>NIP. 19600129 198603 1 010</v>
      </c>
      <c r="AA26" s="256"/>
      <c r="AB26" s="256"/>
      <c r="AC26" s="256"/>
      <c r="AD26" s="242"/>
      <c r="AE26" s="154" t="s">
        <v>93</v>
      </c>
      <c r="AF26" s="128" t="s">
        <v>158</v>
      </c>
      <c r="AG26" s="128"/>
      <c r="AH26" s="128"/>
      <c r="AI26" s="129"/>
    </row>
    <row r="27" spans="1:35" ht="30.75" customHeight="1">
      <c r="A27" s="127"/>
      <c r="B27" s="128"/>
      <c r="C27" s="128"/>
      <c r="D27" s="256"/>
      <c r="E27" s="256"/>
      <c r="F27" s="128"/>
      <c r="G27" s="166" t="s">
        <v>159</v>
      </c>
      <c r="H27" s="128"/>
      <c r="I27" s="128"/>
      <c r="J27" s="129"/>
      <c r="N27" s="135"/>
      <c r="O27" s="252" t="s">
        <v>66</v>
      </c>
      <c r="P27" s="356" t="s">
        <v>4</v>
      </c>
      <c r="Q27" s="356"/>
      <c r="R27" s="356"/>
      <c r="S27" s="356"/>
      <c r="T27" s="433" t="str">
        <f>'DATA PEGAWAI'!E20</f>
        <v>19620920 198803 2 001</v>
      </c>
      <c r="U27" s="426"/>
      <c r="V27" s="426"/>
      <c r="W27" s="427"/>
      <c r="X27" s="242"/>
      <c r="Y27" s="127"/>
      <c r="Z27" s="128"/>
      <c r="AA27" s="128"/>
      <c r="AB27" s="256"/>
      <c r="AC27" s="256"/>
      <c r="AD27" s="242"/>
      <c r="AE27" s="128"/>
      <c r="AF27" s="166" t="s">
        <v>159</v>
      </c>
      <c r="AG27" s="128"/>
      <c r="AH27" s="128"/>
      <c r="AI27" s="129"/>
    </row>
    <row r="28" spans="1:35" ht="30.75" customHeight="1">
      <c r="A28" s="127"/>
      <c r="B28" s="128"/>
      <c r="C28" s="128"/>
      <c r="D28" s="128"/>
      <c r="E28" s="128"/>
      <c r="F28" s="128"/>
      <c r="G28" s="270" t="str">
        <f>T26</f>
        <v>Dra. ASIH WIDHIASTUTI, M.Si.</v>
      </c>
      <c r="H28" s="256"/>
      <c r="I28" s="256"/>
      <c r="J28" s="257"/>
      <c r="N28" s="135"/>
      <c r="O28" s="252" t="s">
        <v>67</v>
      </c>
      <c r="P28" s="356" t="s">
        <v>63</v>
      </c>
      <c r="Q28" s="356"/>
      <c r="R28" s="356"/>
      <c r="S28" s="356"/>
      <c r="T28" s="433" t="str">
        <f>'DATA PEGAWAI'!E21</f>
        <v>Pembina Tingkat I, IV/b</v>
      </c>
      <c r="U28" s="426"/>
      <c r="V28" s="426"/>
      <c r="W28" s="427"/>
      <c r="X28" s="242"/>
      <c r="Y28" s="127"/>
      <c r="Z28" s="128"/>
      <c r="AA28" s="128"/>
      <c r="AB28" s="128"/>
      <c r="AC28" s="128"/>
      <c r="AD28" s="128"/>
      <c r="AE28" s="128"/>
      <c r="AF28" s="270" t="str">
        <f>T26</f>
        <v>Dra. ASIH WIDHIASTUTI, M.Si.</v>
      </c>
      <c r="AG28" s="256"/>
      <c r="AH28" s="256"/>
      <c r="AI28" s="257"/>
    </row>
    <row r="29" spans="1:35" ht="30.75" customHeight="1">
      <c r="A29" s="127"/>
      <c r="B29" s="128"/>
      <c r="C29" s="128"/>
      <c r="D29" s="128"/>
      <c r="E29" s="128"/>
      <c r="F29" s="128"/>
      <c r="G29" s="271" t="str">
        <f>"NIP. "&amp;T27</f>
        <v>NIP. 19620920 198803 2 001</v>
      </c>
      <c r="H29" s="256"/>
      <c r="I29" s="256"/>
      <c r="J29" s="257"/>
      <c r="N29" s="135"/>
      <c r="O29" s="252" t="s">
        <v>68</v>
      </c>
      <c r="P29" s="356" t="s">
        <v>64</v>
      </c>
      <c r="Q29" s="356"/>
      <c r="R29" s="356"/>
      <c r="S29" s="356"/>
      <c r="T29" s="423" t="str">
        <f>'DATA PEGAWAI'!E22</f>
        <v>Kepala Cabang Dinas Pendidikan Wilayah I</v>
      </c>
      <c r="U29" s="424"/>
      <c r="V29" s="424"/>
      <c r="W29" s="425"/>
      <c r="X29" s="253"/>
      <c r="Y29" s="127"/>
      <c r="Z29" s="128"/>
      <c r="AA29" s="128"/>
      <c r="AB29" s="128"/>
      <c r="AC29" s="128"/>
      <c r="AD29" s="256"/>
      <c r="AE29" s="128"/>
      <c r="AF29" s="271" t="str">
        <f>"NIP. "&amp;T27</f>
        <v>NIP. 19620920 198803 2 001</v>
      </c>
      <c r="AG29" s="256"/>
      <c r="AH29" s="256"/>
      <c r="AI29" s="257"/>
    </row>
    <row r="30" spans="1:35" ht="30.75" customHeight="1">
      <c r="A30" s="130"/>
      <c r="B30" s="131"/>
      <c r="C30" s="131"/>
      <c r="D30" s="131"/>
      <c r="E30" s="131"/>
      <c r="F30" s="131"/>
      <c r="G30" s="131"/>
      <c r="H30" s="266"/>
      <c r="I30" s="266"/>
      <c r="J30" s="267"/>
      <c r="N30" s="138"/>
      <c r="O30" s="252" t="s">
        <v>69</v>
      </c>
      <c r="P30" s="356" t="s">
        <v>65</v>
      </c>
      <c r="Q30" s="356"/>
      <c r="R30" s="356"/>
      <c r="S30" s="356"/>
      <c r="T30" s="423" t="str">
        <f>'DATA PEGAWAI'!E23</f>
        <v>Cabang Dinas Pendidikan Wilayah I</v>
      </c>
      <c r="U30" s="424"/>
      <c r="V30" s="424"/>
      <c r="W30" s="425"/>
      <c r="X30" s="253"/>
      <c r="Y30" s="130"/>
      <c r="Z30" s="131"/>
      <c r="AA30" s="131"/>
      <c r="AB30" s="131"/>
      <c r="AC30" s="131"/>
      <c r="AD30" s="131"/>
      <c r="AE30" s="131"/>
      <c r="AF30" s="131"/>
      <c r="AG30" s="266"/>
      <c r="AH30" s="266"/>
      <c r="AI30" s="267"/>
    </row>
    <row r="31" spans="1:35" ht="33.75" customHeight="1">
      <c r="A31" s="134" t="s">
        <v>98</v>
      </c>
      <c r="B31" s="358" t="s">
        <v>73</v>
      </c>
      <c r="C31" s="359"/>
      <c r="D31" s="359"/>
      <c r="E31" s="359"/>
      <c r="F31" s="359"/>
      <c r="G31" s="359"/>
      <c r="H31" s="359"/>
      <c r="I31" s="360"/>
      <c r="J31" s="245" t="s">
        <v>82</v>
      </c>
      <c r="K31" s="251"/>
      <c r="N31" s="250" t="s">
        <v>79</v>
      </c>
      <c r="O31" s="162" t="s">
        <v>86</v>
      </c>
      <c r="P31" s="162"/>
      <c r="Q31" s="162"/>
      <c r="R31" s="162"/>
      <c r="S31" s="162"/>
      <c r="T31" s="162"/>
      <c r="U31" s="162"/>
      <c r="V31" s="272"/>
      <c r="W31" s="272"/>
      <c r="X31" s="273"/>
    </row>
    <row r="32" spans="1:35">
      <c r="A32" s="127"/>
      <c r="B32" s="434" t="s">
        <v>74</v>
      </c>
      <c r="C32" s="359" t="s">
        <v>101</v>
      </c>
      <c r="D32" s="359"/>
      <c r="E32" s="359"/>
      <c r="F32" s="359"/>
      <c r="G32" s="359"/>
      <c r="H32" s="428">
        <f>'PERILAKU KERJA'!$E$10</f>
        <v>87.333333333333329</v>
      </c>
      <c r="I32" s="360" t="s">
        <v>99</v>
      </c>
      <c r="J32" s="430">
        <f>H32*60%</f>
        <v>52.4</v>
      </c>
      <c r="K32" s="262"/>
      <c r="N32" s="127"/>
      <c r="O32" s="128"/>
      <c r="P32" s="128"/>
      <c r="Q32" s="128"/>
      <c r="R32" s="128"/>
      <c r="S32" s="128"/>
      <c r="T32" s="128"/>
      <c r="U32" s="128"/>
      <c r="V32" s="128"/>
      <c r="W32" s="128"/>
      <c r="X32" s="129"/>
    </row>
    <row r="33" spans="1:24">
      <c r="A33" s="127"/>
      <c r="B33" s="436"/>
      <c r="C33" s="356"/>
      <c r="D33" s="356"/>
      <c r="E33" s="356"/>
      <c r="F33" s="356"/>
      <c r="G33" s="356"/>
      <c r="H33" s="429"/>
      <c r="I33" s="354"/>
      <c r="J33" s="431"/>
      <c r="K33" s="262"/>
      <c r="N33" s="127"/>
      <c r="O33" s="128"/>
      <c r="P33" s="128"/>
      <c r="Q33" s="128"/>
      <c r="R33" s="128"/>
      <c r="S33" s="128"/>
      <c r="T33" s="128"/>
      <c r="U33" s="128"/>
      <c r="V33" s="128"/>
      <c r="W33" s="128"/>
      <c r="X33" s="129"/>
    </row>
    <row r="34" spans="1:24" ht="36" customHeight="1">
      <c r="A34" s="127"/>
      <c r="B34" s="434" t="s">
        <v>66</v>
      </c>
      <c r="C34" s="445" t="s">
        <v>81</v>
      </c>
      <c r="D34" s="446"/>
      <c r="E34" s="252" t="s">
        <v>75</v>
      </c>
      <c r="F34" s="132" t="str">
        <f>'PERILAKU KERJA'!E12</f>
        <v>Orientasi Pelayanan</v>
      </c>
      <c r="G34" s="132"/>
      <c r="H34" s="142">
        <f>'PERILAKU KERJA'!H12</f>
        <v>88</v>
      </c>
      <c r="I34" s="140" t="str">
        <f>'PERILAKU KERJA'!I12</f>
        <v>(Baik)</v>
      </c>
      <c r="J34" s="129"/>
      <c r="K34" s="128"/>
      <c r="N34" s="127"/>
      <c r="O34" s="128"/>
      <c r="P34" s="128"/>
      <c r="Q34" s="128"/>
      <c r="R34" s="128"/>
      <c r="S34" s="128"/>
      <c r="T34" s="128"/>
      <c r="U34" s="128"/>
      <c r="V34" s="128"/>
      <c r="W34" s="128"/>
      <c r="X34" s="129"/>
    </row>
    <row r="35" spans="1:24" ht="36" customHeight="1">
      <c r="A35" s="127"/>
      <c r="B35" s="435"/>
      <c r="C35" s="447"/>
      <c r="D35" s="448"/>
      <c r="E35" s="252" t="s">
        <v>76</v>
      </c>
      <c r="F35" s="426" t="str">
        <f>'PERILAKU KERJA'!E13</f>
        <v>Integritas</v>
      </c>
      <c r="G35" s="427"/>
      <c r="H35" s="143">
        <f>'PERILAKU KERJA'!H13</f>
        <v>88</v>
      </c>
      <c r="I35" s="245" t="str">
        <f>'PERILAKU KERJA'!I13</f>
        <v>(Baik)</v>
      </c>
      <c r="J35" s="129"/>
      <c r="K35" s="128"/>
      <c r="N35" s="127"/>
      <c r="O35" s="128"/>
      <c r="P35" s="128"/>
      <c r="Q35" s="128"/>
      <c r="R35" s="128"/>
      <c r="S35" s="128"/>
      <c r="T35" s="128"/>
      <c r="U35" s="128"/>
      <c r="V35" s="128"/>
      <c r="W35" s="128"/>
      <c r="X35" s="129"/>
    </row>
    <row r="36" spans="1:24" ht="36" customHeight="1">
      <c r="A36" s="127"/>
      <c r="B36" s="435"/>
      <c r="C36" s="447"/>
      <c r="D36" s="448"/>
      <c r="E36" s="252" t="s">
        <v>77</v>
      </c>
      <c r="F36" s="426" t="str">
        <f>'PERILAKU KERJA'!E14</f>
        <v>Komitmen</v>
      </c>
      <c r="G36" s="427"/>
      <c r="H36" s="143">
        <f>'PERILAKU KERJA'!H14</f>
        <v>88</v>
      </c>
      <c r="I36" s="245" t="str">
        <f>'PERILAKU KERJA'!I14</f>
        <v>(Baik)</v>
      </c>
      <c r="J36" s="129"/>
      <c r="K36" s="128"/>
      <c r="N36" s="127"/>
      <c r="O36" s="128"/>
      <c r="P36" s="128"/>
      <c r="Q36" s="128"/>
      <c r="R36" s="128"/>
      <c r="S36" s="128"/>
      <c r="T36" s="128"/>
      <c r="U36" s="128"/>
      <c r="V36" s="128"/>
      <c r="W36" s="128"/>
      <c r="X36" s="129"/>
    </row>
    <row r="37" spans="1:24" ht="36" customHeight="1">
      <c r="A37" s="127"/>
      <c r="B37" s="435"/>
      <c r="C37" s="447"/>
      <c r="D37" s="448"/>
      <c r="E37" s="252">
        <v>4</v>
      </c>
      <c r="F37" s="426" t="str">
        <f>'PERILAKU KERJA'!E15</f>
        <v>Disiplin</v>
      </c>
      <c r="G37" s="427"/>
      <c r="H37" s="143">
        <f>'PERILAKU KERJA'!H15</f>
        <v>88</v>
      </c>
      <c r="I37" s="245" t="str">
        <f>'PERILAKU KERJA'!I15</f>
        <v>(Baik)</v>
      </c>
      <c r="J37" s="129"/>
      <c r="K37" s="128"/>
      <c r="N37" s="127"/>
      <c r="O37" s="128"/>
      <c r="P37" s="128"/>
      <c r="Q37" s="128"/>
      <c r="R37" s="128"/>
      <c r="S37" s="128"/>
      <c r="T37" s="128"/>
      <c r="U37" s="128"/>
      <c r="V37" s="128"/>
      <c r="W37" s="128"/>
      <c r="X37" s="129"/>
    </row>
    <row r="38" spans="1:24" ht="36" customHeight="1">
      <c r="A38" s="127"/>
      <c r="B38" s="435"/>
      <c r="C38" s="447"/>
      <c r="D38" s="448"/>
      <c r="E38" s="252" t="s">
        <v>78</v>
      </c>
      <c r="F38" s="426" t="str">
        <f>'PERILAKU KERJA'!E16</f>
        <v>Kerjasama</v>
      </c>
      <c r="G38" s="427"/>
      <c r="H38" s="143">
        <f>'PERILAKU KERJA'!H16</f>
        <v>88</v>
      </c>
      <c r="I38" s="245" t="str">
        <f>'PERILAKU KERJA'!I16</f>
        <v>(Baik)</v>
      </c>
      <c r="J38" s="129"/>
      <c r="K38" s="128"/>
      <c r="N38" s="127"/>
      <c r="O38" s="128"/>
      <c r="P38" s="128"/>
      <c r="Q38" s="128"/>
      <c r="R38" s="128"/>
      <c r="S38" s="128"/>
      <c r="T38" s="128"/>
      <c r="U38" s="128"/>
      <c r="V38" s="128"/>
      <c r="W38" s="128"/>
      <c r="X38" s="129"/>
    </row>
    <row r="39" spans="1:24" ht="36" customHeight="1">
      <c r="A39" s="127"/>
      <c r="B39" s="435"/>
      <c r="C39" s="447"/>
      <c r="D39" s="448"/>
      <c r="E39" s="252" t="s">
        <v>79</v>
      </c>
      <c r="F39" s="426" t="str">
        <f>'PERILAKU KERJA'!E17</f>
        <v>Kepemimpinan</v>
      </c>
      <c r="G39" s="427"/>
      <c r="H39" s="143">
        <f>'PERILAKU KERJA'!H17</f>
        <v>0</v>
      </c>
      <c r="I39" s="245">
        <f>'PERILAKU KERJA'!I17</f>
        <v>0</v>
      </c>
      <c r="J39" s="129"/>
      <c r="K39" s="128"/>
      <c r="N39" s="127"/>
      <c r="O39" s="128"/>
      <c r="P39" s="128"/>
      <c r="Q39" s="128"/>
      <c r="R39" s="128"/>
      <c r="S39" s="128"/>
      <c r="T39" s="128"/>
      <c r="U39" s="128"/>
      <c r="V39" s="128"/>
      <c r="W39" s="128"/>
      <c r="X39" s="129"/>
    </row>
    <row r="40" spans="1:24" ht="36" customHeight="1">
      <c r="A40" s="127"/>
      <c r="B40" s="435"/>
      <c r="C40" s="447"/>
      <c r="D40" s="448"/>
      <c r="E40" s="433" t="s">
        <v>54</v>
      </c>
      <c r="F40" s="426"/>
      <c r="G40" s="427"/>
      <c r="H40" s="144">
        <f>'PERILAKU KERJA'!H18</f>
        <v>440</v>
      </c>
      <c r="I40" s="245">
        <f>'PERILAKU KERJA'!I18</f>
        <v>0</v>
      </c>
      <c r="J40" s="129"/>
      <c r="K40" s="128"/>
      <c r="N40" s="127"/>
      <c r="O40" s="128"/>
      <c r="P40" s="128"/>
      <c r="Q40" s="128"/>
      <c r="R40" s="128"/>
      <c r="S40" s="128"/>
      <c r="T40" s="128"/>
      <c r="U40" s="128"/>
      <c r="V40" s="128"/>
      <c r="W40" s="128"/>
      <c r="X40" s="129"/>
    </row>
    <row r="41" spans="1:24" ht="36" customHeight="1">
      <c r="A41" s="127"/>
      <c r="B41" s="435"/>
      <c r="C41" s="447"/>
      <c r="D41" s="448"/>
      <c r="E41" s="433" t="s">
        <v>55</v>
      </c>
      <c r="F41" s="426"/>
      <c r="G41" s="427"/>
      <c r="H41" s="254">
        <f>'PERILAKU KERJA'!H19</f>
        <v>88</v>
      </c>
      <c r="I41" s="134" t="str">
        <f>'PERILAKU KERJA'!I19</f>
        <v>(Baik)</v>
      </c>
      <c r="J41" s="129"/>
      <c r="K41" s="128"/>
      <c r="N41" s="130"/>
      <c r="O41" s="131"/>
      <c r="P41" s="131"/>
      <c r="Q41" s="131"/>
      <c r="R41" s="131"/>
      <c r="S41" s="131"/>
      <c r="T41" s="131"/>
      <c r="U41" s="131"/>
      <c r="V41" s="131" t="s">
        <v>162</v>
      </c>
      <c r="W41" s="131"/>
      <c r="X41" s="132"/>
    </row>
    <row r="42" spans="1:24" ht="36" customHeight="1">
      <c r="A42" s="130"/>
      <c r="B42" s="436"/>
      <c r="C42" s="449"/>
      <c r="D42" s="450"/>
      <c r="E42" s="145" t="s">
        <v>80</v>
      </c>
      <c r="F42" s="146"/>
      <c r="G42" s="146"/>
      <c r="H42" s="147">
        <f>H41</f>
        <v>88</v>
      </c>
      <c r="I42" s="247" t="s">
        <v>100</v>
      </c>
      <c r="J42" s="143">
        <f>H42*40%</f>
        <v>35.200000000000003</v>
      </c>
      <c r="K42" s="170"/>
      <c r="N42" s="250" t="s">
        <v>97</v>
      </c>
      <c r="O42" s="162" t="s">
        <v>87</v>
      </c>
      <c r="P42" s="162"/>
      <c r="Q42" s="162"/>
      <c r="R42" s="162"/>
      <c r="S42" s="162"/>
      <c r="T42" s="162"/>
      <c r="U42" s="162"/>
      <c r="V42" s="162"/>
      <c r="W42" s="162"/>
      <c r="X42" s="163"/>
    </row>
    <row r="43" spans="1:24" ht="21.75" customHeight="1">
      <c r="A43" s="434" t="s">
        <v>83</v>
      </c>
      <c r="B43" s="441"/>
      <c r="C43" s="441"/>
      <c r="D43" s="441"/>
      <c r="E43" s="441"/>
      <c r="F43" s="441"/>
      <c r="G43" s="441"/>
      <c r="H43" s="441"/>
      <c r="I43" s="442"/>
      <c r="J43" s="254">
        <f>J32+J42</f>
        <v>87.6</v>
      </c>
      <c r="K43" s="262"/>
      <c r="N43" s="127"/>
      <c r="O43" s="128" t="s">
        <v>88</v>
      </c>
      <c r="P43" s="128"/>
      <c r="Q43" s="128"/>
      <c r="R43" s="128"/>
      <c r="S43" s="128"/>
      <c r="T43" s="128"/>
      <c r="U43" s="128"/>
      <c r="V43" s="128"/>
      <c r="W43" s="128"/>
      <c r="X43" s="129"/>
    </row>
    <row r="44" spans="1:24" ht="21.75" customHeight="1">
      <c r="A44" s="436"/>
      <c r="B44" s="443"/>
      <c r="C44" s="443"/>
      <c r="D44" s="443"/>
      <c r="E44" s="443"/>
      <c r="F44" s="443"/>
      <c r="G44" s="443"/>
      <c r="H44" s="443"/>
      <c r="I44" s="444"/>
      <c r="J44" s="149" t="str">
        <f>IF(J43&lt;=50,"(Buruk)",IF(J43&lt;=60,"(Kurang)",IF(J43&lt;=75,"(Cukup)",IF(J43&lt;=90.99,"(Baik)","(Sangat Baik)"))))</f>
        <v>(Baik)</v>
      </c>
      <c r="K44" s="263"/>
      <c r="N44" s="127"/>
      <c r="O44" s="128"/>
      <c r="P44" s="128"/>
      <c r="Q44" s="128"/>
      <c r="R44" s="128"/>
      <c r="S44" s="128"/>
      <c r="T44" s="128"/>
      <c r="U44" s="128"/>
      <c r="V44" s="128"/>
      <c r="W44" s="128"/>
      <c r="X44" s="129"/>
    </row>
    <row r="45" spans="1:24" s="125" customFormat="1" ht="30" customHeight="1">
      <c r="A45" s="150" t="s">
        <v>78</v>
      </c>
      <c r="B45" s="151" t="s">
        <v>84</v>
      </c>
      <c r="C45" s="151"/>
      <c r="D45" s="151"/>
      <c r="E45" s="151"/>
      <c r="F45" s="151"/>
      <c r="G45" s="151"/>
      <c r="H45" s="151"/>
      <c r="I45" s="151"/>
      <c r="J45" s="152"/>
      <c r="K45" s="258"/>
      <c r="N45" s="269"/>
      <c r="O45" s="258"/>
      <c r="P45" s="128"/>
      <c r="Q45" s="128"/>
      <c r="R45" s="128"/>
      <c r="S45" s="128"/>
      <c r="T45" s="128"/>
      <c r="U45" s="128"/>
      <c r="V45" s="128"/>
      <c r="W45" s="128"/>
      <c r="X45" s="129"/>
    </row>
    <row r="46" spans="1:24">
      <c r="A46" s="127"/>
      <c r="B46" s="128" t="s">
        <v>85</v>
      </c>
      <c r="C46" s="128"/>
      <c r="D46" s="128"/>
      <c r="E46" s="128"/>
      <c r="F46" s="128"/>
      <c r="G46" s="128"/>
      <c r="H46" s="128"/>
      <c r="I46" s="128"/>
      <c r="J46" s="129"/>
      <c r="K46" s="128"/>
      <c r="N46" s="127"/>
      <c r="O46" s="128"/>
      <c r="P46" s="128"/>
      <c r="Q46" s="128"/>
      <c r="R46" s="128"/>
      <c r="S46" s="128"/>
      <c r="T46" s="128"/>
      <c r="U46" s="128"/>
      <c r="V46" s="128"/>
      <c r="W46" s="128"/>
      <c r="X46" s="129"/>
    </row>
    <row r="47" spans="1:24">
      <c r="A47" s="127"/>
      <c r="B47" s="128"/>
      <c r="C47" s="128"/>
      <c r="D47" s="128"/>
      <c r="E47" s="128"/>
      <c r="F47" s="128"/>
      <c r="G47" s="128"/>
      <c r="H47" s="128"/>
      <c r="I47" s="128"/>
      <c r="J47" s="129"/>
      <c r="K47" s="128"/>
      <c r="N47" s="127"/>
      <c r="O47" s="128"/>
      <c r="P47" s="128"/>
      <c r="Q47" s="128"/>
      <c r="R47" s="128"/>
      <c r="S47" s="128"/>
      <c r="T47" s="128"/>
      <c r="U47" s="128"/>
      <c r="V47" s="128"/>
      <c r="W47" s="128"/>
      <c r="X47" s="129"/>
    </row>
    <row r="48" spans="1:24">
      <c r="A48" s="127"/>
      <c r="B48" s="128"/>
      <c r="C48" s="128"/>
      <c r="D48" s="128"/>
      <c r="E48" s="128"/>
      <c r="F48" s="128"/>
      <c r="G48" s="128"/>
      <c r="H48" s="128"/>
      <c r="I48" s="128"/>
      <c r="J48" s="129"/>
      <c r="K48" s="128"/>
      <c r="N48" s="127"/>
      <c r="O48" s="128"/>
      <c r="P48" s="128"/>
      <c r="Q48" s="128"/>
      <c r="R48" s="128"/>
      <c r="S48" s="128"/>
      <c r="T48" s="128"/>
      <c r="U48" s="128"/>
      <c r="V48" s="128"/>
      <c r="W48" s="128"/>
      <c r="X48" s="129"/>
    </row>
    <row r="49" spans="1:24">
      <c r="A49" s="127"/>
      <c r="B49" s="128"/>
      <c r="C49" s="128"/>
      <c r="D49" s="128"/>
      <c r="E49" s="128"/>
      <c r="F49" s="128"/>
      <c r="G49" s="128"/>
      <c r="H49" s="128"/>
      <c r="I49" s="128"/>
      <c r="J49" s="129"/>
      <c r="K49" s="128"/>
      <c r="N49" s="127"/>
      <c r="O49" s="128"/>
      <c r="P49" s="128"/>
      <c r="Q49" s="128"/>
      <c r="R49" s="128"/>
      <c r="S49" s="128"/>
      <c r="T49" s="128"/>
      <c r="U49" s="128"/>
      <c r="V49" s="128"/>
      <c r="W49" s="128"/>
      <c r="X49" s="129"/>
    </row>
    <row r="50" spans="1:24">
      <c r="A50" s="127"/>
      <c r="B50" s="128"/>
      <c r="C50" s="128"/>
      <c r="D50" s="128"/>
      <c r="E50" s="128"/>
      <c r="F50" s="128"/>
      <c r="G50" s="128"/>
      <c r="H50" s="128"/>
      <c r="I50" s="128"/>
      <c r="J50" s="129"/>
      <c r="K50" s="128"/>
      <c r="N50" s="127"/>
      <c r="O50" s="128"/>
      <c r="P50" s="128"/>
      <c r="Q50" s="128"/>
      <c r="R50" s="128"/>
      <c r="S50" s="128"/>
      <c r="T50" s="128"/>
      <c r="U50" s="128"/>
      <c r="V50" s="128"/>
      <c r="W50" s="128"/>
      <c r="X50" s="129"/>
    </row>
    <row r="51" spans="1:24">
      <c r="A51" s="127"/>
      <c r="B51" s="128"/>
      <c r="C51" s="128"/>
      <c r="D51" s="128"/>
      <c r="E51" s="128"/>
      <c r="F51" s="128"/>
      <c r="G51" s="128"/>
      <c r="H51" s="128"/>
      <c r="I51" s="128"/>
      <c r="J51" s="129"/>
      <c r="K51" s="128"/>
      <c r="N51" s="127"/>
      <c r="O51" s="128"/>
      <c r="P51" s="128"/>
      <c r="Q51" s="128"/>
      <c r="R51" s="128"/>
      <c r="S51" s="128"/>
      <c r="T51" s="128"/>
      <c r="U51" s="128"/>
      <c r="V51" s="128"/>
      <c r="W51" s="128"/>
      <c r="X51" s="129"/>
    </row>
    <row r="52" spans="1:24">
      <c r="A52" s="127"/>
      <c r="B52" s="128"/>
      <c r="C52" s="128"/>
      <c r="D52" s="128"/>
      <c r="E52" s="128"/>
      <c r="F52" s="128"/>
      <c r="G52" s="128"/>
      <c r="H52" s="128"/>
      <c r="I52" s="128"/>
      <c r="J52" s="129"/>
      <c r="K52" s="128"/>
      <c r="N52" s="127"/>
      <c r="O52" s="128"/>
      <c r="P52" s="128"/>
      <c r="Q52" s="128"/>
      <c r="R52" s="128"/>
      <c r="S52" s="128"/>
      <c r="T52" s="128"/>
      <c r="U52" s="128"/>
      <c r="V52" s="128"/>
      <c r="W52" s="128"/>
      <c r="X52" s="129"/>
    </row>
    <row r="53" spans="1:24">
      <c r="A53" s="127"/>
      <c r="B53" s="128"/>
      <c r="C53" s="128"/>
      <c r="D53" s="128"/>
      <c r="E53" s="128"/>
      <c r="F53" s="128"/>
      <c r="G53" s="128"/>
      <c r="H53" s="128"/>
      <c r="I53" s="128"/>
      <c r="J53" s="129"/>
      <c r="K53" s="128"/>
      <c r="N53" s="127"/>
      <c r="O53" s="128"/>
      <c r="P53" s="128"/>
      <c r="Q53" s="128"/>
      <c r="R53" s="128"/>
      <c r="S53" s="128"/>
      <c r="T53" s="128"/>
      <c r="U53" s="128"/>
      <c r="V53" s="128"/>
      <c r="W53" s="128"/>
      <c r="X53" s="129"/>
    </row>
    <row r="54" spans="1:24">
      <c r="A54" s="127"/>
      <c r="B54" s="128"/>
      <c r="C54" s="128"/>
      <c r="D54" s="128"/>
      <c r="E54" s="128"/>
      <c r="F54" s="128"/>
      <c r="G54" s="128"/>
      <c r="H54" s="128"/>
      <c r="I54" s="128"/>
      <c r="J54" s="129"/>
      <c r="K54" s="128"/>
      <c r="N54" s="127"/>
      <c r="O54" s="128"/>
      <c r="P54" s="128"/>
      <c r="Q54" s="128"/>
      <c r="R54" s="128"/>
      <c r="S54" s="128"/>
      <c r="T54" s="128"/>
      <c r="U54" s="128"/>
      <c r="V54" s="128"/>
      <c r="W54" s="128"/>
      <c r="X54" s="129"/>
    </row>
    <row r="55" spans="1:24">
      <c r="A55" s="127"/>
      <c r="B55" s="128"/>
      <c r="C55" s="128"/>
      <c r="D55" s="128"/>
      <c r="E55" s="128"/>
      <c r="F55" s="128"/>
      <c r="G55" s="128"/>
      <c r="H55" s="128"/>
      <c r="I55" s="128"/>
      <c r="J55" s="129"/>
      <c r="K55" s="128"/>
      <c r="N55" s="127"/>
      <c r="O55" s="128"/>
      <c r="P55" s="128"/>
      <c r="Q55" s="128"/>
      <c r="R55" s="128"/>
      <c r="S55" s="128"/>
      <c r="T55" s="128"/>
      <c r="U55" s="128"/>
      <c r="V55" s="128"/>
      <c r="W55" s="128"/>
      <c r="X55" s="129"/>
    </row>
    <row r="56" spans="1:24">
      <c r="A56" s="127"/>
      <c r="B56" s="128"/>
      <c r="C56" s="128"/>
      <c r="D56" s="128"/>
      <c r="E56" s="128"/>
      <c r="F56" s="128"/>
      <c r="G56" s="128"/>
      <c r="H56" s="128"/>
      <c r="I56" s="128"/>
      <c r="J56" s="129"/>
      <c r="K56" s="128"/>
      <c r="N56" s="127"/>
      <c r="O56" s="128"/>
      <c r="P56" s="128"/>
      <c r="Q56" s="128"/>
      <c r="R56" s="128"/>
      <c r="S56" s="128"/>
      <c r="T56" s="128"/>
      <c r="U56" s="128"/>
      <c r="V56" s="128"/>
      <c r="W56" s="128"/>
      <c r="X56" s="129"/>
    </row>
    <row r="57" spans="1:24">
      <c r="A57" s="127"/>
      <c r="B57" s="128"/>
      <c r="C57" s="128"/>
      <c r="D57" s="128"/>
      <c r="E57" s="128"/>
      <c r="F57" s="128"/>
      <c r="G57" s="128"/>
      <c r="H57" s="128"/>
      <c r="I57" s="128"/>
      <c r="J57" s="129"/>
      <c r="K57" s="128"/>
      <c r="N57" s="127"/>
      <c r="O57" s="128"/>
      <c r="P57" s="128"/>
      <c r="Q57" s="128"/>
      <c r="R57" s="128"/>
      <c r="S57" s="128"/>
      <c r="T57" s="128"/>
      <c r="U57" s="128"/>
      <c r="V57" s="128"/>
      <c r="W57" s="128"/>
      <c r="X57" s="129"/>
    </row>
    <row r="58" spans="1:24">
      <c r="A58" s="127"/>
      <c r="B58" s="128"/>
      <c r="C58" s="128"/>
      <c r="D58" s="128"/>
      <c r="E58" s="128"/>
      <c r="F58" s="128"/>
      <c r="G58" s="128"/>
      <c r="H58" s="128"/>
      <c r="I58" s="128"/>
      <c r="J58" s="129"/>
      <c r="K58" s="128"/>
      <c r="N58" s="127"/>
      <c r="O58" s="128"/>
      <c r="P58" s="128"/>
      <c r="Q58" s="128"/>
      <c r="R58" s="128"/>
      <c r="S58" s="128"/>
      <c r="T58" s="128"/>
      <c r="U58" s="128"/>
      <c r="V58" s="128"/>
      <c r="W58" s="128"/>
      <c r="X58" s="129"/>
    </row>
    <row r="59" spans="1:24">
      <c r="A59" s="127"/>
      <c r="B59" s="128"/>
      <c r="C59" s="128"/>
      <c r="D59" s="128"/>
      <c r="E59" s="128"/>
      <c r="F59" s="128"/>
      <c r="G59" s="128"/>
      <c r="H59" s="128"/>
      <c r="I59" s="128"/>
      <c r="J59" s="129"/>
      <c r="K59" s="128"/>
      <c r="N59" s="127"/>
      <c r="O59" s="128"/>
      <c r="P59" s="128"/>
      <c r="Q59" s="128"/>
      <c r="R59" s="128"/>
      <c r="S59" s="128"/>
      <c r="T59" s="128"/>
      <c r="U59" s="128"/>
      <c r="V59" s="128"/>
      <c r="W59" s="128"/>
      <c r="X59" s="129"/>
    </row>
    <row r="60" spans="1:24">
      <c r="A60" s="127"/>
      <c r="B60" s="128"/>
      <c r="C60" s="128"/>
      <c r="D60" s="128"/>
      <c r="E60" s="128"/>
      <c r="F60" s="128"/>
      <c r="G60" s="128"/>
      <c r="H60" s="128"/>
      <c r="I60" s="128"/>
      <c r="J60" s="129"/>
      <c r="K60" s="128"/>
      <c r="N60" s="127"/>
      <c r="O60" s="128"/>
      <c r="P60" s="128"/>
      <c r="Q60" s="128"/>
      <c r="R60" s="128"/>
      <c r="S60" s="128"/>
      <c r="T60" s="128"/>
      <c r="U60" s="128"/>
      <c r="V60" s="128"/>
      <c r="W60" s="128"/>
      <c r="X60" s="129"/>
    </row>
    <row r="61" spans="1:24">
      <c r="A61" s="127"/>
      <c r="B61" s="128"/>
      <c r="C61" s="128"/>
      <c r="D61" s="128"/>
      <c r="E61" s="128"/>
      <c r="F61" s="128"/>
      <c r="G61" s="128"/>
      <c r="H61" s="128"/>
      <c r="I61" s="128"/>
      <c r="J61" s="129"/>
      <c r="K61" s="128"/>
      <c r="N61" s="127"/>
      <c r="O61" s="128"/>
      <c r="P61" s="128"/>
      <c r="Q61" s="128"/>
      <c r="R61" s="128"/>
      <c r="S61" s="128"/>
      <c r="T61" s="128"/>
      <c r="U61" s="128"/>
      <c r="V61" s="128"/>
      <c r="W61" s="128"/>
      <c r="X61" s="129"/>
    </row>
    <row r="62" spans="1:24">
      <c r="A62" s="127"/>
      <c r="B62" s="128"/>
      <c r="C62" s="128"/>
      <c r="D62" s="128"/>
      <c r="E62" s="128"/>
      <c r="F62" s="128"/>
      <c r="G62" s="128"/>
      <c r="H62" s="128" t="s">
        <v>160</v>
      </c>
      <c r="J62" s="129"/>
      <c r="K62" s="128"/>
      <c r="N62" s="127"/>
      <c r="O62" s="128"/>
      <c r="P62" s="128"/>
      <c r="Q62" s="128"/>
      <c r="R62" s="128"/>
      <c r="S62" s="128"/>
      <c r="T62" s="128"/>
      <c r="U62" s="128"/>
      <c r="V62" s="128" t="s">
        <v>161</v>
      </c>
      <c r="W62" s="128"/>
      <c r="X62" s="129"/>
    </row>
    <row r="63" spans="1:24">
      <c r="A63" s="130"/>
      <c r="B63" s="131"/>
      <c r="C63" s="131"/>
      <c r="D63" s="131"/>
      <c r="E63" s="131"/>
      <c r="F63" s="131"/>
      <c r="G63" s="131"/>
      <c r="H63" s="131"/>
      <c r="I63" s="131"/>
      <c r="J63" s="132"/>
      <c r="K63" s="128"/>
      <c r="N63" s="130"/>
      <c r="O63" s="131"/>
      <c r="P63" s="131"/>
      <c r="Q63" s="131"/>
      <c r="R63" s="131"/>
      <c r="S63" s="131"/>
      <c r="T63" s="131"/>
      <c r="U63" s="131"/>
      <c r="V63" s="131"/>
      <c r="W63" s="131"/>
      <c r="X63" s="132"/>
    </row>
    <row r="64" spans="1:24" ht="30" customHeight="1">
      <c r="N64" s="150" t="s">
        <v>79</v>
      </c>
      <c r="O64" s="151" t="s">
        <v>86</v>
      </c>
      <c r="P64" s="151"/>
      <c r="Q64" s="151"/>
      <c r="R64" s="151"/>
      <c r="S64" s="151"/>
      <c r="T64" s="151"/>
      <c r="U64" s="151"/>
      <c r="V64" s="151"/>
      <c r="W64" s="152"/>
      <c r="X64" s="258"/>
    </row>
    <row r="65" spans="14:24">
      <c r="N65" s="127"/>
      <c r="O65" s="128"/>
      <c r="P65" s="128"/>
      <c r="Q65" s="128"/>
      <c r="R65" s="128"/>
      <c r="S65" s="128"/>
      <c r="T65" s="128"/>
      <c r="U65" s="128"/>
      <c r="V65" s="128"/>
      <c r="W65" s="129"/>
      <c r="X65" s="128"/>
    </row>
    <row r="66" spans="14:24">
      <c r="N66" s="127"/>
      <c r="O66" s="128"/>
      <c r="P66" s="128"/>
      <c r="Q66" s="128"/>
      <c r="R66" s="128"/>
      <c r="S66" s="128"/>
      <c r="T66" s="128"/>
      <c r="U66" s="128"/>
      <c r="V66" s="128"/>
      <c r="W66" s="129"/>
      <c r="X66" s="128"/>
    </row>
    <row r="67" spans="14:24">
      <c r="N67" s="127"/>
      <c r="O67" s="128"/>
      <c r="P67" s="128"/>
      <c r="Q67" s="128"/>
      <c r="R67" s="128"/>
      <c r="S67" s="128"/>
      <c r="T67" s="128"/>
      <c r="U67" s="128"/>
      <c r="V67" s="128"/>
      <c r="W67" s="129"/>
      <c r="X67" s="128"/>
    </row>
    <row r="68" spans="14:24">
      <c r="N68" s="127"/>
      <c r="O68" s="128"/>
      <c r="P68" s="128"/>
      <c r="Q68" s="128"/>
      <c r="R68" s="128"/>
      <c r="S68" s="128"/>
      <c r="T68" s="128"/>
      <c r="U68" s="128"/>
      <c r="V68" s="128"/>
      <c r="W68" s="129"/>
      <c r="X68" s="128"/>
    </row>
    <row r="69" spans="14:24">
      <c r="N69" s="127"/>
      <c r="O69" s="128"/>
      <c r="P69" s="128"/>
      <c r="Q69" s="128"/>
      <c r="R69" s="128"/>
      <c r="S69" s="128"/>
      <c r="T69" s="128"/>
      <c r="U69" s="128"/>
      <c r="V69" s="128"/>
      <c r="W69" s="129"/>
      <c r="X69" s="128"/>
    </row>
    <row r="70" spans="14:24">
      <c r="N70" s="127"/>
      <c r="O70" s="128"/>
      <c r="P70" s="128"/>
      <c r="Q70" s="128"/>
      <c r="R70" s="128"/>
      <c r="S70" s="128"/>
      <c r="T70" s="128"/>
      <c r="U70" s="128"/>
      <c r="V70" s="128"/>
      <c r="W70" s="129"/>
      <c r="X70" s="128"/>
    </row>
    <row r="71" spans="14:24">
      <c r="N71" s="127"/>
      <c r="O71" s="128"/>
      <c r="P71" s="128"/>
      <c r="Q71" s="128"/>
      <c r="R71" s="128"/>
      <c r="S71" s="128"/>
      <c r="T71" s="128"/>
      <c r="U71" s="128"/>
      <c r="V71" s="128"/>
      <c r="W71" s="129"/>
      <c r="X71" s="128"/>
    </row>
    <row r="72" spans="14:24">
      <c r="N72" s="127"/>
      <c r="O72" s="128"/>
      <c r="P72" s="128"/>
      <c r="Q72" s="128"/>
      <c r="R72" s="128"/>
      <c r="S72" s="128"/>
      <c r="T72" s="128"/>
      <c r="U72" s="128"/>
      <c r="V72" s="128"/>
      <c r="W72" s="129"/>
      <c r="X72" s="128"/>
    </row>
    <row r="73" spans="14:24">
      <c r="N73" s="127"/>
      <c r="O73" s="128"/>
      <c r="P73" s="128"/>
      <c r="Q73" s="128"/>
      <c r="R73" s="128"/>
      <c r="S73" s="128"/>
      <c r="T73" s="128"/>
      <c r="U73" s="128"/>
      <c r="V73" s="128"/>
      <c r="W73" s="129"/>
      <c r="X73" s="128"/>
    </row>
    <row r="74" spans="14:24">
      <c r="N74" s="127"/>
      <c r="O74" s="128"/>
      <c r="P74" s="128"/>
      <c r="Q74" s="128"/>
      <c r="R74" s="128"/>
      <c r="S74" s="128"/>
      <c r="T74" s="128"/>
      <c r="U74" s="128"/>
      <c r="V74" s="128"/>
      <c r="W74" s="129"/>
      <c r="X74" s="128"/>
    </row>
    <row r="75" spans="14:24">
      <c r="N75" s="127"/>
      <c r="O75" s="128"/>
      <c r="P75" s="128"/>
      <c r="Q75" s="128"/>
      <c r="R75" s="128"/>
      <c r="S75" s="128"/>
      <c r="T75" s="128"/>
      <c r="U75" s="128"/>
      <c r="V75" s="128"/>
      <c r="W75" s="129"/>
      <c r="X75" s="128"/>
    </row>
    <row r="76" spans="14:24">
      <c r="N76" s="127"/>
      <c r="O76" s="128"/>
      <c r="P76" s="128"/>
      <c r="Q76" s="128"/>
      <c r="R76" s="128"/>
      <c r="S76" s="128"/>
      <c r="T76" s="128"/>
      <c r="U76" s="128"/>
      <c r="V76" s="128"/>
      <c r="W76" s="129"/>
      <c r="X76" s="128"/>
    </row>
    <row r="77" spans="14:24">
      <c r="N77" s="127"/>
      <c r="O77" s="128"/>
      <c r="P77" s="128"/>
      <c r="Q77" s="128"/>
      <c r="R77" s="128"/>
      <c r="S77" s="128"/>
      <c r="T77" s="128"/>
      <c r="U77" s="128"/>
      <c r="V77" s="128"/>
      <c r="W77" s="129"/>
      <c r="X77" s="128"/>
    </row>
    <row r="78" spans="14:24">
      <c r="N78" s="127"/>
      <c r="O78" s="128"/>
      <c r="P78" s="128"/>
      <c r="Q78" s="128"/>
      <c r="R78" s="128"/>
      <c r="S78" s="128"/>
      <c r="T78" s="128"/>
      <c r="U78" s="128"/>
      <c r="V78" s="128"/>
      <c r="W78" s="129"/>
      <c r="X78" s="128"/>
    </row>
    <row r="79" spans="14:24">
      <c r="N79" s="127"/>
      <c r="O79" s="128"/>
      <c r="P79" s="128"/>
      <c r="Q79" s="128"/>
      <c r="R79" s="128"/>
      <c r="S79" s="128"/>
      <c r="T79" s="128"/>
      <c r="U79" s="128"/>
      <c r="V79" s="128"/>
      <c r="W79" s="129"/>
      <c r="X79" s="128"/>
    </row>
    <row r="80" spans="14:24">
      <c r="N80" s="127"/>
      <c r="O80" s="128"/>
      <c r="P80" s="128"/>
      <c r="Q80" s="128"/>
      <c r="R80" s="128"/>
      <c r="S80" s="128"/>
      <c r="T80" s="128"/>
      <c r="U80" s="128"/>
      <c r="V80" s="128"/>
      <c r="W80" s="129"/>
      <c r="X80" s="128"/>
    </row>
    <row r="81" spans="14:24">
      <c r="N81" s="127"/>
      <c r="O81" s="128"/>
      <c r="P81" s="128"/>
      <c r="Q81" s="128"/>
      <c r="R81" s="128"/>
      <c r="S81" s="128"/>
      <c r="T81" s="128"/>
      <c r="U81" s="128"/>
      <c r="V81" s="128"/>
      <c r="W81" s="129"/>
      <c r="X81" s="128"/>
    </row>
    <row r="82" spans="14:24">
      <c r="N82" s="127"/>
      <c r="O82" s="128"/>
      <c r="P82" s="128"/>
      <c r="Q82" s="128"/>
      <c r="R82" s="128"/>
      <c r="S82" s="128"/>
      <c r="T82" s="128"/>
      <c r="U82" s="128"/>
      <c r="V82" s="128"/>
      <c r="W82" s="129"/>
      <c r="X82" s="128"/>
    </row>
    <row r="83" spans="14:24">
      <c r="N83" s="127"/>
      <c r="O83" s="128"/>
      <c r="P83" s="128"/>
      <c r="Q83" s="128"/>
      <c r="R83" s="128"/>
      <c r="S83" s="128"/>
      <c r="T83" s="128"/>
      <c r="U83" s="128"/>
      <c r="V83" s="128"/>
      <c r="W83" s="129"/>
      <c r="X83" s="128"/>
    </row>
    <row r="84" spans="14:24">
      <c r="N84" s="127"/>
      <c r="O84" s="128"/>
      <c r="P84" s="128"/>
      <c r="Q84" s="128"/>
      <c r="R84" s="128"/>
      <c r="S84" s="128"/>
      <c r="T84" s="128"/>
      <c r="U84" s="128"/>
      <c r="V84" s="128"/>
      <c r="W84" s="129"/>
      <c r="X84" s="128"/>
    </row>
    <row r="85" spans="14:24">
      <c r="N85" s="127"/>
      <c r="O85" s="128"/>
      <c r="P85" s="128"/>
      <c r="Q85" s="128"/>
      <c r="R85" s="128"/>
      <c r="S85" s="128"/>
      <c r="T85" s="128"/>
      <c r="U85" s="128"/>
      <c r="V85" s="128" t="s">
        <v>161</v>
      </c>
      <c r="W85" s="129"/>
      <c r="X85" s="128"/>
    </row>
    <row r="86" spans="14:24">
      <c r="N86" s="130"/>
      <c r="O86" s="131"/>
      <c r="P86" s="131"/>
      <c r="Q86" s="131"/>
      <c r="R86" s="131"/>
      <c r="S86" s="131"/>
      <c r="T86" s="131"/>
      <c r="U86" s="131"/>
      <c r="V86" s="131"/>
      <c r="W86" s="132"/>
      <c r="X86" s="128"/>
    </row>
    <row r="87" spans="14:24" ht="30" customHeight="1">
      <c r="N87" s="150" t="s">
        <v>97</v>
      </c>
      <c r="O87" s="151" t="s">
        <v>87</v>
      </c>
      <c r="P87" s="151"/>
      <c r="Q87" s="151"/>
      <c r="R87" s="151"/>
      <c r="S87" s="151"/>
      <c r="T87" s="151"/>
      <c r="U87" s="151"/>
      <c r="V87" s="151"/>
      <c r="W87" s="152"/>
      <c r="X87" s="258"/>
    </row>
    <row r="88" spans="14:24">
      <c r="N88" s="127"/>
      <c r="O88" s="128" t="s">
        <v>88</v>
      </c>
      <c r="P88" s="128"/>
      <c r="Q88" s="128"/>
      <c r="R88" s="128"/>
      <c r="S88" s="128"/>
      <c r="T88" s="128"/>
      <c r="U88" s="128"/>
      <c r="V88" s="128"/>
      <c r="W88" s="129"/>
      <c r="X88" s="128"/>
    </row>
    <row r="89" spans="14:24">
      <c r="N89" s="127"/>
      <c r="O89" s="128"/>
      <c r="P89" s="128"/>
      <c r="Q89" s="128"/>
      <c r="R89" s="128"/>
      <c r="S89" s="128"/>
      <c r="T89" s="128"/>
      <c r="U89" s="128"/>
      <c r="V89" s="128"/>
      <c r="W89" s="129"/>
      <c r="X89" s="128"/>
    </row>
    <row r="90" spans="14:24">
      <c r="N90" s="127"/>
      <c r="O90" s="128"/>
      <c r="P90" s="128"/>
      <c r="Q90" s="128"/>
      <c r="R90" s="128"/>
      <c r="S90" s="128"/>
      <c r="T90" s="128"/>
      <c r="U90" s="128"/>
      <c r="V90" s="128"/>
      <c r="W90" s="129"/>
      <c r="X90" s="128"/>
    </row>
    <row r="91" spans="14:24">
      <c r="N91" s="127"/>
      <c r="O91" s="128"/>
      <c r="P91" s="128"/>
      <c r="Q91" s="128"/>
      <c r="R91" s="128"/>
      <c r="S91" s="128"/>
      <c r="T91" s="128"/>
      <c r="U91" s="128"/>
      <c r="V91" s="128"/>
      <c r="W91" s="129"/>
      <c r="X91" s="128"/>
    </row>
    <row r="92" spans="14:24">
      <c r="N92" s="127"/>
      <c r="O92" s="128"/>
      <c r="P92" s="128"/>
      <c r="Q92" s="128"/>
      <c r="R92" s="128"/>
      <c r="S92" s="128"/>
      <c r="T92" s="128"/>
      <c r="U92" s="128"/>
      <c r="V92" s="128"/>
      <c r="W92" s="129"/>
      <c r="X92" s="128"/>
    </row>
    <row r="93" spans="14:24">
      <c r="N93" s="127"/>
      <c r="O93" s="128"/>
      <c r="P93" s="128"/>
      <c r="Q93" s="128"/>
      <c r="R93" s="128"/>
      <c r="S93" s="128"/>
      <c r="T93" s="128"/>
      <c r="U93" s="128"/>
      <c r="V93" s="128"/>
      <c r="W93" s="129"/>
      <c r="X93" s="128"/>
    </row>
    <row r="94" spans="14:24">
      <c r="N94" s="127"/>
      <c r="O94" s="128"/>
      <c r="P94" s="128"/>
      <c r="Q94" s="128"/>
      <c r="R94" s="128"/>
      <c r="S94" s="128"/>
      <c r="T94" s="128"/>
      <c r="U94" s="128"/>
      <c r="V94" s="128"/>
      <c r="W94" s="129"/>
      <c r="X94" s="128"/>
    </row>
    <row r="95" spans="14:24">
      <c r="N95" s="127"/>
      <c r="O95" s="128"/>
      <c r="P95" s="128"/>
      <c r="Q95" s="128"/>
      <c r="R95" s="128"/>
      <c r="S95" s="128"/>
      <c r="T95" s="128"/>
      <c r="U95" s="128"/>
      <c r="V95" s="128"/>
      <c r="W95" s="129"/>
      <c r="X95" s="128"/>
    </row>
    <row r="96" spans="14:24">
      <c r="N96" s="127"/>
      <c r="O96" s="128"/>
      <c r="P96" s="128"/>
      <c r="Q96" s="128"/>
      <c r="R96" s="128"/>
      <c r="S96" s="128"/>
      <c r="T96" s="128"/>
      <c r="U96" s="128"/>
      <c r="V96" s="128"/>
      <c r="W96" s="129"/>
      <c r="X96" s="128"/>
    </row>
    <row r="97" spans="14:24">
      <c r="N97" s="127"/>
      <c r="O97" s="128"/>
      <c r="P97" s="128"/>
      <c r="Q97" s="128"/>
      <c r="R97" s="128"/>
      <c r="S97" s="128"/>
      <c r="T97" s="128"/>
      <c r="U97" s="128"/>
      <c r="V97" s="128"/>
      <c r="W97" s="129"/>
      <c r="X97" s="128"/>
    </row>
    <row r="98" spans="14:24">
      <c r="N98" s="127"/>
      <c r="O98" s="128"/>
      <c r="P98" s="128"/>
      <c r="Q98" s="128"/>
      <c r="R98" s="128"/>
      <c r="S98" s="128"/>
      <c r="T98" s="128"/>
      <c r="U98" s="128"/>
      <c r="V98" s="128"/>
      <c r="W98" s="129"/>
      <c r="X98" s="128"/>
    </row>
    <row r="99" spans="14:24">
      <c r="N99" s="127"/>
      <c r="O99" s="128"/>
      <c r="P99" s="128"/>
      <c r="Q99" s="128"/>
      <c r="R99" s="128"/>
      <c r="S99" s="128"/>
      <c r="T99" s="128"/>
      <c r="U99" s="128"/>
      <c r="V99" s="128"/>
      <c r="W99" s="129"/>
      <c r="X99" s="128"/>
    </row>
    <row r="100" spans="14:24">
      <c r="N100" s="127"/>
      <c r="O100" s="128"/>
      <c r="P100" s="128"/>
      <c r="Q100" s="128"/>
      <c r="R100" s="128"/>
      <c r="S100" s="128"/>
      <c r="T100" s="128"/>
      <c r="U100" s="128"/>
      <c r="V100" s="128"/>
      <c r="W100" s="129"/>
      <c r="X100" s="128"/>
    </row>
    <row r="101" spans="14:24">
      <c r="N101" s="127"/>
      <c r="O101" s="128"/>
      <c r="P101" s="128"/>
      <c r="Q101" s="128"/>
      <c r="R101" s="128"/>
      <c r="S101" s="128"/>
      <c r="T101" s="128"/>
      <c r="U101" s="128"/>
      <c r="V101" s="128"/>
      <c r="W101" s="129"/>
      <c r="X101" s="128"/>
    </row>
    <row r="102" spans="14:24">
      <c r="N102" s="127"/>
      <c r="O102" s="128"/>
      <c r="P102" s="128"/>
      <c r="Q102" s="128"/>
      <c r="R102" s="128"/>
      <c r="S102" s="128"/>
      <c r="T102" s="128"/>
      <c r="U102" s="128"/>
      <c r="V102" s="128"/>
      <c r="W102" s="129"/>
      <c r="X102" s="128"/>
    </row>
    <row r="103" spans="14:24">
      <c r="N103" s="127"/>
      <c r="O103" s="128"/>
      <c r="P103" s="128"/>
      <c r="Q103" s="128"/>
      <c r="R103" s="128"/>
      <c r="S103" s="128"/>
      <c r="T103" s="128"/>
      <c r="U103" s="128"/>
      <c r="V103" s="128"/>
      <c r="W103" s="129"/>
      <c r="X103" s="128"/>
    </row>
    <row r="104" spans="14:24">
      <c r="N104" s="127"/>
      <c r="O104" s="128"/>
      <c r="P104" s="128"/>
      <c r="Q104" s="128"/>
      <c r="R104" s="128"/>
      <c r="S104" s="128"/>
      <c r="T104" s="128"/>
      <c r="U104" s="128"/>
      <c r="V104" s="128"/>
      <c r="W104" s="129"/>
      <c r="X104" s="128"/>
    </row>
    <row r="105" spans="14:24">
      <c r="N105" s="127"/>
      <c r="O105" s="128"/>
      <c r="P105" s="128"/>
      <c r="Q105" s="128"/>
      <c r="R105" s="128"/>
      <c r="S105" s="128"/>
      <c r="T105" s="128"/>
      <c r="U105" s="128"/>
      <c r="V105" s="128"/>
      <c r="W105" s="129"/>
      <c r="X105" s="128"/>
    </row>
    <row r="106" spans="14:24">
      <c r="N106" s="127"/>
      <c r="O106" s="128"/>
      <c r="P106" s="128"/>
      <c r="Q106" s="128"/>
      <c r="R106" s="128"/>
      <c r="S106" s="128"/>
      <c r="T106" s="128"/>
      <c r="U106" s="128"/>
      <c r="V106" s="128"/>
      <c r="W106" s="129"/>
      <c r="X106" s="128"/>
    </row>
    <row r="107" spans="14:24">
      <c r="N107" s="127"/>
      <c r="O107" s="128"/>
      <c r="P107" s="128"/>
      <c r="Q107" s="128"/>
      <c r="R107" s="128"/>
      <c r="S107" s="128"/>
      <c r="T107" s="128"/>
      <c r="U107" s="128"/>
      <c r="V107" s="128"/>
      <c r="W107" s="129"/>
      <c r="X107" s="128"/>
    </row>
    <row r="108" spans="14:24">
      <c r="N108" s="127"/>
      <c r="O108" s="128"/>
      <c r="P108" s="128"/>
      <c r="Q108" s="128"/>
      <c r="R108" s="128"/>
      <c r="S108" s="128"/>
      <c r="T108" s="128"/>
      <c r="U108" s="128"/>
      <c r="V108" s="128" t="s">
        <v>162</v>
      </c>
      <c r="W108" s="129"/>
      <c r="X108" s="128"/>
    </row>
    <row r="109" spans="14:24">
      <c r="N109" s="130"/>
      <c r="O109" s="131"/>
      <c r="P109" s="131"/>
      <c r="Q109" s="131"/>
      <c r="R109" s="131"/>
      <c r="S109" s="131"/>
      <c r="T109" s="131"/>
      <c r="U109" s="131"/>
      <c r="V109" s="131"/>
      <c r="W109" s="132"/>
      <c r="X109" s="128"/>
    </row>
    <row r="110" spans="14:24" ht="30" customHeight="1">
      <c r="N110" s="150" t="s">
        <v>96</v>
      </c>
      <c r="O110" s="151" t="s">
        <v>89</v>
      </c>
      <c r="P110" s="151"/>
      <c r="Q110" s="151"/>
      <c r="R110" s="151"/>
      <c r="S110" s="151"/>
      <c r="T110" s="151"/>
      <c r="U110" s="151"/>
      <c r="V110" s="151"/>
      <c r="W110" s="152"/>
      <c r="X110" s="258"/>
    </row>
    <row r="111" spans="14:24">
      <c r="N111" s="127"/>
      <c r="O111" s="128"/>
      <c r="P111" s="128"/>
      <c r="Q111" s="128"/>
      <c r="R111" s="128"/>
      <c r="S111" s="128"/>
      <c r="T111" s="128"/>
      <c r="U111" s="128"/>
      <c r="V111" s="128"/>
      <c r="W111" s="129"/>
      <c r="X111" s="128"/>
    </row>
    <row r="112" spans="14:24">
      <c r="N112" s="127"/>
      <c r="O112" s="128"/>
      <c r="P112" s="128"/>
      <c r="Q112" s="128"/>
      <c r="R112" s="128"/>
      <c r="S112" s="128"/>
      <c r="T112" s="128"/>
      <c r="U112" s="128"/>
      <c r="V112" s="128"/>
      <c r="W112" s="129"/>
      <c r="X112" s="128"/>
    </row>
    <row r="113" spans="14:24">
      <c r="N113" s="127"/>
      <c r="O113" s="128"/>
      <c r="P113" s="128"/>
      <c r="Q113" s="128"/>
      <c r="R113" s="128"/>
      <c r="S113" s="128"/>
      <c r="T113" s="128"/>
      <c r="U113" s="128"/>
      <c r="V113" s="128"/>
      <c r="W113" s="129"/>
      <c r="X113" s="128"/>
    </row>
    <row r="114" spans="14:24">
      <c r="N114" s="127"/>
      <c r="O114" s="128"/>
      <c r="P114" s="128"/>
      <c r="Q114" s="128"/>
      <c r="R114" s="128"/>
      <c r="S114" s="128"/>
      <c r="T114" s="128"/>
      <c r="U114" s="128"/>
      <c r="V114" s="128"/>
      <c r="W114" s="129"/>
      <c r="X114" s="128"/>
    </row>
    <row r="115" spans="14:24">
      <c r="N115" s="127"/>
      <c r="O115" s="128"/>
      <c r="P115" s="128"/>
      <c r="Q115" s="128"/>
      <c r="R115" s="128"/>
      <c r="S115" s="128"/>
      <c r="T115" s="128"/>
      <c r="U115" s="128"/>
      <c r="V115" s="128"/>
      <c r="W115" s="129"/>
      <c r="X115" s="128"/>
    </row>
    <row r="116" spans="14:24">
      <c r="N116" s="127"/>
      <c r="O116" s="128"/>
      <c r="P116" s="128"/>
      <c r="Q116" s="128"/>
      <c r="R116" s="128"/>
      <c r="S116" s="128"/>
      <c r="T116" s="128"/>
      <c r="U116" s="128"/>
      <c r="V116" s="128"/>
      <c r="W116" s="129"/>
      <c r="X116" s="128"/>
    </row>
    <row r="117" spans="14:24">
      <c r="N117" s="127"/>
      <c r="O117" s="128"/>
      <c r="P117" s="128"/>
      <c r="Q117" s="128"/>
      <c r="R117" s="128"/>
      <c r="S117" s="128"/>
      <c r="T117" s="128"/>
      <c r="U117" s="128"/>
      <c r="V117" s="128"/>
      <c r="W117" s="129"/>
      <c r="X117" s="128"/>
    </row>
    <row r="118" spans="14:24">
      <c r="N118" s="127"/>
      <c r="O118" s="128"/>
      <c r="P118" s="128"/>
      <c r="Q118" s="128"/>
      <c r="R118" s="128"/>
      <c r="S118" s="128"/>
      <c r="T118" s="128"/>
      <c r="U118" s="128"/>
      <c r="V118" s="128"/>
      <c r="W118" s="129"/>
      <c r="X118" s="128"/>
    </row>
    <row r="119" spans="14:24">
      <c r="N119" s="127"/>
      <c r="O119" s="128"/>
      <c r="P119" s="128"/>
      <c r="Q119" s="128"/>
      <c r="R119" s="128"/>
      <c r="S119" s="128"/>
      <c r="T119" s="128"/>
      <c r="U119" s="128"/>
      <c r="V119" s="128"/>
      <c r="W119" s="129"/>
      <c r="X119" s="128"/>
    </row>
    <row r="120" spans="14:24">
      <c r="N120" s="127"/>
      <c r="O120" s="128"/>
      <c r="P120" s="128"/>
      <c r="Q120" s="128"/>
      <c r="R120" s="128"/>
      <c r="S120" s="128"/>
      <c r="T120" s="128"/>
      <c r="U120" s="128"/>
      <c r="V120" s="128"/>
      <c r="W120" s="129"/>
      <c r="X120" s="128"/>
    </row>
    <row r="121" spans="14:24">
      <c r="N121" s="127"/>
      <c r="O121" s="128"/>
      <c r="P121" s="128"/>
      <c r="Q121" s="128"/>
      <c r="R121" s="128"/>
      <c r="S121" s="128"/>
      <c r="T121" s="128"/>
      <c r="U121" s="128"/>
      <c r="V121" s="128"/>
      <c r="W121" s="129"/>
      <c r="X121" s="128"/>
    </row>
    <row r="122" spans="14:24">
      <c r="N122" s="127"/>
      <c r="O122" s="128"/>
      <c r="P122" s="128"/>
      <c r="Q122" s="128"/>
      <c r="R122" s="128"/>
      <c r="S122" s="128"/>
      <c r="T122" s="128"/>
      <c r="U122" s="128"/>
      <c r="V122" s="128"/>
      <c r="W122" s="129"/>
      <c r="X122" s="128"/>
    </row>
    <row r="123" spans="14:24">
      <c r="N123" s="127"/>
      <c r="O123" s="128"/>
      <c r="P123" s="128"/>
      <c r="Q123" s="128"/>
      <c r="R123" s="128"/>
      <c r="S123" s="128"/>
      <c r="T123" s="128"/>
      <c r="U123" s="128"/>
      <c r="V123" s="128"/>
      <c r="W123" s="129"/>
      <c r="X123" s="128"/>
    </row>
    <row r="124" spans="14:24">
      <c r="N124" s="127"/>
      <c r="O124" s="128"/>
      <c r="P124" s="128"/>
      <c r="Q124" s="128"/>
      <c r="R124" s="128"/>
      <c r="S124" s="128"/>
      <c r="T124" s="128"/>
      <c r="U124" s="128"/>
      <c r="V124" s="128"/>
      <c r="W124" s="129"/>
      <c r="X124" s="128"/>
    </row>
    <row r="125" spans="14:24">
      <c r="N125" s="127"/>
      <c r="O125" s="128"/>
      <c r="P125" s="128"/>
      <c r="Q125" s="128"/>
      <c r="R125" s="128"/>
      <c r="S125" s="128"/>
      <c r="T125" s="128"/>
      <c r="U125" s="128"/>
      <c r="V125" s="128"/>
      <c r="W125" s="129"/>
      <c r="X125" s="128"/>
    </row>
    <row r="126" spans="14:24">
      <c r="N126" s="130"/>
      <c r="O126" s="131"/>
      <c r="P126" s="131"/>
      <c r="Q126" s="131"/>
      <c r="R126" s="131"/>
      <c r="S126" s="131"/>
      <c r="T126" s="131"/>
      <c r="U126" s="131"/>
      <c r="V126" s="131"/>
      <c r="W126" s="132"/>
      <c r="X126" s="128"/>
    </row>
    <row r="127" spans="14:24" ht="30" customHeight="1">
      <c r="N127" s="150"/>
      <c r="O127" s="151"/>
      <c r="P127" s="151"/>
      <c r="Q127" s="151"/>
      <c r="R127" s="151"/>
      <c r="S127" s="151"/>
      <c r="T127" s="153" t="s">
        <v>94</v>
      </c>
      <c r="U127" s="151" t="s">
        <v>155</v>
      </c>
      <c r="V127" s="151"/>
      <c r="W127" s="152"/>
      <c r="X127" s="258"/>
    </row>
    <row r="128" spans="14:24">
      <c r="N128" s="127"/>
      <c r="O128" s="128"/>
      <c r="P128" s="128"/>
      <c r="Q128" s="128"/>
      <c r="R128" s="128"/>
      <c r="S128" s="128"/>
      <c r="T128" s="128"/>
      <c r="U128" s="437" t="s">
        <v>156</v>
      </c>
      <c r="V128" s="437"/>
      <c r="W128" s="438"/>
      <c r="X128" s="248"/>
    </row>
    <row r="129" spans="14:24">
      <c r="N129" s="127"/>
      <c r="O129" s="128"/>
      <c r="P129" s="128"/>
      <c r="Q129" s="128"/>
      <c r="R129" s="128"/>
      <c r="S129" s="128"/>
      <c r="T129" s="128"/>
      <c r="U129" s="128"/>
      <c r="V129" s="128"/>
      <c r="W129" s="129"/>
      <c r="X129" s="128"/>
    </row>
    <row r="130" spans="14:24">
      <c r="N130" s="127"/>
      <c r="O130" s="128"/>
      <c r="P130" s="128"/>
      <c r="Q130" s="128"/>
      <c r="R130" s="128"/>
      <c r="S130" s="128"/>
      <c r="T130" s="128"/>
      <c r="U130" s="128"/>
      <c r="V130" s="128"/>
      <c r="W130" s="129"/>
      <c r="X130" s="128"/>
    </row>
    <row r="131" spans="14:24">
      <c r="N131" s="127"/>
      <c r="O131" s="128"/>
      <c r="P131" s="128"/>
      <c r="Q131" s="128"/>
      <c r="R131" s="128"/>
      <c r="S131" s="128"/>
      <c r="T131" s="128"/>
      <c r="U131" s="128"/>
      <c r="V131" s="128"/>
      <c r="W131" s="129"/>
      <c r="X131" s="128"/>
    </row>
    <row r="132" spans="14:24">
      <c r="N132" s="127"/>
      <c r="O132" s="128"/>
      <c r="P132" s="128"/>
      <c r="Q132" s="128"/>
      <c r="R132" s="128"/>
      <c r="S132" s="128"/>
      <c r="T132" s="128"/>
      <c r="U132" s="128"/>
      <c r="V132" s="128"/>
      <c r="W132" s="129"/>
      <c r="X132" s="128"/>
    </row>
    <row r="133" spans="14:24">
      <c r="N133" s="127"/>
      <c r="O133" s="128"/>
      <c r="P133" s="128"/>
      <c r="Q133" s="128"/>
      <c r="R133" s="128"/>
      <c r="S133" s="128"/>
      <c r="T133" s="128"/>
      <c r="U133" s="439" t="str">
        <f>T20</f>
        <v>Dra. SULASTRI, M.Pd.</v>
      </c>
      <c r="V133" s="439"/>
      <c r="W133" s="440"/>
      <c r="X133" s="249"/>
    </row>
    <row r="134" spans="14:24">
      <c r="N134" s="127"/>
      <c r="O134" s="128"/>
      <c r="P134" s="128"/>
      <c r="Q134" s="128"/>
      <c r="R134" s="128"/>
      <c r="S134" s="128"/>
      <c r="T134" s="128"/>
      <c r="U134" s="437" t="str">
        <f>"NIP. "&amp;T21</f>
        <v>NIP. 19620304 198703 2 004</v>
      </c>
      <c r="V134" s="437"/>
      <c r="W134" s="438"/>
      <c r="X134" s="248"/>
    </row>
    <row r="135" spans="14:24">
      <c r="N135" s="127"/>
      <c r="O135" s="128"/>
      <c r="P135" s="128"/>
      <c r="Q135" s="128"/>
      <c r="R135" s="128"/>
      <c r="S135" s="128"/>
      <c r="T135" s="128"/>
      <c r="U135" s="128"/>
      <c r="V135" s="128"/>
      <c r="W135" s="129"/>
      <c r="X135" s="128"/>
    </row>
    <row r="136" spans="14:24">
      <c r="N136" s="127" t="s">
        <v>95</v>
      </c>
      <c r="O136" s="355" t="s">
        <v>157</v>
      </c>
      <c r="P136" s="355"/>
      <c r="Q136" s="355"/>
      <c r="R136" s="355"/>
      <c r="S136" s="355"/>
      <c r="T136" s="128"/>
      <c r="U136" s="128"/>
      <c r="V136" s="128"/>
      <c r="W136" s="129"/>
      <c r="X136" s="128"/>
    </row>
    <row r="137" spans="14:24">
      <c r="N137" s="127"/>
      <c r="O137" s="437" t="s">
        <v>90</v>
      </c>
      <c r="P137" s="437"/>
      <c r="Q137" s="437"/>
      <c r="R137" s="437"/>
      <c r="S137" s="437"/>
      <c r="T137" s="128"/>
      <c r="U137" s="128"/>
      <c r="V137" s="128"/>
      <c r="W137" s="129"/>
      <c r="X137" s="128"/>
    </row>
    <row r="138" spans="14:24">
      <c r="N138" s="127"/>
      <c r="O138" s="437" t="s">
        <v>91</v>
      </c>
      <c r="P138" s="437"/>
      <c r="Q138" s="437"/>
      <c r="R138" s="437"/>
      <c r="S138" s="437"/>
      <c r="T138" s="128"/>
      <c r="U138" s="128"/>
      <c r="V138" s="128"/>
      <c r="W138" s="129"/>
      <c r="X138" s="128"/>
    </row>
    <row r="139" spans="14:24">
      <c r="N139" s="127"/>
      <c r="O139" s="128"/>
      <c r="P139" s="128"/>
      <c r="Q139" s="128"/>
      <c r="R139" s="128"/>
      <c r="S139" s="128"/>
      <c r="T139" s="128"/>
      <c r="U139" s="128"/>
      <c r="V139" s="128"/>
      <c r="W139" s="129"/>
      <c r="X139" s="128"/>
    </row>
    <row r="140" spans="14:24">
      <c r="N140" s="127"/>
      <c r="O140" s="128"/>
      <c r="P140" s="128"/>
      <c r="Q140" s="128"/>
      <c r="R140" s="128"/>
      <c r="S140" s="128"/>
      <c r="T140" s="128"/>
      <c r="U140" s="128"/>
      <c r="V140" s="128"/>
      <c r="W140" s="129"/>
      <c r="X140" s="128"/>
    </row>
    <row r="141" spans="14:24">
      <c r="N141" s="127"/>
      <c r="O141" s="128"/>
      <c r="P141" s="128"/>
      <c r="Q141" s="128"/>
      <c r="R141" s="128"/>
      <c r="S141" s="128"/>
      <c r="T141" s="128"/>
      <c r="U141" s="128"/>
      <c r="V141" s="128"/>
      <c r="W141" s="129"/>
      <c r="X141" s="128"/>
    </row>
    <row r="142" spans="14:24">
      <c r="N142" s="127"/>
      <c r="O142" s="128"/>
      <c r="P142" s="128"/>
      <c r="Q142" s="128"/>
      <c r="R142" s="128"/>
      <c r="S142" s="128"/>
      <c r="T142" s="128"/>
      <c r="U142" s="128"/>
      <c r="V142" s="128"/>
      <c r="W142" s="129"/>
      <c r="X142" s="128"/>
    </row>
    <row r="143" spans="14:24">
      <c r="N143" s="127"/>
      <c r="O143" s="439" t="str">
        <f>T14</f>
        <v>Drs. HARYOTO, M.Ed.</v>
      </c>
      <c r="P143" s="439"/>
      <c r="Q143" s="439"/>
      <c r="R143" s="439"/>
      <c r="S143" s="439"/>
      <c r="T143" s="128"/>
      <c r="U143" s="128"/>
      <c r="V143" s="128"/>
      <c r="W143" s="129"/>
      <c r="X143" s="128"/>
    </row>
    <row r="144" spans="14:24">
      <c r="N144" s="127"/>
      <c r="O144" s="437" t="str">
        <f>"NIP. "&amp;T15</f>
        <v>NIP. 19600129 198603 1 010</v>
      </c>
      <c r="P144" s="437"/>
      <c r="Q144" s="437"/>
      <c r="R144" s="437"/>
      <c r="S144" s="437"/>
      <c r="T144" s="128"/>
      <c r="U144" s="128"/>
      <c r="V144" s="128"/>
      <c r="W144" s="129"/>
      <c r="X144" s="128"/>
    </row>
    <row r="145" spans="14:24">
      <c r="N145" s="127"/>
      <c r="O145" s="128"/>
      <c r="P145" s="128"/>
      <c r="Q145" s="128"/>
      <c r="R145" s="128"/>
      <c r="S145" s="128"/>
      <c r="T145" s="128"/>
      <c r="U145" s="128"/>
      <c r="V145" s="128"/>
      <c r="W145" s="129"/>
      <c r="X145" s="128"/>
    </row>
    <row r="146" spans="14:24">
      <c r="N146" s="127"/>
      <c r="O146" s="128"/>
      <c r="P146" s="128"/>
      <c r="Q146" s="128"/>
      <c r="R146" s="128"/>
      <c r="S146" s="128"/>
      <c r="T146" s="154" t="s">
        <v>93</v>
      </c>
      <c r="U146" s="128" t="s">
        <v>158</v>
      </c>
      <c r="V146" s="128"/>
      <c r="W146" s="129"/>
      <c r="X146" s="128"/>
    </row>
    <row r="147" spans="14:24">
      <c r="N147" s="127"/>
      <c r="O147" s="128"/>
      <c r="P147" s="128"/>
      <c r="Q147" s="128"/>
      <c r="R147" s="128"/>
      <c r="S147" s="128"/>
      <c r="T147" s="128"/>
      <c r="U147" s="437" t="s">
        <v>159</v>
      </c>
      <c r="V147" s="437"/>
      <c r="W147" s="438"/>
      <c r="X147" s="248"/>
    </row>
    <row r="148" spans="14:24">
      <c r="N148" s="127"/>
      <c r="O148" s="128"/>
      <c r="P148" s="128"/>
      <c r="Q148" s="128"/>
      <c r="R148" s="128"/>
      <c r="S148" s="128"/>
      <c r="T148" s="128"/>
      <c r="U148" s="128"/>
      <c r="V148" s="128"/>
      <c r="W148" s="129"/>
      <c r="X148" s="128"/>
    </row>
    <row r="149" spans="14:24">
      <c r="N149" s="127"/>
      <c r="O149" s="128"/>
      <c r="P149" s="128"/>
      <c r="Q149" s="128"/>
      <c r="R149" s="128"/>
      <c r="S149" s="128"/>
      <c r="T149" s="128"/>
      <c r="U149" s="128"/>
      <c r="V149" s="128"/>
      <c r="W149" s="129"/>
      <c r="X149" s="128"/>
    </row>
    <row r="150" spans="14:24">
      <c r="N150" s="127"/>
      <c r="O150" s="128"/>
      <c r="P150" s="128"/>
      <c r="Q150" s="128"/>
      <c r="R150" s="128"/>
      <c r="S150" s="128"/>
      <c r="T150" s="128"/>
      <c r="U150" s="128"/>
      <c r="V150" s="128"/>
      <c r="W150" s="129"/>
      <c r="X150" s="128"/>
    </row>
    <row r="151" spans="14:24">
      <c r="N151" s="127"/>
      <c r="O151" s="128"/>
      <c r="P151" s="128"/>
      <c r="Q151" s="128"/>
      <c r="R151" s="128"/>
      <c r="S151" s="128"/>
      <c r="T151" s="128"/>
      <c r="U151" s="128"/>
      <c r="V151" s="128"/>
      <c r="W151" s="129"/>
      <c r="X151" s="128"/>
    </row>
    <row r="152" spans="14:24">
      <c r="N152" s="127"/>
      <c r="O152" s="128"/>
      <c r="P152" s="128"/>
      <c r="Q152" s="128"/>
      <c r="R152" s="128"/>
      <c r="S152" s="128"/>
      <c r="T152" s="128"/>
      <c r="U152" s="439" t="str">
        <f>T26</f>
        <v>Dra. ASIH WIDHIASTUTI, M.Si.</v>
      </c>
      <c r="V152" s="439"/>
      <c r="W152" s="440"/>
      <c r="X152" s="249"/>
    </row>
    <row r="153" spans="14:24">
      <c r="N153" s="127"/>
      <c r="O153" s="128"/>
      <c r="P153" s="128"/>
      <c r="Q153" s="128"/>
      <c r="R153" s="128"/>
      <c r="S153" s="128"/>
      <c r="T153" s="128"/>
      <c r="U153" s="437" t="str">
        <f>"NIP. "&amp;T27</f>
        <v>NIP. 19620920 198803 2 001</v>
      </c>
      <c r="V153" s="437"/>
      <c r="W153" s="438"/>
      <c r="X153" s="248"/>
    </row>
    <row r="154" spans="14:24">
      <c r="N154" s="127"/>
      <c r="O154" s="128"/>
      <c r="P154" s="128"/>
      <c r="Q154" s="128"/>
      <c r="R154" s="128"/>
      <c r="S154" s="128"/>
      <c r="T154" s="128"/>
      <c r="U154" s="128"/>
      <c r="V154" s="128"/>
      <c r="W154" s="129"/>
      <c r="X154" s="128"/>
    </row>
    <row r="155" spans="14:24">
      <c r="N155" s="130"/>
      <c r="O155" s="131"/>
      <c r="P155" s="131"/>
      <c r="Q155" s="131"/>
      <c r="R155" s="131"/>
      <c r="S155" s="131"/>
      <c r="T155" s="131"/>
      <c r="U155" s="131"/>
      <c r="V155" s="131"/>
      <c r="W155" s="132"/>
      <c r="X155" s="128"/>
    </row>
  </sheetData>
  <mergeCells count="63">
    <mergeCell ref="T14:W14"/>
    <mergeCell ref="T15:W15"/>
    <mergeCell ref="T16:W16"/>
    <mergeCell ref="T20:W20"/>
    <mergeCell ref="T21:W21"/>
    <mergeCell ref="T18:W18"/>
    <mergeCell ref="T17:W17"/>
    <mergeCell ref="T26:W26"/>
    <mergeCell ref="T27:W27"/>
    <mergeCell ref="T28:W28"/>
    <mergeCell ref="O19:W19"/>
    <mergeCell ref="O25:W25"/>
    <mergeCell ref="T22:W22"/>
    <mergeCell ref="T23:W23"/>
    <mergeCell ref="T24:W24"/>
    <mergeCell ref="P24:S24"/>
    <mergeCell ref="P20:S20"/>
    <mergeCell ref="P21:S21"/>
    <mergeCell ref="P22:S22"/>
    <mergeCell ref="P23:S23"/>
    <mergeCell ref="U153:W153"/>
    <mergeCell ref="E41:G41"/>
    <mergeCell ref="U128:W128"/>
    <mergeCell ref="U133:W133"/>
    <mergeCell ref="U134:W134"/>
    <mergeCell ref="O136:S136"/>
    <mergeCell ref="O137:S137"/>
    <mergeCell ref="A43:I44"/>
    <mergeCell ref="O138:S138"/>
    <mergeCell ref="O143:S143"/>
    <mergeCell ref="O144:S144"/>
    <mergeCell ref="U147:W147"/>
    <mergeCell ref="U152:W152"/>
    <mergeCell ref="C34:D42"/>
    <mergeCell ref="B31:I31"/>
    <mergeCell ref="F35:G35"/>
    <mergeCell ref="F36:G36"/>
    <mergeCell ref="F37:G37"/>
    <mergeCell ref="P26:S26"/>
    <mergeCell ref="P27:S27"/>
    <mergeCell ref="P28:S28"/>
    <mergeCell ref="P29:S29"/>
    <mergeCell ref="P30:S30"/>
    <mergeCell ref="B34:B42"/>
    <mergeCell ref="E40:G40"/>
    <mergeCell ref="B32:B33"/>
    <mergeCell ref="C32:G33"/>
    <mergeCell ref="T29:W29"/>
    <mergeCell ref="T30:W30"/>
    <mergeCell ref="F39:G39"/>
    <mergeCell ref="F38:G38"/>
    <mergeCell ref="N7:W7"/>
    <mergeCell ref="N8:W8"/>
    <mergeCell ref="P14:S14"/>
    <mergeCell ref="H32:H33"/>
    <mergeCell ref="I32:I33"/>
    <mergeCell ref="J32:J33"/>
    <mergeCell ref="U11:W11"/>
    <mergeCell ref="O13:W13"/>
    <mergeCell ref="P15:S15"/>
    <mergeCell ref="P16:S16"/>
    <mergeCell ref="P17:S17"/>
    <mergeCell ref="P18:S18"/>
  </mergeCells>
  <pageMargins left="0.69" right="0.28000000000000003" top="0.56000000000000005" bottom="0.52" header="0.31496062992126" footer="0.31496062992126"/>
  <pageSetup paperSize="9" scale="68" orientation="landscape" horizontalDpi="4294967293" r:id="rId1"/>
  <rowBreaks count="3" manualBreakCount="3">
    <brk id="30" max="16383" man="1"/>
    <brk id="63" max="16383" man="1"/>
    <brk id="109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7030A0"/>
  </sheetPr>
  <dimension ref="A2:J155"/>
  <sheetViews>
    <sheetView tabSelected="1" view="pageBreakPreview" topLeftCell="A140" zoomScaleNormal="110" zoomScaleSheetLayoutView="100" workbookViewId="0">
      <selection activeCell="H32" sqref="H32:H33"/>
    </sheetView>
  </sheetViews>
  <sheetFormatPr defaultRowHeight="15"/>
  <cols>
    <col min="1" max="1" width="4.85546875" style="123" customWidth="1"/>
    <col min="2" max="2" width="3.28515625" style="123" customWidth="1"/>
    <col min="3" max="3" width="7.140625" style="123" customWidth="1"/>
    <col min="4" max="4" width="4.42578125" style="123" customWidth="1"/>
    <col min="5" max="5" width="3.5703125" style="123" customWidth="1"/>
    <col min="6" max="6" width="17" style="123" customWidth="1"/>
    <col min="7" max="7" width="11" style="123" customWidth="1"/>
    <col min="8" max="8" width="9.42578125" style="123" customWidth="1"/>
    <col min="9" max="9" width="13.28515625" style="123" customWidth="1"/>
    <col min="10" max="10" width="15" style="123" customWidth="1"/>
    <col min="11" max="16384" width="9.140625" style="123"/>
  </cols>
  <sheetData>
    <row r="2" spans="1:10">
      <c r="H2" s="274"/>
    </row>
    <row r="4" spans="1:10">
      <c r="J4" s="274"/>
    </row>
    <row r="5" spans="1:10">
      <c r="J5" s="274"/>
    </row>
    <row r="6" spans="1:10">
      <c r="J6" s="274"/>
    </row>
    <row r="7" spans="1:10">
      <c r="A7" s="487" t="s">
        <v>57</v>
      </c>
      <c r="B7" s="487"/>
      <c r="C7" s="487"/>
      <c r="D7" s="487"/>
      <c r="E7" s="487"/>
      <c r="F7" s="487"/>
      <c r="G7" s="487"/>
      <c r="H7" s="487"/>
      <c r="I7" s="487"/>
      <c r="J7" s="487"/>
    </row>
    <row r="8" spans="1:10">
      <c r="A8" s="487" t="s">
        <v>58</v>
      </c>
      <c r="B8" s="487"/>
      <c r="C8" s="487"/>
      <c r="D8" s="487"/>
      <c r="E8" s="487"/>
      <c r="F8" s="487"/>
      <c r="G8" s="487"/>
      <c r="H8" s="487"/>
      <c r="I8" s="487"/>
      <c r="J8" s="487"/>
    </row>
    <row r="9" spans="1:10">
      <c r="J9" s="274"/>
    </row>
    <row r="10" spans="1:10">
      <c r="A10" s="123" t="s">
        <v>164</v>
      </c>
      <c r="B10" s="275"/>
      <c r="C10" s="275"/>
      <c r="D10" s="275"/>
      <c r="E10" s="275"/>
      <c r="F10" s="275"/>
      <c r="G10" s="275"/>
      <c r="H10" s="275" t="s">
        <v>59</v>
      </c>
      <c r="I10" s="275"/>
      <c r="J10" s="275"/>
    </row>
    <row r="11" spans="1:10">
      <c r="A11" s="123" t="s">
        <v>165</v>
      </c>
      <c r="B11" s="275"/>
      <c r="C11" s="275"/>
      <c r="D11" s="275"/>
      <c r="E11" s="275"/>
      <c r="F11" s="275"/>
      <c r="G11" s="275"/>
      <c r="H11" s="488" t="str">
        <f>COVER!$A$16</f>
        <v>2 Januari sd. 31 Desember 2018</v>
      </c>
      <c r="I11" s="488"/>
      <c r="J11" s="488"/>
    </row>
    <row r="12" spans="1:10" ht="9" customHeight="1">
      <c r="A12" s="275"/>
      <c r="B12" s="275"/>
      <c r="C12" s="275"/>
      <c r="D12" s="275"/>
      <c r="E12" s="275"/>
      <c r="F12" s="275"/>
      <c r="G12" s="275"/>
      <c r="H12" s="276"/>
      <c r="I12" s="276"/>
      <c r="J12" s="276"/>
    </row>
    <row r="13" spans="1:10" ht="33.75" customHeight="1">
      <c r="A13" s="277" t="s">
        <v>75</v>
      </c>
      <c r="B13" s="471" t="s">
        <v>60</v>
      </c>
      <c r="C13" s="469"/>
      <c r="D13" s="469"/>
      <c r="E13" s="469"/>
      <c r="F13" s="469"/>
      <c r="G13" s="469"/>
      <c r="H13" s="469"/>
      <c r="I13" s="469"/>
      <c r="J13" s="470"/>
    </row>
    <row r="14" spans="1:10" ht="30.75" customHeight="1">
      <c r="A14" s="278"/>
      <c r="B14" s="279" t="s">
        <v>62</v>
      </c>
      <c r="C14" s="469" t="s">
        <v>61</v>
      </c>
      <c r="D14" s="469"/>
      <c r="E14" s="469"/>
      <c r="F14" s="469"/>
      <c r="G14" s="484" t="str">
        <f>'FORM SKP'!H4</f>
        <v>Drs. HARYOTO, M.Ed.</v>
      </c>
      <c r="H14" s="485"/>
      <c r="I14" s="485"/>
      <c r="J14" s="486"/>
    </row>
    <row r="15" spans="1:10" ht="30.75" customHeight="1">
      <c r="A15" s="278"/>
      <c r="B15" s="280" t="s">
        <v>66</v>
      </c>
      <c r="C15" s="472" t="s">
        <v>4</v>
      </c>
      <c r="D15" s="472"/>
      <c r="E15" s="472"/>
      <c r="F15" s="472"/>
      <c r="G15" s="471" t="str">
        <f>'FORM SKP'!H5</f>
        <v>19600129 198603 1 010</v>
      </c>
      <c r="H15" s="469"/>
      <c r="I15" s="469"/>
      <c r="J15" s="470"/>
    </row>
    <row r="16" spans="1:10" ht="30.75" customHeight="1">
      <c r="A16" s="278"/>
      <c r="B16" s="280" t="s">
        <v>67</v>
      </c>
      <c r="C16" s="472" t="s">
        <v>63</v>
      </c>
      <c r="D16" s="472"/>
      <c r="E16" s="472"/>
      <c r="F16" s="472"/>
      <c r="G16" s="471" t="str">
        <f>'FORM SKP'!H6</f>
        <v>Pembina, IV/ a</v>
      </c>
      <c r="H16" s="469"/>
      <c r="I16" s="469"/>
      <c r="J16" s="470"/>
    </row>
    <row r="17" spans="1:10" ht="30.75" customHeight="1">
      <c r="A17" s="278"/>
      <c r="B17" s="280" t="s">
        <v>68</v>
      </c>
      <c r="C17" s="472" t="s">
        <v>64</v>
      </c>
      <c r="D17" s="472"/>
      <c r="E17" s="472"/>
      <c r="F17" s="472"/>
      <c r="G17" s="473" t="str">
        <f>'FORM SKP'!H7</f>
        <v>Guru Madya</v>
      </c>
      <c r="H17" s="474"/>
      <c r="I17" s="474"/>
      <c r="J17" s="475"/>
    </row>
    <row r="18" spans="1:10" ht="30.75" customHeight="1">
      <c r="A18" s="281"/>
      <c r="B18" s="280" t="s">
        <v>69</v>
      </c>
      <c r="C18" s="472" t="s">
        <v>65</v>
      </c>
      <c r="D18" s="472"/>
      <c r="E18" s="472"/>
      <c r="F18" s="472"/>
      <c r="G18" s="473" t="str">
        <f>'FORM SKP'!H8</f>
        <v>SMA Negeri 14 Semarang</v>
      </c>
      <c r="H18" s="474"/>
      <c r="I18" s="474"/>
      <c r="J18" s="475"/>
    </row>
    <row r="19" spans="1:10" ht="33.75" customHeight="1">
      <c r="A19" s="277" t="s">
        <v>76</v>
      </c>
      <c r="B19" s="471" t="s">
        <v>70</v>
      </c>
      <c r="C19" s="469"/>
      <c r="D19" s="469"/>
      <c r="E19" s="469"/>
      <c r="F19" s="469"/>
      <c r="G19" s="469"/>
      <c r="H19" s="469"/>
      <c r="I19" s="469"/>
      <c r="J19" s="470"/>
    </row>
    <row r="20" spans="1:10" ht="30.75" customHeight="1">
      <c r="A20" s="282"/>
      <c r="B20" s="279" t="s">
        <v>62</v>
      </c>
      <c r="C20" s="469" t="s">
        <v>61</v>
      </c>
      <c r="D20" s="469"/>
      <c r="E20" s="469"/>
      <c r="F20" s="469"/>
      <c r="G20" s="484" t="str">
        <f>'FORM SKP'!C4</f>
        <v>Dra. SULASTRI, M.Pd.</v>
      </c>
      <c r="H20" s="485"/>
      <c r="I20" s="485"/>
      <c r="J20" s="486"/>
    </row>
    <row r="21" spans="1:10" ht="30.75" customHeight="1">
      <c r="A21" s="282"/>
      <c r="B21" s="280" t="s">
        <v>66</v>
      </c>
      <c r="C21" s="472" t="s">
        <v>4</v>
      </c>
      <c r="D21" s="472"/>
      <c r="E21" s="472"/>
      <c r="F21" s="472"/>
      <c r="G21" s="471" t="str">
        <f>'DATA PEGAWAI'!$E$14</f>
        <v>19620304 198703 2 004</v>
      </c>
      <c r="H21" s="469"/>
      <c r="I21" s="469"/>
      <c r="J21" s="470"/>
    </row>
    <row r="22" spans="1:10" ht="30.75" customHeight="1">
      <c r="A22" s="282"/>
      <c r="B22" s="280" t="s">
        <v>67</v>
      </c>
      <c r="C22" s="472" t="s">
        <v>63</v>
      </c>
      <c r="D22" s="472"/>
      <c r="E22" s="472"/>
      <c r="F22" s="472"/>
      <c r="G22" s="473" t="str">
        <f>'FORM SKP'!C6</f>
        <v>Pembina, IV/ a</v>
      </c>
      <c r="H22" s="474"/>
      <c r="I22" s="474"/>
      <c r="J22" s="475"/>
    </row>
    <row r="23" spans="1:10" ht="30.75" customHeight="1">
      <c r="A23" s="282"/>
      <c r="B23" s="280" t="s">
        <v>68</v>
      </c>
      <c r="C23" s="472" t="s">
        <v>64</v>
      </c>
      <c r="D23" s="472"/>
      <c r="E23" s="472"/>
      <c r="F23" s="472"/>
      <c r="G23" s="473" t="str">
        <f>'FORM SKP'!C7</f>
        <v>Kepala Sekolah</v>
      </c>
      <c r="H23" s="474"/>
      <c r="I23" s="474"/>
      <c r="J23" s="475"/>
    </row>
    <row r="24" spans="1:10" ht="30.75" customHeight="1">
      <c r="A24" s="283"/>
      <c r="B24" s="280" t="s">
        <v>69</v>
      </c>
      <c r="C24" s="472" t="s">
        <v>65</v>
      </c>
      <c r="D24" s="472"/>
      <c r="E24" s="472"/>
      <c r="F24" s="472"/>
      <c r="G24" s="473" t="str">
        <f>'FORM SKP'!C8</f>
        <v>SMA Negeri 14 Semarang</v>
      </c>
      <c r="H24" s="474"/>
      <c r="I24" s="474"/>
      <c r="J24" s="475"/>
    </row>
    <row r="25" spans="1:10" ht="33.75" customHeight="1">
      <c r="A25" s="277" t="s">
        <v>77</v>
      </c>
      <c r="B25" s="471" t="s">
        <v>71</v>
      </c>
      <c r="C25" s="469"/>
      <c r="D25" s="469"/>
      <c r="E25" s="469"/>
      <c r="F25" s="469"/>
      <c r="G25" s="469"/>
      <c r="H25" s="469"/>
      <c r="I25" s="469"/>
      <c r="J25" s="470"/>
    </row>
    <row r="26" spans="1:10" ht="30.75" customHeight="1">
      <c r="A26" s="278"/>
      <c r="B26" s="279" t="s">
        <v>62</v>
      </c>
      <c r="C26" s="469" t="s">
        <v>61</v>
      </c>
      <c r="D26" s="469"/>
      <c r="E26" s="469"/>
      <c r="F26" s="469"/>
      <c r="G26" s="484" t="str">
        <f>'DATA PEGAWAI'!E19</f>
        <v>Dra. ASIH WIDHIASTUTI, M.Si.</v>
      </c>
      <c r="H26" s="485"/>
      <c r="I26" s="485"/>
      <c r="J26" s="486"/>
    </row>
    <row r="27" spans="1:10" ht="30.75" customHeight="1">
      <c r="A27" s="278"/>
      <c r="B27" s="280" t="s">
        <v>66</v>
      </c>
      <c r="C27" s="472" t="s">
        <v>4</v>
      </c>
      <c r="D27" s="472"/>
      <c r="E27" s="472"/>
      <c r="F27" s="472"/>
      <c r="G27" s="471" t="str">
        <f>'DATA PEGAWAI'!E20</f>
        <v>19620920 198803 2 001</v>
      </c>
      <c r="H27" s="469"/>
      <c r="I27" s="469"/>
      <c r="J27" s="470"/>
    </row>
    <row r="28" spans="1:10" ht="30.75" customHeight="1">
      <c r="A28" s="278"/>
      <c r="B28" s="280" t="s">
        <v>67</v>
      </c>
      <c r="C28" s="472" t="s">
        <v>63</v>
      </c>
      <c r="D28" s="472"/>
      <c r="E28" s="472"/>
      <c r="F28" s="472"/>
      <c r="G28" s="471" t="str">
        <f>'DATA PEGAWAI'!E21</f>
        <v>Pembina Tingkat I, IV/b</v>
      </c>
      <c r="H28" s="469"/>
      <c r="I28" s="469"/>
      <c r="J28" s="470"/>
    </row>
    <row r="29" spans="1:10" ht="30.75" customHeight="1">
      <c r="A29" s="278"/>
      <c r="B29" s="280" t="s">
        <v>68</v>
      </c>
      <c r="C29" s="472" t="s">
        <v>64</v>
      </c>
      <c r="D29" s="472"/>
      <c r="E29" s="472"/>
      <c r="F29" s="472"/>
      <c r="G29" s="473" t="str">
        <f>'DATA PEGAWAI'!E22</f>
        <v>Kepala Cabang Dinas Pendidikan Wilayah I</v>
      </c>
      <c r="H29" s="474"/>
      <c r="I29" s="474"/>
      <c r="J29" s="475"/>
    </row>
    <row r="30" spans="1:10" ht="30.75" customHeight="1">
      <c r="A30" s="281"/>
      <c r="B30" s="280" t="s">
        <v>69</v>
      </c>
      <c r="C30" s="472" t="s">
        <v>65</v>
      </c>
      <c r="D30" s="472"/>
      <c r="E30" s="472"/>
      <c r="F30" s="472"/>
      <c r="G30" s="473" t="str">
        <f>'DATA PEGAWAI'!E23</f>
        <v>Cabang Dinas Pendidikan Wilayah I</v>
      </c>
      <c r="H30" s="474"/>
      <c r="I30" s="474"/>
      <c r="J30" s="475"/>
    </row>
    <row r="31" spans="1:10" ht="33.75" customHeight="1">
      <c r="A31" s="277" t="s">
        <v>98</v>
      </c>
      <c r="B31" s="476" t="s">
        <v>73</v>
      </c>
      <c r="C31" s="477"/>
      <c r="D31" s="477"/>
      <c r="E31" s="477"/>
      <c r="F31" s="477"/>
      <c r="G31" s="477"/>
      <c r="H31" s="477"/>
      <c r="I31" s="478"/>
      <c r="J31" s="284" t="s">
        <v>82</v>
      </c>
    </row>
    <row r="32" spans="1:10">
      <c r="A32" s="285"/>
      <c r="B32" s="453" t="s">
        <v>74</v>
      </c>
      <c r="C32" s="477" t="s">
        <v>101</v>
      </c>
      <c r="D32" s="477"/>
      <c r="E32" s="477"/>
      <c r="F32" s="477"/>
      <c r="G32" s="477"/>
      <c r="H32" s="479">
        <f>'PERILAKU KERJA'!$E$10</f>
        <v>87.333333333333329</v>
      </c>
      <c r="I32" s="478" t="s">
        <v>99</v>
      </c>
      <c r="J32" s="482">
        <f>H32*60%</f>
        <v>52.4</v>
      </c>
    </row>
    <row r="33" spans="1:10">
      <c r="A33" s="285"/>
      <c r="B33" s="456"/>
      <c r="C33" s="472"/>
      <c r="D33" s="472"/>
      <c r="E33" s="472"/>
      <c r="F33" s="472"/>
      <c r="G33" s="472"/>
      <c r="H33" s="480"/>
      <c r="I33" s="481"/>
      <c r="J33" s="483"/>
    </row>
    <row r="34" spans="1:10" ht="36" customHeight="1">
      <c r="A34" s="285"/>
      <c r="B34" s="453" t="s">
        <v>66</v>
      </c>
      <c r="C34" s="463" t="s">
        <v>81</v>
      </c>
      <c r="D34" s="464"/>
      <c r="E34" s="280" t="s">
        <v>75</v>
      </c>
      <c r="F34" s="286" t="str">
        <f>'PERILAKU KERJA'!E12</f>
        <v>Orientasi Pelayanan</v>
      </c>
      <c r="G34" s="286"/>
      <c r="H34" s="287">
        <f>'PERILAKU KERJA'!H12</f>
        <v>88</v>
      </c>
      <c r="I34" s="283" t="str">
        <f>'PERILAKU KERJA'!I12</f>
        <v>(Baik)</v>
      </c>
      <c r="J34" s="288"/>
    </row>
    <row r="35" spans="1:10" ht="36" customHeight="1">
      <c r="A35" s="285"/>
      <c r="B35" s="462"/>
      <c r="C35" s="465"/>
      <c r="D35" s="466"/>
      <c r="E35" s="280" t="s">
        <v>76</v>
      </c>
      <c r="F35" s="469" t="str">
        <f>'PERILAKU KERJA'!E13</f>
        <v>Integritas</v>
      </c>
      <c r="G35" s="470"/>
      <c r="H35" s="289">
        <f>'PERILAKU KERJA'!H13</f>
        <v>88</v>
      </c>
      <c r="I35" s="284" t="str">
        <f>'PERILAKU KERJA'!I13</f>
        <v>(Baik)</v>
      </c>
      <c r="J35" s="288"/>
    </row>
    <row r="36" spans="1:10" ht="36" customHeight="1">
      <c r="A36" s="285"/>
      <c r="B36" s="462"/>
      <c r="C36" s="465"/>
      <c r="D36" s="466"/>
      <c r="E36" s="280" t="s">
        <v>77</v>
      </c>
      <c r="F36" s="469" t="str">
        <f>'PERILAKU KERJA'!E14</f>
        <v>Komitmen</v>
      </c>
      <c r="G36" s="470"/>
      <c r="H36" s="289">
        <f>'PERILAKU KERJA'!H14</f>
        <v>88</v>
      </c>
      <c r="I36" s="284" t="str">
        <f>'PERILAKU KERJA'!I14</f>
        <v>(Baik)</v>
      </c>
      <c r="J36" s="288"/>
    </row>
    <row r="37" spans="1:10" ht="36" customHeight="1">
      <c r="A37" s="285"/>
      <c r="B37" s="462"/>
      <c r="C37" s="465"/>
      <c r="D37" s="466"/>
      <c r="E37" s="280">
        <v>4</v>
      </c>
      <c r="F37" s="469" t="str">
        <f>'PERILAKU KERJA'!E15</f>
        <v>Disiplin</v>
      </c>
      <c r="G37" s="470"/>
      <c r="H37" s="289">
        <f>'PERILAKU KERJA'!H15</f>
        <v>88</v>
      </c>
      <c r="I37" s="284" t="str">
        <f>'PERILAKU KERJA'!I15</f>
        <v>(Baik)</v>
      </c>
      <c r="J37" s="288"/>
    </row>
    <row r="38" spans="1:10" ht="36" customHeight="1">
      <c r="A38" s="285"/>
      <c r="B38" s="462"/>
      <c r="C38" s="465"/>
      <c r="D38" s="466"/>
      <c r="E38" s="280" t="s">
        <v>78</v>
      </c>
      <c r="F38" s="469" t="str">
        <f>'PERILAKU KERJA'!E16</f>
        <v>Kerjasama</v>
      </c>
      <c r="G38" s="470"/>
      <c r="H38" s="289">
        <f>'PERILAKU KERJA'!H16</f>
        <v>88</v>
      </c>
      <c r="I38" s="284" t="str">
        <f>'PERILAKU KERJA'!I16</f>
        <v>(Baik)</v>
      </c>
      <c r="J38" s="288"/>
    </row>
    <row r="39" spans="1:10" ht="36" customHeight="1">
      <c r="A39" s="285"/>
      <c r="B39" s="462"/>
      <c r="C39" s="465"/>
      <c r="D39" s="466"/>
      <c r="E39" s="280" t="s">
        <v>79</v>
      </c>
      <c r="F39" s="469" t="str">
        <f>'PERILAKU KERJA'!E17</f>
        <v>Kepemimpinan</v>
      </c>
      <c r="G39" s="470"/>
      <c r="H39" s="289">
        <f>'PERILAKU KERJA'!H17</f>
        <v>0</v>
      </c>
      <c r="I39" s="284">
        <f>'PERILAKU KERJA'!I17</f>
        <v>0</v>
      </c>
      <c r="J39" s="288"/>
    </row>
    <row r="40" spans="1:10" ht="36" customHeight="1">
      <c r="A40" s="285"/>
      <c r="B40" s="462"/>
      <c r="C40" s="465"/>
      <c r="D40" s="466"/>
      <c r="E40" s="471" t="s">
        <v>54</v>
      </c>
      <c r="F40" s="469"/>
      <c r="G40" s="470"/>
      <c r="H40" s="290">
        <f>'PERILAKU KERJA'!H18</f>
        <v>440</v>
      </c>
      <c r="I40" s="284">
        <f>'PERILAKU KERJA'!I18</f>
        <v>0</v>
      </c>
      <c r="J40" s="288"/>
    </row>
    <row r="41" spans="1:10" ht="36" customHeight="1">
      <c r="A41" s="285"/>
      <c r="B41" s="462"/>
      <c r="C41" s="465"/>
      <c r="D41" s="466"/>
      <c r="E41" s="471" t="s">
        <v>55</v>
      </c>
      <c r="F41" s="469"/>
      <c r="G41" s="470"/>
      <c r="H41" s="291">
        <f>'PERILAKU KERJA'!H19</f>
        <v>88</v>
      </c>
      <c r="I41" s="277" t="str">
        <f>'PERILAKU KERJA'!I19</f>
        <v>(Baik)</v>
      </c>
      <c r="J41" s="288"/>
    </row>
    <row r="42" spans="1:10" ht="36" customHeight="1">
      <c r="A42" s="292"/>
      <c r="B42" s="456"/>
      <c r="C42" s="467"/>
      <c r="D42" s="468"/>
      <c r="E42" s="293" t="s">
        <v>80</v>
      </c>
      <c r="F42" s="294"/>
      <c r="G42" s="294"/>
      <c r="H42" s="295">
        <f>H41</f>
        <v>88</v>
      </c>
      <c r="I42" s="296" t="s">
        <v>100</v>
      </c>
      <c r="J42" s="289">
        <f>H42*40%</f>
        <v>35.200000000000003</v>
      </c>
    </row>
    <row r="43" spans="1:10" ht="21.75" customHeight="1">
      <c r="A43" s="453" t="s">
        <v>83</v>
      </c>
      <c r="B43" s="454"/>
      <c r="C43" s="454"/>
      <c r="D43" s="454"/>
      <c r="E43" s="454"/>
      <c r="F43" s="454"/>
      <c r="G43" s="454"/>
      <c r="H43" s="454"/>
      <c r="I43" s="455"/>
      <c r="J43" s="291">
        <f>J32+J42</f>
        <v>87.6</v>
      </c>
    </row>
    <row r="44" spans="1:10" ht="21.75" customHeight="1">
      <c r="A44" s="456"/>
      <c r="B44" s="457"/>
      <c r="C44" s="457"/>
      <c r="D44" s="457"/>
      <c r="E44" s="457"/>
      <c r="F44" s="457"/>
      <c r="G44" s="457"/>
      <c r="H44" s="457"/>
      <c r="I44" s="458"/>
      <c r="J44" s="297" t="str">
        <f>IF(J43&lt;=50,"(Buruk)",IF(J43&lt;=60,"(Kurang)",IF(J43&lt;=75,"(Cukup)",IF(J43&lt;=90.99,"(Baik)","(Sangat Baik)"))))</f>
        <v>(Baik)</v>
      </c>
    </row>
    <row r="45" spans="1:10" s="125" customFormat="1" ht="30" customHeight="1">
      <c r="A45" s="298" t="s">
        <v>78</v>
      </c>
      <c r="B45" s="299" t="s">
        <v>84</v>
      </c>
      <c r="C45" s="299"/>
      <c r="D45" s="299"/>
      <c r="E45" s="299"/>
      <c r="F45" s="299"/>
      <c r="G45" s="299"/>
      <c r="H45" s="299"/>
      <c r="I45" s="299"/>
      <c r="J45" s="300"/>
    </row>
    <row r="46" spans="1:10">
      <c r="A46" s="285"/>
      <c r="B46" s="126" t="s">
        <v>85</v>
      </c>
      <c r="C46" s="126"/>
      <c r="D46" s="126"/>
      <c r="E46" s="126"/>
      <c r="F46" s="126"/>
      <c r="G46" s="126"/>
      <c r="H46" s="126"/>
      <c r="I46" s="126"/>
      <c r="J46" s="288"/>
    </row>
    <row r="47" spans="1:10">
      <c r="A47" s="285"/>
      <c r="B47" s="126"/>
      <c r="C47" s="126"/>
      <c r="D47" s="126"/>
      <c r="E47" s="126"/>
      <c r="F47" s="126"/>
      <c r="G47" s="126"/>
      <c r="H47" s="126"/>
      <c r="I47" s="126"/>
      <c r="J47" s="288"/>
    </row>
    <row r="48" spans="1:10">
      <c r="A48" s="285"/>
      <c r="B48" s="126"/>
      <c r="C48" s="126"/>
      <c r="D48" s="126"/>
      <c r="E48" s="126"/>
      <c r="F48" s="126"/>
      <c r="G48" s="126"/>
      <c r="H48" s="126"/>
      <c r="I48" s="126"/>
      <c r="J48" s="288"/>
    </row>
    <row r="49" spans="1:10">
      <c r="A49" s="285"/>
      <c r="B49" s="126"/>
      <c r="C49" s="126"/>
      <c r="D49" s="126"/>
      <c r="E49" s="126"/>
      <c r="F49" s="126"/>
      <c r="G49" s="126"/>
      <c r="H49" s="126"/>
      <c r="I49" s="126"/>
      <c r="J49" s="288"/>
    </row>
    <row r="50" spans="1:10">
      <c r="A50" s="285"/>
      <c r="B50" s="126"/>
      <c r="C50" s="126"/>
      <c r="D50" s="126"/>
      <c r="E50" s="126"/>
      <c r="F50" s="126"/>
      <c r="G50" s="126"/>
      <c r="H50" s="126"/>
      <c r="I50" s="126"/>
      <c r="J50" s="288"/>
    </row>
    <row r="51" spans="1:10">
      <c r="A51" s="285"/>
      <c r="B51" s="126"/>
      <c r="C51" s="126"/>
      <c r="D51" s="126"/>
      <c r="E51" s="126"/>
      <c r="F51" s="126"/>
      <c r="G51" s="126"/>
      <c r="H51" s="126"/>
      <c r="I51" s="126"/>
      <c r="J51" s="288"/>
    </row>
    <row r="52" spans="1:10">
      <c r="A52" s="285"/>
      <c r="B52" s="126"/>
      <c r="C52" s="126"/>
      <c r="D52" s="126"/>
      <c r="E52" s="126"/>
      <c r="F52" s="126"/>
      <c r="G52" s="126"/>
      <c r="H52" s="126"/>
      <c r="I52" s="126"/>
      <c r="J52" s="288"/>
    </row>
    <row r="53" spans="1:10">
      <c r="A53" s="285"/>
      <c r="B53" s="126"/>
      <c r="C53" s="126"/>
      <c r="D53" s="126"/>
      <c r="E53" s="126"/>
      <c r="F53" s="126"/>
      <c r="G53" s="126"/>
      <c r="H53" s="126"/>
      <c r="I53" s="126"/>
      <c r="J53" s="288"/>
    </row>
    <row r="54" spans="1:10">
      <c r="A54" s="285"/>
      <c r="B54" s="126"/>
      <c r="C54" s="126"/>
      <c r="D54" s="126"/>
      <c r="E54" s="126"/>
      <c r="F54" s="126"/>
      <c r="G54" s="126"/>
      <c r="H54" s="126"/>
      <c r="I54" s="126"/>
      <c r="J54" s="288"/>
    </row>
    <row r="55" spans="1:10">
      <c r="A55" s="285"/>
      <c r="B55" s="126"/>
      <c r="C55" s="126"/>
      <c r="D55" s="126"/>
      <c r="E55" s="126"/>
      <c r="F55" s="126"/>
      <c r="G55" s="126"/>
      <c r="H55" s="126"/>
      <c r="I55" s="126"/>
      <c r="J55" s="288"/>
    </row>
    <row r="56" spans="1:10">
      <c r="A56" s="285"/>
      <c r="B56" s="126"/>
      <c r="C56" s="126"/>
      <c r="D56" s="126"/>
      <c r="E56" s="126"/>
      <c r="F56" s="126"/>
      <c r="G56" s="126"/>
      <c r="H56" s="126"/>
      <c r="I56" s="126"/>
      <c r="J56" s="288"/>
    </row>
    <row r="57" spans="1:10">
      <c r="A57" s="285"/>
      <c r="B57" s="126"/>
      <c r="C57" s="126"/>
      <c r="D57" s="126"/>
      <c r="E57" s="126"/>
      <c r="F57" s="126"/>
      <c r="G57" s="126"/>
      <c r="H57" s="126"/>
      <c r="I57" s="126"/>
      <c r="J57" s="288"/>
    </row>
    <row r="58" spans="1:10">
      <c r="A58" s="285"/>
      <c r="B58" s="126"/>
      <c r="C58" s="126"/>
      <c r="D58" s="126"/>
      <c r="E58" s="126"/>
      <c r="F58" s="126"/>
      <c r="G58" s="126"/>
      <c r="H58" s="126"/>
      <c r="I58" s="126"/>
      <c r="J58" s="288"/>
    </row>
    <row r="59" spans="1:10">
      <c r="A59" s="285"/>
      <c r="B59" s="126"/>
      <c r="C59" s="126"/>
      <c r="D59" s="126"/>
      <c r="E59" s="126"/>
      <c r="F59" s="126"/>
      <c r="G59" s="126"/>
      <c r="H59" s="126"/>
      <c r="I59" s="126"/>
      <c r="J59" s="288"/>
    </row>
    <row r="60" spans="1:10">
      <c r="A60" s="285"/>
      <c r="B60" s="126"/>
      <c r="C60" s="126"/>
      <c r="D60" s="126"/>
      <c r="E60" s="126"/>
      <c r="F60" s="126"/>
      <c r="G60" s="126"/>
      <c r="H60" s="126"/>
      <c r="I60" s="126"/>
      <c r="J60" s="288"/>
    </row>
    <row r="61" spans="1:10">
      <c r="A61" s="285"/>
      <c r="B61" s="126"/>
      <c r="C61" s="126"/>
      <c r="D61" s="126"/>
      <c r="E61" s="126"/>
      <c r="F61" s="126"/>
      <c r="G61" s="126"/>
      <c r="H61" s="126"/>
      <c r="I61" s="126"/>
      <c r="J61" s="288"/>
    </row>
    <row r="62" spans="1:10">
      <c r="A62" s="285"/>
      <c r="B62" s="126"/>
      <c r="C62" s="126"/>
      <c r="D62" s="126"/>
      <c r="E62" s="126"/>
      <c r="F62" s="126"/>
      <c r="G62" s="126"/>
      <c r="H62" s="126"/>
      <c r="I62" s="126" t="s">
        <v>162</v>
      </c>
      <c r="J62" s="288"/>
    </row>
    <row r="63" spans="1:10">
      <c r="A63" s="292"/>
      <c r="B63" s="301"/>
      <c r="C63" s="301"/>
      <c r="D63" s="301"/>
      <c r="E63" s="301"/>
      <c r="F63" s="301"/>
      <c r="G63" s="301"/>
      <c r="H63" s="301"/>
      <c r="I63" s="301"/>
      <c r="J63" s="286"/>
    </row>
    <row r="64" spans="1:10" ht="30" customHeight="1">
      <c r="A64" s="298" t="s">
        <v>79</v>
      </c>
      <c r="B64" s="299" t="s">
        <v>86</v>
      </c>
      <c r="C64" s="299"/>
      <c r="D64" s="299"/>
      <c r="E64" s="299"/>
      <c r="F64" s="299"/>
      <c r="G64" s="299"/>
      <c r="H64" s="299"/>
      <c r="I64" s="299"/>
      <c r="J64" s="300"/>
    </row>
    <row r="65" spans="1:10">
      <c r="A65" s="285"/>
      <c r="B65" s="126"/>
      <c r="C65" s="126"/>
      <c r="D65" s="126"/>
      <c r="E65" s="126"/>
      <c r="F65" s="126"/>
      <c r="G65" s="126"/>
      <c r="H65" s="126"/>
      <c r="I65" s="126"/>
      <c r="J65" s="288"/>
    </row>
    <row r="66" spans="1:10">
      <c r="A66" s="285"/>
      <c r="B66" s="126"/>
      <c r="C66" s="126"/>
      <c r="D66" s="126"/>
      <c r="E66" s="126"/>
      <c r="F66" s="126"/>
      <c r="G66" s="126"/>
      <c r="H66" s="126"/>
      <c r="I66" s="126"/>
      <c r="J66" s="288"/>
    </row>
    <row r="67" spans="1:10">
      <c r="A67" s="285"/>
      <c r="B67" s="126"/>
      <c r="C67" s="126"/>
      <c r="D67" s="126"/>
      <c r="E67" s="126"/>
      <c r="F67" s="126"/>
      <c r="G67" s="126"/>
      <c r="H67" s="126"/>
      <c r="I67" s="126"/>
      <c r="J67" s="288"/>
    </row>
    <row r="68" spans="1:10">
      <c r="A68" s="285"/>
      <c r="B68" s="126"/>
      <c r="C68" s="126"/>
      <c r="D68" s="126"/>
      <c r="E68" s="126"/>
      <c r="F68" s="126"/>
      <c r="G68" s="126"/>
      <c r="H68" s="126"/>
      <c r="I68" s="126"/>
      <c r="J68" s="288"/>
    </row>
    <row r="69" spans="1:10">
      <c r="A69" s="285"/>
      <c r="B69" s="126"/>
      <c r="C69" s="126"/>
      <c r="D69" s="126"/>
      <c r="E69" s="126"/>
      <c r="F69" s="126"/>
      <c r="G69" s="126"/>
      <c r="H69" s="126"/>
      <c r="I69" s="126"/>
      <c r="J69" s="288"/>
    </row>
    <row r="70" spans="1:10">
      <c r="A70" s="285"/>
      <c r="B70" s="126"/>
      <c r="C70" s="126"/>
      <c r="D70" s="126"/>
      <c r="E70" s="126"/>
      <c r="F70" s="126"/>
      <c r="G70" s="126"/>
      <c r="H70" s="126"/>
      <c r="I70" s="126"/>
      <c r="J70" s="288"/>
    </row>
    <row r="71" spans="1:10">
      <c r="A71" s="285"/>
      <c r="B71" s="126"/>
      <c r="C71" s="126"/>
      <c r="D71" s="126"/>
      <c r="E71" s="126"/>
      <c r="F71" s="126"/>
      <c r="G71" s="126"/>
      <c r="H71" s="126"/>
      <c r="I71" s="126"/>
      <c r="J71" s="288"/>
    </row>
    <row r="72" spans="1:10">
      <c r="A72" s="285"/>
      <c r="B72" s="126"/>
      <c r="C72" s="126"/>
      <c r="D72" s="126"/>
      <c r="E72" s="126"/>
      <c r="F72" s="126"/>
      <c r="G72" s="126"/>
      <c r="H72" s="126"/>
      <c r="I72" s="126"/>
      <c r="J72" s="288"/>
    </row>
    <row r="73" spans="1:10">
      <c r="A73" s="285"/>
      <c r="B73" s="126"/>
      <c r="C73" s="126"/>
      <c r="D73" s="126"/>
      <c r="E73" s="126"/>
      <c r="F73" s="126"/>
      <c r="G73" s="126"/>
      <c r="H73" s="126"/>
      <c r="I73" s="126"/>
      <c r="J73" s="288"/>
    </row>
    <row r="74" spans="1:10">
      <c r="A74" s="285"/>
      <c r="B74" s="126"/>
      <c r="C74" s="126"/>
      <c r="D74" s="126"/>
      <c r="E74" s="126"/>
      <c r="F74" s="126"/>
      <c r="G74" s="126"/>
      <c r="H74" s="126"/>
      <c r="I74" s="126"/>
      <c r="J74" s="288"/>
    </row>
    <row r="75" spans="1:10">
      <c r="A75" s="285"/>
      <c r="B75" s="126"/>
      <c r="C75" s="126"/>
      <c r="D75" s="126"/>
      <c r="E75" s="126"/>
      <c r="F75" s="126"/>
      <c r="G75" s="126"/>
      <c r="H75" s="126"/>
      <c r="I75" s="126"/>
      <c r="J75" s="288"/>
    </row>
    <row r="76" spans="1:10">
      <c r="A76" s="285"/>
      <c r="B76" s="126"/>
      <c r="C76" s="126"/>
      <c r="D76" s="126"/>
      <c r="E76" s="126"/>
      <c r="F76" s="126"/>
      <c r="G76" s="126"/>
      <c r="H76" s="126"/>
      <c r="I76" s="126"/>
      <c r="J76" s="288"/>
    </row>
    <row r="77" spans="1:10">
      <c r="A77" s="285"/>
      <c r="B77" s="126"/>
      <c r="C77" s="126"/>
      <c r="D77" s="126"/>
      <c r="E77" s="126"/>
      <c r="F77" s="126"/>
      <c r="G77" s="126"/>
      <c r="H77" s="126"/>
      <c r="I77" s="126"/>
      <c r="J77" s="288"/>
    </row>
    <row r="78" spans="1:10">
      <c r="A78" s="285"/>
      <c r="B78" s="126"/>
      <c r="C78" s="126"/>
      <c r="D78" s="126"/>
      <c r="E78" s="126"/>
      <c r="F78" s="126"/>
      <c r="G78" s="126"/>
      <c r="H78" s="126"/>
      <c r="I78" s="126"/>
      <c r="J78" s="288"/>
    </row>
    <row r="79" spans="1:10">
      <c r="A79" s="285"/>
      <c r="B79" s="126"/>
      <c r="C79" s="126"/>
      <c r="D79" s="126"/>
      <c r="E79" s="126"/>
      <c r="F79" s="126"/>
      <c r="G79" s="126"/>
      <c r="H79" s="126"/>
      <c r="I79" s="126"/>
      <c r="J79" s="288"/>
    </row>
    <row r="80" spans="1:10">
      <c r="A80" s="285"/>
      <c r="B80" s="126"/>
      <c r="C80" s="126"/>
      <c r="D80" s="126"/>
      <c r="E80" s="126"/>
      <c r="F80" s="126"/>
      <c r="G80" s="126"/>
      <c r="H80" s="126"/>
      <c r="I80" s="126"/>
      <c r="J80" s="288"/>
    </row>
    <row r="81" spans="1:10">
      <c r="A81" s="285"/>
      <c r="B81" s="126"/>
      <c r="C81" s="126"/>
      <c r="D81" s="126"/>
      <c r="E81" s="126"/>
      <c r="F81" s="126"/>
      <c r="G81" s="126"/>
      <c r="H81" s="126"/>
      <c r="I81" s="126"/>
      <c r="J81" s="288"/>
    </row>
    <row r="82" spans="1:10">
      <c r="A82" s="285"/>
      <c r="B82" s="126"/>
      <c r="C82" s="126"/>
      <c r="D82" s="126"/>
      <c r="E82" s="126"/>
      <c r="F82" s="126"/>
      <c r="G82" s="126"/>
      <c r="H82" s="126"/>
      <c r="I82" s="126"/>
      <c r="J82" s="288"/>
    </row>
    <row r="83" spans="1:10">
      <c r="A83" s="285"/>
      <c r="B83" s="126"/>
      <c r="C83" s="126"/>
      <c r="D83" s="126"/>
      <c r="E83" s="126"/>
      <c r="F83" s="126"/>
      <c r="G83" s="126"/>
      <c r="H83" s="126"/>
      <c r="I83" s="126"/>
      <c r="J83" s="288"/>
    </row>
    <row r="84" spans="1:10">
      <c r="A84" s="285"/>
      <c r="B84" s="126"/>
      <c r="C84" s="126"/>
      <c r="D84" s="126"/>
      <c r="E84" s="126"/>
      <c r="F84" s="126"/>
      <c r="G84" s="126"/>
      <c r="H84" s="126"/>
      <c r="I84" s="126"/>
      <c r="J84" s="288"/>
    </row>
    <row r="85" spans="1:10">
      <c r="A85" s="285"/>
      <c r="B85" s="126"/>
      <c r="C85" s="126"/>
      <c r="D85" s="126"/>
      <c r="E85" s="126"/>
      <c r="F85" s="126"/>
      <c r="G85" s="126"/>
      <c r="H85" s="126"/>
      <c r="I85" s="126" t="s">
        <v>204</v>
      </c>
      <c r="J85" s="288"/>
    </row>
    <row r="86" spans="1:10">
      <c r="A86" s="292"/>
      <c r="B86" s="301"/>
      <c r="C86" s="301"/>
      <c r="D86" s="301"/>
      <c r="E86" s="301"/>
      <c r="F86" s="301"/>
      <c r="G86" s="301"/>
      <c r="H86" s="301"/>
      <c r="I86" s="301"/>
      <c r="J86" s="286"/>
    </row>
    <row r="87" spans="1:10" ht="30" customHeight="1">
      <c r="A87" s="298" t="s">
        <v>97</v>
      </c>
      <c r="B87" s="299" t="s">
        <v>87</v>
      </c>
      <c r="C87" s="299"/>
      <c r="D87" s="299"/>
      <c r="E87" s="299"/>
      <c r="F87" s="299"/>
      <c r="G87" s="299"/>
      <c r="H87" s="299"/>
      <c r="I87" s="299"/>
      <c r="J87" s="300"/>
    </row>
    <row r="88" spans="1:10">
      <c r="A88" s="285"/>
      <c r="B88" s="126" t="s">
        <v>88</v>
      </c>
      <c r="C88" s="126"/>
      <c r="D88" s="126"/>
      <c r="E88" s="126"/>
      <c r="F88" s="126"/>
      <c r="G88" s="126"/>
      <c r="H88" s="126"/>
      <c r="I88" s="126"/>
      <c r="J88" s="288"/>
    </row>
    <row r="89" spans="1:10">
      <c r="A89" s="285"/>
      <c r="B89" s="126"/>
      <c r="C89" s="126"/>
      <c r="D89" s="126"/>
      <c r="E89" s="126"/>
      <c r="F89" s="126"/>
      <c r="G89" s="126"/>
      <c r="H89" s="126"/>
      <c r="I89" s="126"/>
      <c r="J89" s="288"/>
    </row>
    <row r="90" spans="1:10">
      <c r="A90" s="285"/>
      <c r="B90" s="126"/>
      <c r="C90" s="126"/>
      <c r="D90" s="126"/>
      <c r="E90" s="126"/>
      <c r="F90" s="126"/>
      <c r="G90" s="126"/>
      <c r="H90" s="126"/>
      <c r="I90" s="126"/>
      <c r="J90" s="288"/>
    </row>
    <row r="91" spans="1:10">
      <c r="A91" s="285"/>
      <c r="B91" s="126"/>
      <c r="C91" s="126"/>
      <c r="D91" s="126"/>
      <c r="E91" s="126"/>
      <c r="F91" s="126"/>
      <c r="G91" s="126"/>
      <c r="H91" s="126"/>
      <c r="I91" s="126"/>
      <c r="J91" s="288"/>
    </row>
    <row r="92" spans="1:10">
      <c r="A92" s="285"/>
      <c r="B92" s="126"/>
      <c r="C92" s="126"/>
      <c r="D92" s="126"/>
      <c r="E92" s="126"/>
      <c r="F92" s="126"/>
      <c r="G92" s="126"/>
      <c r="H92" s="126"/>
      <c r="I92" s="126"/>
      <c r="J92" s="288"/>
    </row>
    <row r="93" spans="1:10">
      <c r="A93" s="285"/>
      <c r="B93" s="126"/>
      <c r="C93" s="126"/>
      <c r="D93" s="126"/>
      <c r="E93" s="126"/>
      <c r="F93" s="126"/>
      <c r="G93" s="126"/>
      <c r="H93" s="126"/>
      <c r="I93" s="126"/>
      <c r="J93" s="288"/>
    </row>
    <row r="94" spans="1:10">
      <c r="A94" s="285"/>
      <c r="B94" s="126"/>
      <c r="C94" s="126"/>
      <c r="D94" s="126"/>
      <c r="E94" s="126"/>
      <c r="F94" s="126"/>
      <c r="G94" s="126"/>
      <c r="H94" s="126"/>
      <c r="I94" s="126"/>
      <c r="J94" s="288"/>
    </row>
    <row r="95" spans="1:10">
      <c r="A95" s="285"/>
      <c r="B95" s="126"/>
      <c r="C95" s="126"/>
      <c r="D95" s="126"/>
      <c r="E95" s="126"/>
      <c r="F95" s="126"/>
      <c r="G95" s="126"/>
      <c r="H95" s="126"/>
      <c r="I95" s="126"/>
      <c r="J95" s="288"/>
    </row>
    <row r="96" spans="1:10">
      <c r="A96" s="285"/>
      <c r="B96" s="126"/>
      <c r="C96" s="126"/>
      <c r="D96" s="126"/>
      <c r="E96" s="126"/>
      <c r="F96" s="126"/>
      <c r="G96" s="126"/>
      <c r="H96" s="126"/>
      <c r="I96" s="126"/>
      <c r="J96" s="288"/>
    </row>
    <row r="97" spans="1:10">
      <c r="A97" s="285"/>
      <c r="B97" s="126"/>
      <c r="C97" s="126"/>
      <c r="D97" s="126"/>
      <c r="E97" s="126"/>
      <c r="F97" s="126"/>
      <c r="G97" s="126"/>
      <c r="H97" s="126"/>
      <c r="I97" s="126"/>
      <c r="J97" s="288"/>
    </row>
    <row r="98" spans="1:10">
      <c r="A98" s="285"/>
      <c r="B98" s="126"/>
      <c r="C98" s="126"/>
      <c r="D98" s="126"/>
      <c r="E98" s="126"/>
      <c r="F98" s="126"/>
      <c r="G98" s="126"/>
      <c r="H98" s="126"/>
      <c r="I98" s="126"/>
      <c r="J98" s="288"/>
    </row>
    <row r="99" spans="1:10">
      <c r="A99" s="285"/>
      <c r="B99" s="126"/>
      <c r="C99" s="126"/>
      <c r="D99" s="126"/>
      <c r="E99" s="126"/>
      <c r="F99" s="126"/>
      <c r="G99" s="126"/>
      <c r="H99" s="126"/>
      <c r="I99" s="126"/>
      <c r="J99" s="288"/>
    </row>
    <row r="100" spans="1:10">
      <c r="A100" s="285"/>
      <c r="B100" s="126"/>
      <c r="C100" s="126"/>
      <c r="D100" s="126"/>
      <c r="E100" s="126"/>
      <c r="F100" s="126"/>
      <c r="G100" s="126"/>
      <c r="H100" s="126"/>
      <c r="I100" s="126"/>
      <c r="J100" s="288"/>
    </row>
    <row r="101" spans="1:10">
      <c r="A101" s="285"/>
      <c r="B101" s="126"/>
      <c r="C101" s="126"/>
      <c r="D101" s="126"/>
      <c r="E101" s="126"/>
      <c r="F101" s="126"/>
      <c r="G101" s="126"/>
      <c r="H101" s="126"/>
      <c r="I101" s="126"/>
      <c r="J101" s="288"/>
    </row>
    <row r="102" spans="1:10">
      <c r="A102" s="285"/>
      <c r="B102" s="126"/>
      <c r="C102" s="126"/>
      <c r="D102" s="126"/>
      <c r="E102" s="126"/>
      <c r="F102" s="126"/>
      <c r="G102" s="126"/>
      <c r="H102" s="126"/>
      <c r="I102" s="126"/>
      <c r="J102" s="288"/>
    </row>
    <row r="103" spans="1:10">
      <c r="A103" s="285"/>
      <c r="B103" s="126"/>
      <c r="C103" s="126"/>
      <c r="D103" s="126"/>
      <c r="E103" s="126"/>
      <c r="F103" s="126"/>
      <c r="G103" s="126"/>
      <c r="H103" s="126"/>
      <c r="I103" s="126"/>
      <c r="J103" s="288"/>
    </row>
    <row r="104" spans="1:10">
      <c r="A104" s="285"/>
      <c r="B104" s="126"/>
      <c r="C104" s="126"/>
      <c r="D104" s="126"/>
      <c r="E104" s="126"/>
      <c r="F104" s="126"/>
      <c r="G104" s="126"/>
      <c r="H104" s="126"/>
      <c r="I104" s="126"/>
      <c r="J104" s="288"/>
    </row>
    <row r="105" spans="1:10">
      <c r="A105" s="285"/>
      <c r="B105" s="126"/>
      <c r="C105" s="126"/>
      <c r="D105" s="126"/>
      <c r="E105" s="126"/>
      <c r="F105" s="126"/>
      <c r="G105" s="126"/>
      <c r="H105" s="126"/>
      <c r="I105" s="126"/>
      <c r="J105" s="288"/>
    </row>
    <row r="106" spans="1:10">
      <c r="A106" s="285"/>
      <c r="B106" s="126"/>
      <c r="C106" s="126"/>
      <c r="D106" s="126"/>
      <c r="E106" s="126"/>
      <c r="F106" s="126"/>
      <c r="G106" s="126"/>
      <c r="H106" s="126"/>
      <c r="I106" s="126"/>
      <c r="J106" s="288"/>
    </row>
    <row r="107" spans="1:10">
      <c r="A107" s="285"/>
      <c r="B107" s="126"/>
      <c r="C107" s="126"/>
      <c r="D107" s="126"/>
      <c r="E107" s="126"/>
      <c r="F107" s="126"/>
      <c r="G107" s="126"/>
      <c r="H107" s="126"/>
      <c r="I107" s="126"/>
      <c r="J107" s="288"/>
    </row>
    <row r="108" spans="1:10">
      <c r="A108" s="285"/>
      <c r="B108" s="126"/>
      <c r="C108" s="126"/>
      <c r="D108" s="126"/>
      <c r="E108" s="126"/>
      <c r="F108" s="126"/>
      <c r="G108" s="126"/>
      <c r="H108" s="126"/>
      <c r="I108" s="126" t="s">
        <v>205</v>
      </c>
      <c r="J108" s="288"/>
    </row>
    <row r="109" spans="1:10">
      <c r="A109" s="292"/>
      <c r="B109" s="301"/>
      <c r="C109" s="301"/>
      <c r="D109" s="301"/>
      <c r="E109" s="301"/>
      <c r="F109" s="301"/>
      <c r="G109" s="301"/>
      <c r="H109" s="301"/>
      <c r="I109" s="301"/>
      <c r="J109" s="286"/>
    </row>
    <row r="110" spans="1:10" ht="30" customHeight="1">
      <c r="A110" s="298" t="s">
        <v>96</v>
      </c>
      <c r="B110" s="299" t="s">
        <v>89</v>
      </c>
      <c r="C110" s="299"/>
      <c r="D110" s="299"/>
      <c r="E110" s="299"/>
      <c r="F110" s="299"/>
      <c r="G110" s="299"/>
      <c r="H110" s="299"/>
      <c r="I110" s="299"/>
      <c r="J110" s="300"/>
    </row>
    <row r="111" spans="1:10">
      <c r="A111" s="285"/>
      <c r="B111" s="126"/>
      <c r="C111" s="126"/>
      <c r="D111" s="126"/>
      <c r="E111" s="126"/>
      <c r="F111" s="126"/>
      <c r="G111" s="126"/>
      <c r="H111" s="126"/>
      <c r="I111" s="126"/>
      <c r="J111" s="288"/>
    </row>
    <row r="112" spans="1:10">
      <c r="A112" s="285"/>
      <c r="B112" s="126"/>
      <c r="C112" s="126"/>
      <c r="D112" s="126"/>
      <c r="E112" s="126"/>
      <c r="F112" s="126"/>
      <c r="G112" s="126"/>
      <c r="H112" s="126"/>
      <c r="I112" s="126"/>
      <c r="J112" s="288"/>
    </row>
    <row r="113" spans="1:10">
      <c r="A113" s="285"/>
      <c r="B113" s="126"/>
      <c r="C113" s="126"/>
      <c r="D113" s="126"/>
      <c r="E113" s="126"/>
      <c r="F113" s="126"/>
      <c r="G113" s="126"/>
      <c r="H113" s="126"/>
      <c r="I113" s="126"/>
      <c r="J113" s="288"/>
    </row>
    <row r="114" spans="1:10">
      <c r="A114" s="285"/>
      <c r="B114" s="126"/>
      <c r="C114" s="126"/>
      <c r="D114" s="126"/>
      <c r="E114" s="126"/>
      <c r="F114" s="126"/>
      <c r="G114" s="126"/>
      <c r="H114" s="126"/>
      <c r="I114" s="126"/>
      <c r="J114" s="288"/>
    </row>
    <row r="115" spans="1:10">
      <c r="A115" s="285"/>
      <c r="B115" s="126"/>
      <c r="C115" s="126"/>
      <c r="D115" s="126"/>
      <c r="E115" s="126"/>
      <c r="F115" s="126"/>
      <c r="G115" s="126"/>
      <c r="H115" s="126"/>
      <c r="I115" s="126"/>
      <c r="J115" s="288"/>
    </row>
    <row r="116" spans="1:10">
      <c r="A116" s="285"/>
      <c r="B116" s="126"/>
      <c r="C116" s="126"/>
      <c r="D116" s="126"/>
      <c r="E116" s="126"/>
      <c r="F116" s="126"/>
      <c r="G116" s="126"/>
      <c r="H116" s="126"/>
      <c r="I116" s="126"/>
      <c r="J116" s="288"/>
    </row>
    <row r="117" spans="1:10">
      <c r="A117" s="285"/>
      <c r="B117" s="126"/>
      <c r="C117" s="126"/>
      <c r="D117" s="126"/>
      <c r="E117" s="126"/>
      <c r="F117" s="126"/>
      <c r="G117" s="126"/>
      <c r="H117" s="126"/>
      <c r="I117" s="126"/>
      <c r="J117" s="288"/>
    </row>
    <row r="118" spans="1:10">
      <c r="A118" s="285"/>
      <c r="B118" s="126"/>
      <c r="C118" s="126"/>
      <c r="D118" s="126"/>
      <c r="E118" s="126"/>
      <c r="F118" s="126"/>
      <c r="G118" s="126"/>
      <c r="H118" s="126"/>
      <c r="I118" s="126"/>
      <c r="J118" s="288"/>
    </row>
    <row r="119" spans="1:10">
      <c r="A119" s="285"/>
      <c r="B119" s="126"/>
      <c r="C119" s="126"/>
      <c r="D119" s="126"/>
      <c r="E119" s="126"/>
      <c r="F119" s="126"/>
      <c r="G119" s="126"/>
      <c r="H119" s="126"/>
      <c r="I119" s="126"/>
      <c r="J119" s="288"/>
    </row>
    <row r="120" spans="1:10">
      <c r="A120" s="285"/>
      <c r="B120" s="126"/>
      <c r="C120" s="126"/>
      <c r="D120" s="126"/>
      <c r="E120" s="126"/>
      <c r="F120" s="126"/>
      <c r="G120" s="126"/>
      <c r="H120" s="126"/>
      <c r="I120" s="126"/>
      <c r="J120" s="288"/>
    </row>
    <row r="121" spans="1:10">
      <c r="A121" s="285"/>
      <c r="B121" s="126"/>
      <c r="C121" s="126"/>
      <c r="D121" s="126"/>
      <c r="E121" s="126"/>
      <c r="F121" s="126"/>
      <c r="G121" s="126"/>
      <c r="H121" s="126"/>
      <c r="I121" s="126"/>
      <c r="J121" s="288"/>
    </row>
    <row r="122" spans="1:10">
      <c r="A122" s="285"/>
      <c r="B122" s="126"/>
      <c r="C122" s="126"/>
      <c r="D122" s="126"/>
      <c r="E122" s="126"/>
      <c r="F122" s="126"/>
      <c r="G122" s="126"/>
      <c r="H122" s="126"/>
      <c r="I122" s="126"/>
      <c r="J122" s="288"/>
    </row>
    <row r="123" spans="1:10">
      <c r="A123" s="285"/>
      <c r="B123" s="126"/>
      <c r="C123" s="126"/>
      <c r="D123" s="126"/>
      <c r="E123" s="126"/>
      <c r="F123" s="126"/>
      <c r="G123" s="126"/>
      <c r="H123" s="126"/>
      <c r="I123" s="126"/>
      <c r="J123" s="288"/>
    </row>
    <row r="124" spans="1:10">
      <c r="A124" s="285"/>
      <c r="B124" s="126"/>
      <c r="C124" s="126"/>
      <c r="D124" s="126"/>
      <c r="E124" s="126"/>
      <c r="F124" s="126"/>
      <c r="G124" s="126"/>
      <c r="H124" s="126"/>
      <c r="I124" s="126"/>
      <c r="J124" s="288"/>
    </row>
    <row r="125" spans="1:10">
      <c r="A125" s="285"/>
      <c r="B125" s="126"/>
      <c r="C125" s="126"/>
      <c r="D125" s="126"/>
      <c r="E125" s="126"/>
      <c r="F125" s="126"/>
      <c r="G125" s="126"/>
      <c r="H125" s="126"/>
      <c r="I125" s="126"/>
      <c r="J125" s="288"/>
    </row>
    <row r="126" spans="1:10">
      <c r="A126" s="292"/>
      <c r="B126" s="301"/>
      <c r="C126" s="301"/>
      <c r="D126" s="301"/>
      <c r="E126" s="301"/>
      <c r="F126" s="301"/>
      <c r="G126" s="301"/>
      <c r="H126" s="301"/>
      <c r="I126" s="301"/>
      <c r="J126" s="286"/>
    </row>
    <row r="127" spans="1:10" ht="30" customHeight="1">
      <c r="A127" s="298"/>
      <c r="B127" s="299"/>
      <c r="C127" s="299"/>
      <c r="D127" s="299"/>
      <c r="E127" s="299"/>
      <c r="F127" s="299"/>
      <c r="G127" s="302" t="s">
        <v>94</v>
      </c>
      <c r="H127" s="299" t="s">
        <v>201</v>
      </c>
      <c r="I127" s="299"/>
      <c r="J127" s="300"/>
    </row>
    <row r="128" spans="1:10">
      <c r="A128" s="285"/>
      <c r="B128" s="126"/>
      <c r="C128" s="126"/>
      <c r="D128" s="126"/>
      <c r="E128" s="126"/>
      <c r="F128" s="126"/>
      <c r="G128" s="126"/>
      <c r="H128" s="451" t="s">
        <v>70</v>
      </c>
      <c r="I128" s="451"/>
      <c r="J128" s="452"/>
    </row>
    <row r="129" spans="1:10">
      <c r="A129" s="285"/>
      <c r="B129" s="126"/>
      <c r="C129" s="126"/>
      <c r="D129" s="126"/>
      <c r="E129" s="126"/>
      <c r="F129" s="126"/>
      <c r="G129" s="126"/>
      <c r="H129" s="126"/>
      <c r="I129" s="126"/>
      <c r="J129" s="288"/>
    </row>
    <row r="130" spans="1:10">
      <c r="A130" s="285"/>
      <c r="B130" s="126"/>
      <c r="C130" s="126"/>
      <c r="D130" s="126"/>
      <c r="E130" s="126"/>
      <c r="F130" s="126"/>
      <c r="G130" s="126"/>
      <c r="H130" s="126"/>
      <c r="I130" s="126"/>
      <c r="J130" s="288"/>
    </row>
    <row r="131" spans="1:10">
      <c r="A131" s="285"/>
      <c r="B131" s="126"/>
      <c r="C131" s="126"/>
      <c r="D131" s="126"/>
      <c r="E131" s="126"/>
      <c r="F131" s="126"/>
      <c r="G131" s="126"/>
      <c r="H131" s="126"/>
      <c r="I131" s="126"/>
      <c r="J131" s="288"/>
    </row>
    <row r="132" spans="1:10">
      <c r="A132" s="285"/>
      <c r="B132" s="126"/>
      <c r="C132" s="126"/>
      <c r="D132" s="126"/>
      <c r="E132" s="126"/>
      <c r="F132" s="126"/>
      <c r="G132" s="126"/>
      <c r="H132" s="126"/>
      <c r="I132" s="126"/>
      <c r="J132" s="288"/>
    </row>
    <row r="133" spans="1:10">
      <c r="A133" s="285"/>
      <c r="B133" s="126"/>
      <c r="C133" s="126"/>
      <c r="D133" s="126"/>
      <c r="E133" s="126"/>
      <c r="F133" s="126"/>
      <c r="G133" s="126"/>
      <c r="H133" s="459" t="str">
        <f>G20</f>
        <v>Dra. SULASTRI, M.Pd.</v>
      </c>
      <c r="I133" s="459"/>
      <c r="J133" s="460"/>
    </row>
    <row r="134" spans="1:10">
      <c r="A134" s="285"/>
      <c r="B134" s="126"/>
      <c r="C134" s="126"/>
      <c r="D134" s="126"/>
      <c r="E134" s="126"/>
      <c r="F134" s="126"/>
      <c r="G134" s="126"/>
      <c r="H134" s="451" t="str">
        <f>"NIP "&amp;G21</f>
        <v>NIP 19620304 198703 2 004</v>
      </c>
      <c r="I134" s="451"/>
      <c r="J134" s="452"/>
    </row>
    <row r="135" spans="1:10">
      <c r="A135" s="285"/>
      <c r="B135" s="126"/>
      <c r="C135" s="126"/>
      <c r="D135" s="126"/>
      <c r="E135" s="126"/>
      <c r="F135" s="126"/>
      <c r="G135" s="126"/>
      <c r="H135" s="126"/>
      <c r="I135" s="126"/>
      <c r="J135" s="288"/>
    </row>
    <row r="136" spans="1:10">
      <c r="A136" s="285" t="s">
        <v>95</v>
      </c>
      <c r="B136" s="461" t="s">
        <v>203</v>
      </c>
      <c r="C136" s="461"/>
      <c r="D136" s="461"/>
      <c r="E136" s="461"/>
      <c r="F136" s="461"/>
      <c r="G136" s="126"/>
      <c r="H136" s="126"/>
      <c r="I136" s="126"/>
      <c r="J136" s="288"/>
    </row>
    <row r="137" spans="1:10">
      <c r="A137" s="285"/>
      <c r="B137" s="451" t="s">
        <v>90</v>
      </c>
      <c r="C137" s="451"/>
      <c r="D137" s="451"/>
      <c r="E137" s="451"/>
      <c r="F137" s="451"/>
      <c r="G137" s="126"/>
      <c r="H137" s="126"/>
      <c r="I137" s="126"/>
      <c r="J137" s="288"/>
    </row>
    <row r="138" spans="1:10">
      <c r="A138" s="285"/>
      <c r="B138" s="451" t="s">
        <v>91</v>
      </c>
      <c r="C138" s="451"/>
      <c r="D138" s="451"/>
      <c r="E138" s="451"/>
      <c r="F138" s="451"/>
      <c r="G138" s="126"/>
      <c r="H138" s="126"/>
      <c r="I138" s="126"/>
      <c r="J138" s="288"/>
    </row>
    <row r="139" spans="1:10">
      <c r="A139" s="285"/>
      <c r="B139" s="126"/>
      <c r="C139" s="126"/>
      <c r="D139" s="126"/>
      <c r="E139" s="126"/>
      <c r="F139" s="126"/>
      <c r="G139" s="126"/>
      <c r="H139" s="126"/>
      <c r="I139" s="126"/>
      <c r="J139" s="288"/>
    </row>
    <row r="140" spans="1:10">
      <c r="A140" s="285"/>
      <c r="B140" s="126"/>
      <c r="C140" s="126"/>
      <c r="D140" s="126"/>
      <c r="E140" s="126"/>
      <c r="F140" s="126"/>
      <c r="G140" s="126"/>
      <c r="H140" s="126"/>
      <c r="I140" s="126"/>
      <c r="J140" s="288"/>
    </row>
    <row r="141" spans="1:10">
      <c r="A141" s="285"/>
      <c r="B141" s="126"/>
      <c r="C141" s="126"/>
      <c r="D141" s="126"/>
      <c r="E141" s="126"/>
      <c r="F141" s="126"/>
      <c r="G141" s="126"/>
      <c r="H141" s="126"/>
      <c r="I141" s="126"/>
      <c r="J141" s="288"/>
    </row>
    <row r="142" spans="1:10">
      <c r="A142" s="285"/>
      <c r="B142" s="126"/>
      <c r="C142" s="126"/>
      <c r="D142" s="126"/>
      <c r="E142" s="126"/>
      <c r="F142" s="126"/>
      <c r="G142" s="126"/>
      <c r="H142" s="126"/>
      <c r="I142" s="126"/>
      <c r="J142" s="288"/>
    </row>
    <row r="143" spans="1:10">
      <c r="A143" s="285"/>
      <c r="B143" s="459" t="str">
        <f>G14</f>
        <v>Drs. HARYOTO, M.Ed.</v>
      </c>
      <c r="C143" s="459"/>
      <c r="D143" s="459"/>
      <c r="E143" s="459"/>
      <c r="F143" s="459"/>
      <c r="G143" s="126"/>
      <c r="H143" s="126"/>
      <c r="I143" s="126"/>
      <c r="J143" s="288"/>
    </row>
    <row r="144" spans="1:10">
      <c r="A144" s="285"/>
      <c r="B144" s="451" t="str">
        <f>"NIP "&amp;G15</f>
        <v>NIP 19600129 198603 1 010</v>
      </c>
      <c r="C144" s="451"/>
      <c r="D144" s="451"/>
      <c r="E144" s="451"/>
      <c r="F144" s="451"/>
      <c r="G144" s="126"/>
      <c r="H144" s="126"/>
      <c r="I144" s="126"/>
      <c r="J144" s="288"/>
    </row>
    <row r="145" spans="1:10">
      <c r="A145" s="285"/>
      <c r="B145" s="126"/>
      <c r="C145" s="126"/>
      <c r="D145" s="126"/>
      <c r="E145" s="126"/>
      <c r="F145" s="126"/>
      <c r="G145" s="126"/>
      <c r="H145" s="126"/>
      <c r="I145" s="126"/>
      <c r="J145" s="288"/>
    </row>
    <row r="146" spans="1:10">
      <c r="A146" s="285"/>
      <c r="B146" s="126"/>
      <c r="C146" s="126"/>
      <c r="D146" s="126"/>
      <c r="E146" s="126"/>
      <c r="F146" s="126"/>
      <c r="G146" s="303" t="s">
        <v>93</v>
      </c>
      <c r="H146" s="126" t="s">
        <v>202</v>
      </c>
      <c r="I146" s="126"/>
      <c r="J146" s="288"/>
    </row>
    <row r="147" spans="1:10">
      <c r="A147" s="285"/>
      <c r="B147" s="126"/>
      <c r="C147" s="126"/>
      <c r="D147" s="126"/>
      <c r="E147" s="126"/>
      <c r="F147" s="126"/>
      <c r="G147" s="126"/>
      <c r="H147" s="451" t="s">
        <v>166</v>
      </c>
      <c r="I147" s="451"/>
      <c r="J147" s="452"/>
    </row>
    <row r="148" spans="1:10">
      <c r="A148" s="285"/>
      <c r="B148" s="126"/>
      <c r="C148" s="126"/>
      <c r="D148" s="126"/>
      <c r="E148" s="126"/>
      <c r="F148" s="126"/>
      <c r="G148" s="126"/>
      <c r="H148" s="126"/>
      <c r="I148" s="126"/>
      <c r="J148" s="288"/>
    </row>
    <row r="149" spans="1:10">
      <c r="A149" s="285"/>
      <c r="B149" s="126"/>
      <c r="C149" s="126"/>
      <c r="D149" s="126"/>
      <c r="E149" s="126"/>
      <c r="F149" s="126"/>
      <c r="G149" s="126"/>
      <c r="H149" s="126"/>
      <c r="I149" s="126"/>
      <c r="J149" s="288"/>
    </row>
    <row r="150" spans="1:10">
      <c r="A150" s="285"/>
      <c r="B150" s="126"/>
      <c r="C150" s="126"/>
      <c r="D150" s="126"/>
      <c r="E150" s="126"/>
      <c r="F150" s="126"/>
      <c r="G150" s="126"/>
      <c r="H150" s="126"/>
      <c r="I150" s="126"/>
      <c r="J150" s="288"/>
    </row>
    <row r="151" spans="1:10">
      <c r="A151" s="285"/>
      <c r="B151" s="126"/>
      <c r="C151" s="126"/>
      <c r="D151" s="126"/>
      <c r="E151" s="126"/>
      <c r="F151" s="126"/>
      <c r="G151" s="126"/>
      <c r="H151" s="126"/>
      <c r="I151" s="126"/>
      <c r="J151" s="288"/>
    </row>
    <row r="152" spans="1:10">
      <c r="A152" s="285"/>
      <c r="B152" s="126"/>
      <c r="C152" s="126"/>
      <c r="D152" s="126"/>
      <c r="E152" s="126"/>
      <c r="F152" s="126"/>
      <c r="G152" s="126"/>
      <c r="H152" s="459" t="str">
        <f>G26</f>
        <v>Dra. ASIH WIDHIASTUTI, M.Si.</v>
      </c>
      <c r="I152" s="459"/>
      <c r="J152" s="460"/>
    </row>
    <row r="153" spans="1:10">
      <c r="A153" s="285"/>
      <c r="B153" s="126"/>
      <c r="C153" s="126"/>
      <c r="D153" s="126"/>
      <c r="E153" s="126"/>
      <c r="F153" s="126"/>
      <c r="G153" s="126"/>
      <c r="H153" s="451" t="str">
        <f>"NIP "&amp;G27</f>
        <v>NIP 19620920 198803 2 001</v>
      </c>
      <c r="I153" s="451"/>
      <c r="J153" s="452"/>
    </row>
    <row r="154" spans="1:10">
      <c r="A154" s="127"/>
      <c r="B154" s="128"/>
      <c r="C154" s="128"/>
      <c r="D154" s="128"/>
      <c r="E154" s="128"/>
      <c r="F154" s="128"/>
      <c r="G154" s="128"/>
      <c r="H154" s="128"/>
      <c r="I154" s="128"/>
      <c r="J154" s="129"/>
    </row>
    <row r="155" spans="1:10">
      <c r="A155" s="130"/>
      <c r="B155" s="131"/>
      <c r="C155" s="131"/>
      <c r="D155" s="131"/>
      <c r="E155" s="131"/>
      <c r="F155" s="131"/>
      <c r="G155" s="131"/>
      <c r="H155" s="131"/>
      <c r="I155" s="131"/>
      <c r="J155" s="132"/>
    </row>
  </sheetData>
  <mergeCells count="63">
    <mergeCell ref="A7:J7"/>
    <mergeCell ref="A8:J8"/>
    <mergeCell ref="H11:J11"/>
    <mergeCell ref="B13:J13"/>
    <mergeCell ref="C14:F14"/>
    <mergeCell ref="G14:J14"/>
    <mergeCell ref="C21:F21"/>
    <mergeCell ref="G21:J21"/>
    <mergeCell ref="C15:F15"/>
    <mergeCell ref="G15:J15"/>
    <mergeCell ref="C16:F16"/>
    <mergeCell ref="G16:J16"/>
    <mergeCell ref="C17:F17"/>
    <mergeCell ref="G17:J17"/>
    <mergeCell ref="C18:F18"/>
    <mergeCell ref="G18:J18"/>
    <mergeCell ref="B19:J19"/>
    <mergeCell ref="C20:F20"/>
    <mergeCell ref="G20:J20"/>
    <mergeCell ref="C28:F28"/>
    <mergeCell ref="G28:J28"/>
    <mergeCell ref="C22:F22"/>
    <mergeCell ref="G22:J22"/>
    <mergeCell ref="C23:F23"/>
    <mergeCell ref="G23:J23"/>
    <mergeCell ref="C24:F24"/>
    <mergeCell ref="G24:J24"/>
    <mergeCell ref="B25:J25"/>
    <mergeCell ref="C26:F26"/>
    <mergeCell ref="G26:J26"/>
    <mergeCell ref="C27:F27"/>
    <mergeCell ref="G27:J27"/>
    <mergeCell ref="B32:B33"/>
    <mergeCell ref="C32:G33"/>
    <mergeCell ref="H32:H33"/>
    <mergeCell ref="I32:I33"/>
    <mergeCell ref="J32:J33"/>
    <mergeCell ref="C29:F29"/>
    <mergeCell ref="G29:J29"/>
    <mergeCell ref="C30:F30"/>
    <mergeCell ref="G30:J30"/>
    <mergeCell ref="B31:I31"/>
    <mergeCell ref="B34:B42"/>
    <mergeCell ref="C34:D42"/>
    <mergeCell ref="F35:G35"/>
    <mergeCell ref="F36:G36"/>
    <mergeCell ref="F37:G37"/>
    <mergeCell ref="F38:G38"/>
    <mergeCell ref="F39:G39"/>
    <mergeCell ref="E40:G40"/>
    <mergeCell ref="E41:G41"/>
    <mergeCell ref="H153:J153"/>
    <mergeCell ref="A43:I44"/>
    <mergeCell ref="H128:J128"/>
    <mergeCell ref="H133:J133"/>
    <mergeCell ref="H134:J134"/>
    <mergeCell ref="B136:F136"/>
    <mergeCell ref="B137:F137"/>
    <mergeCell ref="B138:F138"/>
    <mergeCell ref="B143:F143"/>
    <mergeCell ref="B144:F144"/>
    <mergeCell ref="H147:J147"/>
    <mergeCell ref="H152:J15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4294967293" r:id="rId1"/>
  <rowBreaks count="3" manualBreakCount="3">
    <brk id="30" max="16383" man="1"/>
    <brk id="63" max="16383" man="1"/>
    <brk id="109" max="16383" man="1"/>
  </rowBreaks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K32"/>
  <sheetViews>
    <sheetView view="pageBreakPreview" zoomScaleSheetLayoutView="100" workbookViewId="0">
      <selection activeCell="G11" sqref="G11"/>
    </sheetView>
  </sheetViews>
  <sheetFormatPr defaultRowHeight="12.75"/>
  <cols>
    <col min="1" max="1" width="4.7109375" style="207" customWidth="1"/>
    <col min="2" max="2" width="20.28515625" style="207" customWidth="1"/>
    <col min="3" max="3" width="33.5703125" style="207" customWidth="1"/>
    <col min="4" max="4" width="7.28515625" style="207" customWidth="1"/>
    <col min="5" max="5" width="6.42578125" style="207" customWidth="1"/>
    <col min="6" max="6" width="9.42578125" style="207" customWidth="1"/>
    <col min="7" max="7" width="11.140625" style="207" customWidth="1"/>
    <col min="8" max="8" width="10.140625" style="207" customWidth="1"/>
    <col min="9" max="9" width="6.42578125" style="207" customWidth="1"/>
    <col min="10" max="10" width="5.7109375" style="207" customWidth="1"/>
    <col min="11" max="11" width="9.28515625" style="207" customWidth="1"/>
    <col min="12" max="16384" width="9.140625" style="207"/>
  </cols>
  <sheetData>
    <row r="1" spans="1:11" ht="18">
      <c r="A1" s="357" t="s">
        <v>110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</row>
    <row r="2" spans="1:11" ht="15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</row>
    <row r="3" spans="1:11" s="155" customFormat="1" ht="30" customHeight="1">
      <c r="A3" s="210" t="s">
        <v>0</v>
      </c>
      <c r="B3" s="361" t="s">
        <v>1</v>
      </c>
      <c r="C3" s="362"/>
      <c r="D3" s="211"/>
      <c r="E3" s="210" t="s">
        <v>0</v>
      </c>
      <c r="F3" s="363" t="s">
        <v>2</v>
      </c>
      <c r="G3" s="364"/>
      <c r="H3" s="364"/>
      <c r="I3" s="364"/>
      <c r="J3" s="364"/>
      <c r="K3" s="365"/>
    </row>
    <row r="4" spans="1:11" s="155" customFormat="1" ht="18" customHeight="1">
      <c r="A4" s="134">
        <v>1</v>
      </c>
      <c r="B4" s="212" t="s">
        <v>3</v>
      </c>
      <c r="C4" s="358" t="str">
        <f>'DATA PEGAWAI'!E13</f>
        <v>Dra. SULASTRI, M.Pd.</v>
      </c>
      <c r="D4" s="360"/>
      <c r="E4" s="213">
        <v>1</v>
      </c>
      <c r="F4" s="359" t="s">
        <v>3</v>
      </c>
      <c r="G4" s="360"/>
      <c r="H4" s="358" t="str">
        <f>'DATA PEGAWAI'!E7</f>
        <v>Drs. HARYOTO, M.Ed.</v>
      </c>
      <c r="I4" s="359"/>
      <c r="J4" s="359"/>
      <c r="K4" s="360"/>
    </row>
    <row r="5" spans="1:11" s="155" customFormat="1" ht="18" customHeight="1">
      <c r="A5" s="139">
        <v>2</v>
      </c>
      <c r="B5" s="214" t="s">
        <v>4</v>
      </c>
      <c r="C5" s="351" t="str">
        <f>'DATA PEGAWAI'!E14</f>
        <v>19620304 198703 2 004</v>
      </c>
      <c r="D5" s="352"/>
      <c r="E5" s="215">
        <v>2</v>
      </c>
      <c r="F5" s="355" t="s">
        <v>4</v>
      </c>
      <c r="G5" s="352"/>
      <c r="H5" s="351" t="str">
        <f>'DATA PEGAWAI'!E8</f>
        <v>19600129 198603 1 010</v>
      </c>
      <c r="I5" s="355"/>
      <c r="J5" s="355"/>
      <c r="K5" s="352"/>
    </row>
    <row r="6" spans="1:11" s="155" customFormat="1" ht="18" customHeight="1">
      <c r="A6" s="139">
        <v>3</v>
      </c>
      <c r="B6" s="214" t="s">
        <v>7</v>
      </c>
      <c r="C6" s="351" t="str">
        <f>'DATA PEGAWAI'!E15</f>
        <v>Pembina, IV/ a</v>
      </c>
      <c r="D6" s="352"/>
      <c r="E6" s="215">
        <v>3</v>
      </c>
      <c r="F6" s="355" t="s">
        <v>7</v>
      </c>
      <c r="G6" s="352"/>
      <c r="H6" s="351" t="str">
        <f>'DATA PEGAWAI'!E9</f>
        <v>Pembina, IV/ a</v>
      </c>
      <c r="I6" s="355"/>
      <c r="J6" s="355"/>
      <c r="K6" s="352"/>
    </row>
    <row r="7" spans="1:11" s="155" customFormat="1" ht="18" customHeight="1">
      <c r="A7" s="139">
        <v>4</v>
      </c>
      <c r="B7" s="214" t="s">
        <v>5</v>
      </c>
      <c r="C7" s="351" t="str">
        <f>'DATA PEGAWAI'!E16</f>
        <v>Kepala Sekolah</v>
      </c>
      <c r="D7" s="352"/>
      <c r="E7" s="215">
        <v>4</v>
      </c>
      <c r="F7" s="355" t="s">
        <v>5</v>
      </c>
      <c r="G7" s="352"/>
      <c r="H7" s="351" t="str">
        <f>'DATA PEGAWAI'!E10</f>
        <v>Guru Madya</v>
      </c>
      <c r="I7" s="355"/>
      <c r="J7" s="355"/>
      <c r="K7" s="352"/>
    </row>
    <row r="8" spans="1:11" s="155" customFormat="1" ht="18" customHeight="1">
      <c r="A8" s="140">
        <v>5</v>
      </c>
      <c r="B8" s="216" t="s">
        <v>6</v>
      </c>
      <c r="C8" s="353" t="str">
        <f>'DATA PEGAWAI'!E17</f>
        <v>SMA Negeri 14 Semarang</v>
      </c>
      <c r="D8" s="354"/>
      <c r="E8" s="217">
        <v>5</v>
      </c>
      <c r="F8" s="356" t="s">
        <v>6</v>
      </c>
      <c r="G8" s="354"/>
      <c r="H8" s="353" t="str">
        <f>'DATA PEGAWAI'!E11</f>
        <v>SMA Negeri 14 Semarang</v>
      </c>
      <c r="I8" s="356"/>
      <c r="J8" s="356"/>
      <c r="K8" s="354"/>
    </row>
    <row r="9" spans="1:11" ht="28.5" customHeight="1">
      <c r="A9" s="334" t="s">
        <v>0</v>
      </c>
      <c r="B9" s="336" t="s">
        <v>23</v>
      </c>
      <c r="C9" s="337"/>
      <c r="D9" s="218"/>
      <c r="E9" s="334" t="s">
        <v>19</v>
      </c>
      <c r="F9" s="348" t="s">
        <v>8</v>
      </c>
      <c r="G9" s="349"/>
      <c r="H9" s="349"/>
      <c r="I9" s="349"/>
      <c r="J9" s="349"/>
      <c r="K9" s="350"/>
    </row>
    <row r="10" spans="1:11" ht="36" customHeight="1">
      <c r="A10" s="334"/>
      <c r="B10" s="336"/>
      <c r="C10" s="337"/>
      <c r="D10" s="218"/>
      <c r="E10" s="334"/>
      <c r="F10" s="346" t="s">
        <v>20</v>
      </c>
      <c r="G10" s="346"/>
      <c r="H10" s="219" t="s">
        <v>9</v>
      </c>
      <c r="I10" s="346" t="s">
        <v>10</v>
      </c>
      <c r="J10" s="347"/>
      <c r="K10" s="220" t="s">
        <v>11</v>
      </c>
    </row>
    <row r="11" spans="1:11" ht="30" customHeight="1">
      <c r="A11" s="141">
        <v>1</v>
      </c>
      <c r="B11" s="342" t="s">
        <v>141</v>
      </c>
      <c r="C11" s="343"/>
      <c r="D11" s="221">
        <f t="shared" ref="D11:D16" si="0">29.75/6/F11</f>
        <v>2.4791666666666665</v>
      </c>
      <c r="E11" s="141">
        <f>SUM(D11*F11)</f>
        <v>4.958333333333333</v>
      </c>
      <c r="F11" s="222">
        <v>2</v>
      </c>
      <c r="G11" s="223" t="s">
        <v>147</v>
      </c>
      <c r="H11" s="141">
        <v>100</v>
      </c>
      <c r="I11" s="224">
        <v>12</v>
      </c>
      <c r="J11" s="204" t="s">
        <v>111</v>
      </c>
      <c r="K11" s="200"/>
    </row>
    <row r="12" spans="1:11" ht="30" customHeight="1">
      <c r="A12" s="141">
        <v>2</v>
      </c>
      <c r="B12" s="342" t="s">
        <v>142</v>
      </c>
      <c r="C12" s="343"/>
      <c r="D12" s="221">
        <f t="shared" si="0"/>
        <v>2.0659722222222222E-2</v>
      </c>
      <c r="E12" s="141">
        <f t="shared" ref="E12:E19" si="1">D12*F12</f>
        <v>4.958333333333333</v>
      </c>
      <c r="F12" s="222">
        <v>240</v>
      </c>
      <c r="G12" s="223" t="s">
        <v>147</v>
      </c>
      <c r="H12" s="141">
        <v>100</v>
      </c>
      <c r="I12" s="224">
        <v>12</v>
      </c>
      <c r="J12" s="204" t="s">
        <v>111</v>
      </c>
      <c r="K12" s="200"/>
    </row>
    <row r="13" spans="1:11" ht="30" customHeight="1">
      <c r="A13" s="141">
        <v>3</v>
      </c>
      <c r="B13" s="342" t="s">
        <v>143</v>
      </c>
      <c r="C13" s="343"/>
      <c r="D13" s="221">
        <f t="shared" si="0"/>
        <v>0.20659722222222221</v>
      </c>
      <c r="E13" s="141">
        <f t="shared" si="1"/>
        <v>4.958333333333333</v>
      </c>
      <c r="F13" s="222">
        <v>24</v>
      </c>
      <c r="G13" s="223" t="s">
        <v>147</v>
      </c>
      <c r="H13" s="141">
        <v>100</v>
      </c>
      <c r="I13" s="224">
        <v>12</v>
      </c>
      <c r="J13" s="204" t="s">
        <v>111</v>
      </c>
      <c r="K13" s="200"/>
    </row>
    <row r="14" spans="1:11" ht="30" customHeight="1">
      <c r="A14" s="141">
        <v>4</v>
      </c>
      <c r="B14" s="342" t="s">
        <v>144</v>
      </c>
      <c r="C14" s="343"/>
      <c r="D14" s="221">
        <f t="shared" si="0"/>
        <v>0.20659722222222221</v>
      </c>
      <c r="E14" s="141">
        <f t="shared" si="1"/>
        <v>4.958333333333333</v>
      </c>
      <c r="F14" s="222">
        <v>24</v>
      </c>
      <c r="G14" s="223" t="s">
        <v>147</v>
      </c>
      <c r="H14" s="141">
        <v>100</v>
      </c>
      <c r="I14" s="224">
        <v>12</v>
      </c>
      <c r="J14" s="204" t="s">
        <v>111</v>
      </c>
      <c r="K14" s="200"/>
    </row>
    <row r="15" spans="1:11" ht="30" customHeight="1">
      <c r="A15" s="141">
        <v>5</v>
      </c>
      <c r="B15" s="342" t="s">
        <v>145</v>
      </c>
      <c r="C15" s="343"/>
      <c r="D15" s="221">
        <f t="shared" si="0"/>
        <v>0.20659722222222221</v>
      </c>
      <c r="E15" s="141">
        <f t="shared" si="1"/>
        <v>4.958333333333333</v>
      </c>
      <c r="F15" s="222">
        <v>24</v>
      </c>
      <c r="G15" s="223" t="s">
        <v>147</v>
      </c>
      <c r="H15" s="141">
        <v>100</v>
      </c>
      <c r="I15" s="224">
        <v>12</v>
      </c>
      <c r="J15" s="204" t="s">
        <v>111</v>
      </c>
      <c r="K15" s="200"/>
    </row>
    <row r="16" spans="1:11" ht="30" customHeight="1">
      <c r="A16" s="141">
        <v>6</v>
      </c>
      <c r="B16" s="342" t="s">
        <v>146</v>
      </c>
      <c r="C16" s="343"/>
      <c r="D16" s="221">
        <f t="shared" si="0"/>
        <v>0.41319444444444442</v>
      </c>
      <c r="E16" s="141">
        <f t="shared" si="1"/>
        <v>4.958333333333333</v>
      </c>
      <c r="F16" s="222">
        <v>12</v>
      </c>
      <c r="G16" s="223" t="s">
        <v>147</v>
      </c>
      <c r="H16" s="141">
        <v>100</v>
      </c>
      <c r="I16" s="224">
        <v>12</v>
      </c>
      <c r="J16" s="204" t="s">
        <v>111</v>
      </c>
      <c r="K16" s="200"/>
    </row>
    <row r="17" spans="1:11" ht="30" hidden="1" customHeight="1">
      <c r="A17" s="141">
        <v>7</v>
      </c>
      <c r="B17" s="342"/>
      <c r="C17" s="343"/>
      <c r="D17" s="221"/>
      <c r="E17" s="141">
        <f t="shared" si="1"/>
        <v>0</v>
      </c>
      <c r="F17" s="222"/>
      <c r="G17" s="223" t="s">
        <v>147</v>
      </c>
      <c r="H17" s="141">
        <v>100</v>
      </c>
      <c r="I17" s="224">
        <v>12</v>
      </c>
      <c r="J17" s="204" t="s">
        <v>111</v>
      </c>
      <c r="K17" s="200"/>
    </row>
    <row r="18" spans="1:11" ht="30" hidden="1" customHeight="1">
      <c r="A18" s="141">
        <v>8</v>
      </c>
      <c r="B18" s="342"/>
      <c r="C18" s="343"/>
      <c r="D18" s="221"/>
      <c r="E18" s="141">
        <f t="shared" ref="E18" si="2">D18*F18</f>
        <v>0</v>
      </c>
      <c r="F18" s="222"/>
      <c r="G18" s="223" t="s">
        <v>147</v>
      </c>
      <c r="H18" s="141">
        <v>100</v>
      </c>
      <c r="I18" s="224">
        <v>12</v>
      </c>
      <c r="J18" s="204" t="s">
        <v>111</v>
      </c>
      <c r="K18" s="200"/>
    </row>
    <row r="19" spans="1:11" ht="30" hidden="1" customHeight="1">
      <c r="A19" s="141">
        <v>9</v>
      </c>
      <c r="B19" s="342"/>
      <c r="C19" s="343"/>
      <c r="D19" s="221"/>
      <c r="E19" s="141">
        <f t="shared" si="1"/>
        <v>0</v>
      </c>
      <c r="F19" s="222"/>
      <c r="G19" s="223" t="s">
        <v>150</v>
      </c>
      <c r="H19" s="141">
        <v>100</v>
      </c>
      <c r="I19" s="224">
        <v>12</v>
      </c>
      <c r="J19" s="204" t="s">
        <v>111</v>
      </c>
      <c r="K19" s="200"/>
    </row>
    <row r="20" spans="1:11" ht="30" hidden="1" customHeight="1">
      <c r="A20" s="141">
        <v>10</v>
      </c>
      <c r="B20" s="342"/>
      <c r="C20" s="343"/>
      <c r="D20" s="221"/>
      <c r="E20" s="141">
        <f t="shared" ref="E20" si="3">D20*F20</f>
        <v>0</v>
      </c>
      <c r="F20" s="222"/>
      <c r="G20" s="223" t="s">
        <v>150</v>
      </c>
      <c r="H20" s="141">
        <v>100</v>
      </c>
      <c r="I20" s="224">
        <v>12</v>
      </c>
      <c r="J20" s="204" t="s">
        <v>111</v>
      </c>
      <c r="K20" s="225"/>
    </row>
    <row r="21" spans="1:11" ht="21" customHeight="1">
      <c r="A21" s="141">
        <v>11</v>
      </c>
      <c r="B21" s="344"/>
      <c r="C21" s="345"/>
      <c r="D21" s="221"/>
      <c r="E21" s="141">
        <f t="shared" ref="E21:E23" si="4">D21*F21</f>
        <v>0</v>
      </c>
      <c r="F21" s="192"/>
      <c r="G21" s="226"/>
      <c r="H21" s="141"/>
      <c r="I21" s="226"/>
      <c r="J21" s="204"/>
      <c r="K21" s="225"/>
    </row>
    <row r="22" spans="1:11" ht="21" customHeight="1">
      <c r="A22" s="141">
        <v>12</v>
      </c>
      <c r="B22" s="344"/>
      <c r="C22" s="345"/>
      <c r="D22" s="221"/>
      <c r="E22" s="141">
        <f t="shared" si="4"/>
        <v>0</v>
      </c>
      <c r="F22" s="192"/>
      <c r="G22" s="226"/>
      <c r="H22" s="141"/>
      <c r="I22" s="226"/>
      <c r="J22" s="204"/>
      <c r="K22" s="225"/>
    </row>
    <row r="23" spans="1:11" ht="21" customHeight="1">
      <c r="A23" s="141">
        <v>13</v>
      </c>
      <c r="B23" s="344"/>
      <c r="C23" s="345"/>
      <c r="D23" s="221"/>
      <c r="E23" s="141">
        <f t="shared" si="4"/>
        <v>0</v>
      </c>
      <c r="F23" s="192"/>
      <c r="G23" s="226"/>
      <c r="H23" s="141"/>
      <c r="I23" s="226"/>
      <c r="J23" s="204"/>
      <c r="K23" s="225"/>
    </row>
    <row r="24" spans="1:11" ht="21" customHeight="1">
      <c r="A24" s="141">
        <v>14</v>
      </c>
      <c r="B24" s="344"/>
      <c r="C24" s="345"/>
      <c r="D24" s="221"/>
      <c r="E24" s="141">
        <f t="shared" ref="E24" si="5">D24*F24</f>
        <v>0</v>
      </c>
      <c r="F24" s="192"/>
      <c r="G24" s="226"/>
      <c r="H24" s="141"/>
      <c r="I24" s="226"/>
      <c r="J24" s="204"/>
      <c r="K24" s="225"/>
    </row>
    <row r="25" spans="1:11" s="155" customFormat="1" ht="28.35" customHeight="1">
      <c r="A25" s="338" t="s">
        <v>82</v>
      </c>
      <c r="B25" s="339"/>
      <c r="C25" s="339"/>
      <c r="D25" s="340"/>
      <c r="E25" s="141">
        <f>SUM(E11:E24)</f>
        <v>29.749999999999996</v>
      </c>
      <c r="F25" s="338"/>
      <c r="G25" s="339"/>
      <c r="H25" s="339"/>
      <c r="I25" s="339"/>
      <c r="J25" s="339"/>
      <c r="K25" s="340"/>
    </row>
    <row r="26" spans="1:11" ht="15.75" customHeight="1">
      <c r="A26" s="227"/>
      <c r="B26" s="227"/>
      <c r="C26" s="227"/>
      <c r="D26" s="227"/>
      <c r="E26" s="227"/>
      <c r="F26" s="227"/>
      <c r="G26" s="335" t="s">
        <v>169</v>
      </c>
      <c r="H26" s="335"/>
      <c r="I26" s="335"/>
      <c r="J26" s="335"/>
      <c r="K26" s="335"/>
    </row>
    <row r="27" spans="1:11" ht="15.75" customHeight="1">
      <c r="A27" s="335" t="s">
        <v>22</v>
      </c>
      <c r="B27" s="335"/>
      <c r="C27" s="335"/>
      <c r="D27" s="228"/>
      <c r="E27" s="125"/>
      <c r="F27" s="229"/>
      <c r="G27" s="335" t="s">
        <v>12</v>
      </c>
      <c r="H27" s="335"/>
      <c r="I27" s="335"/>
      <c r="J27" s="335"/>
      <c r="K27" s="335"/>
    </row>
    <row r="28" spans="1:11" ht="10.5" customHeight="1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</row>
    <row r="29" spans="1:11" ht="10.5" customHeight="1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</row>
    <row r="30" spans="1:11" ht="10.5" customHeight="1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</row>
    <row r="31" spans="1:11" s="209" customFormat="1" ht="15" customHeight="1">
      <c r="A31" s="341" t="str">
        <f>C4</f>
        <v>Dra. SULASTRI, M.Pd.</v>
      </c>
      <c r="B31" s="341"/>
      <c r="C31" s="341"/>
      <c r="D31" s="230"/>
      <c r="E31" s="230"/>
      <c r="F31" s="208"/>
      <c r="G31" s="341" t="str">
        <f>H4</f>
        <v>Drs. HARYOTO, M.Ed.</v>
      </c>
      <c r="H31" s="341"/>
      <c r="I31" s="341"/>
      <c r="J31" s="341"/>
      <c r="K31" s="341"/>
    </row>
    <row r="32" spans="1:11" ht="15" customHeight="1">
      <c r="A32" s="335" t="str">
        <f>"NIP. "&amp;C5</f>
        <v>NIP. 19620304 198703 2 004</v>
      </c>
      <c r="B32" s="335"/>
      <c r="C32" s="335"/>
      <c r="D32" s="125"/>
      <c r="E32" s="125"/>
      <c r="F32" s="227"/>
      <c r="G32" s="335" t="str">
        <f>"NIP. "&amp;H5</f>
        <v>NIP. 19600129 198603 1 010</v>
      </c>
      <c r="H32" s="335"/>
      <c r="I32" s="335"/>
      <c r="J32" s="335"/>
      <c r="K32" s="335"/>
    </row>
  </sheetData>
  <mergeCells count="47">
    <mergeCell ref="A1:K1"/>
    <mergeCell ref="H4:K4"/>
    <mergeCell ref="B3:C3"/>
    <mergeCell ref="F3:K3"/>
    <mergeCell ref="F4:G4"/>
    <mergeCell ref="C4:D4"/>
    <mergeCell ref="C5:D5"/>
    <mergeCell ref="C6:D6"/>
    <mergeCell ref="C7:D7"/>
    <mergeCell ref="C8:D8"/>
    <mergeCell ref="H5:K5"/>
    <mergeCell ref="F5:G5"/>
    <mergeCell ref="F8:G8"/>
    <mergeCell ref="F6:G6"/>
    <mergeCell ref="H6:K6"/>
    <mergeCell ref="H7:K7"/>
    <mergeCell ref="F7:G7"/>
    <mergeCell ref="H8:K8"/>
    <mergeCell ref="G32:K32"/>
    <mergeCell ref="G27:K27"/>
    <mergeCell ref="G26:K26"/>
    <mergeCell ref="B24:C24"/>
    <mergeCell ref="I10:J10"/>
    <mergeCell ref="E9:E10"/>
    <mergeCell ref="F9:K9"/>
    <mergeCell ref="F10:G10"/>
    <mergeCell ref="B11:C11"/>
    <mergeCell ref="B20:C20"/>
    <mergeCell ref="A31:C31"/>
    <mergeCell ref="A32:C32"/>
    <mergeCell ref="B12:C12"/>
    <mergeCell ref="B13:C13"/>
    <mergeCell ref="B14:C14"/>
    <mergeCell ref="B15:C15"/>
    <mergeCell ref="A9:A10"/>
    <mergeCell ref="A27:C27"/>
    <mergeCell ref="B9:C10"/>
    <mergeCell ref="F25:K25"/>
    <mergeCell ref="G31:K31"/>
    <mergeCell ref="B16:C16"/>
    <mergeCell ref="B17:C17"/>
    <mergeCell ref="B19:C19"/>
    <mergeCell ref="B21:C21"/>
    <mergeCell ref="B22:C22"/>
    <mergeCell ref="B23:C23"/>
    <mergeCell ref="A25:D25"/>
    <mergeCell ref="B18:C18"/>
  </mergeCells>
  <phoneticPr fontId="3" type="noConversion"/>
  <printOptions horizontalCentered="1"/>
  <pageMargins left="0.35" right="0.25" top="0.66929133858267698" bottom="0.47244094488188998" header="0.511811023622047" footer="0.27559055118110198"/>
  <pageSetup paperSize="4630" scale="82" orientation="portrait" horizontalDpi="4294967293" r:id="rId1"/>
  <headerFooter alignWithMargins="0"/>
  <colBreaks count="1" manualBreakCount="1">
    <brk id="11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3">
    <tabColor theme="1"/>
  </sheetPr>
  <dimension ref="A1:J42"/>
  <sheetViews>
    <sheetView showWhiteSpace="0" view="pageBreakPreview" topLeftCell="A2" zoomScaleSheetLayoutView="100" workbookViewId="0">
      <selection activeCell="A16" sqref="A16:J16"/>
    </sheetView>
  </sheetViews>
  <sheetFormatPr defaultRowHeight="12.75"/>
  <cols>
    <col min="1" max="1" width="15.42578125" style="155" customWidth="1"/>
    <col min="2" max="3" width="9.140625" style="155"/>
    <col min="4" max="4" width="4.5703125" style="155" customWidth="1"/>
    <col min="5" max="5" width="1.5703125" style="155" customWidth="1"/>
    <col min="6" max="16384" width="9.140625" style="155"/>
  </cols>
  <sheetData>
    <row r="1" spans="1:10" ht="13.5" thickTop="1">
      <c r="A1" s="231"/>
      <c r="B1" s="232"/>
      <c r="C1" s="232"/>
      <c r="D1" s="232"/>
      <c r="E1" s="232"/>
      <c r="F1" s="232"/>
      <c r="G1" s="232"/>
      <c r="H1" s="232"/>
      <c r="I1" s="232"/>
      <c r="J1" s="233"/>
    </row>
    <row r="2" spans="1:10">
      <c r="A2" s="234"/>
      <c r="B2" s="156"/>
      <c r="C2" s="156"/>
      <c r="D2" s="156"/>
      <c r="E2" s="156"/>
      <c r="F2" s="156"/>
      <c r="G2" s="156"/>
      <c r="H2" s="156"/>
      <c r="I2" s="156"/>
      <c r="J2" s="235"/>
    </row>
    <row r="3" spans="1:10">
      <c r="A3" s="234"/>
      <c r="B3" s="156"/>
      <c r="C3" s="156"/>
      <c r="D3" s="156"/>
      <c r="E3" s="156"/>
      <c r="F3" s="156"/>
      <c r="G3" s="156"/>
      <c r="H3" s="156"/>
      <c r="I3" s="156"/>
      <c r="J3" s="235"/>
    </row>
    <row r="4" spans="1:10">
      <c r="A4" s="234"/>
      <c r="B4" s="156"/>
      <c r="C4" s="156"/>
      <c r="D4" s="156"/>
      <c r="E4" s="156"/>
      <c r="F4" s="156"/>
      <c r="G4" s="156"/>
      <c r="H4" s="156"/>
      <c r="I4" s="156"/>
      <c r="J4" s="235"/>
    </row>
    <row r="5" spans="1:10">
      <c r="A5" s="234"/>
      <c r="B5" s="156"/>
      <c r="C5" s="156"/>
      <c r="D5" s="156"/>
      <c r="E5" s="156"/>
      <c r="F5" s="156"/>
      <c r="G5" s="156"/>
      <c r="H5" s="156"/>
      <c r="I5" s="156"/>
      <c r="J5" s="235"/>
    </row>
    <row r="6" spans="1:10">
      <c r="A6" s="234"/>
      <c r="B6" s="156"/>
      <c r="C6" s="156"/>
      <c r="D6" s="156"/>
      <c r="E6" s="156"/>
      <c r="F6" s="156"/>
      <c r="G6" s="156"/>
      <c r="H6" s="156"/>
      <c r="I6" s="156"/>
      <c r="J6" s="235"/>
    </row>
    <row r="7" spans="1:10" ht="60" customHeight="1">
      <c r="A7" s="234"/>
      <c r="B7" s="156"/>
      <c r="C7" s="156"/>
      <c r="D7" s="156"/>
      <c r="E7" s="156"/>
      <c r="F7" s="156"/>
      <c r="G7" s="156"/>
      <c r="H7" s="156"/>
      <c r="I7" s="156"/>
      <c r="J7" s="235"/>
    </row>
    <row r="8" spans="1:10" ht="18">
      <c r="A8" s="489" t="s">
        <v>57</v>
      </c>
      <c r="B8" s="490"/>
      <c r="C8" s="490"/>
      <c r="D8" s="490"/>
      <c r="E8" s="490"/>
      <c r="F8" s="490"/>
      <c r="G8" s="490"/>
      <c r="H8" s="490"/>
      <c r="I8" s="490"/>
      <c r="J8" s="491"/>
    </row>
    <row r="9" spans="1:10" ht="18">
      <c r="A9" s="489" t="s">
        <v>58</v>
      </c>
      <c r="B9" s="490"/>
      <c r="C9" s="490"/>
      <c r="D9" s="490"/>
      <c r="E9" s="490"/>
      <c r="F9" s="490"/>
      <c r="G9" s="490"/>
      <c r="H9" s="490"/>
      <c r="I9" s="490"/>
      <c r="J9" s="491"/>
    </row>
    <row r="10" spans="1:10">
      <c r="A10" s="234"/>
      <c r="B10" s="156"/>
      <c r="C10" s="156"/>
      <c r="D10" s="156"/>
      <c r="E10" s="156"/>
      <c r="F10" s="156"/>
      <c r="G10" s="156"/>
      <c r="H10" s="156"/>
      <c r="I10" s="156"/>
      <c r="J10" s="235"/>
    </row>
    <row r="11" spans="1:10">
      <c r="A11" s="234"/>
      <c r="B11" s="156"/>
      <c r="C11" s="156"/>
      <c r="D11" s="156"/>
      <c r="E11" s="156"/>
      <c r="F11" s="156"/>
      <c r="G11" s="156"/>
      <c r="H11" s="156"/>
      <c r="I11" s="156"/>
      <c r="J11" s="235"/>
    </row>
    <row r="12" spans="1:10">
      <c r="A12" s="234"/>
      <c r="B12" s="156"/>
      <c r="C12" s="156"/>
      <c r="D12" s="156"/>
      <c r="E12" s="156"/>
      <c r="F12" s="156"/>
      <c r="G12" s="156"/>
      <c r="H12" s="156"/>
      <c r="I12" s="156"/>
      <c r="J12" s="235"/>
    </row>
    <row r="13" spans="1:10">
      <c r="A13" s="234"/>
      <c r="B13" s="156"/>
      <c r="C13" s="156"/>
      <c r="D13" s="156"/>
      <c r="E13" s="156"/>
      <c r="F13" s="156"/>
      <c r="G13" s="156"/>
      <c r="H13" s="156"/>
      <c r="I13" s="156"/>
      <c r="J13" s="235"/>
    </row>
    <row r="14" spans="1:10">
      <c r="A14" s="234"/>
      <c r="B14" s="156"/>
      <c r="C14" s="156"/>
      <c r="D14" s="156"/>
      <c r="E14" s="156"/>
      <c r="F14" s="156"/>
      <c r="G14" s="156"/>
      <c r="H14" s="156"/>
      <c r="I14" s="156"/>
      <c r="J14" s="235"/>
    </row>
    <row r="15" spans="1:10" ht="15">
      <c r="A15" s="495" t="s">
        <v>104</v>
      </c>
      <c r="B15" s="337"/>
      <c r="C15" s="337"/>
      <c r="D15" s="337"/>
      <c r="E15" s="337"/>
      <c r="F15" s="337"/>
      <c r="G15" s="337"/>
      <c r="H15" s="337"/>
      <c r="I15" s="337"/>
      <c r="J15" s="496"/>
    </row>
    <row r="16" spans="1:10" ht="15">
      <c r="A16" s="495" t="str">
        <f>'DATA PEGAWAI'!$E$4</f>
        <v>2 Januari sd. 31 Desember 2018</v>
      </c>
      <c r="B16" s="337"/>
      <c r="C16" s="337"/>
      <c r="D16" s="337"/>
      <c r="E16" s="337"/>
      <c r="F16" s="337"/>
      <c r="G16" s="337"/>
      <c r="H16" s="337"/>
      <c r="I16" s="337"/>
      <c r="J16" s="496"/>
    </row>
    <row r="17" spans="1:10" ht="88.5" customHeight="1">
      <c r="A17" s="234"/>
      <c r="B17" s="156"/>
      <c r="C17" s="156"/>
      <c r="D17" s="156"/>
      <c r="E17" s="156"/>
      <c r="F17" s="156"/>
      <c r="G17" s="156"/>
      <c r="H17" s="156"/>
      <c r="I17" s="156"/>
      <c r="J17" s="235"/>
    </row>
    <row r="18" spans="1:10" ht="19.5" customHeight="1">
      <c r="A18" s="234"/>
      <c r="B18" s="126" t="s">
        <v>103</v>
      </c>
      <c r="C18" s="126"/>
      <c r="D18" s="126"/>
      <c r="E18" s="126" t="s">
        <v>72</v>
      </c>
      <c r="F18" s="492" t="str">
        <f>'DATA PEGAWAI'!E7</f>
        <v>Drs. HARYOTO, M.Ed.</v>
      </c>
      <c r="G18" s="492"/>
      <c r="H18" s="492"/>
      <c r="I18" s="492"/>
      <c r="J18" s="493"/>
    </row>
    <row r="19" spans="1:10" ht="19.5" customHeight="1">
      <c r="A19" s="234"/>
      <c r="B19" s="126" t="s">
        <v>4</v>
      </c>
      <c r="C19" s="126"/>
      <c r="D19" s="126"/>
      <c r="E19" s="126" t="s">
        <v>72</v>
      </c>
      <c r="F19" s="461" t="str">
        <f>'DATA PEGAWAI'!E8</f>
        <v>19600129 198603 1 010</v>
      </c>
      <c r="G19" s="461"/>
      <c r="H19" s="461"/>
      <c r="I19" s="461"/>
      <c r="J19" s="494"/>
    </row>
    <row r="20" spans="1:10" ht="19.5" customHeight="1">
      <c r="A20" s="234"/>
      <c r="B20" s="126" t="s">
        <v>105</v>
      </c>
      <c r="C20" s="126"/>
      <c r="D20" s="126"/>
      <c r="E20" s="126" t="s">
        <v>72</v>
      </c>
      <c r="F20" s="461" t="str">
        <f>'DATA PEGAWAI'!E9</f>
        <v>Pembina, IV/ a</v>
      </c>
      <c r="G20" s="461"/>
      <c r="H20" s="461"/>
      <c r="I20" s="461"/>
      <c r="J20" s="494"/>
    </row>
    <row r="21" spans="1:10" ht="19.5" customHeight="1">
      <c r="A21" s="234"/>
      <c r="B21" s="126" t="s">
        <v>5</v>
      </c>
      <c r="C21" s="126"/>
      <c r="D21" s="126"/>
      <c r="E21" s="126" t="s">
        <v>72</v>
      </c>
      <c r="F21" s="461" t="str">
        <f>'DATA PEGAWAI'!E10</f>
        <v>Guru Madya</v>
      </c>
      <c r="G21" s="461"/>
      <c r="H21" s="461"/>
      <c r="I21" s="461"/>
      <c r="J21" s="494"/>
    </row>
    <row r="22" spans="1:10" ht="18.75" customHeight="1">
      <c r="A22" s="234"/>
      <c r="B22" s="126" t="s">
        <v>6</v>
      </c>
      <c r="C22" s="126"/>
      <c r="D22" s="126"/>
      <c r="E22" s="126" t="s">
        <v>72</v>
      </c>
      <c r="F22" s="461" t="str">
        <f>'DATA PEGAWAI'!E11</f>
        <v>SMA Negeri 14 Semarang</v>
      </c>
      <c r="G22" s="461"/>
      <c r="H22" s="461"/>
      <c r="I22" s="461"/>
      <c r="J22" s="494"/>
    </row>
    <row r="23" spans="1:10" ht="15">
      <c r="A23" s="234"/>
      <c r="B23" s="128"/>
      <c r="C23" s="128"/>
      <c r="D23" s="128"/>
      <c r="E23" s="128"/>
      <c r="F23" s="128"/>
      <c r="G23" s="128"/>
      <c r="H23" s="128"/>
      <c r="I23" s="156"/>
      <c r="J23" s="235"/>
    </row>
    <row r="24" spans="1:10">
      <c r="A24" s="234"/>
      <c r="B24" s="156"/>
      <c r="C24" s="156"/>
      <c r="D24" s="156"/>
      <c r="E24" s="156"/>
      <c r="F24" s="156"/>
      <c r="G24" s="156"/>
      <c r="H24" s="156"/>
      <c r="I24" s="156"/>
      <c r="J24" s="235"/>
    </row>
    <row r="25" spans="1:10">
      <c r="A25" s="234"/>
      <c r="B25" s="156"/>
      <c r="C25" s="156"/>
      <c r="D25" s="156"/>
      <c r="E25" s="156"/>
      <c r="F25" s="156"/>
      <c r="G25" s="156"/>
      <c r="H25" s="156"/>
      <c r="I25" s="156"/>
      <c r="J25" s="235"/>
    </row>
    <row r="26" spans="1:10">
      <c r="A26" s="234"/>
      <c r="B26" s="156"/>
      <c r="C26" s="156"/>
      <c r="D26" s="156"/>
      <c r="E26" s="156"/>
      <c r="F26" s="156"/>
      <c r="G26" s="156"/>
      <c r="H26" s="156"/>
      <c r="I26" s="156"/>
      <c r="J26" s="235"/>
    </row>
    <row r="27" spans="1:10">
      <c r="A27" s="234"/>
      <c r="B27" s="156"/>
      <c r="C27" s="156"/>
      <c r="D27" s="156"/>
      <c r="E27" s="156"/>
      <c r="F27" s="156"/>
      <c r="G27" s="156"/>
      <c r="H27" s="156"/>
      <c r="I27" s="156"/>
      <c r="J27" s="235"/>
    </row>
    <row r="28" spans="1:10">
      <c r="A28" s="234"/>
      <c r="B28" s="156"/>
      <c r="C28" s="156"/>
      <c r="D28" s="156"/>
      <c r="E28" s="156"/>
      <c r="F28" s="156"/>
      <c r="G28" s="156"/>
      <c r="H28" s="156"/>
      <c r="I28" s="156"/>
      <c r="J28" s="235"/>
    </row>
    <row r="29" spans="1:10">
      <c r="A29" s="234"/>
      <c r="B29" s="156"/>
      <c r="C29" s="156"/>
      <c r="D29" s="156"/>
      <c r="E29" s="156"/>
      <c r="F29" s="156"/>
      <c r="G29" s="156"/>
      <c r="H29" s="156"/>
      <c r="I29" s="156"/>
      <c r="J29" s="235"/>
    </row>
    <row r="30" spans="1:10">
      <c r="A30" s="234"/>
      <c r="B30" s="156"/>
      <c r="C30" s="156"/>
      <c r="D30" s="156"/>
      <c r="E30" s="156"/>
      <c r="F30" s="156"/>
      <c r="G30" s="156"/>
      <c r="H30" s="156"/>
      <c r="I30" s="156"/>
      <c r="J30" s="235"/>
    </row>
    <row r="31" spans="1:10">
      <c r="A31" s="234"/>
      <c r="B31" s="156"/>
      <c r="C31" s="156"/>
      <c r="D31" s="156"/>
      <c r="E31" s="156"/>
      <c r="F31" s="156"/>
      <c r="G31" s="156"/>
      <c r="H31" s="156"/>
      <c r="I31" s="156"/>
      <c r="J31" s="235"/>
    </row>
    <row r="32" spans="1:10">
      <c r="A32" s="234"/>
      <c r="B32" s="156"/>
      <c r="C32" s="156"/>
      <c r="D32" s="156"/>
      <c r="E32" s="156"/>
      <c r="F32" s="156"/>
      <c r="G32" s="156"/>
      <c r="H32" s="156"/>
      <c r="I32" s="156"/>
      <c r="J32" s="235"/>
    </row>
    <row r="33" spans="1:10">
      <c r="A33" s="234"/>
      <c r="B33" s="156"/>
      <c r="C33" s="156"/>
      <c r="D33" s="156"/>
      <c r="E33" s="156"/>
      <c r="F33" s="156"/>
      <c r="G33" s="156"/>
      <c r="H33" s="156"/>
      <c r="I33" s="156"/>
      <c r="J33" s="235"/>
    </row>
    <row r="34" spans="1:10">
      <c r="A34" s="234"/>
      <c r="B34" s="156"/>
      <c r="C34" s="156"/>
      <c r="D34" s="156"/>
      <c r="E34" s="156"/>
      <c r="F34" s="156"/>
      <c r="G34" s="156"/>
      <c r="H34" s="156"/>
      <c r="I34" s="156"/>
      <c r="J34" s="235"/>
    </row>
    <row r="35" spans="1:10">
      <c r="A35" s="234"/>
      <c r="B35" s="156"/>
      <c r="C35" s="156"/>
      <c r="D35" s="156"/>
      <c r="E35" s="156"/>
      <c r="F35" s="156"/>
      <c r="G35" s="156"/>
      <c r="H35" s="156"/>
      <c r="I35" s="156"/>
      <c r="J35" s="235"/>
    </row>
    <row r="36" spans="1:10">
      <c r="A36" s="234"/>
      <c r="B36" s="156"/>
      <c r="C36" s="156"/>
      <c r="D36" s="156"/>
      <c r="E36" s="156"/>
      <c r="F36" s="156"/>
      <c r="G36" s="156"/>
      <c r="H36" s="156"/>
      <c r="I36" s="156"/>
      <c r="J36" s="235"/>
    </row>
    <row r="37" spans="1:10" ht="18">
      <c r="A37" s="489" t="str">
        <f>'DATA PEGAWAI'!$E$3</f>
        <v>SMA Negeri 14 Semarang</v>
      </c>
      <c r="B37" s="490"/>
      <c r="C37" s="490"/>
      <c r="D37" s="490"/>
      <c r="E37" s="490"/>
      <c r="F37" s="490"/>
      <c r="G37" s="490"/>
      <c r="H37" s="490"/>
      <c r="I37" s="490"/>
      <c r="J37" s="491"/>
    </row>
    <row r="38" spans="1:10" ht="18">
      <c r="A38" s="489" t="s">
        <v>138</v>
      </c>
      <c r="B38" s="490"/>
      <c r="C38" s="490"/>
      <c r="D38" s="490"/>
      <c r="E38" s="490"/>
      <c r="F38" s="490"/>
      <c r="G38" s="490"/>
      <c r="H38" s="490"/>
      <c r="I38" s="490"/>
      <c r="J38" s="491"/>
    </row>
    <row r="39" spans="1:10" ht="18">
      <c r="A39" s="236"/>
      <c r="B39" s="237"/>
      <c r="C39" s="237"/>
      <c r="D39" s="237"/>
      <c r="E39" s="237"/>
      <c r="F39" s="237"/>
      <c r="G39" s="237"/>
      <c r="H39" s="237"/>
      <c r="I39" s="237"/>
      <c r="J39" s="238"/>
    </row>
    <row r="40" spans="1:10" ht="23.25" customHeight="1">
      <c r="A40" s="234"/>
      <c r="B40" s="156"/>
      <c r="C40" s="156"/>
      <c r="D40" s="156"/>
      <c r="E40" s="156"/>
      <c r="F40" s="156"/>
      <c r="G40" s="156"/>
      <c r="H40" s="156"/>
      <c r="I40" s="156"/>
      <c r="J40" s="235"/>
    </row>
    <row r="41" spans="1:10" ht="13.5" thickBot="1">
      <c r="A41" s="239"/>
      <c r="B41" s="240"/>
      <c r="C41" s="240"/>
      <c r="D41" s="240"/>
      <c r="E41" s="240"/>
      <c r="F41" s="240"/>
      <c r="G41" s="240"/>
      <c r="H41" s="240"/>
      <c r="I41" s="240"/>
      <c r="J41" s="241"/>
    </row>
    <row r="42" spans="1:10" ht="13.5" thickTop="1"/>
  </sheetData>
  <mergeCells count="11">
    <mergeCell ref="A8:J8"/>
    <mergeCell ref="A9:J9"/>
    <mergeCell ref="A15:J15"/>
    <mergeCell ref="A16:J16"/>
    <mergeCell ref="A37:J37"/>
    <mergeCell ref="A38:J38"/>
    <mergeCell ref="F18:J18"/>
    <mergeCell ref="F19:J19"/>
    <mergeCell ref="F20:J20"/>
    <mergeCell ref="F21:J21"/>
    <mergeCell ref="F22:J22"/>
  </mergeCells>
  <pageMargins left="1.1399999999999999" right="0.70866141732283505" top="0.87" bottom="0.46" header="0.31496062992126" footer="0.31496062992126"/>
  <pageSetup paperSize="10000" scale="97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BD30"/>
  <sheetViews>
    <sheetView view="pageBreakPreview" topLeftCell="A7" zoomScale="70" zoomScaleNormal="80" zoomScaleSheetLayoutView="70" workbookViewId="0">
      <selection activeCell="S17" sqref="S17"/>
    </sheetView>
  </sheetViews>
  <sheetFormatPr defaultRowHeight="16.5"/>
  <cols>
    <col min="1" max="1" width="5.42578125" style="68" customWidth="1"/>
    <col min="2" max="2" width="34.85546875" style="68" customWidth="1"/>
    <col min="3" max="3" width="8.42578125" style="68" customWidth="1"/>
    <col min="4" max="4" width="5.7109375" style="76" customWidth="1"/>
    <col min="5" max="7" width="7.42578125" style="68" customWidth="1"/>
    <col min="8" max="53" width="4.7109375" style="68" customWidth="1"/>
    <col min="54" max="54" width="3.5703125" style="68" customWidth="1"/>
    <col min="55" max="55" width="5.7109375" style="68" customWidth="1"/>
    <col min="56" max="16384" width="9.140625" style="68"/>
  </cols>
  <sheetData>
    <row r="1" spans="1:56">
      <c r="A1" s="366" t="s">
        <v>130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366"/>
      <c r="AE1" s="366"/>
      <c r="AF1" s="366"/>
      <c r="AG1" s="366"/>
      <c r="AH1" s="366"/>
      <c r="AI1" s="366"/>
      <c r="AJ1" s="366"/>
      <c r="AK1" s="366"/>
      <c r="AL1" s="366"/>
      <c r="AM1" s="366"/>
      <c r="AN1" s="366"/>
      <c r="AO1" s="366"/>
      <c r="AP1" s="366"/>
      <c r="AQ1" s="366"/>
      <c r="AR1" s="366"/>
      <c r="AS1" s="366"/>
      <c r="AT1" s="366"/>
      <c r="AU1" s="366"/>
      <c r="AV1" s="366"/>
      <c r="AW1" s="366"/>
      <c r="AX1" s="366"/>
      <c r="AY1" s="366"/>
      <c r="AZ1" s="366"/>
      <c r="BA1" s="366"/>
      <c r="BB1" s="366"/>
      <c r="BC1" s="366"/>
    </row>
    <row r="2" spans="1:56">
      <c r="A2" s="366" t="s">
        <v>138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6"/>
      <c r="AM2" s="366"/>
      <c r="AN2" s="366"/>
      <c r="AO2" s="366"/>
      <c r="AP2" s="366"/>
      <c r="AQ2" s="366"/>
      <c r="AR2" s="366"/>
      <c r="AS2" s="366"/>
      <c r="AT2" s="366"/>
      <c r="AU2" s="366"/>
      <c r="AV2" s="366"/>
      <c r="AW2" s="366"/>
      <c r="AX2" s="366"/>
      <c r="AY2" s="366"/>
      <c r="AZ2" s="366"/>
      <c r="BA2" s="366"/>
      <c r="BB2" s="366"/>
      <c r="BC2" s="366"/>
    </row>
    <row r="5" spans="1:56" ht="20.25" customHeight="1">
      <c r="A5" s="367" t="s">
        <v>112</v>
      </c>
      <c r="B5" s="367" t="s">
        <v>131</v>
      </c>
      <c r="C5" s="370" t="s">
        <v>113</v>
      </c>
      <c r="D5" s="373" t="s">
        <v>134</v>
      </c>
      <c r="E5" s="374"/>
      <c r="F5" s="373" t="s">
        <v>135</v>
      </c>
      <c r="G5" s="382"/>
      <c r="H5" s="379" t="s">
        <v>114</v>
      </c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380"/>
      <c r="AW5" s="380"/>
      <c r="AX5" s="380"/>
      <c r="AY5" s="380"/>
      <c r="AZ5" s="380"/>
      <c r="BA5" s="380"/>
      <c r="BB5" s="380"/>
      <c r="BC5" s="381"/>
    </row>
    <row r="6" spans="1:56" ht="21.75" customHeight="1">
      <c r="A6" s="368"/>
      <c r="B6" s="368"/>
      <c r="C6" s="371"/>
      <c r="D6" s="375"/>
      <c r="E6" s="376"/>
      <c r="F6" s="383"/>
      <c r="G6" s="384"/>
      <c r="H6" s="379" t="s">
        <v>115</v>
      </c>
      <c r="I6" s="380"/>
      <c r="J6" s="380"/>
      <c r="K6" s="381"/>
      <c r="L6" s="379" t="s">
        <v>116</v>
      </c>
      <c r="M6" s="380"/>
      <c r="N6" s="380"/>
      <c r="O6" s="381"/>
      <c r="P6" s="379" t="s">
        <v>117</v>
      </c>
      <c r="Q6" s="380"/>
      <c r="R6" s="380"/>
      <c r="S6" s="381"/>
      <c r="T6" s="379" t="s">
        <v>118</v>
      </c>
      <c r="U6" s="380"/>
      <c r="V6" s="380"/>
      <c r="W6" s="381"/>
      <c r="X6" s="379" t="s">
        <v>119</v>
      </c>
      <c r="Y6" s="380"/>
      <c r="Z6" s="380"/>
      <c r="AA6" s="381"/>
      <c r="AB6" s="379" t="s">
        <v>120</v>
      </c>
      <c r="AC6" s="380"/>
      <c r="AD6" s="380"/>
      <c r="AE6" s="381"/>
      <c r="AF6" s="379" t="s">
        <v>121</v>
      </c>
      <c r="AG6" s="380"/>
      <c r="AH6" s="380"/>
      <c r="AI6" s="381"/>
      <c r="AJ6" s="379" t="s">
        <v>122</v>
      </c>
      <c r="AK6" s="380"/>
      <c r="AL6" s="380"/>
      <c r="AM6" s="381"/>
      <c r="AN6" s="379" t="s">
        <v>123</v>
      </c>
      <c r="AO6" s="380"/>
      <c r="AP6" s="380"/>
      <c r="AQ6" s="381"/>
      <c r="AR6" s="379" t="s">
        <v>124</v>
      </c>
      <c r="AS6" s="380"/>
      <c r="AT6" s="380"/>
      <c r="AU6" s="381"/>
      <c r="AV6" s="379" t="s">
        <v>125</v>
      </c>
      <c r="AW6" s="380"/>
      <c r="AX6" s="380"/>
      <c r="AY6" s="381"/>
      <c r="AZ6" s="379" t="s">
        <v>126</v>
      </c>
      <c r="BA6" s="380"/>
      <c r="BB6" s="380"/>
      <c r="BC6" s="381"/>
    </row>
    <row r="7" spans="1:56" ht="20.25" customHeight="1">
      <c r="A7" s="369"/>
      <c r="B7" s="368"/>
      <c r="C7" s="372"/>
      <c r="D7" s="377"/>
      <c r="E7" s="378"/>
      <c r="F7" s="385"/>
      <c r="G7" s="386"/>
      <c r="H7" s="379" t="s">
        <v>127</v>
      </c>
      <c r="I7" s="381"/>
      <c r="J7" s="379" t="s">
        <v>128</v>
      </c>
      <c r="K7" s="381"/>
      <c r="L7" s="379" t="s">
        <v>127</v>
      </c>
      <c r="M7" s="381"/>
      <c r="N7" s="379" t="s">
        <v>128</v>
      </c>
      <c r="O7" s="381"/>
      <c r="P7" s="379" t="s">
        <v>127</v>
      </c>
      <c r="Q7" s="381"/>
      <c r="R7" s="379" t="s">
        <v>128</v>
      </c>
      <c r="S7" s="381"/>
      <c r="T7" s="379" t="s">
        <v>127</v>
      </c>
      <c r="U7" s="381"/>
      <c r="V7" s="379" t="s">
        <v>128</v>
      </c>
      <c r="W7" s="381"/>
      <c r="X7" s="379" t="s">
        <v>127</v>
      </c>
      <c r="Y7" s="381"/>
      <c r="Z7" s="379" t="s">
        <v>128</v>
      </c>
      <c r="AA7" s="381"/>
      <c r="AB7" s="379" t="s">
        <v>127</v>
      </c>
      <c r="AC7" s="381"/>
      <c r="AD7" s="379" t="s">
        <v>128</v>
      </c>
      <c r="AE7" s="381"/>
      <c r="AF7" s="379" t="s">
        <v>127</v>
      </c>
      <c r="AG7" s="381"/>
      <c r="AH7" s="379" t="s">
        <v>128</v>
      </c>
      <c r="AI7" s="381"/>
      <c r="AJ7" s="379" t="s">
        <v>127</v>
      </c>
      <c r="AK7" s="381"/>
      <c r="AL7" s="379" t="s">
        <v>128</v>
      </c>
      <c r="AM7" s="381"/>
      <c r="AN7" s="379" t="s">
        <v>127</v>
      </c>
      <c r="AO7" s="381"/>
      <c r="AP7" s="379" t="s">
        <v>128</v>
      </c>
      <c r="AQ7" s="381"/>
      <c r="AR7" s="379" t="s">
        <v>127</v>
      </c>
      <c r="AS7" s="381"/>
      <c r="AT7" s="379" t="s">
        <v>128</v>
      </c>
      <c r="AU7" s="381"/>
      <c r="AV7" s="379" t="s">
        <v>127</v>
      </c>
      <c r="AW7" s="381"/>
      <c r="AX7" s="379" t="s">
        <v>128</v>
      </c>
      <c r="AY7" s="381"/>
      <c r="AZ7" s="379" t="s">
        <v>127</v>
      </c>
      <c r="BA7" s="381"/>
      <c r="BB7" s="379" t="s">
        <v>128</v>
      </c>
      <c r="BC7" s="381"/>
    </row>
    <row r="8" spans="1:56" s="72" customFormat="1" ht="50.1" customHeight="1">
      <c r="A8" s="69">
        <v>1</v>
      </c>
      <c r="B8" s="73" t="str">
        <f>'FORM SKP'!B11:C11</f>
        <v>Menyusun Silabus dan Rancangan Pelaksanaan Pembelajaran</v>
      </c>
      <c r="C8" s="70"/>
      <c r="D8" s="74">
        <f>'FORM SKP'!F11</f>
        <v>2</v>
      </c>
      <c r="E8" s="75" t="str">
        <f>'FORM SKP'!G11</f>
        <v>Lap</v>
      </c>
      <c r="F8" s="69">
        <f>J8+N8+R8+V8+Z8+AD8+AH8+AL8+AP8+AT8+AX8+BB8</f>
        <v>2</v>
      </c>
      <c r="G8" s="75" t="str">
        <f>E8</f>
        <v>Lap</v>
      </c>
      <c r="H8" s="70">
        <v>1</v>
      </c>
      <c r="I8" s="75" t="s">
        <v>148</v>
      </c>
      <c r="J8" s="71">
        <v>1</v>
      </c>
      <c r="K8" s="75" t="s">
        <v>148</v>
      </c>
      <c r="L8" s="71">
        <v>0</v>
      </c>
      <c r="M8" s="75" t="s">
        <v>148</v>
      </c>
      <c r="N8" s="71">
        <v>0</v>
      </c>
      <c r="O8" s="75" t="s">
        <v>148</v>
      </c>
      <c r="P8" s="71">
        <v>0</v>
      </c>
      <c r="Q8" s="75" t="s">
        <v>148</v>
      </c>
      <c r="R8" s="71">
        <v>0</v>
      </c>
      <c r="S8" s="75" t="s">
        <v>148</v>
      </c>
      <c r="T8" s="71">
        <v>0</v>
      </c>
      <c r="U8" s="75" t="s">
        <v>148</v>
      </c>
      <c r="V8" s="71">
        <v>0</v>
      </c>
      <c r="W8" s="75" t="s">
        <v>148</v>
      </c>
      <c r="X8" s="71">
        <v>0</v>
      </c>
      <c r="Y8" s="75" t="s">
        <v>148</v>
      </c>
      <c r="Z8" s="71">
        <v>0</v>
      </c>
      <c r="AA8" s="75" t="s">
        <v>148</v>
      </c>
      <c r="AB8" s="71">
        <v>0</v>
      </c>
      <c r="AC8" s="75" t="s">
        <v>148</v>
      </c>
      <c r="AD8" s="71">
        <v>0</v>
      </c>
      <c r="AE8" s="75" t="s">
        <v>148</v>
      </c>
      <c r="AF8" s="71">
        <v>1</v>
      </c>
      <c r="AG8" s="75" t="s">
        <v>148</v>
      </c>
      <c r="AH8" s="71">
        <v>1</v>
      </c>
      <c r="AI8" s="75" t="s">
        <v>148</v>
      </c>
      <c r="AJ8" s="71">
        <v>0</v>
      </c>
      <c r="AK8" s="75" t="s">
        <v>148</v>
      </c>
      <c r="AL8" s="71">
        <v>0</v>
      </c>
      <c r="AM8" s="75" t="s">
        <v>148</v>
      </c>
      <c r="AN8" s="71">
        <v>0</v>
      </c>
      <c r="AO8" s="75" t="s">
        <v>148</v>
      </c>
      <c r="AP8" s="71">
        <v>0</v>
      </c>
      <c r="AQ8" s="75" t="s">
        <v>148</v>
      </c>
      <c r="AR8" s="71">
        <v>0</v>
      </c>
      <c r="AS8" s="75" t="s">
        <v>148</v>
      </c>
      <c r="AT8" s="71">
        <v>0</v>
      </c>
      <c r="AU8" s="75" t="s">
        <v>148</v>
      </c>
      <c r="AV8" s="71">
        <v>0</v>
      </c>
      <c r="AW8" s="75" t="s">
        <v>148</v>
      </c>
      <c r="AX8" s="71">
        <v>0</v>
      </c>
      <c r="AY8" s="75" t="s">
        <v>148</v>
      </c>
      <c r="AZ8" s="71">
        <v>0</v>
      </c>
      <c r="BA8" s="75" t="s">
        <v>148</v>
      </c>
      <c r="BB8" s="71">
        <f>Des!K7</f>
        <v>0</v>
      </c>
      <c r="BC8" s="75" t="str">
        <f>E8</f>
        <v>Lap</v>
      </c>
      <c r="BD8" s="72">
        <f>H8+L8+P8+T8+X8+AB8+AF8+AJ8+AN8+AR8+AV8+AZ8</f>
        <v>2</v>
      </c>
    </row>
    <row r="9" spans="1:56" s="72" customFormat="1" ht="50.1" customHeight="1">
      <c r="A9" s="69">
        <v>2</v>
      </c>
      <c r="B9" s="73" t="str">
        <f>'FORM SKP'!B12:C12</f>
        <v>Melaksanakan Pembelajaran</v>
      </c>
      <c r="C9" s="70"/>
      <c r="D9" s="74">
        <f>'FORM SKP'!F12</f>
        <v>240</v>
      </c>
      <c r="E9" s="75" t="str">
        <f>'FORM SKP'!G12</f>
        <v>Lap</v>
      </c>
      <c r="F9" s="69">
        <f t="shared" ref="F9:F17" si="0">J9+N9+R9+V9+Z9+AD9+AH9+AL9+AP9+AT9+AX9+BB9</f>
        <v>240</v>
      </c>
      <c r="G9" s="75" t="str">
        <f t="shared" ref="G9:G17" si="1">E9</f>
        <v>Lap</v>
      </c>
      <c r="H9" s="70">
        <v>20</v>
      </c>
      <c r="I9" s="75" t="s">
        <v>148</v>
      </c>
      <c r="J9" s="71">
        <v>20</v>
      </c>
      <c r="K9" s="75" t="s">
        <v>148</v>
      </c>
      <c r="L9" s="70">
        <v>20</v>
      </c>
      <c r="M9" s="75" t="s">
        <v>148</v>
      </c>
      <c r="N9" s="71">
        <v>20</v>
      </c>
      <c r="O9" s="75" t="s">
        <v>148</v>
      </c>
      <c r="P9" s="70">
        <v>20</v>
      </c>
      <c r="Q9" s="75" t="s">
        <v>148</v>
      </c>
      <c r="R9" s="71">
        <v>20</v>
      </c>
      <c r="S9" s="75" t="s">
        <v>148</v>
      </c>
      <c r="T9" s="70">
        <v>20</v>
      </c>
      <c r="U9" s="75" t="s">
        <v>148</v>
      </c>
      <c r="V9" s="71">
        <v>20</v>
      </c>
      <c r="W9" s="75" t="s">
        <v>148</v>
      </c>
      <c r="X9" s="70">
        <v>20</v>
      </c>
      <c r="Y9" s="75" t="s">
        <v>148</v>
      </c>
      <c r="Z9" s="71">
        <v>20</v>
      </c>
      <c r="AA9" s="75" t="s">
        <v>148</v>
      </c>
      <c r="AB9" s="70">
        <v>20</v>
      </c>
      <c r="AC9" s="75" t="s">
        <v>148</v>
      </c>
      <c r="AD9" s="71">
        <v>20</v>
      </c>
      <c r="AE9" s="75" t="s">
        <v>148</v>
      </c>
      <c r="AF9" s="70">
        <v>20</v>
      </c>
      <c r="AG9" s="75" t="s">
        <v>148</v>
      </c>
      <c r="AH9" s="71">
        <v>20</v>
      </c>
      <c r="AI9" s="75" t="s">
        <v>148</v>
      </c>
      <c r="AJ9" s="70">
        <v>20</v>
      </c>
      <c r="AK9" s="75" t="s">
        <v>148</v>
      </c>
      <c r="AL9" s="71">
        <v>20</v>
      </c>
      <c r="AM9" s="75" t="s">
        <v>148</v>
      </c>
      <c r="AN9" s="70">
        <v>20</v>
      </c>
      <c r="AO9" s="75" t="s">
        <v>148</v>
      </c>
      <c r="AP9" s="71">
        <v>20</v>
      </c>
      <c r="AQ9" s="75" t="s">
        <v>148</v>
      </c>
      <c r="AR9" s="70">
        <v>20</v>
      </c>
      <c r="AS9" s="75" t="s">
        <v>148</v>
      </c>
      <c r="AT9" s="71">
        <v>20</v>
      </c>
      <c r="AU9" s="75" t="s">
        <v>148</v>
      </c>
      <c r="AV9" s="70">
        <v>20</v>
      </c>
      <c r="AW9" s="75" t="s">
        <v>148</v>
      </c>
      <c r="AX9" s="71">
        <v>20</v>
      </c>
      <c r="AY9" s="75" t="s">
        <v>148</v>
      </c>
      <c r="AZ9" s="70">
        <v>20</v>
      </c>
      <c r="BA9" s="75" t="s">
        <v>148</v>
      </c>
      <c r="BB9" s="71">
        <v>20</v>
      </c>
      <c r="BC9" s="75" t="str">
        <f t="shared" ref="BC9:BC17" si="2">E9</f>
        <v>Lap</v>
      </c>
      <c r="BD9" s="72">
        <f t="shared" ref="BD9:BD17" si="3">H9+L9+P9+T9+X9+AB9+AF9+AJ9+AN9+AR9+AV9+AZ9</f>
        <v>240</v>
      </c>
    </row>
    <row r="10" spans="1:56" s="72" customFormat="1" ht="50.1" customHeight="1">
      <c r="A10" s="69">
        <v>3</v>
      </c>
      <c r="B10" s="73" t="str">
        <f>'FORM SKP'!B13:C13</f>
        <v>Menyusun alat ukur / membuat soal mata pelajaran yang diakui</v>
      </c>
      <c r="C10" s="70"/>
      <c r="D10" s="74">
        <f>'FORM SKP'!F13</f>
        <v>24</v>
      </c>
      <c r="E10" s="75" t="str">
        <f>'FORM SKP'!G13</f>
        <v>Lap</v>
      </c>
      <c r="F10" s="69">
        <f t="shared" si="0"/>
        <v>24</v>
      </c>
      <c r="G10" s="75" t="str">
        <f t="shared" si="1"/>
        <v>Lap</v>
      </c>
      <c r="H10" s="70">
        <v>2</v>
      </c>
      <c r="I10" s="75" t="s">
        <v>148</v>
      </c>
      <c r="J10" s="71">
        <v>2</v>
      </c>
      <c r="K10" s="75" t="s">
        <v>148</v>
      </c>
      <c r="L10" s="71">
        <v>2</v>
      </c>
      <c r="M10" s="75" t="s">
        <v>148</v>
      </c>
      <c r="N10" s="71">
        <v>2</v>
      </c>
      <c r="O10" s="75" t="s">
        <v>148</v>
      </c>
      <c r="P10" s="71">
        <v>2</v>
      </c>
      <c r="Q10" s="75" t="s">
        <v>148</v>
      </c>
      <c r="R10" s="71">
        <v>2</v>
      </c>
      <c r="S10" s="75" t="s">
        <v>148</v>
      </c>
      <c r="T10" s="71">
        <v>2</v>
      </c>
      <c r="U10" s="75" t="s">
        <v>148</v>
      </c>
      <c r="V10" s="71">
        <v>2</v>
      </c>
      <c r="W10" s="75" t="s">
        <v>148</v>
      </c>
      <c r="X10" s="71">
        <v>2</v>
      </c>
      <c r="Y10" s="75" t="s">
        <v>148</v>
      </c>
      <c r="Z10" s="71">
        <v>2</v>
      </c>
      <c r="AA10" s="75" t="s">
        <v>148</v>
      </c>
      <c r="AB10" s="71">
        <v>2</v>
      </c>
      <c r="AC10" s="75" t="s">
        <v>148</v>
      </c>
      <c r="AD10" s="71">
        <v>2</v>
      </c>
      <c r="AE10" s="75" t="s">
        <v>148</v>
      </c>
      <c r="AF10" s="71">
        <v>2</v>
      </c>
      <c r="AG10" s="75" t="s">
        <v>148</v>
      </c>
      <c r="AH10" s="71">
        <v>2</v>
      </c>
      <c r="AI10" s="75" t="s">
        <v>148</v>
      </c>
      <c r="AJ10" s="71">
        <v>2</v>
      </c>
      <c r="AK10" s="75" t="s">
        <v>148</v>
      </c>
      <c r="AL10" s="71">
        <v>2</v>
      </c>
      <c r="AM10" s="75" t="s">
        <v>148</v>
      </c>
      <c r="AN10" s="71">
        <v>2</v>
      </c>
      <c r="AO10" s="75" t="s">
        <v>148</v>
      </c>
      <c r="AP10" s="71">
        <v>2</v>
      </c>
      <c r="AQ10" s="75" t="s">
        <v>148</v>
      </c>
      <c r="AR10" s="71">
        <v>2</v>
      </c>
      <c r="AS10" s="75" t="s">
        <v>148</v>
      </c>
      <c r="AT10" s="71">
        <v>2</v>
      </c>
      <c r="AU10" s="75" t="s">
        <v>148</v>
      </c>
      <c r="AV10" s="71">
        <v>2</v>
      </c>
      <c r="AW10" s="75" t="s">
        <v>148</v>
      </c>
      <c r="AX10" s="71">
        <v>2</v>
      </c>
      <c r="AY10" s="75" t="s">
        <v>148</v>
      </c>
      <c r="AZ10" s="71">
        <v>2</v>
      </c>
      <c r="BA10" s="75" t="s">
        <v>148</v>
      </c>
      <c r="BB10" s="71">
        <v>2</v>
      </c>
      <c r="BC10" s="75" t="str">
        <f t="shared" si="2"/>
        <v>Lap</v>
      </c>
      <c r="BD10" s="72">
        <f t="shared" si="3"/>
        <v>24</v>
      </c>
    </row>
    <row r="11" spans="1:56" s="72" customFormat="1" ht="64.5" customHeight="1">
      <c r="A11" s="69">
        <v>4</v>
      </c>
      <c r="B11" s="73" t="str">
        <f>'FORM SKP'!B14:C14</f>
        <v>Melaksanakan evaluasi pembelajaran</v>
      </c>
      <c r="C11" s="70"/>
      <c r="D11" s="74">
        <f>'FORM SKP'!F14</f>
        <v>24</v>
      </c>
      <c r="E11" s="75" t="str">
        <f>'FORM SKP'!G14</f>
        <v>Lap</v>
      </c>
      <c r="F11" s="69">
        <f t="shared" si="0"/>
        <v>24</v>
      </c>
      <c r="G11" s="75" t="str">
        <f t="shared" si="1"/>
        <v>Lap</v>
      </c>
      <c r="H11" s="70">
        <v>2</v>
      </c>
      <c r="I11" s="75" t="s">
        <v>148</v>
      </c>
      <c r="J11" s="71">
        <v>2</v>
      </c>
      <c r="K11" s="75" t="s">
        <v>148</v>
      </c>
      <c r="L11" s="71">
        <v>2</v>
      </c>
      <c r="M11" s="75" t="s">
        <v>148</v>
      </c>
      <c r="N11" s="71">
        <v>2</v>
      </c>
      <c r="O11" s="75" t="s">
        <v>148</v>
      </c>
      <c r="P11" s="71">
        <v>2</v>
      </c>
      <c r="Q11" s="75" t="s">
        <v>148</v>
      </c>
      <c r="R11" s="71">
        <v>2</v>
      </c>
      <c r="S11" s="75" t="s">
        <v>148</v>
      </c>
      <c r="T11" s="71">
        <v>2</v>
      </c>
      <c r="U11" s="75" t="s">
        <v>148</v>
      </c>
      <c r="V11" s="71">
        <v>2</v>
      </c>
      <c r="W11" s="75" t="s">
        <v>148</v>
      </c>
      <c r="X11" s="71">
        <v>2</v>
      </c>
      <c r="Y11" s="75" t="s">
        <v>148</v>
      </c>
      <c r="Z11" s="71">
        <v>2</v>
      </c>
      <c r="AA11" s="75" t="s">
        <v>148</v>
      </c>
      <c r="AB11" s="71">
        <v>2</v>
      </c>
      <c r="AC11" s="75" t="s">
        <v>148</v>
      </c>
      <c r="AD11" s="71">
        <v>2</v>
      </c>
      <c r="AE11" s="75" t="s">
        <v>148</v>
      </c>
      <c r="AF11" s="71">
        <v>2</v>
      </c>
      <c r="AG11" s="75" t="s">
        <v>148</v>
      </c>
      <c r="AH11" s="71">
        <v>2</v>
      </c>
      <c r="AI11" s="75" t="s">
        <v>148</v>
      </c>
      <c r="AJ11" s="71">
        <v>2</v>
      </c>
      <c r="AK11" s="75" t="s">
        <v>148</v>
      </c>
      <c r="AL11" s="71">
        <v>2</v>
      </c>
      <c r="AM11" s="75" t="s">
        <v>148</v>
      </c>
      <c r="AN11" s="71">
        <v>2</v>
      </c>
      <c r="AO11" s="75" t="s">
        <v>148</v>
      </c>
      <c r="AP11" s="71">
        <v>2</v>
      </c>
      <c r="AQ11" s="75" t="s">
        <v>148</v>
      </c>
      <c r="AR11" s="71">
        <v>2</v>
      </c>
      <c r="AS11" s="75" t="s">
        <v>148</v>
      </c>
      <c r="AT11" s="71">
        <v>2</v>
      </c>
      <c r="AU11" s="75" t="s">
        <v>148</v>
      </c>
      <c r="AV11" s="71">
        <v>2</v>
      </c>
      <c r="AW11" s="75" t="s">
        <v>148</v>
      </c>
      <c r="AX11" s="71">
        <v>2</v>
      </c>
      <c r="AY11" s="75" t="s">
        <v>148</v>
      </c>
      <c r="AZ11" s="71">
        <v>2</v>
      </c>
      <c r="BA11" s="75" t="s">
        <v>148</v>
      </c>
      <c r="BB11" s="71">
        <v>2</v>
      </c>
      <c r="BC11" s="75" t="str">
        <f t="shared" si="2"/>
        <v>Lap</v>
      </c>
      <c r="BD11" s="72">
        <f t="shared" si="3"/>
        <v>24</v>
      </c>
    </row>
    <row r="12" spans="1:56" s="72" customFormat="1" ht="50.1" customHeight="1">
      <c r="A12" s="69">
        <v>5</v>
      </c>
      <c r="B12" s="73" t="str">
        <f>'FORM SKP'!B15:C15</f>
        <v>Menganalisa Hasil Evaluasi</v>
      </c>
      <c r="C12" s="70"/>
      <c r="D12" s="74">
        <f>'FORM SKP'!F15</f>
        <v>24</v>
      </c>
      <c r="E12" s="75" t="str">
        <f>'FORM SKP'!G15</f>
        <v>Lap</v>
      </c>
      <c r="F12" s="69">
        <f t="shared" si="0"/>
        <v>24</v>
      </c>
      <c r="G12" s="75" t="str">
        <f t="shared" si="1"/>
        <v>Lap</v>
      </c>
      <c r="H12" s="70">
        <v>2</v>
      </c>
      <c r="I12" s="75" t="s">
        <v>148</v>
      </c>
      <c r="J12" s="71">
        <v>2</v>
      </c>
      <c r="K12" s="75" t="s">
        <v>148</v>
      </c>
      <c r="L12" s="71">
        <v>2</v>
      </c>
      <c r="M12" s="75" t="s">
        <v>148</v>
      </c>
      <c r="N12" s="71">
        <v>2</v>
      </c>
      <c r="O12" s="75" t="s">
        <v>148</v>
      </c>
      <c r="P12" s="71">
        <v>2</v>
      </c>
      <c r="Q12" s="75" t="s">
        <v>148</v>
      </c>
      <c r="R12" s="71">
        <v>2</v>
      </c>
      <c r="S12" s="75" t="s">
        <v>148</v>
      </c>
      <c r="T12" s="71">
        <v>2</v>
      </c>
      <c r="U12" s="75" t="s">
        <v>148</v>
      </c>
      <c r="V12" s="71">
        <v>2</v>
      </c>
      <c r="W12" s="75" t="s">
        <v>148</v>
      </c>
      <c r="X12" s="71">
        <v>2</v>
      </c>
      <c r="Y12" s="75" t="s">
        <v>148</v>
      </c>
      <c r="Z12" s="71">
        <v>2</v>
      </c>
      <c r="AA12" s="75" t="s">
        <v>148</v>
      </c>
      <c r="AB12" s="71">
        <v>2</v>
      </c>
      <c r="AC12" s="75" t="s">
        <v>148</v>
      </c>
      <c r="AD12" s="71">
        <v>2</v>
      </c>
      <c r="AE12" s="75" t="s">
        <v>148</v>
      </c>
      <c r="AF12" s="71">
        <v>2</v>
      </c>
      <c r="AG12" s="75" t="s">
        <v>148</v>
      </c>
      <c r="AH12" s="71">
        <v>2</v>
      </c>
      <c r="AI12" s="75" t="s">
        <v>148</v>
      </c>
      <c r="AJ12" s="71">
        <v>2</v>
      </c>
      <c r="AK12" s="75" t="s">
        <v>148</v>
      </c>
      <c r="AL12" s="71">
        <v>2</v>
      </c>
      <c r="AM12" s="75" t="s">
        <v>148</v>
      </c>
      <c r="AN12" s="71">
        <v>2</v>
      </c>
      <c r="AO12" s="75" t="s">
        <v>148</v>
      </c>
      <c r="AP12" s="71">
        <v>2</v>
      </c>
      <c r="AQ12" s="75" t="s">
        <v>148</v>
      </c>
      <c r="AR12" s="71">
        <v>2</v>
      </c>
      <c r="AS12" s="75" t="s">
        <v>148</v>
      </c>
      <c r="AT12" s="71">
        <v>2</v>
      </c>
      <c r="AU12" s="75" t="s">
        <v>148</v>
      </c>
      <c r="AV12" s="71">
        <v>2</v>
      </c>
      <c r="AW12" s="75" t="s">
        <v>148</v>
      </c>
      <c r="AX12" s="71">
        <v>2</v>
      </c>
      <c r="AY12" s="75" t="s">
        <v>148</v>
      </c>
      <c r="AZ12" s="71">
        <v>2</v>
      </c>
      <c r="BA12" s="75" t="s">
        <v>148</v>
      </c>
      <c r="BB12" s="71">
        <v>2</v>
      </c>
      <c r="BC12" s="75" t="str">
        <f t="shared" si="2"/>
        <v>Lap</v>
      </c>
      <c r="BD12" s="72">
        <f t="shared" si="3"/>
        <v>24</v>
      </c>
    </row>
    <row r="13" spans="1:56" s="72" customFormat="1" ht="50.1" customHeight="1">
      <c r="A13" s="69">
        <v>6</v>
      </c>
      <c r="B13" s="73" t="str">
        <f>'FORM SKP'!B16:C16</f>
        <v>Melaksanakan Perbaikan dan Pengayaan</v>
      </c>
      <c r="C13" s="70"/>
      <c r="D13" s="74">
        <f>'FORM SKP'!F16</f>
        <v>12</v>
      </c>
      <c r="E13" s="75" t="str">
        <f>'FORM SKP'!G16</f>
        <v>Lap</v>
      </c>
      <c r="F13" s="69">
        <f t="shared" si="0"/>
        <v>12</v>
      </c>
      <c r="G13" s="75" t="str">
        <f t="shared" si="1"/>
        <v>Lap</v>
      </c>
      <c r="H13" s="70">
        <v>1</v>
      </c>
      <c r="I13" s="75" t="s">
        <v>148</v>
      </c>
      <c r="J13" s="71">
        <v>1</v>
      </c>
      <c r="K13" s="75" t="s">
        <v>148</v>
      </c>
      <c r="L13" s="71">
        <v>1</v>
      </c>
      <c r="M13" s="75" t="s">
        <v>148</v>
      </c>
      <c r="N13" s="71">
        <v>1</v>
      </c>
      <c r="O13" s="75" t="s">
        <v>148</v>
      </c>
      <c r="P13" s="71">
        <v>1</v>
      </c>
      <c r="Q13" s="75" t="s">
        <v>148</v>
      </c>
      <c r="R13" s="71">
        <v>1</v>
      </c>
      <c r="S13" s="75" t="s">
        <v>148</v>
      </c>
      <c r="T13" s="71">
        <v>1</v>
      </c>
      <c r="U13" s="75" t="s">
        <v>148</v>
      </c>
      <c r="V13" s="71">
        <v>1</v>
      </c>
      <c r="W13" s="75" t="s">
        <v>148</v>
      </c>
      <c r="X13" s="71">
        <v>1</v>
      </c>
      <c r="Y13" s="75" t="s">
        <v>148</v>
      </c>
      <c r="Z13" s="71">
        <v>1</v>
      </c>
      <c r="AA13" s="75" t="s">
        <v>148</v>
      </c>
      <c r="AB13" s="71">
        <v>1</v>
      </c>
      <c r="AC13" s="75" t="s">
        <v>148</v>
      </c>
      <c r="AD13" s="71">
        <v>1</v>
      </c>
      <c r="AE13" s="75" t="s">
        <v>148</v>
      </c>
      <c r="AF13" s="71">
        <v>1</v>
      </c>
      <c r="AG13" s="75" t="s">
        <v>148</v>
      </c>
      <c r="AH13" s="71">
        <v>1</v>
      </c>
      <c r="AI13" s="75" t="s">
        <v>148</v>
      </c>
      <c r="AJ13" s="71">
        <v>1</v>
      </c>
      <c r="AK13" s="75" t="s">
        <v>148</v>
      </c>
      <c r="AL13" s="71">
        <v>1</v>
      </c>
      <c r="AM13" s="75" t="s">
        <v>148</v>
      </c>
      <c r="AN13" s="71">
        <v>1</v>
      </c>
      <c r="AO13" s="75" t="s">
        <v>148</v>
      </c>
      <c r="AP13" s="71">
        <v>1</v>
      </c>
      <c r="AQ13" s="75" t="s">
        <v>148</v>
      </c>
      <c r="AR13" s="71">
        <v>1</v>
      </c>
      <c r="AS13" s="75" t="s">
        <v>148</v>
      </c>
      <c r="AT13" s="71">
        <v>1</v>
      </c>
      <c r="AU13" s="75" t="s">
        <v>148</v>
      </c>
      <c r="AV13" s="71">
        <v>1</v>
      </c>
      <c r="AW13" s="75" t="s">
        <v>148</v>
      </c>
      <c r="AX13" s="71">
        <v>1</v>
      </c>
      <c r="AY13" s="75" t="s">
        <v>148</v>
      </c>
      <c r="AZ13" s="71">
        <v>1</v>
      </c>
      <c r="BA13" s="75" t="s">
        <v>148</v>
      </c>
      <c r="BB13" s="71">
        <v>1</v>
      </c>
      <c r="BC13" s="75" t="str">
        <f t="shared" si="2"/>
        <v>Lap</v>
      </c>
      <c r="BD13" s="72">
        <f t="shared" si="3"/>
        <v>12</v>
      </c>
    </row>
    <row r="14" spans="1:56" s="72" customFormat="1" ht="50.1" customHeight="1">
      <c r="A14" s="69">
        <v>7</v>
      </c>
      <c r="B14" s="73">
        <f>'FORM SKP'!B17:C17</f>
        <v>0</v>
      </c>
      <c r="C14" s="70"/>
      <c r="D14" s="74">
        <f>'FORM SKP'!F17</f>
        <v>0</v>
      </c>
      <c r="E14" s="75" t="str">
        <f>'FORM SKP'!G17</f>
        <v>Lap</v>
      </c>
      <c r="F14" s="69">
        <f t="shared" si="0"/>
        <v>0</v>
      </c>
      <c r="G14" s="75" t="str">
        <f t="shared" si="1"/>
        <v>Lap</v>
      </c>
      <c r="H14" s="70">
        <v>0</v>
      </c>
      <c r="I14" s="75" t="s">
        <v>148</v>
      </c>
      <c r="J14" s="71">
        <v>0</v>
      </c>
      <c r="K14" s="75" t="s">
        <v>148</v>
      </c>
      <c r="L14" s="71">
        <v>0</v>
      </c>
      <c r="M14" s="75" t="s">
        <v>148</v>
      </c>
      <c r="N14" s="71">
        <v>0</v>
      </c>
      <c r="O14" s="75" t="s">
        <v>148</v>
      </c>
      <c r="P14" s="71">
        <v>0</v>
      </c>
      <c r="Q14" s="75" t="s">
        <v>148</v>
      </c>
      <c r="R14" s="71">
        <v>0</v>
      </c>
      <c r="S14" s="75" t="s">
        <v>148</v>
      </c>
      <c r="T14" s="71">
        <v>0</v>
      </c>
      <c r="U14" s="75" t="s">
        <v>148</v>
      </c>
      <c r="V14" s="71">
        <v>0</v>
      </c>
      <c r="W14" s="75" t="s">
        <v>148</v>
      </c>
      <c r="X14" s="71"/>
      <c r="Y14" s="75" t="s">
        <v>148</v>
      </c>
      <c r="Z14" s="71"/>
      <c r="AA14" s="75" t="s">
        <v>148</v>
      </c>
      <c r="AB14" s="71"/>
      <c r="AC14" s="75" t="s">
        <v>148</v>
      </c>
      <c r="AD14" s="71"/>
      <c r="AE14" s="75" t="s">
        <v>148</v>
      </c>
      <c r="AF14" s="71"/>
      <c r="AG14" s="75" t="s">
        <v>148</v>
      </c>
      <c r="AH14" s="71">
        <v>0</v>
      </c>
      <c r="AI14" s="75" t="s">
        <v>148</v>
      </c>
      <c r="AJ14" s="71">
        <v>0</v>
      </c>
      <c r="AK14" s="75" t="s">
        <v>148</v>
      </c>
      <c r="AL14" s="71"/>
      <c r="AM14" s="75" t="s">
        <v>148</v>
      </c>
      <c r="AN14" s="71"/>
      <c r="AO14" s="75" t="s">
        <v>148</v>
      </c>
      <c r="AP14" s="71">
        <v>0</v>
      </c>
      <c r="AQ14" s="75" t="s">
        <v>148</v>
      </c>
      <c r="AR14" s="71">
        <v>0</v>
      </c>
      <c r="AS14" s="75" t="s">
        <v>148</v>
      </c>
      <c r="AT14" s="71">
        <v>0</v>
      </c>
      <c r="AU14" s="75" t="s">
        <v>148</v>
      </c>
      <c r="AV14" s="71">
        <v>0</v>
      </c>
      <c r="AW14" s="75" t="s">
        <v>148</v>
      </c>
      <c r="AX14" s="71">
        <v>0</v>
      </c>
      <c r="AY14" s="75" t="s">
        <v>148</v>
      </c>
      <c r="AZ14" s="71">
        <v>0</v>
      </c>
      <c r="BA14" s="75" t="s">
        <v>148</v>
      </c>
      <c r="BB14" s="71">
        <v>0</v>
      </c>
      <c r="BC14" s="75" t="str">
        <f t="shared" si="2"/>
        <v>Lap</v>
      </c>
      <c r="BD14" s="72">
        <f t="shared" si="3"/>
        <v>0</v>
      </c>
    </row>
    <row r="15" spans="1:56" s="72" customFormat="1" ht="50.1" customHeight="1">
      <c r="A15" s="69">
        <v>8</v>
      </c>
      <c r="B15" s="73">
        <f>'FORM SKP'!B18:C18</f>
        <v>0</v>
      </c>
      <c r="C15" s="70"/>
      <c r="D15" s="74">
        <f>'FORM SKP'!F18</f>
        <v>0</v>
      </c>
      <c r="E15" s="75" t="str">
        <f>'FORM SKP'!G18</f>
        <v>Lap</v>
      </c>
      <c r="F15" s="69">
        <f t="shared" ref="F15:F16" si="4">J15+N15+R15+V15+Z15+AD15+AH15+AL15+AP15+AT15+AX15+BB15</f>
        <v>0</v>
      </c>
      <c r="G15" s="75" t="str">
        <f t="shared" ref="G15:G16" si="5">E15</f>
        <v>Lap</v>
      </c>
      <c r="H15" s="70">
        <v>0</v>
      </c>
      <c r="I15" s="75" t="s">
        <v>148</v>
      </c>
      <c r="J15" s="71">
        <v>0</v>
      </c>
      <c r="K15" s="75" t="s">
        <v>148</v>
      </c>
      <c r="L15" s="71">
        <v>0</v>
      </c>
      <c r="M15" s="75" t="s">
        <v>148</v>
      </c>
      <c r="N15" s="71">
        <v>0</v>
      </c>
      <c r="O15" s="75" t="s">
        <v>148</v>
      </c>
      <c r="P15" s="71">
        <v>0</v>
      </c>
      <c r="Q15" s="75" t="s">
        <v>148</v>
      </c>
      <c r="R15" s="71">
        <v>0</v>
      </c>
      <c r="S15" s="75" t="s">
        <v>148</v>
      </c>
      <c r="T15" s="71">
        <v>0</v>
      </c>
      <c r="U15" s="75" t="s">
        <v>148</v>
      </c>
      <c r="V15" s="71">
        <v>0</v>
      </c>
      <c r="W15" s="75" t="s">
        <v>148</v>
      </c>
      <c r="X15" s="71">
        <v>0</v>
      </c>
      <c r="Y15" s="75" t="s">
        <v>148</v>
      </c>
      <c r="Z15" s="71">
        <v>0</v>
      </c>
      <c r="AA15" s="75" t="s">
        <v>148</v>
      </c>
      <c r="AB15" s="71">
        <v>0</v>
      </c>
      <c r="AC15" s="75" t="s">
        <v>148</v>
      </c>
      <c r="AD15" s="71">
        <v>0</v>
      </c>
      <c r="AE15" s="75" t="s">
        <v>148</v>
      </c>
      <c r="AF15" s="71">
        <v>0</v>
      </c>
      <c r="AG15" s="75" t="s">
        <v>148</v>
      </c>
      <c r="AH15" s="71">
        <v>0</v>
      </c>
      <c r="AI15" s="75" t="s">
        <v>148</v>
      </c>
      <c r="AJ15" s="71">
        <v>0</v>
      </c>
      <c r="AK15" s="75" t="s">
        <v>148</v>
      </c>
      <c r="AL15" s="71">
        <v>0</v>
      </c>
      <c r="AM15" s="75" t="s">
        <v>148</v>
      </c>
      <c r="AN15" s="71">
        <v>0</v>
      </c>
      <c r="AO15" s="75" t="s">
        <v>148</v>
      </c>
      <c r="AP15" s="71">
        <v>0</v>
      </c>
      <c r="AQ15" s="75" t="s">
        <v>148</v>
      </c>
      <c r="AR15" s="71">
        <v>0</v>
      </c>
      <c r="AS15" s="75" t="s">
        <v>148</v>
      </c>
      <c r="AT15" s="71">
        <v>0</v>
      </c>
      <c r="AU15" s="75" t="s">
        <v>148</v>
      </c>
      <c r="AV15" s="71">
        <v>0</v>
      </c>
      <c r="AW15" s="75" t="s">
        <v>148</v>
      </c>
      <c r="AX15" s="71">
        <v>0</v>
      </c>
      <c r="AY15" s="75" t="s">
        <v>148</v>
      </c>
      <c r="AZ15" s="71">
        <v>0</v>
      </c>
      <c r="BA15" s="75" t="s">
        <v>148</v>
      </c>
      <c r="BB15" s="71">
        <v>0</v>
      </c>
      <c r="BC15" s="75" t="str">
        <f t="shared" ref="BC15:BC16" si="6">E15</f>
        <v>Lap</v>
      </c>
      <c r="BD15" s="72">
        <f t="shared" ref="BD15:BD16" si="7">H15+L15+P15+T15+X15+AB15+AF15+AJ15+AN15+AR15+AV15+AZ15</f>
        <v>0</v>
      </c>
    </row>
    <row r="16" spans="1:56" s="72" customFormat="1" ht="50.1" customHeight="1">
      <c r="A16" s="69">
        <v>9</v>
      </c>
      <c r="B16" s="73">
        <f>'FORM SKP'!B19:C19</f>
        <v>0</v>
      </c>
      <c r="C16" s="70"/>
      <c r="D16" s="74">
        <f>'FORM SKP'!F18</f>
        <v>0</v>
      </c>
      <c r="E16" s="75" t="str">
        <f>'FORM SKP'!G18</f>
        <v>Lap</v>
      </c>
      <c r="F16" s="69">
        <f t="shared" si="4"/>
        <v>0</v>
      </c>
      <c r="G16" s="75" t="str">
        <f t="shared" si="5"/>
        <v>Lap</v>
      </c>
      <c r="H16" s="70">
        <v>0</v>
      </c>
      <c r="I16" s="75" t="s">
        <v>148</v>
      </c>
      <c r="J16" s="71">
        <v>0</v>
      </c>
      <c r="K16" s="75" t="s">
        <v>148</v>
      </c>
      <c r="L16" s="71">
        <v>0</v>
      </c>
      <c r="M16" s="75" t="s">
        <v>148</v>
      </c>
      <c r="N16" s="71">
        <v>0</v>
      </c>
      <c r="O16" s="75" t="s">
        <v>148</v>
      </c>
      <c r="P16" s="71">
        <v>0</v>
      </c>
      <c r="Q16" s="75" t="s">
        <v>148</v>
      </c>
      <c r="R16" s="71">
        <v>0</v>
      </c>
      <c r="S16" s="75" t="s">
        <v>148</v>
      </c>
      <c r="T16" s="71">
        <v>0</v>
      </c>
      <c r="U16" s="75" t="s">
        <v>148</v>
      </c>
      <c r="V16" s="71">
        <v>0</v>
      </c>
      <c r="W16" s="75" t="s">
        <v>148</v>
      </c>
      <c r="X16" s="71">
        <v>0</v>
      </c>
      <c r="Y16" s="75" t="s">
        <v>148</v>
      </c>
      <c r="Z16" s="71">
        <v>0</v>
      </c>
      <c r="AA16" s="75" t="s">
        <v>148</v>
      </c>
      <c r="AB16" s="71">
        <v>0</v>
      </c>
      <c r="AC16" s="75" t="s">
        <v>148</v>
      </c>
      <c r="AD16" s="71">
        <v>0</v>
      </c>
      <c r="AE16" s="75" t="s">
        <v>148</v>
      </c>
      <c r="AF16" s="71">
        <v>0</v>
      </c>
      <c r="AG16" s="75" t="s">
        <v>148</v>
      </c>
      <c r="AH16" s="71">
        <v>0</v>
      </c>
      <c r="AI16" s="75" t="s">
        <v>148</v>
      </c>
      <c r="AJ16" s="71">
        <v>0</v>
      </c>
      <c r="AK16" s="75" t="s">
        <v>148</v>
      </c>
      <c r="AL16" s="71">
        <v>0</v>
      </c>
      <c r="AM16" s="75" t="s">
        <v>148</v>
      </c>
      <c r="AN16" s="71">
        <v>0</v>
      </c>
      <c r="AO16" s="75" t="s">
        <v>148</v>
      </c>
      <c r="AP16" s="71">
        <v>0</v>
      </c>
      <c r="AQ16" s="75" t="s">
        <v>148</v>
      </c>
      <c r="AR16" s="71">
        <v>0</v>
      </c>
      <c r="AS16" s="75" t="s">
        <v>148</v>
      </c>
      <c r="AT16" s="71">
        <v>0</v>
      </c>
      <c r="AU16" s="75" t="s">
        <v>148</v>
      </c>
      <c r="AV16" s="71">
        <v>0</v>
      </c>
      <c r="AW16" s="75" t="s">
        <v>148</v>
      </c>
      <c r="AX16" s="71">
        <v>0</v>
      </c>
      <c r="AY16" s="75" t="s">
        <v>148</v>
      </c>
      <c r="AZ16" s="71">
        <v>0</v>
      </c>
      <c r="BA16" s="75" t="s">
        <v>148</v>
      </c>
      <c r="BB16" s="71">
        <v>0</v>
      </c>
      <c r="BC16" s="75" t="str">
        <f t="shared" si="6"/>
        <v>Lap</v>
      </c>
      <c r="BD16" s="72">
        <f t="shared" si="7"/>
        <v>0</v>
      </c>
    </row>
    <row r="17" spans="1:56" s="72" customFormat="1" ht="50.1" customHeight="1">
      <c r="A17" s="69">
        <v>10</v>
      </c>
      <c r="B17" s="73">
        <f>'FORM SKP'!B20:C20</f>
        <v>0</v>
      </c>
      <c r="C17" s="70"/>
      <c r="D17" s="74">
        <f>'FORM SKP'!F19</f>
        <v>0</v>
      </c>
      <c r="E17" s="75" t="str">
        <f>'FORM SKP'!G19</f>
        <v>SK</v>
      </c>
      <c r="F17" s="69">
        <f t="shared" si="0"/>
        <v>0</v>
      </c>
      <c r="G17" s="75" t="str">
        <f t="shared" si="1"/>
        <v>SK</v>
      </c>
      <c r="H17" s="70">
        <v>0</v>
      </c>
      <c r="I17" s="75" t="s">
        <v>148</v>
      </c>
      <c r="J17" s="71">
        <v>0</v>
      </c>
      <c r="K17" s="75" t="s">
        <v>148</v>
      </c>
      <c r="L17" s="71">
        <v>0</v>
      </c>
      <c r="M17" s="75" t="s">
        <v>148</v>
      </c>
      <c r="N17" s="71">
        <v>0</v>
      </c>
      <c r="O17" s="75" t="s">
        <v>148</v>
      </c>
      <c r="P17" s="71">
        <v>0</v>
      </c>
      <c r="Q17" s="75" t="s">
        <v>148</v>
      </c>
      <c r="R17" s="71">
        <v>0</v>
      </c>
      <c r="S17" s="75" t="s">
        <v>148</v>
      </c>
      <c r="T17" s="71">
        <v>0</v>
      </c>
      <c r="U17" s="75" t="s">
        <v>148</v>
      </c>
      <c r="V17" s="71">
        <v>0</v>
      </c>
      <c r="W17" s="75" t="s">
        <v>148</v>
      </c>
      <c r="X17" s="71">
        <v>0</v>
      </c>
      <c r="Y17" s="75" t="s">
        <v>148</v>
      </c>
      <c r="Z17" s="71">
        <v>0</v>
      </c>
      <c r="AA17" s="75" t="s">
        <v>148</v>
      </c>
      <c r="AB17" s="71">
        <v>0</v>
      </c>
      <c r="AC17" s="75" t="s">
        <v>148</v>
      </c>
      <c r="AD17" s="71">
        <v>0</v>
      </c>
      <c r="AE17" s="75" t="s">
        <v>148</v>
      </c>
      <c r="AF17" s="71">
        <v>0</v>
      </c>
      <c r="AG17" s="75" t="s">
        <v>148</v>
      </c>
      <c r="AH17" s="71">
        <v>0</v>
      </c>
      <c r="AI17" s="75" t="s">
        <v>148</v>
      </c>
      <c r="AJ17" s="71">
        <v>0</v>
      </c>
      <c r="AK17" s="75" t="s">
        <v>148</v>
      </c>
      <c r="AL17" s="71">
        <v>0</v>
      </c>
      <c r="AM17" s="75" t="s">
        <v>148</v>
      </c>
      <c r="AN17" s="71">
        <v>0</v>
      </c>
      <c r="AO17" s="75" t="s">
        <v>148</v>
      </c>
      <c r="AP17" s="71">
        <v>0</v>
      </c>
      <c r="AQ17" s="75" t="s">
        <v>148</v>
      </c>
      <c r="AR17" s="71">
        <v>0</v>
      </c>
      <c r="AS17" s="75" t="s">
        <v>148</v>
      </c>
      <c r="AT17" s="71">
        <v>0</v>
      </c>
      <c r="AU17" s="75" t="s">
        <v>148</v>
      </c>
      <c r="AV17" s="71">
        <v>0</v>
      </c>
      <c r="AW17" s="75" t="s">
        <v>148</v>
      </c>
      <c r="AX17" s="71">
        <v>0</v>
      </c>
      <c r="AY17" s="75" t="s">
        <v>148</v>
      </c>
      <c r="AZ17" s="71">
        <v>0</v>
      </c>
      <c r="BA17" s="75" t="s">
        <v>148</v>
      </c>
      <c r="BB17" s="71">
        <v>0</v>
      </c>
      <c r="BC17" s="75" t="str">
        <f t="shared" si="2"/>
        <v>SK</v>
      </c>
      <c r="BD17" s="72">
        <f t="shared" si="3"/>
        <v>0</v>
      </c>
    </row>
    <row r="19" spans="1:56">
      <c r="A19" s="77"/>
      <c r="D19" s="77"/>
      <c r="E19" s="82"/>
      <c r="F19" s="82"/>
      <c r="G19" s="82"/>
      <c r="AQ19" s="68" t="s">
        <v>139</v>
      </c>
    </row>
    <row r="20" spans="1:56">
      <c r="A20" s="77"/>
      <c r="D20" s="77"/>
      <c r="E20" s="82"/>
      <c r="F20" s="82"/>
      <c r="G20" s="82"/>
      <c r="I20" s="77" t="s">
        <v>22</v>
      </c>
      <c r="J20" s="77"/>
      <c r="K20" s="77"/>
      <c r="AS20" s="77" t="s">
        <v>129</v>
      </c>
    </row>
    <row r="21" spans="1:56">
      <c r="A21" s="77"/>
      <c r="D21" s="77"/>
      <c r="E21" s="83"/>
      <c r="F21" s="83"/>
      <c r="G21" s="83"/>
      <c r="I21" s="77"/>
      <c r="J21" s="77"/>
      <c r="K21" s="77"/>
    </row>
    <row r="22" spans="1:56">
      <c r="A22" s="77"/>
      <c r="D22" s="77"/>
      <c r="E22" s="84"/>
      <c r="F22" s="84"/>
      <c r="G22" s="84"/>
      <c r="I22" s="77"/>
      <c r="J22" s="77"/>
      <c r="K22" s="77"/>
    </row>
    <row r="23" spans="1:56">
      <c r="I23" s="77"/>
      <c r="J23" s="77"/>
      <c r="K23" s="77"/>
    </row>
    <row r="24" spans="1:56">
      <c r="I24" s="78" t="str">
        <f>'DATA PEGAWAI'!E13</f>
        <v>Dra. SULASTRI, M.Pd.</v>
      </c>
      <c r="J24" s="77"/>
      <c r="K24" s="77"/>
      <c r="AS24" s="78" t="str">
        <f>'DATA PEGAWAI'!E7</f>
        <v>Drs. HARYOTO, M.Ed.</v>
      </c>
      <c r="AT24" s="79"/>
      <c r="AU24" s="79"/>
      <c r="AV24" s="79"/>
    </row>
    <row r="25" spans="1:56">
      <c r="E25" s="77"/>
      <c r="F25" s="77"/>
      <c r="G25" s="77"/>
      <c r="H25" s="77"/>
      <c r="I25" s="85" t="str">
        <f>"NIP. "&amp;'DATA PEGAWAI'!E20</f>
        <v>NIP. 19620920 198803 2 001</v>
      </c>
      <c r="J25" s="85"/>
      <c r="K25" s="85"/>
      <c r="AP25" s="387" t="str">
        <f>"NIP. "&amp;'DATA PEGAWAI'!E8</f>
        <v>NIP. 19600129 198603 1 010</v>
      </c>
      <c r="AQ25" s="387"/>
      <c r="AR25" s="387"/>
      <c r="AS25" s="387"/>
      <c r="AT25" s="387"/>
      <c r="AU25" s="387"/>
      <c r="AV25" s="387"/>
    </row>
    <row r="26" spans="1:56" s="80" customFormat="1">
      <c r="D26" s="81"/>
    </row>
    <row r="27" spans="1:56" s="80" customFormat="1">
      <c r="D27" s="81"/>
    </row>
    <row r="28" spans="1:56" s="80" customFormat="1">
      <c r="D28" s="81"/>
    </row>
    <row r="29" spans="1:56" s="80" customFormat="1">
      <c r="D29" s="81"/>
    </row>
    <row r="30" spans="1:56" s="80" customFormat="1">
      <c r="D30" s="81"/>
    </row>
  </sheetData>
  <mergeCells count="45">
    <mergeCell ref="F5:G7"/>
    <mergeCell ref="AP25:AV25"/>
    <mergeCell ref="AT7:AU7"/>
    <mergeCell ref="AV7:AW7"/>
    <mergeCell ref="AX7:AY7"/>
    <mergeCell ref="AF7:AG7"/>
    <mergeCell ref="N7:O7"/>
    <mergeCell ref="P7:Q7"/>
    <mergeCell ref="X6:AA6"/>
    <mergeCell ref="AB6:AE6"/>
    <mergeCell ref="AF6:AI6"/>
    <mergeCell ref="AJ6:AM6"/>
    <mergeCell ref="AN6:AQ6"/>
    <mergeCell ref="T6:W6"/>
    <mergeCell ref="R7:S7"/>
    <mergeCell ref="T7:U7"/>
    <mergeCell ref="L7:M7"/>
    <mergeCell ref="BB7:BC7"/>
    <mergeCell ref="AH7:AI7"/>
    <mergeCell ref="AJ7:AK7"/>
    <mergeCell ref="AL7:AM7"/>
    <mergeCell ref="AN7:AO7"/>
    <mergeCell ref="AP7:AQ7"/>
    <mergeCell ref="AR7:AS7"/>
    <mergeCell ref="V7:W7"/>
    <mergeCell ref="X7:Y7"/>
    <mergeCell ref="Z7:AA7"/>
    <mergeCell ref="AB7:AC7"/>
    <mergeCell ref="AD7:AE7"/>
    <mergeCell ref="A1:BC1"/>
    <mergeCell ref="A2:BC2"/>
    <mergeCell ref="A5:A7"/>
    <mergeCell ref="B5:B7"/>
    <mergeCell ref="C5:C7"/>
    <mergeCell ref="D5:E7"/>
    <mergeCell ref="H5:BC5"/>
    <mergeCell ref="H6:K6"/>
    <mergeCell ref="L6:O6"/>
    <mergeCell ref="P6:S6"/>
    <mergeCell ref="AR6:AU6"/>
    <mergeCell ref="AV6:AY6"/>
    <mergeCell ref="AZ6:BC6"/>
    <mergeCell ref="H7:I7"/>
    <mergeCell ref="J7:K7"/>
    <mergeCell ref="AZ7:BA7"/>
  </mergeCells>
  <pageMargins left="0.39370078740157483" right="0.39370078740157483" top="0.74803149606299213" bottom="0.74803149606299213" header="0.31496062992125984" footer="0.31496062992125984"/>
  <pageSetup paperSize="5" scale="55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6"/>
  <sheetViews>
    <sheetView zoomScaleSheetLayoutView="100" workbookViewId="0">
      <selection activeCell="AU7" sqref="AU7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170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4" t="s">
        <v>92</v>
      </c>
      <c r="G6" s="393" t="s">
        <v>15</v>
      </c>
      <c r="H6" s="393"/>
      <c r="I6" s="94" t="s">
        <v>16</v>
      </c>
      <c r="J6" s="390"/>
      <c r="K6" s="393" t="s">
        <v>21</v>
      </c>
      <c r="L6" s="393"/>
      <c r="M6" s="94" t="s">
        <v>92</v>
      </c>
      <c r="N6" s="393" t="s">
        <v>15</v>
      </c>
      <c r="O6" s="393"/>
      <c r="P6" s="94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MONITORING!H8</f>
        <v>1</v>
      </c>
      <c r="E7" s="45" t="str">
        <f>MONITORING!I8</f>
        <v>lap</v>
      </c>
      <c r="F7" s="97">
        <f t="shared" ref="F7:F10" si="0">IF(D7=0,"0",100)</f>
        <v>100</v>
      </c>
      <c r="G7" s="97">
        <f>IF(D7=0,"0",1)</f>
        <v>1</v>
      </c>
      <c r="H7" s="50" t="str">
        <f>'FORM SKP'!J11</f>
        <v>bulan</v>
      </c>
      <c r="I7" s="16">
        <f>'FORM SKP'!K11</f>
        <v>0</v>
      </c>
      <c r="J7" s="43">
        <f>K7*'FORM SKP'!D11</f>
        <v>2.4791666666666665</v>
      </c>
      <c r="K7" s="11">
        <f>MONITORING!H8</f>
        <v>1</v>
      </c>
      <c r="L7" s="44" t="str">
        <f t="shared" ref="L7:L8" si="1">E7</f>
        <v>lap</v>
      </c>
      <c r="M7" s="97">
        <v>86</v>
      </c>
      <c r="N7" s="11">
        <f>G7</f>
        <v>1</v>
      </c>
      <c r="O7" s="51" t="str">
        <f>H7</f>
        <v>bulan</v>
      </c>
      <c r="P7" s="26"/>
      <c r="Q7" s="5">
        <f t="shared" ref="Q7:Q13" si="2">IF(D7=0,"0",AG7)</f>
        <v>262</v>
      </c>
      <c r="R7" s="12">
        <f>IF(P7="",Q7/3,Q7/4)</f>
        <v>87.333333333333329</v>
      </c>
      <c r="T7" s="1">
        <f>IF(D7&gt;0,1,0)</f>
        <v>1</v>
      </c>
      <c r="U7" s="1">
        <f>IFERROR(R7,0)</f>
        <v>87.333333333333329</v>
      </c>
      <c r="W7" s="1">
        <f>100-(N7/G7*100)</f>
        <v>0</v>
      </c>
      <c r="X7" s="6" t="e">
        <f>100-(P7/I7*100)</f>
        <v>#DIV/0!</v>
      </c>
      <c r="Y7" s="1">
        <f>K7/D7*100</f>
        <v>100</v>
      </c>
      <c r="Z7" s="1">
        <f>M7/F7*100</f>
        <v>86</v>
      </c>
      <c r="AA7" s="7">
        <f>IF(W7&gt;24,AD7,AC7)</f>
        <v>76</v>
      </c>
      <c r="AB7" s="7" t="e">
        <f>IF(X7&gt;24,AF7,AE7)</f>
        <v>#DIV/0!</v>
      </c>
      <c r="AC7" s="1">
        <f>((1.76*G7-N7)/G7)*100</f>
        <v>76</v>
      </c>
      <c r="AD7" s="1">
        <f>76-((((1.76*G7-N7)/G7)*100)-100)</f>
        <v>100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>
        <f>IFERROR(SUM(Y7:AB7),SUM(Y7:AA7))</f>
        <v>262</v>
      </c>
      <c r="AK7" s="8">
        <f t="shared" ref="AK7:AK20" si="5">100-(N7/G7*100)</f>
        <v>0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>
        <f t="shared" ref="AN7:AN20" si="8">IF(AK7&gt;24,(((K7/D7*100)+(M7/F7*100)+(76-((((1.76*G7-N7)/G7)*100)-100)))),(((K7/D7*100)+(M7/F7*100)+(((1.76*G7-N7)/G7)*100))))</f>
        <v>262</v>
      </c>
      <c r="AO7" s="1">
        <f t="shared" ref="AO7:AO20" si="9">IFERROR(AM7,AN7)</f>
        <v>262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MONITORING!H9</f>
        <v>20</v>
      </c>
      <c r="E8" s="45" t="str">
        <f>MONITORING!I9</f>
        <v>lap</v>
      </c>
      <c r="F8" s="97">
        <f t="shared" si="0"/>
        <v>100</v>
      </c>
      <c r="G8" s="97">
        <f t="shared" ref="G8:G13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MONITORING!H9</f>
        <v>20</v>
      </c>
      <c r="L8" s="44" t="str">
        <f t="shared" si="1"/>
        <v>lap</v>
      </c>
      <c r="M8" s="103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MONITORING!H10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MONITORING!H10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MONITORING!H11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MONITORING!H11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MONITORING!H12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MONITORING!H12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MONITORING!H13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MONITORING!H13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106">
        <v>7</v>
      </c>
      <c r="B13" s="13">
        <f>'FORM SKP'!B17</f>
        <v>0</v>
      </c>
      <c r="C13" s="43">
        <f>'FORM SKP'!C15</f>
        <v>0</v>
      </c>
      <c r="D13" s="104">
        <f>MONITORING!H14</f>
        <v>0</v>
      </c>
      <c r="E13" s="45" t="str">
        <f>MONITORING!I12</f>
        <v>lap</v>
      </c>
      <c r="F13" s="105" t="str">
        <f>IF(D13=0,"0",100)</f>
        <v>0</v>
      </c>
      <c r="G13" s="105" t="str">
        <f t="shared" si="10"/>
        <v>0</v>
      </c>
      <c r="H13" s="51" t="str">
        <f>'FORM SKP'!J15</f>
        <v>bulan</v>
      </c>
      <c r="I13" s="16">
        <f>'FORM SKP'!K15</f>
        <v>0</v>
      </c>
      <c r="J13" s="43">
        <f>K13*'FORM SKP'!D15</f>
        <v>0</v>
      </c>
      <c r="K13" s="11">
        <f>MONITORING!H14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SKP'!C16</f>
        <v>0</v>
      </c>
      <c r="D14" s="104">
        <f>MONITORING!H15</f>
        <v>0</v>
      </c>
      <c r="E14" s="45" t="str">
        <f>MONITORING!I13</f>
        <v>lap</v>
      </c>
      <c r="F14" s="105" t="str">
        <f>IF(D14=0,"0",100)</f>
        <v>0</v>
      </c>
      <c r="G14" s="105" t="str">
        <f t="shared" ref="G14:G15" si="25">IF(D14=0,"0",1)</f>
        <v>0</v>
      </c>
      <c r="H14" s="51" t="str">
        <f>'FORM SKP'!J16</f>
        <v>bulan</v>
      </c>
      <c r="I14" s="16">
        <f>'FORM SKP'!K16</f>
        <v>0</v>
      </c>
      <c r="J14" s="43">
        <f>K14*'FORM SKP'!D16</f>
        <v>0</v>
      </c>
      <c r="K14" s="11">
        <f>MONITORING!H15</f>
        <v>0</v>
      </c>
      <c r="L14" s="44" t="str">
        <f t="shared" ref="L14:L15" si="26">E14</f>
        <v>lap</v>
      </c>
      <c r="M14" s="121" t="s">
        <v>154</v>
      </c>
      <c r="N14" s="11" t="str">
        <f t="shared" ref="N14:N15" si="27">G14</f>
        <v>0</v>
      </c>
      <c r="O14" s="51" t="str">
        <f t="shared" ref="O14:O15" si="28">H14</f>
        <v>bulan</v>
      </c>
      <c r="P14" s="19"/>
      <c r="Q14" s="5" t="str">
        <f t="shared" ref="Q14:Q15" si="29">IF(D14=0,"0",AG14)</f>
        <v>0</v>
      </c>
      <c r="R14" s="12">
        <f t="shared" ref="R14:R15" si="30">IF(P14="",Q14/3,Q14/4)</f>
        <v>0</v>
      </c>
      <c r="T14" s="1">
        <f t="shared" ref="T14:T15" si="31">IF(D14&gt;0,1,0)</f>
        <v>0</v>
      </c>
      <c r="U14" s="1">
        <f t="shared" ref="U14:U15" si="32">IFERROR(R14,0)</f>
        <v>0</v>
      </c>
      <c r="W14" s="1" t="e">
        <f t="shared" ref="W14:W15" si="33">100-(N14/G14*100)</f>
        <v>#DIV/0!</v>
      </c>
      <c r="X14" s="6" t="e">
        <f t="shared" ref="X14:X15" si="34">100-(P14/I14*100)</f>
        <v>#DIV/0!</v>
      </c>
      <c r="Y14" s="1" t="e">
        <f t="shared" ref="Y14:Y15" si="35">K14/D14*100</f>
        <v>#DIV/0!</v>
      </c>
      <c r="Z14" s="1" t="e">
        <f t="shared" ref="Z14:Z15" si="36">M14/F14*100</f>
        <v>#VALUE!</v>
      </c>
      <c r="AA14" s="7" t="e">
        <f t="shared" ref="AA14:AA15" si="37">IF(W14&gt;24,AD14,AC14)</f>
        <v>#DIV/0!</v>
      </c>
      <c r="AB14" s="7" t="e">
        <f t="shared" ref="AB14:AB15" si="38">IF(X14&gt;24,AF14,AE14)</f>
        <v>#DIV/0!</v>
      </c>
      <c r="AC14" s="1" t="e">
        <f t="shared" ref="AC14:AC15" si="39">((1.76*G14-N14)/G14)*100</f>
        <v>#DIV/0!</v>
      </c>
      <c r="AD14" s="1" t="e">
        <f t="shared" ref="AD14:AD15" si="40">76-((((1.76*G14-N14)/G14)*100)-100)</f>
        <v>#DIV/0!</v>
      </c>
      <c r="AE14" s="1" t="e">
        <f t="shared" ref="AE14:AE15" si="41">((1.76*I14-P14)/I14)*100</f>
        <v>#DIV/0!</v>
      </c>
      <c r="AF14" s="1" t="e">
        <f t="shared" ref="AF14:AF15" si="42">76-((((1.76*I14-P14)/I14)*100)-100)</f>
        <v>#DIV/0!</v>
      </c>
      <c r="AG14" s="1" t="e">
        <f t="shared" ref="AG14:AG15" si="43">IFERROR(SUM(Y14:AB14),SUM(Y14:AA14))</f>
        <v>#DIV/0!</v>
      </c>
      <c r="AK14" s="7" t="e">
        <f t="shared" ref="AK14:AK15" si="44">100-(N14/G14*100)</f>
        <v>#DIV/0!</v>
      </c>
      <c r="AL14" s="9" t="e">
        <f t="shared" ref="AL14:AL15" si="45">100-(P14/I14*100)</f>
        <v>#DIV/0!</v>
      </c>
      <c r="AM14" s="7" t="e">
        <f t="shared" ref="AM14:AM15" si="46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:AN15" si="47">IF(AK14&gt;24,(((K14/D14*100)+(M14/F14*100)+(76-((((1.76*G14-N14)/G14)*100)-100)))),(((K14/D14*100)+(M14/F14*100)+(((1.76*G14-N14)/G14)*100))))</f>
        <v>#DIV/0!</v>
      </c>
      <c r="AO14" s="1" t="e">
        <f t="shared" ref="AO14:AO15" si="48">IFERROR(AM14,AN14)</f>
        <v>#DIV/0!</v>
      </c>
    </row>
    <row r="15" spans="1:41" ht="24.95" hidden="1" customHeight="1">
      <c r="A15" s="106">
        <v>9</v>
      </c>
      <c r="B15" s="13">
        <f>'FORM SKP'!B19</f>
        <v>0</v>
      </c>
      <c r="C15" s="43">
        <f>'FORM SKP'!C16</f>
        <v>0</v>
      </c>
      <c r="D15" s="110">
        <f>MONITORING!H16</f>
        <v>0</v>
      </c>
      <c r="E15" s="45" t="str">
        <f>MONITORING!I13</f>
        <v>lap</v>
      </c>
      <c r="F15" s="105" t="str">
        <f>IF(D15=0,"0",100)</f>
        <v>0</v>
      </c>
      <c r="G15" s="105" t="str">
        <f t="shared" si="25"/>
        <v>0</v>
      </c>
      <c r="H15" s="51" t="str">
        <f>'FORM SKP'!J16</f>
        <v>bulan</v>
      </c>
      <c r="I15" s="16">
        <f>'FORM SKP'!K16</f>
        <v>0</v>
      </c>
      <c r="J15" s="43">
        <f>K15*'FORM SKP'!D16</f>
        <v>0</v>
      </c>
      <c r="K15" s="11">
        <f>MONITORING!H17</f>
        <v>0</v>
      </c>
      <c r="L15" s="44" t="str">
        <f t="shared" si="26"/>
        <v>lap</v>
      </c>
      <c r="M15" s="105">
        <v>86</v>
      </c>
      <c r="N15" s="11" t="str">
        <f t="shared" si="27"/>
        <v>0</v>
      </c>
      <c r="O15" s="51" t="str">
        <f t="shared" si="28"/>
        <v>bulan</v>
      </c>
      <c r="P15" s="19"/>
      <c r="Q15" s="5" t="str">
        <f t="shared" si="29"/>
        <v>0</v>
      </c>
      <c r="R15" s="12">
        <f t="shared" si="30"/>
        <v>0</v>
      </c>
      <c r="T15" s="1">
        <f t="shared" si="31"/>
        <v>0</v>
      </c>
      <c r="U15" s="1">
        <f t="shared" si="32"/>
        <v>0</v>
      </c>
      <c r="W15" s="1" t="e">
        <f t="shared" si="33"/>
        <v>#DIV/0!</v>
      </c>
      <c r="X15" s="6" t="e">
        <f t="shared" si="34"/>
        <v>#DIV/0!</v>
      </c>
      <c r="Y15" s="1" t="e">
        <f t="shared" si="35"/>
        <v>#DIV/0!</v>
      </c>
      <c r="Z15" s="1" t="e">
        <f t="shared" si="36"/>
        <v>#DIV/0!</v>
      </c>
      <c r="AA15" s="7" t="e">
        <f t="shared" si="37"/>
        <v>#DIV/0!</v>
      </c>
      <c r="AB15" s="7" t="e">
        <f t="shared" si="38"/>
        <v>#DIV/0!</v>
      </c>
      <c r="AC15" s="1" t="e">
        <f t="shared" si="39"/>
        <v>#DIV/0!</v>
      </c>
      <c r="AD15" s="1" t="e">
        <f t="shared" si="40"/>
        <v>#DIV/0!</v>
      </c>
      <c r="AE15" s="1" t="e">
        <f t="shared" si="41"/>
        <v>#DIV/0!</v>
      </c>
      <c r="AF15" s="1" t="e">
        <f t="shared" si="42"/>
        <v>#DIV/0!</v>
      </c>
      <c r="AG15" s="1" t="e">
        <f t="shared" si="43"/>
        <v>#DIV/0!</v>
      </c>
      <c r="AK15" s="7" t="e">
        <f t="shared" si="44"/>
        <v>#DIV/0!</v>
      </c>
      <c r="AL15" s="9" t="e">
        <f t="shared" si="45"/>
        <v>#DIV/0!</v>
      </c>
      <c r="AM15" s="7" t="e">
        <f t="shared" si="46"/>
        <v>#DIV/0!</v>
      </c>
      <c r="AN15" s="7" t="e">
        <f t="shared" si="47"/>
        <v>#DIV/0!</v>
      </c>
      <c r="AO15" s="1" t="e">
        <f t="shared" si="48"/>
        <v>#DIV/0!</v>
      </c>
    </row>
    <row r="16" spans="1:41" ht="24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103"/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0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49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103">
        <v>86</v>
      </c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49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103">
        <v>86</v>
      </c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49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103">
        <v>86</v>
      </c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49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2.7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103">
        <v>86</v>
      </c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394"/>
      <c r="B21" s="395"/>
      <c r="C21" s="12">
        <f>SUM(C7:C20)</f>
        <v>0</v>
      </c>
      <c r="D21" s="394"/>
      <c r="E21" s="396"/>
      <c r="F21" s="396"/>
      <c r="G21" s="396"/>
      <c r="H21" s="396"/>
      <c r="I21" s="395"/>
      <c r="J21" s="12">
        <f>SUM(J7:J20)</f>
        <v>4.5451388888888893</v>
      </c>
      <c r="K21" s="394"/>
      <c r="L21" s="396"/>
      <c r="M21" s="396"/>
      <c r="N21" s="396"/>
      <c r="O21" s="396"/>
      <c r="P21" s="396"/>
      <c r="Q21" s="395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95"/>
      <c r="B22" s="397" t="s">
        <v>40</v>
      </c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9"/>
    </row>
    <row r="23" spans="1:41" ht="15.75" customHeight="1">
      <c r="A23" s="95">
        <v>1</v>
      </c>
      <c r="B23" s="10" t="s">
        <v>24</v>
      </c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95"/>
      <c r="R23" s="401"/>
      <c r="Z23" s="1" t="s">
        <v>34</v>
      </c>
      <c r="AJ23" s="1" t="s">
        <v>30</v>
      </c>
      <c r="AL23" s="7"/>
    </row>
    <row r="24" spans="1:41" ht="15.75" customHeight="1">
      <c r="A24" s="95"/>
      <c r="B24" s="10"/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95"/>
      <c r="R24" s="401"/>
      <c r="Z24" s="1" t="s">
        <v>35</v>
      </c>
      <c r="AJ24" s="1" t="s">
        <v>31</v>
      </c>
      <c r="AL24" s="7"/>
    </row>
    <row r="25" spans="1:41" ht="15.75" customHeight="1">
      <c r="A25" s="95">
        <v>2</v>
      </c>
      <c r="B25" s="10" t="s">
        <v>25</v>
      </c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95"/>
      <c r="R25" s="401"/>
      <c r="AL25" s="7"/>
    </row>
    <row r="26" spans="1:41" ht="15.75" customHeight="1">
      <c r="A26" s="95"/>
      <c r="B26" s="10"/>
      <c r="C26" s="10"/>
      <c r="D26" s="392"/>
      <c r="E26" s="392"/>
      <c r="F26" s="392"/>
      <c r="G26" s="392"/>
      <c r="H26" s="392"/>
      <c r="I26" s="392"/>
      <c r="J26" s="14"/>
      <c r="K26" s="400"/>
      <c r="L26" s="400"/>
      <c r="M26" s="400"/>
      <c r="N26" s="400"/>
      <c r="O26" s="400"/>
      <c r="P26" s="400"/>
      <c r="Q26" s="95"/>
      <c r="R26" s="401"/>
      <c r="X26" s="1">
        <f>SUM(Y11:AA11)</f>
        <v>262</v>
      </c>
    </row>
    <row r="27" spans="1:41" ht="15.75" customHeight="1">
      <c r="A27" s="21"/>
      <c r="B27" s="17"/>
      <c r="C27" s="17"/>
      <c r="D27" s="18"/>
      <c r="E27" s="18"/>
      <c r="F27" s="18"/>
      <c r="G27" s="18"/>
      <c r="H27" s="18"/>
      <c r="I27" s="18"/>
      <c r="J27" s="22"/>
      <c r="K27" s="23"/>
      <c r="L27" s="23"/>
      <c r="M27" s="23"/>
      <c r="N27" s="23"/>
      <c r="O27" s="23"/>
      <c r="P27" s="23"/>
      <c r="Q27" s="24"/>
      <c r="R27" s="2"/>
    </row>
    <row r="28" spans="1:41" ht="13.5" customHeight="1">
      <c r="A28" s="391" t="s">
        <v>17</v>
      </c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25">
        <f>(SUM(U7:U20)/T28)+R23+R25</f>
        <v>87.333333333333329</v>
      </c>
      <c r="T28" s="1">
        <f>SUM(T7:T23)</f>
        <v>6</v>
      </c>
    </row>
    <row r="29" spans="1:41" ht="13.5" customHeight="1">
      <c r="A29" s="391"/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15" t="str">
        <f>IF(R28&lt;=50,"(Buruk)",IF(R28&lt;=60,"(Sedang)",IF(R28&lt;=75,"(Cukup)",IF(R28&lt;=90.99,"(Baik)","(Sangat Baik)"))))</f>
        <v>(Baik)</v>
      </c>
    </row>
    <row r="30" spans="1:41" ht="15" customHeight="1"/>
    <row r="31" spans="1:41" ht="13.5" customHeight="1">
      <c r="D31" s="98"/>
      <c r="E31" s="98"/>
      <c r="F31" s="98"/>
      <c r="G31" s="98"/>
      <c r="H31" s="98"/>
      <c r="I31" s="98"/>
      <c r="J31" s="98"/>
      <c r="K31" s="304" t="s">
        <v>171</v>
      </c>
      <c r="L31" s="98"/>
      <c r="M31" s="98"/>
      <c r="N31" s="98"/>
      <c r="O31" s="98"/>
      <c r="P31" s="98"/>
    </row>
    <row r="32" spans="1:41" ht="12.75" customHeight="1">
      <c r="B32" s="98" t="s">
        <v>137</v>
      </c>
      <c r="D32" s="98"/>
      <c r="E32" s="98"/>
      <c r="F32" s="98"/>
      <c r="G32" s="98"/>
      <c r="H32" s="98"/>
      <c r="I32" s="98"/>
      <c r="J32" s="98"/>
      <c r="K32" s="98" t="s">
        <v>22</v>
      </c>
      <c r="L32" s="98"/>
      <c r="M32" s="98"/>
      <c r="N32" s="98"/>
      <c r="O32" s="98"/>
      <c r="P32" s="98"/>
    </row>
    <row r="33" spans="2:20">
      <c r="B33" s="98"/>
    </row>
    <row r="34" spans="2:20">
      <c r="B34" s="98"/>
    </row>
    <row r="35" spans="2:20" ht="17.25" customHeight="1">
      <c r="B35" s="100" t="str">
        <f>E3</f>
        <v>Drs. HARYOTO, M.Ed.</v>
      </c>
      <c r="D35" s="98"/>
      <c r="E35" s="98"/>
      <c r="F35" s="98"/>
      <c r="G35" s="98"/>
      <c r="H35" s="98"/>
      <c r="I35" s="98"/>
      <c r="J35" s="98"/>
      <c r="K35" s="100" t="str">
        <f>'FORM SKP'!A31</f>
        <v>Dra. SULASTRI, M.Pd.</v>
      </c>
      <c r="L35" s="100"/>
      <c r="M35" s="100"/>
      <c r="N35" s="100"/>
      <c r="O35" s="100"/>
      <c r="P35" s="100"/>
      <c r="T35" s="1">
        <f>Q7/3</f>
        <v>87.333333333333329</v>
      </c>
    </row>
    <row r="36" spans="2:20" ht="16.5" customHeight="1">
      <c r="B36" s="98" t="str">
        <f>"NIP."&amp;E4</f>
        <v>NIP.19600129 198603 1 010</v>
      </c>
      <c r="D36" s="98"/>
      <c r="E36" s="98"/>
      <c r="F36" s="98"/>
      <c r="G36" s="98"/>
      <c r="H36" s="98"/>
      <c r="I36" s="98"/>
      <c r="J36" s="98"/>
      <c r="K36" s="98" t="str">
        <f>'FORM SKP'!A32</f>
        <v>NIP. 19620304 198703 2 004</v>
      </c>
      <c r="L36" s="98"/>
      <c r="M36" s="98"/>
      <c r="N36" s="98"/>
      <c r="O36" s="98"/>
      <c r="P36" s="98"/>
    </row>
  </sheetData>
  <mergeCells count="29">
    <mergeCell ref="A21:B21"/>
    <mergeCell ref="D21:I21"/>
    <mergeCell ref="K21:Q21"/>
    <mergeCell ref="A28:Q29"/>
    <mergeCell ref="B22:R22"/>
    <mergeCell ref="D23:I23"/>
    <mergeCell ref="K23:P23"/>
    <mergeCell ref="R23:R24"/>
    <mergeCell ref="D24:I24"/>
    <mergeCell ref="K24:P24"/>
    <mergeCell ref="D25:I25"/>
    <mergeCell ref="K25:P25"/>
    <mergeCell ref="R25:R26"/>
    <mergeCell ref="D26:I26"/>
    <mergeCell ref="K26:P26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6"/>
  <sheetViews>
    <sheetView zoomScaleSheetLayoutView="100" workbookViewId="0">
      <selection activeCell="K32" sqref="K32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172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4" t="s">
        <v>92</v>
      </c>
      <c r="G6" s="393" t="s">
        <v>15</v>
      </c>
      <c r="H6" s="393"/>
      <c r="I6" s="94" t="s">
        <v>16</v>
      </c>
      <c r="J6" s="390"/>
      <c r="K6" s="393" t="s">
        <v>21</v>
      </c>
      <c r="L6" s="393"/>
      <c r="M6" s="94" t="s">
        <v>92</v>
      </c>
      <c r="N6" s="393" t="s">
        <v>15</v>
      </c>
      <c r="O6" s="393"/>
      <c r="P6" s="94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MONITORING!L8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MONITORING!L8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5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 t="e">
        <f>IFERROR(SUM(Y7:AB7),SUM(Y7:AA7))</f>
        <v>#DIV/0!</v>
      </c>
      <c r="AK7" s="8" t="e">
        <f t="shared" ref="AK7:AK20" si="5">100-(N7/G7*100)</f>
        <v>#DIV/0!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20" si="8">IF(AK7&gt;24,(((K7/D7*100)+(M7/F7*100)+(76-((((1.76*G7-N7)/G7)*100)-100)))),(((K7/D7*100)+(M7/F7*100)+(((1.76*G7-N7)/G7)*100))))</f>
        <v>#DIV/0!</v>
      </c>
      <c r="AO7" s="1" t="e">
        <f t="shared" ref="AO7:AO20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MONITORING!L9</f>
        <v>20</v>
      </c>
      <c r="E8" s="45" t="str">
        <f>MONITORING!I9</f>
        <v>lap</v>
      </c>
      <c r="F8" s="97">
        <f t="shared" si="0"/>
        <v>100</v>
      </c>
      <c r="G8" s="97">
        <f t="shared" ref="G8:G15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MONITORING!L9</f>
        <v>20</v>
      </c>
      <c r="L8" s="44" t="str">
        <f t="shared" si="1"/>
        <v>lap</v>
      </c>
      <c r="M8" s="97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MONITORING!L10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MONITORING!L10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MONITORING!L11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MONITORING!L11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104">
        <f>MONITORING!L12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MONITORING!L12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104">
        <f>MONITORING!L13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MONITORING!L13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104">
        <f>MONITORING!L14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MONITORING!L14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04">
        <f>MONITORING!L15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MONITORING!L15</f>
        <v>0</v>
      </c>
      <c r="L14" s="44" t="str">
        <f t="shared" ref="L14" si="27">E14</f>
        <v>lap</v>
      </c>
      <c r="M14" s="121" t="s">
        <v>154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ref="R14" si="31">IF(P14="",Q14/3,Q14/4)</f>
        <v>0</v>
      </c>
      <c r="T14" s="1">
        <f t="shared" ref="T14" si="32">IF(D14&gt;0,1,0)</f>
        <v>0</v>
      </c>
      <c r="U14" s="1">
        <f t="shared" ref="U14" si="33">IFERROR(R14,0)</f>
        <v>0</v>
      </c>
      <c r="W14" s="1" t="e">
        <f t="shared" ref="W14" si="34">100-(N14/G14*100)</f>
        <v>#DIV/0!</v>
      </c>
      <c r="X14" s="6" t="e">
        <f t="shared" ref="X14" si="35">100-(P14/I14*100)</f>
        <v>#DIV/0!</v>
      </c>
      <c r="Y14" s="1" t="e">
        <f t="shared" ref="Y14" si="36">K14/D14*100</f>
        <v>#DIV/0!</v>
      </c>
      <c r="Z14" s="1" t="e">
        <f t="shared" ref="Z14" si="37">M14/F14*100</f>
        <v>#VALUE!</v>
      </c>
      <c r="AA14" s="7" t="e">
        <f t="shared" ref="AA14" si="38">IF(W14&gt;24,AD14,AC14)</f>
        <v>#DIV/0!</v>
      </c>
      <c r="AB14" s="7" t="e">
        <f t="shared" ref="AB14" si="39">IF(X14&gt;24,AF14,AE14)</f>
        <v>#DIV/0!</v>
      </c>
      <c r="AC14" s="1" t="e">
        <f t="shared" ref="AC14" si="40">((1.76*G14-N14)/G14)*100</f>
        <v>#DIV/0!</v>
      </c>
      <c r="AD14" s="1" t="e">
        <f t="shared" ref="AD14" si="41">76-((((1.76*G14-N14)/G14)*100)-100)</f>
        <v>#DIV/0!</v>
      </c>
      <c r="AE14" s="1" t="e">
        <f t="shared" ref="AE14" si="42">((1.76*I14-P14)/I14)*100</f>
        <v>#DIV/0!</v>
      </c>
      <c r="AF14" s="1" t="e">
        <f t="shared" ref="AF14" si="43">76-((((1.76*I14-P14)/I14)*100)-100)</f>
        <v>#DIV/0!</v>
      </c>
      <c r="AG14" s="1" t="e">
        <f t="shared" ref="AG14" si="44">IFERROR(SUM(Y14:AB14),SUM(Y14:AA14))</f>
        <v>#DIV/0!</v>
      </c>
      <c r="AK14" s="7" t="e">
        <f t="shared" ref="AK14" si="45">100-(N14/G14*100)</f>
        <v>#DIV/0!</v>
      </c>
      <c r="AL14" s="9" t="e">
        <f t="shared" ref="AL14" si="46">100-(P14/I14*100)</f>
        <v>#DIV/0!</v>
      </c>
      <c r="AM14" s="7" t="e">
        <f t="shared" ref="AM14" si="47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8">IF(AK14&gt;24,(((K14/D14*100)+(M14/F14*100)+(76-((((1.76*G14-N14)/G14)*100)-100)))),(((K14/D14*100)+(M14/F14*100)+(((1.76*G14-N14)/G14)*100))))</f>
        <v>#DIV/0!</v>
      </c>
      <c r="AO14" s="1" t="e">
        <f t="shared" ref="AO14" si="49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04">
        <f>MONITORING!L17</f>
        <v>0</v>
      </c>
      <c r="E15" s="45" t="str">
        <f>MONITORING!I17</f>
        <v>lap</v>
      </c>
      <c r="F15" s="97" t="str">
        <f t="shared" ref="F15" si="50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MONITORING!L17</f>
        <v>0</v>
      </c>
      <c r="L15" s="44" t="str">
        <f t="shared" si="24"/>
        <v>lap</v>
      </c>
      <c r="M15" s="103">
        <v>86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#DIV/0!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103">
        <v>86</v>
      </c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86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51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103">
        <v>86</v>
      </c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1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103">
        <v>86</v>
      </c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1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103">
        <v>86</v>
      </c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5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2.7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103">
        <v>86</v>
      </c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394"/>
      <c r="B21" s="395"/>
      <c r="C21" s="12">
        <f>SUM(C7:C20)</f>
        <v>0</v>
      </c>
      <c r="D21" s="394"/>
      <c r="E21" s="396"/>
      <c r="F21" s="396"/>
      <c r="G21" s="396"/>
      <c r="H21" s="396"/>
      <c r="I21" s="395"/>
      <c r="J21" s="12">
        <f>SUM(J7:J20)</f>
        <v>2.0659722222222223</v>
      </c>
      <c r="K21" s="394"/>
      <c r="L21" s="396"/>
      <c r="M21" s="396"/>
      <c r="N21" s="396"/>
      <c r="O21" s="396"/>
      <c r="P21" s="396"/>
      <c r="Q21" s="395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95"/>
      <c r="B22" s="397" t="s">
        <v>40</v>
      </c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9"/>
    </row>
    <row r="23" spans="1:41" ht="15.75" customHeight="1">
      <c r="A23" s="95">
        <v>1</v>
      </c>
      <c r="B23" s="10" t="s">
        <v>24</v>
      </c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95"/>
      <c r="R23" s="401"/>
      <c r="Z23" s="1" t="s">
        <v>34</v>
      </c>
      <c r="AJ23" s="1" t="s">
        <v>30</v>
      </c>
      <c r="AL23" s="7"/>
    </row>
    <row r="24" spans="1:41" ht="15.75" customHeight="1">
      <c r="A24" s="95"/>
      <c r="B24" s="10"/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95"/>
      <c r="R24" s="401"/>
      <c r="Z24" s="1" t="s">
        <v>35</v>
      </c>
      <c r="AJ24" s="1" t="s">
        <v>31</v>
      </c>
      <c r="AL24" s="7"/>
    </row>
    <row r="25" spans="1:41" ht="15.75" customHeight="1">
      <c r="A25" s="95">
        <v>2</v>
      </c>
      <c r="B25" s="10" t="s">
        <v>25</v>
      </c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95"/>
      <c r="R25" s="401"/>
      <c r="AL25" s="7"/>
    </row>
    <row r="26" spans="1:41" ht="15.75" customHeight="1">
      <c r="A26" s="95"/>
      <c r="B26" s="10"/>
      <c r="C26" s="10"/>
      <c r="D26" s="392"/>
      <c r="E26" s="392"/>
      <c r="F26" s="392"/>
      <c r="G26" s="392"/>
      <c r="H26" s="392"/>
      <c r="I26" s="392"/>
      <c r="J26" s="14"/>
      <c r="K26" s="400"/>
      <c r="L26" s="400"/>
      <c r="M26" s="400"/>
      <c r="N26" s="400"/>
      <c r="O26" s="400"/>
      <c r="P26" s="400"/>
      <c r="Q26" s="95"/>
      <c r="R26" s="401"/>
      <c r="X26" s="1">
        <f>SUM(Y11:AA11)</f>
        <v>262</v>
      </c>
    </row>
    <row r="27" spans="1:41" ht="15.75" customHeight="1">
      <c r="A27" s="21"/>
      <c r="B27" s="17"/>
      <c r="C27" s="17"/>
      <c r="D27" s="18"/>
      <c r="E27" s="18"/>
      <c r="F27" s="18"/>
      <c r="G27" s="18"/>
      <c r="H27" s="18"/>
      <c r="I27" s="18"/>
      <c r="J27" s="22"/>
      <c r="K27" s="23"/>
      <c r="L27" s="23"/>
      <c r="M27" s="23"/>
      <c r="N27" s="23"/>
      <c r="O27" s="23"/>
      <c r="P27" s="23"/>
      <c r="Q27" s="24"/>
      <c r="R27" s="2"/>
    </row>
    <row r="28" spans="1:41" ht="13.5" customHeight="1">
      <c r="A28" s="391" t="s">
        <v>17</v>
      </c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25">
        <f>(SUM(U7:U20)/T28)+R23+R25</f>
        <v>87.333333333333329</v>
      </c>
      <c r="T28" s="1">
        <f>SUM(T7:T27)</f>
        <v>5</v>
      </c>
    </row>
    <row r="29" spans="1:41" ht="13.5" customHeight="1">
      <c r="A29" s="391"/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15" t="str">
        <f>IF(R28&lt;=50,"(Buruk)",IF(R28&lt;=60,"(Sedang)",IF(R28&lt;=75,"(Cukup)",IF(R28&lt;=90.99,"(Baik)","(Sangat Baik)"))))</f>
        <v>(Baik)</v>
      </c>
    </row>
    <row r="30" spans="1:41" ht="15" customHeight="1"/>
    <row r="31" spans="1:41" ht="13.5" customHeight="1">
      <c r="D31" s="98"/>
      <c r="E31" s="98"/>
      <c r="F31" s="98"/>
      <c r="G31" s="98"/>
      <c r="H31" s="98"/>
      <c r="I31" s="98"/>
      <c r="J31" s="98"/>
      <c r="K31" s="305" t="s">
        <v>173</v>
      </c>
      <c r="L31" s="98"/>
      <c r="M31" s="98"/>
      <c r="N31" s="98"/>
      <c r="O31" s="98"/>
      <c r="P31" s="98"/>
    </row>
    <row r="32" spans="1:41" ht="12.75" customHeight="1">
      <c r="B32" s="98" t="s">
        <v>137</v>
      </c>
      <c r="D32" s="98"/>
      <c r="E32" s="98"/>
      <c r="F32" s="98"/>
      <c r="G32" s="98"/>
      <c r="H32" s="98"/>
      <c r="I32" s="98"/>
      <c r="J32" s="98"/>
      <c r="K32" s="98" t="s">
        <v>22</v>
      </c>
      <c r="L32" s="98"/>
      <c r="M32" s="98"/>
      <c r="N32" s="98"/>
      <c r="O32" s="98"/>
      <c r="P32" s="98"/>
    </row>
    <row r="33" spans="2:20">
      <c r="B33" s="98"/>
    </row>
    <row r="34" spans="2:20">
      <c r="B34" s="98"/>
    </row>
    <row r="35" spans="2:20" ht="17.25" customHeight="1">
      <c r="B35" s="100" t="str">
        <f>E3</f>
        <v>Drs. HARYOTO, M.Ed.</v>
      </c>
      <c r="D35" s="98"/>
      <c r="E35" s="98"/>
      <c r="F35" s="98"/>
      <c r="G35" s="98"/>
      <c r="H35" s="98"/>
      <c r="I35" s="98"/>
      <c r="J35" s="98"/>
      <c r="K35" s="100" t="str">
        <f>'FORM SKP'!A31</f>
        <v>Dra. SULASTRI, M.Pd.</v>
      </c>
      <c r="L35" s="100"/>
      <c r="M35" s="100"/>
      <c r="N35" s="100"/>
      <c r="O35" s="100"/>
      <c r="P35" s="100"/>
      <c r="T35" s="1">
        <f>Q7/3</f>
        <v>0</v>
      </c>
    </row>
    <row r="36" spans="2:20" ht="16.5" customHeight="1">
      <c r="B36" s="98" t="str">
        <f>"NIP."&amp;E4</f>
        <v>NIP.19600129 198603 1 010</v>
      </c>
      <c r="D36" s="98"/>
      <c r="E36" s="98"/>
      <c r="F36" s="98"/>
      <c r="G36" s="98"/>
      <c r="H36" s="98"/>
      <c r="I36" s="98"/>
      <c r="J36" s="98"/>
      <c r="K36" s="98" t="str">
        <f>'FORM SKP'!A32</f>
        <v>NIP. 19620304 198703 2 004</v>
      </c>
      <c r="L36" s="98"/>
      <c r="M36" s="98"/>
      <c r="N36" s="98"/>
      <c r="O36" s="98"/>
      <c r="P36" s="98"/>
    </row>
  </sheetData>
  <mergeCells count="29">
    <mergeCell ref="A21:B21"/>
    <mergeCell ref="D21:I21"/>
    <mergeCell ref="K21:Q21"/>
    <mergeCell ref="A28:Q29"/>
    <mergeCell ref="B22:R22"/>
    <mergeCell ref="D23:I23"/>
    <mergeCell ref="K23:P23"/>
    <mergeCell ref="R23:R24"/>
    <mergeCell ref="D24:I24"/>
    <mergeCell ref="K24:P24"/>
    <mergeCell ref="D25:I25"/>
    <mergeCell ref="K25:P25"/>
    <mergeCell ref="R25:R26"/>
    <mergeCell ref="D26:I26"/>
    <mergeCell ref="K26:P26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7"/>
  <sheetViews>
    <sheetView view="pageBreakPreview" zoomScaleSheetLayoutView="100" workbookViewId="0">
      <selection activeCell="M34" sqref="M34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174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4" t="s">
        <v>92</v>
      </c>
      <c r="G6" s="393" t="s">
        <v>15</v>
      </c>
      <c r="H6" s="393"/>
      <c r="I6" s="94" t="s">
        <v>16</v>
      </c>
      <c r="J6" s="390"/>
      <c r="K6" s="393" t="s">
        <v>21</v>
      </c>
      <c r="L6" s="393"/>
      <c r="M6" s="94" t="s">
        <v>92</v>
      </c>
      <c r="N6" s="393" t="s">
        <v>15</v>
      </c>
      <c r="O6" s="393"/>
      <c r="P6" s="94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MONITORING!P8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MONITORING!R8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5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20" si="3">((1.76*I7-P7)/I7)*100</f>
        <v>#DIV/0!</v>
      </c>
      <c r="AF7" s="1" t="e">
        <f t="shared" ref="AF7:AF20" si="4">76-((((1.76*I7-P7)/I7)*100)-100)</f>
        <v>#DIV/0!</v>
      </c>
      <c r="AG7" s="1" t="e">
        <f>IFERROR(SUM(Y7:AB7),SUM(Y7:AA7))</f>
        <v>#DIV/0!</v>
      </c>
      <c r="AK7" s="8" t="e">
        <f t="shared" ref="AK7:AK20" si="5">100-(N7/G7*100)</f>
        <v>#DIV/0!</v>
      </c>
      <c r="AL7" s="4" t="e">
        <f t="shared" ref="AL7:AL20" si="6">100-(P7/I7*100)</f>
        <v>#DIV/0!</v>
      </c>
      <c r="AM7" s="7" t="e">
        <f t="shared" ref="AM7:AM20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20" si="8">IF(AK7&gt;24,(((K7/D7*100)+(M7/F7*100)+(76-((((1.76*G7-N7)/G7)*100)-100)))),(((K7/D7*100)+(M7/F7*100)+(((1.76*G7-N7)/G7)*100))))</f>
        <v>#DIV/0!</v>
      </c>
      <c r="AO7" s="1" t="e">
        <f t="shared" ref="AO7:AO20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MONITORING!P9</f>
        <v>20</v>
      </c>
      <c r="E8" s="45" t="str">
        <f>MONITORING!I9</f>
        <v>lap</v>
      </c>
      <c r="F8" s="97">
        <f t="shared" si="0"/>
        <v>100</v>
      </c>
      <c r="G8" s="97">
        <f t="shared" ref="G8:G15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MONITORING!R9</f>
        <v>20</v>
      </c>
      <c r="L8" s="44" t="str">
        <f t="shared" si="1"/>
        <v>lap</v>
      </c>
      <c r="M8" s="103">
        <v>86</v>
      </c>
      <c r="N8" s="11">
        <f t="shared" ref="N8:O20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20" si="12">IF(D8&gt;0,1,0)</f>
        <v>1</v>
      </c>
      <c r="U8" s="1">
        <f t="shared" ref="U8:U20" si="13">IFERROR(R8,0)</f>
        <v>87.333333333333329</v>
      </c>
      <c r="W8" s="1">
        <f t="shared" ref="W8:W20" si="14">100-(N8/G8*100)</f>
        <v>0</v>
      </c>
      <c r="X8" s="6" t="e">
        <f>100-(P8/I8*100)</f>
        <v>#DIV/0!</v>
      </c>
      <c r="Y8" s="1">
        <f t="shared" ref="Y8:Y20" si="15">K8/D8*100</f>
        <v>100</v>
      </c>
      <c r="Z8" s="1">
        <f t="shared" ref="Z8:Z20" si="16">M8/F8*100</f>
        <v>86</v>
      </c>
      <c r="AA8" s="7">
        <f t="shared" ref="AA8:AA20" si="17">IF(W8&gt;24,AD8,AC8)</f>
        <v>76</v>
      </c>
      <c r="AB8" s="7" t="e">
        <f t="shared" ref="AB8:AB20" si="18">IF(X8&gt;24,AF8,AE8)</f>
        <v>#DIV/0!</v>
      </c>
      <c r="AC8" s="1">
        <f t="shared" ref="AC8:AC20" si="19">((1.76*G8-N8)/G8)*100</f>
        <v>76</v>
      </c>
      <c r="AD8" s="1">
        <f t="shared" ref="AD8:AD20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20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MONITORING!P10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MONITORING!R10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20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20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MONITORING!P11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MONITORING!R11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MONITORING!P12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MONITORING!R12</f>
        <v>2</v>
      </c>
      <c r="L11" s="44" t="str">
        <f t="shared" ref="L11:L20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MONITORING!P13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MONITORING!R13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MONITORING!P14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MONITORING!R14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10">
        <f>MONITORING!P15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MONITORING!R15</f>
        <v>0</v>
      </c>
      <c r="L14" s="44" t="str">
        <f t="shared" ref="L14" si="27">E14</f>
        <v>lap</v>
      </c>
      <c r="M14" s="121" t="s">
        <v>154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si="22"/>
        <v>0</v>
      </c>
      <c r="T14" s="1">
        <f t="shared" ref="T14" si="31">IF(D14&gt;0,1,0)</f>
        <v>0</v>
      </c>
      <c r="U14" s="1">
        <f t="shared" ref="U14" si="32">IFERROR(R14,0)</f>
        <v>0</v>
      </c>
      <c r="W14" s="1" t="e">
        <f t="shared" ref="W14" si="33">100-(N14/G14*100)</f>
        <v>#DIV/0!</v>
      </c>
      <c r="X14" s="6" t="e">
        <f t="shared" ref="X14" si="34">100-(P14/I14*100)</f>
        <v>#DIV/0!</v>
      </c>
      <c r="Y14" s="1" t="e">
        <f t="shared" ref="Y14" si="35">K14/D14*100</f>
        <v>#DIV/0!</v>
      </c>
      <c r="Z14" s="1" t="e">
        <f t="shared" ref="Z14" si="36">M14/F14*100</f>
        <v>#VALUE!</v>
      </c>
      <c r="AA14" s="7" t="e">
        <f t="shared" ref="AA14" si="37">IF(W14&gt;24,AD14,AC14)</f>
        <v>#DIV/0!</v>
      </c>
      <c r="AB14" s="7" t="e">
        <f t="shared" ref="AB14" si="38">IF(X14&gt;24,AF14,AE14)</f>
        <v>#DIV/0!</v>
      </c>
      <c r="AC14" s="1" t="e">
        <f t="shared" ref="AC14" si="39">((1.76*G14-N14)/G14)*100</f>
        <v>#DIV/0!</v>
      </c>
      <c r="AD14" s="1" t="e">
        <f t="shared" ref="AD14" si="40">76-((((1.76*G14-N14)/G14)*100)-100)</f>
        <v>#DIV/0!</v>
      </c>
      <c r="AE14" s="1" t="e">
        <f t="shared" ref="AE14" si="41">((1.76*I14-P14)/I14)*100</f>
        <v>#DIV/0!</v>
      </c>
      <c r="AF14" s="1" t="e">
        <f t="shared" ref="AF14" si="42">76-((((1.76*I14-P14)/I14)*100)-100)</f>
        <v>#DIV/0!</v>
      </c>
      <c r="AG14" s="1" t="e">
        <f t="shared" ref="AG14" si="43">IFERROR(SUM(Y14:AB14),SUM(Y14:AA14))</f>
        <v>#DIV/0!</v>
      </c>
      <c r="AK14" s="7" t="e">
        <f t="shared" ref="AK14" si="44">100-(N14/G14*100)</f>
        <v>#DIV/0!</v>
      </c>
      <c r="AL14" s="9" t="e">
        <f t="shared" ref="AL14" si="45">100-(P14/I14*100)</f>
        <v>#DIV/0!</v>
      </c>
      <c r="AM14" s="7" t="e">
        <f t="shared" ref="AM14" si="46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7">IF(AK14&gt;24,(((K14/D14*100)+(M14/F14*100)+(76-((((1.76*G14-N14)/G14)*100)-100)))),(((K14/D14*100)+(M14/F14*100)+(((1.76*G14-N14)/G14)*100))))</f>
        <v>#DIV/0!</v>
      </c>
      <c r="AO14" s="1" t="e">
        <f t="shared" ref="AO14" si="48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10">
        <f>MONITORING!P16</f>
        <v>0</v>
      </c>
      <c r="E15" s="45" t="str">
        <f>MONITORING!I17</f>
        <v>lap</v>
      </c>
      <c r="F15" s="97" t="str">
        <f t="shared" ref="F15" si="49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MONITORING!R16</f>
        <v>0</v>
      </c>
      <c r="L15" s="44" t="str">
        <f t="shared" si="24"/>
        <v>lap</v>
      </c>
      <c r="M15" s="103">
        <v>86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#DIV/0!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11</v>
      </c>
      <c r="B16" s="13">
        <f>'FORM SKP'!B20</f>
        <v>0</v>
      </c>
      <c r="C16" s="43">
        <f>'FORM SKP'!C20</f>
        <v>0</v>
      </c>
      <c r="D16" s="11">
        <f>'FORM SKP'!F20</f>
        <v>0</v>
      </c>
      <c r="E16" s="44" t="str">
        <f>'FORM SKP'!G20</f>
        <v>SK</v>
      </c>
      <c r="F16" s="97">
        <f>'FORM SKP'!H20</f>
        <v>100</v>
      </c>
      <c r="G16" s="96">
        <f>'FORM SKP'!I20</f>
        <v>12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/>
      <c r="L16" s="44" t="str">
        <f t="shared" si="24"/>
        <v>SK</v>
      </c>
      <c r="M16" s="97"/>
      <c r="N16" s="11"/>
      <c r="O16" s="51" t="str">
        <f t="shared" si="11"/>
        <v>bulan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>
        <f t="shared" si="14"/>
        <v>100</v>
      </c>
      <c r="X16" s="6" t="e">
        <f t="shared" si="23"/>
        <v>#DIV/0!</v>
      </c>
      <c r="Y16" s="1" t="e">
        <f t="shared" si="15"/>
        <v>#DIV/0!</v>
      </c>
      <c r="Z16" s="1">
        <f t="shared" si="16"/>
        <v>0</v>
      </c>
      <c r="AA16" s="7">
        <f t="shared" si="17"/>
        <v>0</v>
      </c>
      <c r="AB16" s="7" t="e">
        <f t="shared" si="18"/>
        <v>#DIV/0!</v>
      </c>
      <c r="AC16" s="1">
        <f t="shared" si="19"/>
        <v>176</v>
      </c>
      <c r="AD16" s="1">
        <f t="shared" si="20"/>
        <v>0</v>
      </c>
      <c r="AE16" s="1" t="e">
        <f t="shared" si="3"/>
        <v>#DIV/0!</v>
      </c>
      <c r="AF16" s="1" t="e">
        <f t="shared" si="4"/>
        <v>#DIV/0!</v>
      </c>
      <c r="AG16" s="1" t="e">
        <f t="shared" ref="AG16:AG19" si="50">IFERROR(SUM(Y16:AB16),SUM(Y16:AA16))</f>
        <v>#DIV/0!</v>
      </c>
      <c r="AK16" s="7">
        <f t="shared" si="5"/>
        <v>100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12</v>
      </c>
      <c r="B17" s="13">
        <f>'FORM SKP'!B21</f>
        <v>0</v>
      </c>
      <c r="C17" s="43">
        <f>'FORM SKP'!C21</f>
        <v>0</v>
      </c>
      <c r="D17" s="11">
        <f>'FORM SKP'!F21</f>
        <v>0</v>
      </c>
      <c r="E17" s="44">
        <f>'FORM SKP'!G21</f>
        <v>0</v>
      </c>
      <c r="F17" s="97">
        <f>'FORM SKP'!H21</f>
        <v>0</v>
      </c>
      <c r="G17" s="96">
        <f>'FORM SKP'!I21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/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0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13</v>
      </c>
      <c r="B18" s="13">
        <f>'FORM SKP'!B22</f>
        <v>0</v>
      </c>
      <c r="C18" s="43">
        <f>'FORM SKP'!C22</f>
        <v>0</v>
      </c>
      <c r="D18" s="11">
        <f>'FORM SKP'!F22</f>
        <v>0</v>
      </c>
      <c r="E18" s="44">
        <f>'FORM SKP'!G22</f>
        <v>0</v>
      </c>
      <c r="F18" s="97">
        <f>'FORM SKP'!H22</f>
        <v>0</v>
      </c>
      <c r="G18" s="96">
        <f>'FORM SKP'!I22</f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/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0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9.9499999999999993" hidden="1" customHeight="1">
      <c r="A19" s="99">
        <v>14</v>
      </c>
      <c r="B19" s="13">
        <f>'FORM SKP'!B23</f>
        <v>0</v>
      </c>
      <c r="C19" s="43">
        <f>'FORM SKP'!C23</f>
        <v>0</v>
      </c>
      <c r="D19" s="11">
        <f>'FORM SKP'!F23</f>
        <v>0</v>
      </c>
      <c r="E19" s="44">
        <f>'FORM SKP'!G23</f>
        <v>0</v>
      </c>
      <c r="F19" s="97">
        <f>'FORM SKP'!H23</f>
        <v>0</v>
      </c>
      <c r="G19" s="96">
        <f>'FORM SKP'!I23</f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/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50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hidden="1" customHeight="1">
      <c r="A20" s="99">
        <v>15</v>
      </c>
      <c r="B20" s="13">
        <f>'FORM SKP'!B24</f>
        <v>0</v>
      </c>
      <c r="C20" s="43">
        <f>'FORM SKP'!C24</f>
        <v>0</v>
      </c>
      <c r="D20" s="11">
        <f>'FORM SKP'!F24</f>
        <v>0</v>
      </c>
      <c r="E20" s="44">
        <f>'FORM SKP'!G24</f>
        <v>0</v>
      </c>
      <c r="F20" s="97">
        <f>'FORM SKP'!H24</f>
        <v>0</v>
      </c>
      <c r="G20" s="96">
        <f>'FORM SKP'!I24</f>
        <v>0</v>
      </c>
      <c r="H20" s="51">
        <f>'FORM SKP'!J24</f>
        <v>0</v>
      </c>
      <c r="I20" s="16">
        <f>'FORM SKP'!K24</f>
        <v>0</v>
      </c>
      <c r="J20" s="43">
        <f>K20*'FORM SKP'!D24</f>
        <v>0</v>
      </c>
      <c r="K20" s="11"/>
      <c r="L20" s="44">
        <f t="shared" si="24"/>
        <v>0</v>
      </c>
      <c r="M20" s="97"/>
      <c r="N20" s="11"/>
      <c r="O20" s="51">
        <f t="shared" si="11"/>
        <v>0</v>
      </c>
      <c r="P20" s="19"/>
      <c r="Q20" s="5" t="e">
        <f>AG20</f>
        <v>#DIV/0!</v>
      </c>
      <c r="R20" s="12" t="e">
        <f t="shared" si="22"/>
        <v>#DIV/0!</v>
      </c>
      <c r="T20" s="1">
        <f t="shared" si="12"/>
        <v>0</v>
      </c>
      <c r="U20" s="1">
        <f t="shared" si="13"/>
        <v>0</v>
      </c>
      <c r="W20" s="1" t="e">
        <f t="shared" si="14"/>
        <v>#DIV/0!</v>
      </c>
      <c r="X20" s="6" t="e">
        <f t="shared" si="23"/>
        <v>#DIV/0!</v>
      </c>
      <c r="Y20" s="1" t="e">
        <f t="shared" si="15"/>
        <v>#DIV/0!</v>
      </c>
      <c r="Z20" s="1" t="e">
        <f t="shared" si="16"/>
        <v>#DIV/0!</v>
      </c>
      <c r="AA20" s="7" t="e">
        <f t="shared" si="17"/>
        <v>#DIV/0!</v>
      </c>
      <c r="AB20" s="7" t="e">
        <f t="shared" si="18"/>
        <v>#DIV/0!</v>
      </c>
      <c r="AC20" s="1" t="e">
        <f t="shared" si="19"/>
        <v>#DIV/0!</v>
      </c>
      <c r="AD20" s="1" t="e">
        <f t="shared" si="20"/>
        <v>#DIV/0!</v>
      </c>
      <c r="AE20" s="1" t="e">
        <f t="shared" si="3"/>
        <v>#DIV/0!</v>
      </c>
      <c r="AF20" s="1" t="e">
        <f t="shared" si="4"/>
        <v>#DIV/0!</v>
      </c>
      <c r="AG20" s="1" t="e">
        <f t="shared" si="21"/>
        <v>#DIV/0!</v>
      </c>
      <c r="AK20" s="7" t="e">
        <f t="shared" si="5"/>
        <v>#DIV/0!</v>
      </c>
      <c r="AL20" s="9" t="e">
        <f t="shared" si="6"/>
        <v>#DIV/0!</v>
      </c>
      <c r="AM20" s="7" t="e">
        <f t="shared" si="7"/>
        <v>#DIV/0!</v>
      </c>
      <c r="AN20" s="7" t="e">
        <f t="shared" si="8"/>
        <v>#DIV/0!</v>
      </c>
      <c r="AO20" s="1" t="e">
        <f t="shared" si="9"/>
        <v>#DIV/0!</v>
      </c>
    </row>
    <row r="21" spans="1:41" ht="15" customHeight="1">
      <c r="A21" s="111"/>
      <c r="B21" s="45"/>
      <c r="C21" s="43"/>
      <c r="D21" s="11"/>
      <c r="E21" s="113"/>
      <c r="F21" s="112"/>
      <c r="G21" s="112"/>
      <c r="H21" s="114"/>
      <c r="I21" s="16"/>
      <c r="J21" s="43"/>
      <c r="K21" s="11"/>
      <c r="L21" s="113"/>
      <c r="M21" s="112"/>
      <c r="N21" s="115"/>
      <c r="O21" s="114"/>
      <c r="P21" s="116"/>
      <c r="Q21" s="117"/>
      <c r="R21" s="12"/>
      <c r="X21" s="6"/>
      <c r="AA21" s="7"/>
      <c r="AB21" s="7"/>
      <c r="AK21" s="7"/>
      <c r="AL21" s="9"/>
      <c r="AM21" s="7"/>
      <c r="AN21" s="7"/>
    </row>
    <row r="22" spans="1:41" ht="15" customHeight="1">
      <c r="A22" s="394"/>
      <c r="B22" s="395"/>
      <c r="C22" s="12">
        <f>SUM(C7:C20)</f>
        <v>0</v>
      </c>
      <c r="D22" s="394"/>
      <c r="E22" s="396"/>
      <c r="F22" s="396"/>
      <c r="G22" s="396"/>
      <c r="H22" s="396"/>
      <c r="I22" s="395"/>
      <c r="J22" s="12">
        <f>SUM(J7:J20)</f>
        <v>2.0659722222222223</v>
      </c>
      <c r="K22" s="394"/>
      <c r="L22" s="396"/>
      <c r="M22" s="396"/>
      <c r="N22" s="396"/>
      <c r="O22" s="396"/>
      <c r="P22" s="396"/>
      <c r="Q22" s="395"/>
      <c r="R22" s="12"/>
      <c r="X22" s="6"/>
      <c r="AA22" s="7"/>
      <c r="AB22" s="7"/>
      <c r="AK22" s="7"/>
      <c r="AL22" s="9"/>
      <c r="AM22" s="7"/>
      <c r="AN22" s="7"/>
    </row>
    <row r="23" spans="1:41" ht="15" customHeight="1">
      <c r="A23" s="95"/>
      <c r="B23" s="397" t="s">
        <v>40</v>
      </c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9"/>
    </row>
    <row r="24" spans="1:41" ht="15.75" customHeight="1">
      <c r="A24" s="95">
        <v>1</v>
      </c>
      <c r="B24" s="10" t="s">
        <v>24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95"/>
      <c r="R24" s="401"/>
      <c r="Z24" s="1" t="s">
        <v>34</v>
      </c>
      <c r="AJ24" s="1" t="s">
        <v>30</v>
      </c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95"/>
      <c r="R25" s="401"/>
      <c r="Z25" s="1" t="s">
        <v>35</v>
      </c>
      <c r="AJ25" s="1" t="s">
        <v>31</v>
      </c>
      <c r="AL25" s="7"/>
    </row>
    <row r="26" spans="1:41" ht="15.75" customHeight="1">
      <c r="A26" s="95">
        <v>2</v>
      </c>
      <c r="B26" s="10" t="s">
        <v>25</v>
      </c>
      <c r="C26" s="10"/>
      <c r="D26" s="392"/>
      <c r="E26" s="392"/>
      <c r="F26" s="392"/>
      <c r="G26" s="392"/>
      <c r="H26" s="392"/>
      <c r="I26" s="392"/>
      <c r="J26" s="14"/>
      <c r="K26" s="400"/>
      <c r="L26" s="400"/>
      <c r="M26" s="400"/>
      <c r="N26" s="400"/>
      <c r="O26" s="400"/>
      <c r="P26" s="400"/>
      <c r="Q26" s="95"/>
      <c r="R26" s="401"/>
      <c r="AL26" s="7"/>
    </row>
    <row r="27" spans="1:41" ht="15.75" customHeight="1">
      <c r="A27" s="95"/>
      <c r="B27" s="10"/>
      <c r="C27" s="10"/>
      <c r="D27" s="392"/>
      <c r="E27" s="392"/>
      <c r="F27" s="392"/>
      <c r="G27" s="392"/>
      <c r="H27" s="392"/>
      <c r="I27" s="392"/>
      <c r="J27" s="14"/>
      <c r="K27" s="400"/>
      <c r="L27" s="400"/>
      <c r="M27" s="400"/>
      <c r="N27" s="400"/>
      <c r="O27" s="400"/>
      <c r="P27" s="400"/>
      <c r="Q27" s="95"/>
      <c r="R27" s="401"/>
      <c r="X27" s="1">
        <f>SUM(Y11:AA11)</f>
        <v>262</v>
      </c>
    </row>
    <row r="28" spans="1:41" ht="15.75" customHeight="1">
      <c r="A28" s="21"/>
      <c r="B28" s="17"/>
      <c r="C28" s="17"/>
      <c r="D28" s="18"/>
      <c r="E28" s="18"/>
      <c r="F28" s="18"/>
      <c r="G28" s="18"/>
      <c r="H28" s="18"/>
      <c r="I28" s="18"/>
      <c r="J28" s="22"/>
      <c r="K28" s="23"/>
      <c r="L28" s="23"/>
      <c r="M28" s="23"/>
      <c r="N28" s="23"/>
      <c r="O28" s="23"/>
      <c r="P28" s="23"/>
      <c r="Q28" s="24"/>
      <c r="R28" s="2"/>
    </row>
    <row r="29" spans="1:41" ht="13.5" customHeight="1">
      <c r="A29" s="391" t="s">
        <v>17</v>
      </c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  <c r="M29" s="391"/>
      <c r="N29" s="391"/>
      <c r="O29" s="391"/>
      <c r="P29" s="391"/>
      <c r="Q29" s="391"/>
      <c r="R29" s="25">
        <f>(SUM(U7:U20)/T29)+R24+R26</f>
        <v>87.333333333333329</v>
      </c>
      <c r="T29" s="1">
        <f>SUM(T7:T24)</f>
        <v>5</v>
      </c>
    </row>
    <row r="30" spans="1:41" ht="13.5" customHeight="1">
      <c r="A30" s="391"/>
      <c r="B30" s="391"/>
      <c r="C30" s="391"/>
      <c r="D30" s="391"/>
      <c r="E30" s="391"/>
      <c r="F30" s="391"/>
      <c r="G30" s="391"/>
      <c r="H30" s="391"/>
      <c r="I30" s="391"/>
      <c r="J30" s="391"/>
      <c r="K30" s="391"/>
      <c r="L30" s="391"/>
      <c r="M30" s="391"/>
      <c r="N30" s="391"/>
      <c r="O30" s="391"/>
      <c r="P30" s="391"/>
      <c r="Q30" s="391"/>
      <c r="R30" s="15" t="str">
        <f>IF(R29&lt;=50,"(Buruk)",IF(R29&lt;=60,"(Sedang)",IF(R29&lt;=75,"(Cukup)",IF(R29&lt;=90.99,"(Baik)","(Sangat Baik)"))))</f>
        <v>(Baik)</v>
      </c>
    </row>
    <row r="31" spans="1:41" ht="15" customHeight="1"/>
    <row r="32" spans="1:41" ht="13.5" customHeight="1">
      <c r="D32" s="98"/>
      <c r="E32" s="98"/>
      <c r="F32" s="98"/>
      <c r="G32" s="98"/>
      <c r="H32" s="98"/>
      <c r="I32" s="98"/>
      <c r="J32" s="98"/>
      <c r="K32" s="306" t="s">
        <v>175</v>
      </c>
      <c r="L32" s="98"/>
      <c r="M32" s="98"/>
      <c r="N32" s="98"/>
      <c r="O32" s="98"/>
      <c r="P32" s="98"/>
    </row>
    <row r="33" spans="2:20" ht="12.75" customHeight="1">
      <c r="B33" s="98" t="s">
        <v>137</v>
      </c>
      <c r="D33" s="98"/>
      <c r="E33" s="98"/>
      <c r="F33" s="98"/>
      <c r="G33" s="98"/>
      <c r="H33" s="98"/>
      <c r="I33" s="98"/>
      <c r="J33" s="98"/>
      <c r="K33" s="98" t="s">
        <v>22</v>
      </c>
      <c r="L33" s="98"/>
      <c r="M33" s="98"/>
      <c r="N33" s="98"/>
      <c r="O33" s="98"/>
      <c r="P33" s="98"/>
    </row>
    <row r="34" spans="2:20">
      <c r="B34" s="98"/>
    </row>
    <row r="35" spans="2:20">
      <c r="B35" s="98"/>
    </row>
    <row r="36" spans="2:20" ht="17.25" customHeight="1">
      <c r="B36" s="100" t="str">
        <f>E3</f>
        <v>Drs. HARYOTO, M.Ed.</v>
      </c>
      <c r="D36" s="98"/>
      <c r="E36" s="98"/>
      <c r="F36" s="98"/>
      <c r="G36" s="98"/>
      <c r="H36" s="98"/>
      <c r="I36" s="98"/>
      <c r="J36" s="98"/>
      <c r="K36" s="100" t="str">
        <f>'FORM SKP'!A31</f>
        <v>Dra. SULASTRI, M.Pd.</v>
      </c>
      <c r="L36" s="100"/>
      <c r="M36" s="100"/>
      <c r="N36" s="100"/>
      <c r="O36" s="100"/>
      <c r="P36" s="100"/>
      <c r="T36" s="1">
        <f>Q7/3</f>
        <v>0</v>
      </c>
    </row>
    <row r="37" spans="2:20" ht="16.5" customHeight="1">
      <c r="B37" s="98" t="str">
        <f>"NIP."&amp;E4</f>
        <v>NIP.19600129 198603 1 010</v>
      </c>
      <c r="D37" s="98"/>
      <c r="E37" s="98"/>
      <c r="F37" s="98"/>
      <c r="G37" s="98"/>
      <c r="H37" s="98"/>
      <c r="I37" s="98"/>
      <c r="J37" s="98"/>
      <c r="K37" s="98" t="str">
        <f>'FORM SKP'!A32</f>
        <v>NIP. 19620304 198703 2 004</v>
      </c>
      <c r="L37" s="98"/>
      <c r="M37" s="98"/>
      <c r="N37" s="98"/>
      <c r="O37" s="98"/>
      <c r="P37" s="98"/>
    </row>
  </sheetData>
  <mergeCells count="29">
    <mergeCell ref="A22:B22"/>
    <mergeCell ref="D22:I22"/>
    <mergeCell ref="K22:Q22"/>
    <mergeCell ref="A29:Q30"/>
    <mergeCell ref="B23:R23"/>
    <mergeCell ref="D24:I24"/>
    <mergeCell ref="K24:P24"/>
    <mergeCell ref="R24:R25"/>
    <mergeCell ref="D25:I25"/>
    <mergeCell ref="K25:P25"/>
    <mergeCell ref="D26:I26"/>
    <mergeCell ref="K26:P26"/>
    <mergeCell ref="R26:R27"/>
    <mergeCell ref="D27:I27"/>
    <mergeCell ref="K27:P27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zoomScaleSheetLayoutView="100" workbookViewId="0">
      <selection activeCell="D11" sqref="D1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177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4" t="s">
        <v>92</v>
      </c>
      <c r="G6" s="393" t="s">
        <v>15</v>
      </c>
      <c r="H6" s="393"/>
      <c r="I6" s="94" t="s">
        <v>16</v>
      </c>
      <c r="J6" s="390"/>
      <c r="K6" s="393" t="s">
        <v>21</v>
      </c>
      <c r="L6" s="393"/>
      <c r="M6" s="94" t="s">
        <v>92</v>
      </c>
      <c r="N6" s="393" t="s">
        <v>15</v>
      </c>
      <c r="O6" s="393"/>
      <c r="P6" s="94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MONITORING!T8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MONITORING!T8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6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MONITORING!T9</f>
        <v>20</v>
      </c>
      <c r="E8" s="45" t="str">
        <f>MONITORING!I9</f>
        <v>lap</v>
      </c>
      <c r="F8" s="97">
        <f t="shared" si="0"/>
        <v>100</v>
      </c>
      <c r="G8" s="97">
        <f t="shared" ref="G8:G16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MONITORING!T9</f>
        <v>20</v>
      </c>
      <c r="L8" s="44" t="str">
        <f t="shared" si="1"/>
        <v>lap</v>
      </c>
      <c r="M8" s="97">
        <v>86</v>
      </c>
      <c r="N8" s="11">
        <f t="shared" ref="N8:O16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MONITORING!T10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MONITORING!T10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6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MONITORING!T11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MONITORING!T11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MONITORING!T12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MONITORING!T12</f>
        <v>2</v>
      </c>
      <c r="L11" s="44" t="str">
        <f t="shared" ref="L11:L16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MONITORING!T13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MONITORING!T13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MONITORING!T14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MONITORING!T14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106">
        <v>8</v>
      </c>
      <c r="B14" s="13">
        <f>'FORM SKP'!B18</f>
        <v>0</v>
      </c>
      <c r="C14" s="43">
        <f>'FORM SKP'!C18</f>
        <v>0</v>
      </c>
      <c r="D14" s="107">
        <f>MONITORING!T15</f>
        <v>0</v>
      </c>
      <c r="E14" s="45" t="str">
        <f>MONITORING!I15</f>
        <v>lap</v>
      </c>
      <c r="F14" s="105" t="str">
        <f t="shared" ref="F14" si="25">IF(D14=0,"0",100)</f>
        <v>0</v>
      </c>
      <c r="G14" s="105" t="str">
        <f t="shared" ref="G14" si="26">IF(D14=0,"0",1)</f>
        <v>0</v>
      </c>
      <c r="H14" s="51" t="str">
        <f>'FORM SKP'!J18</f>
        <v>bulan</v>
      </c>
      <c r="I14" s="16">
        <f>'FORM SKP'!K18</f>
        <v>0</v>
      </c>
      <c r="J14" s="43">
        <f>K14*'FORM SKP'!D18</f>
        <v>0</v>
      </c>
      <c r="K14" s="11">
        <f>MONITORING!T15</f>
        <v>0</v>
      </c>
      <c r="L14" s="44" t="str">
        <f t="shared" ref="L14" si="27">E14</f>
        <v>lap</v>
      </c>
      <c r="M14" s="121" t="s">
        <v>154</v>
      </c>
      <c r="N14" s="11" t="str">
        <f t="shared" ref="N14" si="28">G14</f>
        <v>0</v>
      </c>
      <c r="O14" s="51" t="str">
        <f t="shared" ref="O14" si="29">H14</f>
        <v>bulan</v>
      </c>
      <c r="P14" s="19"/>
      <c r="Q14" s="5" t="str">
        <f t="shared" ref="Q14" si="30">IF(D14=0,"0",AG14)</f>
        <v>0</v>
      </c>
      <c r="R14" s="12">
        <f t="shared" ref="R14" si="31">IF(P14="",Q14/3,Q14/4)</f>
        <v>0</v>
      </c>
      <c r="T14" s="1">
        <f t="shared" ref="T14" si="32">IF(D14&gt;0,1,0)</f>
        <v>0</v>
      </c>
      <c r="U14" s="1">
        <f t="shared" ref="U14" si="33">IFERROR(R14,0)</f>
        <v>0</v>
      </c>
      <c r="W14" s="1" t="e">
        <f t="shared" ref="W14" si="34">100-(N14/G14*100)</f>
        <v>#DIV/0!</v>
      </c>
      <c r="X14" s="6" t="e">
        <f t="shared" ref="X14" si="35">100-(P14/I14*100)</f>
        <v>#DIV/0!</v>
      </c>
      <c r="Y14" s="1" t="e">
        <f t="shared" ref="Y14" si="36">K14/D14*100</f>
        <v>#DIV/0!</v>
      </c>
      <c r="Z14" s="1" t="e">
        <f t="shared" ref="Z14" si="37">M14/F14*100</f>
        <v>#VALUE!</v>
      </c>
      <c r="AA14" s="7" t="e">
        <f t="shared" ref="AA14" si="38">IF(W14&gt;24,AD14,AC14)</f>
        <v>#DIV/0!</v>
      </c>
      <c r="AB14" s="7" t="e">
        <f t="shared" ref="AB14" si="39">IF(X14&gt;24,AF14,AE14)</f>
        <v>#DIV/0!</v>
      </c>
      <c r="AC14" s="1" t="e">
        <f t="shared" ref="AC14" si="40">((1.76*G14-N14)/G14)*100</f>
        <v>#DIV/0!</v>
      </c>
      <c r="AD14" s="1" t="e">
        <f t="shared" ref="AD14" si="41">76-((((1.76*G14-N14)/G14)*100)-100)</f>
        <v>#DIV/0!</v>
      </c>
      <c r="AE14" s="1" t="e">
        <f t="shared" ref="AE14" si="42">((1.76*I14-P14)/I14)*100</f>
        <v>#DIV/0!</v>
      </c>
      <c r="AF14" s="1" t="e">
        <f t="shared" ref="AF14" si="43">76-((((1.76*I14-P14)/I14)*100)-100)</f>
        <v>#DIV/0!</v>
      </c>
      <c r="AG14" s="1" t="e">
        <f t="shared" ref="AG14" si="44">IFERROR(SUM(Y14:AB14),SUM(Y14:AA14))</f>
        <v>#DIV/0!</v>
      </c>
      <c r="AK14" s="7" t="e">
        <f t="shared" ref="AK14" si="45">100-(N14/G14*100)</f>
        <v>#DIV/0!</v>
      </c>
      <c r="AL14" s="9" t="e">
        <f t="shared" ref="AL14" si="46">100-(P14/I14*100)</f>
        <v>#DIV/0!</v>
      </c>
      <c r="AM14" s="7" t="e">
        <f t="shared" ref="AM14" si="47">IF(AND(AK14&gt;24,AL14&gt;24),(IFERROR(((K14/D14*100)+(M14/F14*100)+(76-((((1.76*G14-N14)/G14)*100)-100))+(76-((((1.76*I14-P14)/I14)*100)-100))),((K14/D14*100)+(M14/F14*100)+(76-((((1.76*G14-N14)/G14)*100)-100))))),(IFERROR(((K14/D14*100)+(M14/F14*100)+(((1.76*G14-N14)/G14)*100))+(((1.76*I14-P14)/I14)*100),((K14/D14*100)+(M14/F14*100)+(((1.76*G14-N14)/G14)*100)))))</f>
        <v>#DIV/0!</v>
      </c>
      <c r="AN14" s="7" t="e">
        <f t="shared" ref="AN14" si="48">IF(AK14&gt;24,(((K14/D14*100)+(M14/F14*100)+(76-((((1.76*G14-N14)/G14)*100)-100)))),(((K14/D14*100)+(M14/F14*100)+(((1.76*G14-N14)/G14)*100))))</f>
        <v>#DIV/0!</v>
      </c>
      <c r="AO14" s="1" t="e">
        <f t="shared" ref="AO14" si="49">IFERROR(AM14,AN14)</f>
        <v>#DIV/0!</v>
      </c>
    </row>
    <row r="15" spans="1:41" ht="24.95" hidden="1" customHeight="1">
      <c r="A15" s="99">
        <v>9</v>
      </c>
      <c r="B15" s="13">
        <f>'FORM SKP'!B19</f>
        <v>0</v>
      </c>
      <c r="C15" s="43">
        <f>'FORM SKP'!C19</f>
        <v>0</v>
      </c>
      <c r="D15" s="107">
        <f>MONITORING!T17</f>
        <v>0</v>
      </c>
      <c r="E15" s="45" t="str">
        <f>MONITORING!I17</f>
        <v>lap</v>
      </c>
      <c r="F15" s="97" t="str">
        <f t="shared" ref="F15:F16" si="50">IF(D15=0,"0",100)</f>
        <v>0</v>
      </c>
      <c r="G15" s="97" t="str">
        <f t="shared" si="10"/>
        <v>0</v>
      </c>
      <c r="H15" s="51" t="str">
        <f>'FORM SKP'!J19</f>
        <v>bulan</v>
      </c>
      <c r="I15" s="16">
        <f>'FORM SKP'!K19</f>
        <v>0</v>
      </c>
      <c r="J15" s="43">
        <f>K15*'FORM SKP'!D19</f>
        <v>0</v>
      </c>
      <c r="K15" s="11">
        <f>MONITORING!T17</f>
        <v>0</v>
      </c>
      <c r="L15" s="44" t="str">
        <f t="shared" si="24"/>
        <v>lap</v>
      </c>
      <c r="M15" s="121" t="s">
        <v>154</v>
      </c>
      <c r="N15" s="11" t="str">
        <f t="shared" si="11"/>
        <v>0</v>
      </c>
      <c r="O15" s="51" t="str">
        <f t="shared" si="11"/>
        <v>bulan</v>
      </c>
      <c r="P15" s="19"/>
      <c r="Q15" s="5" t="str">
        <f t="shared" si="2"/>
        <v>0</v>
      </c>
      <c r="R15" s="12">
        <f t="shared" si="22"/>
        <v>0</v>
      </c>
      <c r="T15" s="1">
        <f t="shared" si="12"/>
        <v>0</v>
      </c>
      <c r="U15" s="1">
        <f t="shared" si="13"/>
        <v>0</v>
      </c>
      <c r="W15" s="1" t="e">
        <f t="shared" si="14"/>
        <v>#DIV/0!</v>
      </c>
      <c r="X15" s="6" t="e">
        <f t="shared" si="23"/>
        <v>#DIV/0!</v>
      </c>
      <c r="Y15" s="1" t="e">
        <f t="shared" si="15"/>
        <v>#DIV/0!</v>
      </c>
      <c r="Z15" s="1" t="e">
        <f t="shared" si="16"/>
        <v>#VALUE!</v>
      </c>
      <c r="AA15" s="7" t="e">
        <f t="shared" si="17"/>
        <v>#DIV/0!</v>
      </c>
      <c r="AB15" s="7" t="e">
        <f t="shared" si="18"/>
        <v>#DIV/0!</v>
      </c>
      <c r="AC15" s="1" t="e">
        <f t="shared" si="19"/>
        <v>#DIV/0!</v>
      </c>
      <c r="AD15" s="1" t="e">
        <f t="shared" si="20"/>
        <v>#DIV/0!</v>
      </c>
      <c r="AE15" s="1" t="e">
        <f t="shared" si="3"/>
        <v>#DIV/0!</v>
      </c>
      <c r="AF15" s="1" t="e">
        <f t="shared" si="4"/>
        <v>#DIV/0!</v>
      </c>
      <c r="AG15" s="1" t="e">
        <f t="shared" si="21"/>
        <v>#DIV/0!</v>
      </c>
      <c r="AK15" s="7" t="e">
        <f t="shared" si="5"/>
        <v>#DIV/0!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27" hidden="1" customHeight="1">
      <c r="A16" s="109">
        <v>10</v>
      </c>
      <c r="B16" s="13">
        <f>'FORM SKP'!B20</f>
        <v>0</v>
      </c>
      <c r="C16" s="43">
        <f>'FORM SKP'!C20</f>
        <v>0</v>
      </c>
      <c r="D16" s="107">
        <f>MONITORING!T17</f>
        <v>0</v>
      </c>
      <c r="E16" s="45" t="str">
        <f>MONITORING!I17</f>
        <v>lap</v>
      </c>
      <c r="F16" s="108" t="str">
        <f t="shared" si="50"/>
        <v>0</v>
      </c>
      <c r="G16" s="108" t="str">
        <f t="shared" si="10"/>
        <v>0</v>
      </c>
      <c r="H16" s="51" t="str">
        <f>'FORM SKP'!J20</f>
        <v>bulan</v>
      </c>
      <c r="I16" s="16">
        <f>'FORM SKP'!K20</f>
        <v>0</v>
      </c>
      <c r="J16" s="43">
        <f>K16*'FORM SKP'!D20</f>
        <v>0</v>
      </c>
      <c r="K16" s="11">
        <f>MONITORING!T17</f>
        <v>0</v>
      </c>
      <c r="L16" s="44" t="str">
        <f t="shared" si="24"/>
        <v>lap</v>
      </c>
      <c r="M16" s="121" t="s">
        <v>154</v>
      </c>
      <c r="N16" s="11" t="str">
        <f t="shared" si="11"/>
        <v>0</v>
      </c>
      <c r="O16" s="51" t="str">
        <f t="shared" si="11"/>
        <v>bulan</v>
      </c>
      <c r="P16" s="19"/>
      <c r="Q16" s="5" t="str">
        <f t="shared" si="2"/>
        <v>0</v>
      </c>
      <c r="R16" s="12">
        <f t="shared" si="22"/>
        <v>0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#VALUE!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ref="AG16:AG18" si="51">IFERROR(SUM(Y16:AB16),SUM(Y16:AA16))</f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109">
        <v>11</v>
      </c>
      <c r="B17" s="13">
        <f>'FORM SKP'!B21</f>
        <v>0</v>
      </c>
      <c r="C17" s="43">
        <f>'FORM SKP'!C21</f>
        <v>0</v>
      </c>
      <c r="D17" s="107">
        <f>MONITORING!T19</f>
        <v>0</v>
      </c>
      <c r="E17" s="45">
        <f>MONITORING!I19</f>
        <v>0</v>
      </c>
      <c r="F17" s="108" t="str">
        <f t="shared" ref="F17:F19" si="52">IF(D17=0,"0",100)</f>
        <v>0</v>
      </c>
      <c r="G17" s="108" t="str">
        <f t="shared" ref="G17:G19" si="53">IF(D17=0,"0",1)</f>
        <v>0</v>
      </c>
      <c r="H17" s="51">
        <f>'FORM SKP'!J21</f>
        <v>0</v>
      </c>
      <c r="I17" s="16">
        <f>'FORM SKP'!K21</f>
        <v>0</v>
      </c>
      <c r="J17" s="43">
        <f>K17*'FORM SKP'!D21</f>
        <v>0</v>
      </c>
      <c r="K17" s="11">
        <f>MONITORING!T19</f>
        <v>0</v>
      </c>
      <c r="L17" s="44">
        <f t="shared" ref="L17:L19" si="54">E17</f>
        <v>0</v>
      </c>
      <c r="M17" s="108">
        <v>86</v>
      </c>
      <c r="N17" s="11" t="str">
        <f t="shared" ref="N17:N19" si="55">G17</f>
        <v>0</v>
      </c>
      <c r="O17" s="51">
        <f t="shared" ref="O17:O19" si="56">H17</f>
        <v>0</v>
      </c>
      <c r="P17" s="19"/>
      <c r="Q17" s="5" t="str">
        <f t="shared" ref="Q17:Q19" si="57">IF(D17=0,"0",AG17)</f>
        <v>0</v>
      </c>
      <c r="R17" s="12">
        <f t="shared" ref="R17:R19" si="58">IF(P17="",Q17/3,Q17/4)</f>
        <v>0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51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109">
        <v>12</v>
      </c>
      <c r="B18" s="13">
        <f>'FORM SKP'!B22</f>
        <v>0</v>
      </c>
      <c r="C18" s="43">
        <f>'FORM SKP'!C22</f>
        <v>0</v>
      </c>
      <c r="D18" s="107">
        <f>MONITORING!T19</f>
        <v>0</v>
      </c>
      <c r="E18" s="45">
        <f>MONITORING!I19</f>
        <v>0</v>
      </c>
      <c r="F18" s="108" t="str">
        <f t="shared" si="52"/>
        <v>0</v>
      </c>
      <c r="G18" s="108" t="str">
        <f t="shared" si="53"/>
        <v>0</v>
      </c>
      <c r="H18" s="51">
        <f>'FORM SKP'!J22</f>
        <v>0</v>
      </c>
      <c r="I18" s="16">
        <f>'FORM SKP'!K22</f>
        <v>0</v>
      </c>
      <c r="J18" s="43">
        <f>K18*'FORM SKP'!D22</f>
        <v>0</v>
      </c>
      <c r="K18" s="11">
        <f>MONITORING!T19</f>
        <v>0</v>
      </c>
      <c r="L18" s="44">
        <f t="shared" si="54"/>
        <v>0</v>
      </c>
      <c r="M18" s="108">
        <v>86</v>
      </c>
      <c r="N18" s="11" t="str">
        <f t="shared" si="55"/>
        <v>0</v>
      </c>
      <c r="O18" s="51">
        <f t="shared" si="56"/>
        <v>0</v>
      </c>
      <c r="P18" s="19"/>
      <c r="Q18" s="5" t="str">
        <f t="shared" si="57"/>
        <v>0</v>
      </c>
      <c r="R18" s="12">
        <f t="shared" si="58"/>
        <v>0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51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4.25" hidden="1" customHeight="1">
      <c r="A19" s="109">
        <v>13</v>
      </c>
      <c r="B19" s="13">
        <f>'FORM SKP'!B23</f>
        <v>0</v>
      </c>
      <c r="C19" s="43">
        <f>'FORM SKP'!C23</f>
        <v>0</v>
      </c>
      <c r="D19" s="107">
        <f>MONITORING!T21</f>
        <v>0</v>
      </c>
      <c r="E19" s="45">
        <f>MONITORING!I21</f>
        <v>0</v>
      </c>
      <c r="F19" s="108" t="str">
        <f t="shared" si="52"/>
        <v>0</v>
      </c>
      <c r="G19" s="108" t="str">
        <f t="shared" si="53"/>
        <v>0</v>
      </c>
      <c r="H19" s="51">
        <f>'FORM SKP'!J23</f>
        <v>0</v>
      </c>
      <c r="I19" s="16">
        <f>'FORM SKP'!K23</f>
        <v>0</v>
      </c>
      <c r="J19" s="43">
        <f>K19*'FORM SKP'!D23</f>
        <v>0</v>
      </c>
      <c r="K19" s="11">
        <f>MONITORING!T21</f>
        <v>0</v>
      </c>
      <c r="L19" s="44">
        <f t="shared" si="54"/>
        <v>0</v>
      </c>
      <c r="M19" s="108">
        <v>86</v>
      </c>
      <c r="N19" s="11" t="str">
        <f t="shared" si="55"/>
        <v>0</v>
      </c>
      <c r="O19" s="51">
        <f t="shared" si="56"/>
        <v>0</v>
      </c>
      <c r="P19" s="19"/>
      <c r="Q19" s="5" t="str">
        <f t="shared" si="57"/>
        <v>0</v>
      </c>
      <c r="R19" s="12">
        <f t="shared" si="58"/>
        <v>0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4"/>
      <c r="B20" s="395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95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95"/>
      <c r="R22" s="401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95"/>
      <c r="R23" s="401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95"/>
      <c r="R24" s="401"/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95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07" t="s">
        <v>176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zoomScaleSheetLayoutView="100" workbookViewId="0">
      <selection activeCell="B22" sqref="B22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179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4" t="s">
        <v>92</v>
      </c>
      <c r="G6" s="393" t="s">
        <v>15</v>
      </c>
      <c r="H6" s="393"/>
      <c r="I6" s="94" t="s">
        <v>16</v>
      </c>
      <c r="J6" s="390"/>
      <c r="K6" s="393" t="s">
        <v>21</v>
      </c>
      <c r="L6" s="393"/>
      <c r="M6" s="94" t="s">
        <v>92</v>
      </c>
      <c r="N6" s="393" t="s">
        <v>15</v>
      </c>
      <c r="O6" s="393"/>
      <c r="P6" s="94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308">
        <v>1</v>
      </c>
      <c r="B7" s="309" t="str">
        <f>'FORM SKP'!B11</f>
        <v>Menyusun Silabus dan Rancangan Pelaksanaan Pembelajaran</v>
      </c>
      <c r="C7" s="310">
        <f>'FORM SKP'!C11</f>
        <v>0</v>
      </c>
      <c r="D7" s="311">
        <f>MONITORING!X8</f>
        <v>0</v>
      </c>
      <c r="E7" s="312" t="str">
        <f>MONITORING!I8</f>
        <v>lap</v>
      </c>
      <c r="F7" s="313" t="str">
        <f t="shared" ref="F7:F10" si="0">IF(D7=0,"0",100)</f>
        <v>0</v>
      </c>
      <c r="G7" s="313" t="str">
        <f>IF(D7=0,"0",1)</f>
        <v>0</v>
      </c>
      <c r="H7" s="314" t="str">
        <f>'FORM SKP'!J11</f>
        <v>bulan</v>
      </c>
      <c r="I7" s="315">
        <f>'FORM SKP'!K11</f>
        <v>0</v>
      </c>
      <c r="J7" s="310">
        <f>K7*'FORM SKP'!D11</f>
        <v>0</v>
      </c>
      <c r="K7" s="316">
        <f>MONITORING!X8</f>
        <v>0</v>
      </c>
      <c r="L7" s="317" t="str">
        <f t="shared" ref="L7:L8" si="1">E7</f>
        <v>lap</v>
      </c>
      <c r="M7" s="313">
        <v>0</v>
      </c>
      <c r="N7" s="316" t="str">
        <f>G7</f>
        <v>0</v>
      </c>
      <c r="O7" s="318" t="str">
        <f>H7</f>
        <v>bulan</v>
      </c>
      <c r="P7" s="319"/>
      <c r="Q7" s="320" t="str">
        <f t="shared" ref="Q7:Q14" si="2">IF(D7=0,"0",AG7)</f>
        <v>0</v>
      </c>
      <c r="R7" s="321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308">
        <v>2</v>
      </c>
      <c r="B8" s="309" t="str">
        <f>'FORM SKP'!B12</f>
        <v>Melaksanakan Pembelajaran</v>
      </c>
      <c r="C8" s="310">
        <f>'FORM SKP'!C12</f>
        <v>0</v>
      </c>
      <c r="D8" s="311">
        <f>MONITORING!X9</f>
        <v>20</v>
      </c>
      <c r="E8" s="312" t="str">
        <f>MONITORING!I9</f>
        <v>lap</v>
      </c>
      <c r="F8" s="313">
        <f t="shared" si="0"/>
        <v>100</v>
      </c>
      <c r="G8" s="313">
        <f t="shared" ref="G8:G14" si="10">IF(D8=0,"0",1)</f>
        <v>1</v>
      </c>
      <c r="H8" s="318" t="str">
        <f>'FORM SKP'!J12</f>
        <v>bulan</v>
      </c>
      <c r="I8" s="315">
        <f>'FORM SKP'!K12</f>
        <v>0</v>
      </c>
      <c r="J8" s="310">
        <f>K8*'FORM SKP'!D12</f>
        <v>0.41319444444444442</v>
      </c>
      <c r="K8" s="316">
        <f>MONITORING!X9</f>
        <v>20</v>
      </c>
      <c r="L8" s="317" t="str">
        <f t="shared" si="1"/>
        <v>lap</v>
      </c>
      <c r="M8" s="313">
        <v>86</v>
      </c>
      <c r="N8" s="316">
        <f t="shared" ref="N8:O19" si="11">G8</f>
        <v>1</v>
      </c>
      <c r="O8" s="318" t="str">
        <f t="shared" si="11"/>
        <v>bulan</v>
      </c>
      <c r="P8" s="322"/>
      <c r="Q8" s="320">
        <f t="shared" si="2"/>
        <v>262</v>
      </c>
      <c r="R8" s="321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308">
        <v>3</v>
      </c>
      <c r="B9" s="309" t="str">
        <f>'FORM SKP'!B13</f>
        <v>Menyusun alat ukur / membuat soal mata pelajaran yang diakui</v>
      </c>
      <c r="C9" s="310">
        <f>'FORM SKP'!C13</f>
        <v>0</v>
      </c>
      <c r="D9" s="311">
        <f>MONITORING!X10</f>
        <v>2</v>
      </c>
      <c r="E9" s="312" t="str">
        <f>MONITORING!I10</f>
        <v>lap</v>
      </c>
      <c r="F9" s="313">
        <f t="shared" si="0"/>
        <v>100</v>
      </c>
      <c r="G9" s="313">
        <f t="shared" si="10"/>
        <v>1</v>
      </c>
      <c r="H9" s="318" t="str">
        <f>'FORM SKP'!J13</f>
        <v>bulan</v>
      </c>
      <c r="I9" s="315">
        <f>'FORM SKP'!K13</f>
        <v>0</v>
      </c>
      <c r="J9" s="310">
        <f>K9*'FORM SKP'!D13</f>
        <v>0.41319444444444442</v>
      </c>
      <c r="K9" s="316">
        <f>MONITORING!X10</f>
        <v>2</v>
      </c>
      <c r="L9" s="317" t="str">
        <f>E9</f>
        <v>lap</v>
      </c>
      <c r="M9" s="313">
        <v>86</v>
      </c>
      <c r="N9" s="316">
        <f t="shared" si="11"/>
        <v>1</v>
      </c>
      <c r="O9" s="318" t="str">
        <f>H9</f>
        <v>bulan</v>
      </c>
      <c r="P9" s="322"/>
      <c r="Q9" s="320">
        <f t="shared" si="2"/>
        <v>262</v>
      </c>
      <c r="R9" s="321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308">
        <v>4</v>
      </c>
      <c r="B10" s="309" t="str">
        <f>'FORM SKP'!B14</f>
        <v>Melaksanakan evaluasi pembelajaran</v>
      </c>
      <c r="C10" s="310">
        <f>'FORM SKP'!C14</f>
        <v>0</v>
      </c>
      <c r="D10" s="311">
        <f>MONITORING!X11</f>
        <v>2</v>
      </c>
      <c r="E10" s="312" t="str">
        <f>MONITORING!I11</f>
        <v>lap</v>
      </c>
      <c r="F10" s="313">
        <f t="shared" si="0"/>
        <v>100</v>
      </c>
      <c r="G10" s="313">
        <f t="shared" si="10"/>
        <v>1</v>
      </c>
      <c r="H10" s="318" t="str">
        <f>'FORM SKP'!J14</f>
        <v>bulan</v>
      </c>
      <c r="I10" s="315">
        <f>'FORM SKP'!K14</f>
        <v>0</v>
      </c>
      <c r="J10" s="310">
        <f>K10*'FORM SKP'!D14</f>
        <v>0.41319444444444442</v>
      </c>
      <c r="K10" s="316">
        <f>MONITORING!X11</f>
        <v>2</v>
      </c>
      <c r="L10" s="317" t="str">
        <f>E10</f>
        <v>lap</v>
      </c>
      <c r="M10" s="313">
        <v>86</v>
      </c>
      <c r="N10" s="316">
        <f t="shared" si="11"/>
        <v>1</v>
      </c>
      <c r="O10" s="318" t="str">
        <f>H10</f>
        <v>bulan</v>
      </c>
      <c r="P10" s="322"/>
      <c r="Q10" s="320">
        <f t="shared" si="2"/>
        <v>262</v>
      </c>
      <c r="R10" s="321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308">
        <v>5</v>
      </c>
      <c r="B11" s="309" t="str">
        <f>'FORM SKP'!B15</f>
        <v>Menganalisa Hasil Evaluasi</v>
      </c>
      <c r="C11" s="310">
        <f>'FORM SKP'!C15</f>
        <v>0</v>
      </c>
      <c r="D11" s="311">
        <f>MONITORING!X12</f>
        <v>2</v>
      </c>
      <c r="E11" s="312" t="str">
        <f>MONITORING!I12</f>
        <v>lap</v>
      </c>
      <c r="F11" s="313">
        <f>IF(D11=0,"0",100)</f>
        <v>100</v>
      </c>
      <c r="G11" s="313">
        <f t="shared" si="10"/>
        <v>1</v>
      </c>
      <c r="H11" s="318" t="str">
        <f>'FORM SKP'!J15</f>
        <v>bulan</v>
      </c>
      <c r="I11" s="315">
        <f>'FORM SKP'!K15</f>
        <v>0</v>
      </c>
      <c r="J11" s="310">
        <f>K11*'FORM SKP'!D15</f>
        <v>0.41319444444444442</v>
      </c>
      <c r="K11" s="316">
        <f>MONITORING!X12</f>
        <v>2</v>
      </c>
      <c r="L11" s="317" t="str">
        <f t="shared" ref="L11:L19" si="24">E11</f>
        <v>lap</v>
      </c>
      <c r="M11" s="313">
        <v>86</v>
      </c>
      <c r="N11" s="316">
        <f t="shared" si="11"/>
        <v>1</v>
      </c>
      <c r="O11" s="318" t="str">
        <f t="shared" si="11"/>
        <v>bulan</v>
      </c>
      <c r="P11" s="322"/>
      <c r="Q11" s="320">
        <f t="shared" si="2"/>
        <v>262</v>
      </c>
      <c r="R11" s="321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308">
        <v>6</v>
      </c>
      <c r="B12" s="309" t="str">
        <f>'FORM SKP'!B16</f>
        <v>Melaksanakan Perbaikan dan Pengayaan</v>
      </c>
      <c r="C12" s="310">
        <f>'FORM SKP'!C16</f>
        <v>0</v>
      </c>
      <c r="D12" s="311">
        <f>MONITORING!X13</f>
        <v>1</v>
      </c>
      <c r="E12" s="312" t="str">
        <f>MONITORING!I13</f>
        <v>lap</v>
      </c>
      <c r="F12" s="313">
        <f>IF(D12=0,"0",100)</f>
        <v>100</v>
      </c>
      <c r="G12" s="313">
        <f t="shared" si="10"/>
        <v>1</v>
      </c>
      <c r="H12" s="318" t="str">
        <f>'FORM SKP'!J16</f>
        <v>bulan</v>
      </c>
      <c r="I12" s="315">
        <f>'FORM SKP'!K16</f>
        <v>0</v>
      </c>
      <c r="J12" s="310">
        <f>K12*'FORM SKP'!D16</f>
        <v>0.41319444444444442</v>
      </c>
      <c r="K12" s="316">
        <f>MONITORING!X13</f>
        <v>1</v>
      </c>
      <c r="L12" s="317" t="str">
        <f t="shared" si="24"/>
        <v>lap</v>
      </c>
      <c r="M12" s="313">
        <v>86</v>
      </c>
      <c r="N12" s="316">
        <f t="shared" si="11"/>
        <v>1</v>
      </c>
      <c r="O12" s="318" t="str">
        <f t="shared" si="11"/>
        <v>bulan</v>
      </c>
      <c r="P12" s="322"/>
      <c r="Q12" s="320">
        <f t="shared" si="2"/>
        <v>262</v>
      </c>
      <c r="R12" s="321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308">
        <v>7</v>
      </c>
      <c r="B13" s="309">
        <f>'FORM SKP'!B17</f>
        <v>0</v>
      </c>
      <c r="C13" s="310">
        <f>'FORM SKP'!C17</f>
        <v>0</v>
      </c>
      <c r="D13" s="311">
        <f>MONITORING!X14</f>
        <v>0</v>
      </c>
      <c r="E13" s="312" t="str">
        <f>MONITORING!I14</f>
        <v>lap</v>
      </c>
      <c r="F13" s="313" t="str">
        <f>IF(D13=0,"0",100)</f>
        <v>0</v>
      </c>
      <c r="G13" s="313" t="str">
        <f t="shared" si="10"/>
        <v>0</v>
      </c>
      <c r="H13" s="318" t="str">
        <f>'FORM SKP'!J17</f>
        <v>bulan</v>
      </c>
      <c r="I13" s="315">
        <f>'FORM SKP'!K17</f>
        <v>0</v>
      </c>
      <c r="J13" s="310">
        <f>K13*'FORM SKP'!D17</f>
        <v>0</v>
      </c>
      <c r="K13" s="316">
        <f>MONITORING!X14</f>
        <v>0</v>
      </c>
      <c r="L13" s="317" t="str">
        <f t="shared" si="24"/>
        <v>lap</v>
      </c>
      <c r="M13" s="313" t="s">
        <v>154</v>
      </c>
      <c r="N13" s="316" t="str">
        <f t="shared" si="11"/>
        <v>0</v>
      </c>
      <c r="O13" s="318" t="str">
        <f t="shared" si="11"/>
        <v>bulan</v>
      </c>
      <c r="P13" s="322"/>
      <c r="Q13" s="320" t="str">
        <f t="shared" si="2"/>
        <v>0</v>
      </c>
      <c r="R13" s="321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308">
        <v>8</v>
      </c>
      <c r="B14" s="309">
        <f>'FORM SKP'!B19</f>
        <v>0</v>
      </c>
      <c r="C14" s="310">
        <f>'FORM SKP'!C19</f>
        <v>0</v>
      </c>
      <c r="D14" s="311">
        <f>MONITORING!X17</f>
        <v>0</v>
      </c>
      <c r="E14" s="312" t="str">
        <f>MONITORING!I17</f>
        <v>lap</v>
      </c>
      <c r="F14" s="313" t="str">
        <f t="shared" ref="F14" si="25">IF(D14=0,"0",100)</f>
        <v>0</v>
      </c>
      <c r="G14" s="313" t="str">
        <f t="shared" si="10"/>
        <v>0</v>
      </c>
      <c r="H14" s="318" t="str">
        <f>'FORM SKP'!J19</f>
        <v>bulan</v>
      </c>
      <c r="I14" s="315">
        <f>'FORM SKP'!K19</f>
        <v>0</v>
      </c>
      <c r="J14" s="310">
        <f>K14*'FORM SKP'!D19</f>
        <v>0</v>
      </c>
      <c r="K14" s="316">
        <f>MONITORING!X17</f>
        <v>0</v>
      </c>
      <c r="L14" s="317" t="str">
        <f t="shared" si="24"/>
        <v>lap</v>
      </c>
      <c r="M14" s="313" t="s">
        <v>154</v>
      </c>
      <c r="N14" s="316" t="str">
        <f t="shared" si="11"/>
        <v>0</v>
      </c>
      <c r="O14" s="318" t="str">
        <f t="shared" si="11"/>
        <v>bulan</v>
      </c>
      <c r="P14" s="322"/>
      <c r="Q14" s="320" t="str">
        <f t="shared" si="2"/>
        <v>0</v>
      </c>
      <c r="R14" s="321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9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7">
        <f>'FORM SKP'!H20</f>
        <v>100</v>
      </c>
      <c r="G15" s="96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>
        <f>MONITORING!X18</f>
        <v>0</v>
      </c>
      <c r="L15" s="44" t="str">
        <f t="shared" si="24"/>
        <v>SK</v>
      </c>
      <c r="M15" s="97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7">
        <f>'FORM SKP'!H21</f>
        <v>0</v>
      </c>
      <c r="G16" s="96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>
        <f>MONITORING!X19</f>
        <v>0</v>
      </c>
      <c r="L16" s="44">
        <f t="shared" si="24"/>
        <v>0</v>
      </c>
      <c r="M16" s="97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7">
        <f>'FORM SKP'!H22</f>
        <v>0</v>
      </c>
      <c r="G17" s="96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>
        <f>MONITORING!X20</f>
        <v>0</v>
      </c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7">
        <f>'FORM SKP'!H23</f>
        <v>0</v>
      </c>
      <c r="G18" s="96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>
        <f>MONITORING!X21</f>
        <v>0</v>
      </c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9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7">
        <f>'FORM SKP'!H24</f>
        <v>0</v>
      </c>
      <c r="G19" s="96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>
        <f>MONITORING!X22</f>
        <v>0</v>
      </c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4"/>
      <c r="B20" s="395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95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95"/>
      <c r="R22" s="401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95"/>
      <c r="R23" s="401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95"/>
      <c r="R24" s="401"/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95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07" t="s">
        <v>178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46" top="0.75" bottom="0.75" header="0.3" footer="0.3"/>
  <pageSetup paperSize="512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6600"/>
  </sheetPr>
  <dimension ref="A1:AO35"/>
  <sheetViews>
    <sheetView view="pageBreakPreview" topLeftCell="A28" zoomScaleSheetLayoutView="100" workbookViewId="0">
      <selection activeCell="K31" sqref="K31"/>
    </sheetView>
  </sheetViews>
  <sheetFormatPr defaultRowHeight="12.75"/>
  <cols>
    <col min="1" max="1" width="4.28515625" style="1" customWidth="1"/>
    <col min="2" max="2" width="43.85546875" style="1" customWidth="1"/>
    <col min="3" max="3" width="4.7109375" style="1" hidden="1" customWidth="1"/>
    <col min="4" max="4" width="6.85546875" style="1" customWidth="1"/>
    <col min="5" max="5" width="6.42578125" style="1" customWidth="1"/>
    <col min="6" max="6" width="5.7109375" style="1" hidden="1" customWidth="1"/>
    <col min="7" max="7" width="9.140625" style="1" hidden="1" customWidth="1"/>
    <col min="8" max="8" width="6.5703125" style="1" hidden="1" customWidth="1"/>
    <col min="9" max="9" width="10" style="1" hidden="1" customWidth="1"/>
    <col min="10" max="10" width="4.7109375" style="1" hidden="1" customWidth="1"/>
    <col min="11" max="12" width="6.5703125" style="1" customWidth="1"/>
    <col min="13" max="13" width="5.42578125" style="1" customWidth="1"/>
    <col min="14" max="14" width="4" style="1" hidden="1" customWidth="1"/>
    <col min="15" max="15" width="4.42578125" style="1" hidden="1" customWidth="1"/>
    <col min="16" max="16" width="10.42578125" style="1" hidden="1" customWidth="1"/>
    <col min="17" max="17" width="6.85546875" style="1" hidden="1" customWidth="1"/>
    <col min="18" max="18" width="9.5703125" style="1" customWidth="1"/>
    <col min="19" max="19" width="5.7109375" style="1" customWidth="1"/>
    <col min="20" max="21" width="5.7109375" style="1" hidden="1" customWidth="1"/>
    <col min="22" max="34" width="15.7109375" style="1" hidden="1" customWidth="1"/>
    <col min="35" max="41" width="5.7109375" style="1" hidden="1" customWidth="1"/>
    <col min="42" max="43" width="5.7109375" style="1" customWidth="1"/>
    <col min="44" max="44" width="7" style="1" customWidth="1"/>
    <col min="45" max="16384" width="9.140625" style="1"/>
  </cols>
  <sheetData>
    <row r="1" spans="1:41" ht="15.75">
      <c r="A1" s="388" t="s">
        <v>108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</row>
    <row r="2" spans="1:41" ht="16.5" customHeight="1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41" ht="16.5" customHeight="1">
      <c r="A3" s="3" t="s">
        <v>136</v>
      </c>
      <c r="B3" s="98"/>
      <c r="C3" s="98"/>
      <c r="D3" s="101" t="s">
        <v>132</v>
      </c>
      <c r="E3" s="1" t="str">
        <f>'FORM SKP'!$H$4</f>
        <v>Drs. HARYOTO, M.Ed.</v>
      </c>
      <c r="F3" s="98"/>
      <c r="G3" s="98"/>
      <c r="H3" s="98"/>
      <c r="I3" s="98"/>
      <c r="J3" s="98"/>
      <c r="L3" s="98"/>
    </row>
    <row r="4" spans="1:41" ht="16.5" customHeight="1">
      <c r="A4" s="1" t="s">
        <v>180</v>
      </c>
      <c r="B4" s="98"/>
      <c r="C4" s="98"/>
      <c r="D4" s="1" t="s">
        <v>133</v>
      </c>
      <c r="E4" s="3" t="str">
        <f>'FORM SKP'!$H$5</f>
        <v>19600129 198603 1 010</v>
      </c>
      <c r="F4" s="98"/>
      <c r="G4" s="98"/>
      <c r="H4" s="98"/>
      <c r="I4" s="98"/>
      <c r="J4" s="98"/>
      <c r="L4" s="98"/>
      <c r="N4" s="3"/>
      <c r="O4" s="3"/>
      <c r="P4" s="3"/>
      <c r="Q4" s="3"/>
      <c r="R4" s="3"/>
      <c r="S4" s="3"/>
      <c r="T4" s="3"/>
    </row>
    <row r="5" spans="1:41" ht="13.5" customHeight="1">
      <c r="A5" s="390" t="s">
        <v>0</v>
      </c>
      <c r="B5" s="391" t="s">
        <v>109</v>
      </c>
      <c r="C5" s="391" t="s">
        <v>19</v>
      </c>
      <c r="D5" s="390" t="s">
        <v>8</v>
      </c>
      <c r="E5" s="390"/>
      <c r="F5" s="390"/>
      <c r="G5" s="390"/>
      <c r="H5" s="390"/>
      <c r="I5" s="390"/>
      <c r="J5" s="390" t="s">
        <v>19</v>
      </c>
      <c r="K5" s="390" t="s">
        <v>13</v>
      </c>
      <c r="L5" s="390"/>
      <c r="M5" s="390"/>
      <c r="N5" s="390"/>
      <c r="O5" s="390"/>
      <c r="P5" s="390"/>
      <c r="Q5" s="392" t="s">
        <v>14</v>
      </c>
      <c r="R5" s="391" t="s">
        <v>18</v>
      </c>
      <c r="AB5" s="7"/>
      <c r="AC5" s="7"/>
      <c r="AD5" s="7"/>
      <c r="AE5" s="7"/>
      <c r="AF5" s="7"/>
      <c r="AG5" s="7"/>
      <c r="AH5" s="7"/>
      <c r="AI5" s="7"/>
      <c r="AJ5" s="7"/>
    </row>
    <row r="6" spans="1:41" s="20" customFormat="1" ht="24">
      <c r="A6" s="390"/>
      <c r="B6" s="391"/>
      <c r="C6" s="391"/>
      <c r="D6" s="393" t="s">
        <v>21</v>
      </c>
      <c r="E6" s="393"/>
      <c r="F6" s="94" t="s">
        <v>92</v>
      </c>
      <c r="G6" s="393" t="s">
        <v>15</v>
      </c>
      <c r="H6" s="393"/>
      <c r="I6" s="94" t="s">
        <v>16</v>
      </c>
      <c r="J6" s="390"/>
      <c r="K6" s="393" t="s">
        <v>21</v>
      </c>
      <c r="L6" s="393"/>
      <c r="M6" s="94" t="s">
        <v>92</v>
      </c>
      <c r="N6" s="393" t="s">
        <v>15</v>
      </c>
      <c r="O6" s="393"/>
      <c r="P6" s="94" t="s">
        <v>16</v>
      </c>
      <c r="Q6" s="392"/>
      <c r="R6" s="391"/>
      <c r="W6" s="20" t="s">
        <v>32</v>
      </c>
      <c r="X6" s="20" t="s">
        <v>33</v>
      </c>
      <c r="Y6" s="20" t="s">
        <v>26</v>
      </c>
      <c r="Z6" s="20" t="s">
        <v>27</v>
      </c>
      <c r="AA6" s="20" t="s">
        <v>28</v>
      </c>
      <c r="AB6" s="20" t="s">
        <v>29</v>
      </c>
      <c r="AC6" s="20" t="s">
        <v>36</v>
      </c>
      <c r="AD6" s="20" t="s">
        <v>37</v>
      </c>
      <c r="AE6" s="20" t="s">
        <v>38</v>
      </c>
      <c r="AF6" s="20" t="s">
        <v>39</v>
      </c>
    </row>
    <row r="7" spans="1:41" ht="24.95" customHeight="1">
      <c r="A7" s="99">
        <v>1</v>
      </c>
      <c r="B7" s="13" t="str">
        <f>'FORM SKP'!B11</f>
        <v>Menyusun Silabus dan Rancangan Pelaksanaan Pembelajaran</v>
      </c>
      <c r="C7" s="43">
        <f>'FORM SKP'!C11</f>
        <v>0</v>
      </c>
      <c r="D7" s="96">
        <f>MONITORING!AB8</f>
        <v>0</v>
      </c>
      <c r="E7" s="45" t="str">
        <f>MONITORING!I8</f>
        <v>lap</v>
      </c>
      <c r="F7" s="97" t="str">
        <f t="shared" ref="F7:F10" si="0">IF(D7=0,"0",100)</f>
        <v>0</v>
      </c>
      <c r="G7" s="97" t="str">
        <f>IF(D7=0,"0",1)</f>
        <v>0</v>
      </c>
      <c r="H7" s="50" t="str">
        <f>'FORM SKP'!J11</f>
        <v>bulan</v>
      </c>
      <c r="I7" s="16">
        <f>'FORM SKP'!K11</f>
        <v>0</v>
      </c>
      <c r="J7" s="43">
        <f>K7*'FORM SKP'!D11</f>
        <v>0</v>
      </c>
      <c r="K7" s="11">
        <f>MONITORING!AD8</f>
        <v>0</v>
      </c>
      <c r="L7" s="44" t="str">
        <f t="shared" ref="L7:L8" si="1">E7</f>
        <v>lap</v>
      </c>
      <c r="M7" s="121">
        <v>0</v>
      </c>
      <c r="N7" s="11" t="str">
        <f>G7</f>
        <v>0</v>
      </c>
      <c r="O7" s="51" t="str">
        <f>H7</f>
        <v>bulan</v>
      </c>
      <c r="P7" s="26"/>
      <c r="Q7" s="5" t="str">
        <f t="shared" ref="Q7:Q14" si="2">IF(D7=0,"0",AG7)</f>
        <v>0</v>
      </c>
      <c r="R7" s="12">
        <f>IF(P7="",Q7/3,Q7/4)</f>
        <v>0</v>
      </c>
      <c r="T7" s="1">
        <f>IF(D7&gt;0,1,0)</f>
        <v>0</v>
      </c>
      <c r="U7" s="1">
        <f>IFERROR(R7,0)</f>
        <v>0</v>
      </c>
      <c r="W7" s="1" t="e">
        <f>100-(N7/G7*100)</f>
        <v>#DIV/0!</v>
      </c>
      <c r="X7" s="6" t="e">
        <f>100-(P7/I7*100)</f>
        <v>#DIV/0!</v>
      </c>
      <c r="Y7" s="1" t="e">
        <f>K7/D7*100</f>
        <v>#DIV/0!</v>
      </c>
      <c r="Z7" s="1" t="e">
        <f>M7/F7*100</f>
        <v>#DIV/0!</v>
      </c>
      <c r="AA7" s="7" t="e">
        <f>IF(W7&gt;24,AD7,AC7)</f>
        <v>#DIV/0!</v>
      </c>
      <c r="AB7" s="7" t="e">
        <f>IF(X7&gt;24,AF7,AE7)</f>
        <v>#DIV/0!</v>
      </c>
      <c r="AC7" s="1" t="e">
        <f>((1.76*G7-N7)/G7)*100</f>
        <v>#DIV/0!</v>
      </c>
      <c r="AD7" s="1" t="e">
        <f>76-((((1.76*G7-N7)/G7)*100)-100)</f>
        <v>#DIV/0!</v>
      </c>
      <c r="AE7" s="1" t="e">
        <f t="shared" ref="AE7:AE19" si="3">((1.76*I7-P7)/I7)*100</f>
        <v>#DIV/0!</v>
      </c>
      <c r="AF7" s="1" t="e">
        <f t="shared" ref="AF7:AF19" si="4">76-((((1.76*I7-P7)/I7)*100)-100)</f>
        <v>#DIV/0!</v>
      </c>
      <c r="AG7" s="1" t="e">
        <f>IFERROR(SUM(Y7:AB7),SUM(Y7:AA7))</f>
        <v>#DIV/0!</v>
      </c>
      <c r="AK7" s="8" t="e">
        <f t="shared" ref="AK7:AK19" si="5">100-(N7/G7*100)</f>
        <v>#DIV/0!</v>
      </c>
      <c r="AL7" s="4" t="e">
        <f t="shared" ref="AL7:AL19" si="6">100-(P7/I7*100)</f>
        <v>#DIV/0!</v>
      </c>
      <c r="AM7" s="7" t="e">
        <f t="shared" ref="AM7:AM19" si="7">IF(AND(AK7&gt;24,AL7&gt;24),(IFERROR(((K7/D7*100)+(M7/F7*100)+(76-((((1.76*G7-N7)/G7)*100)-100))+(76-((((1.76*I7-P7)/I7)*100)-100))),((K7/D7*100)+(M7/F7*100)+(76-((((1.76*G7-N7)/G7)*100)-100))))),(IFERROR(((K7/D7*100)+(M7/F7*100)+(((1.76*G7-N7)/G7)*100))+(((1.76*I7-P7)/I7)*100),((K7/D7*100)+(M7/F7*100)+(((1.76*G7-N7)/G7)*100)))))</f>
        <v>#DIV/0!</v>
      </c>
      <c r="AN7" s="7" t="e">
        <f t="shared" ref="AN7:AN19" si="8">IF(AK7&gt;24,(((K7/D7*100)+(M7/F7*100)+(76-((((1.76*G7-N7)/G7)*100)-100)))),(((K7/D7*100)+(M7/F7*100)+(((1.76*G7-N7)/G7)*100))))</f>
        <v>#DIV/0!</v>
      </c>
      <c r="AO7" s="1" t="e">
        <f t="shared" ref="AO7:AO19" si="9">IFERROR(AM7,AN7)</f>
        <v>#DIV/0!</v>
      </c>
    </row>
    <row r="8" spans="1:41" ht="24.95" customHeight="1">
      <c r="A8" s="99">
        <v>2</v>
      </c>
      <c r="B8" s="13" t="str">
        <f>'FORM SKP'!B12</f>
        <v>Melaksanakan Pembelajaran</v>
      </c>
      <c r="C8" s="43">
        <f>'FORM SKP'!C12</f>
        <v>0</v>
      </c>
      <c r="D8" s="96">
        <f>MONITORING!AB9</f>
        <v>20</v>
      </c>
      <c r="E8" s="45" t="str">
        <f>MONITORING!I9</f>
        <v>lap</v>
      </c>
      <c r="F8" s="97">
        <f t="shared" si="0"/>
        <v>100</v>
      </c>
      <c r="G8" s="97">
        <f t="shared" ref="G8:G14" si="10">IF(D8=0,"0",1)</f>
        <v>1</v>
      </c>
      <c r="H8" s="51" t="str">
        <f>'FORM SKP'!J12</f>
        <v>bulan</v>
      </c>
      <c r="I8" s="16">
        <f>'FORM SKP'!K12</f>
        <v>0</v>
      </c>
      <c r="J8" s="43">
        <f>K8*'FORM SKP'!D12</f>
        <v>0.41319444444444442</v>
      </c>
      <c r="K8" s="11">
        <f>MONITORING!AD9</f>
        <v>20</v>
      </c>
      <c r="L8" s="44" t="str">
        <f t="shared" si="1"/>
        <v>lap</v>
      </c>
      <c r="M8" s="97">
        <v>86</v>
      </c>
      <c r="N8" s="11">
        <f t="shared" ref="N8:O19" si="11">G8</f>
        <v>1</v>
      </c>
      <c r="O8" s="51" t="str">
        <f t="shared" si="11"/>
        <v>bulan</v>
      </c>
      <c r="P8" s="19"/>
      <c r="Q8" s="5">
        <f t="shared" si="2"/>
        <v>262</v>
      </c>
      <c r="R8" s="12">
        <f>IF(P8="",Q8/3,Q8/4)</f>
        <v>87.333333333333329</v>
      </c>
      <c r="T8" s="1">
        <f t="shared" ref="T8:T19" si="12">IF(D8&gt;0,1,0)</f>
        <v>1</v>
      </c>
      <c r="U8" s="1">
        <f t="shared" ref="U8:U19" si="13">IFERROR(R8,0)</f>
        <v>87.333333333333329</v>
      </c>
      <c r="W8" s="1">
        <f t="shared" ref="W8:W19" si="14">100-(N8/G8*100)</f>
        <v>0</v>
      </c>
      <c r="X8" s="6" t="e">
        <f>100-(P8/I8*100)</f>
        <v>#DIV/0!</v>
      </c>
      <c r="Y8" s="1">
        <f t="shared" ref="Y8:Y19" si="15">K8/D8*100</f>
        <v>100</v>
      </c>
      <c r="Z8" s="1">
        <f t="shared" ref="Z8:Z19" si="16">M8/F8*100</f>
        <v>86</v>
      </c>
      <c r="AA8" s="7">
        <f t="shared" ref="AA8:AA19" si="17">IF(W8&gt;24,AD8,AC8)</f>
        <v>76</v>
      </c>
      <c r="AB8" s="7" t="e">
        <f t="shared" ref="AB8:AB19" si="18">IF(X8&gt;24,AF8,AE8)</f>
        <v>#DIV/0!</v>
      </c>
      <c r="AC8" s="1">
        <f t="shared" ref="AC8:AC19" si="19">((1.76*G8-N8)/G8)*100</f>
        <v>76</v>
      </c>
      <c r="AD8" s="1">
        <f t="shared" ref="AD8:AD19" si="20">76-((((1.76*G8-N8)/G8)*100)-100)</f>
        <v>100</v>
      </c>
      <c r="AE8" s="1" t="e">
        <f>((1.76*I8-P7)/I8)*100</f>
        <v>#DIV/0!</v>
      </c>
      <c r="AF8" s="1" t="e">
        <f>76-((((1.76*I8-P7)/I8)*100)-100)</f>
        <v>#DIV/0!</v>
      </c>
      <c r="AG8" s="1">
        <f t="shared" ref="AG8:AG19" si="21">IFERROR(SUM(Y8:AB8),SUM(Y8:AA8))</f>
        <v>262</v>
      </c>
      <c r="AK8" s="8">
        <f t="shared" si="5"/>
        <v>0</v>
      </c>
      <c r="AL8" s="4" t="e">
        <f t="shared" si="6"/>
        <v>#DIV/0!</v>
      </c>
      <c r="AM8" s="7" t="e">
        <f t="shared" si="7"/>
        <v>#DIV/0!</v>
      </c>
      <c r="AN8" s="7">
        <f t="shared" si="8"/>
        <v>262</v>
      </c>
      <c r="AO8" s="1">
        <f t="shared" si="9"/>
        <v>262</v>
      </c>
    </row>
    <row r="9" spans="1:41" ht="24.95" customHeight="1">
      <c r="A9" s="99">
        <v>3</v>
      </c>
      <c r="B9" s="13" t="str">
        <f>'FORM SKP'!B13</f>
        <v>Menyusun alat ukur / membuat soal mata pelajaran yang diakui</v>
      </c>
      <c r="C9" s="43">
        <f>'FORM SKP'!C13</f>
        <v>0</v>
      </c>
      <c r="D9" s="96">
        <f>MONITORING!AB10</f>
        <v>2</v>
      </c>
      <c r="E9" s="45" t="str">
        <f>MONITORING!I10</f>
        <v>lap</v>
      </c>
      <c r="F9" s="97">
        <f t="shared" si="0"/>
        <v>100</v>
      </c>
      <c r="G9" s="97">
        <f t="shared" si="10"/>
        <v>1</v>
      </c>
      <c r="H9" s="51" t="str">
        <f>'FORM SKP'!J13</f>
        <v>bulan</v>
      </c>
      <c r="I9" s="16">
        <f>'FORM SKP'!K13</f>
        <v>0</v>
      </c>
      <c r="J9" s="43">
        <f>K9*'FORM SKP'!D13</f>
        <v>0.41319444444444442</v>
      </c>
      <c r="K9" s="11">
        <f>MONITORING!AD10</f>
        <v>2</v>
      </c>
      <c r="L9" s="44" t="str">
        <f>E9</f>
        <v>lap</v>
      </c>
      <c r="M9" s="103">
        <v>86</v>
      </c>
      <c r="N9" s="11">
        <f t="shared" si="11"/>
        <v>1</v>
      </c>
      <c r="O9" s="51" t="str">
        <f>H9</f>
        <v>bulan</v>
      </c>
      <c r="P9" s="19"/>
      <c r="Q9" s="5">
        <f t="shared" si="2"/>
        <v>262</v>
      </c>
      <c r="R9" s="12">
        <f t="shared" ref="R9:R19" si="22">IF(P9="",Q9/3,Q9/4)</f>
        <v>87.333333333333329</v>
      </c>
      <c r="T9" s="1">
        <f t="shared" si="12"/>
        <v>1</v>
      </c>
      <c r="U9" s="1">
        <f t="shared" si="13"/>
        <v>87.333333333333329</v>
      </c>
      <c r="W9" s="1">
        <f t="shared" si="14"/>
        <v>0</v>
      </c>
      <c r="X9" s="6" t="e">
        <f t="shared" ref="X9:X19" si="23">100-(P9/I9*100)</f>
        <v>#DIV/0!</v>
      </c>
      <c r="Y9" s="1">
        <f t="shared" si="15"/>
        <v>100</v>
      </c>
      <c r="Z9" s="1">
        <f t="shared" si="16"/>
        <v>86</v>
      </c>
      <c r="AA9" s="7">
        <f t="shared" si="17"/>
        <v>76</v>
      </c>
      <c r="AB9" s="7" t="e">
        <f t="shared" si="18"/>
        <v>#DIV/0!</v>
      </c>
      <c r="AC9" s="1">
        <f t="shared" si="19"/>
        <v>76</v>
      </c>
      <c r="AD9" s="1">
        <f t="shared" si="20"/>
        <v>100</v>
      </c>
      <c r="AE9" s="1" t="e">
        <f t="shared" si="3"/>
        <v>#DIV/0!</v>
      </c>
      <c r="AF9" s="1" t="e">
        <f t="shared" si="4"/>
        <v>#DIV/0!</v>
      </c>
      <c r="AG9" s="1">
        <f t="shared" si="21"/>
        <v>262</v>
      </c>
      <c r="AI9" s="7"/>
      <c r="AJ9" s="7"/>
      <c r="AK9" s="8">
        <f t="shared" si="5"/>
        <v>0</v>
      </c>
      <c r="AL9" s="4" t="e">
        <f t="shared" si="6"/>
        <v>#DIV/0!</v>
      </c>
      <c r="AM9" s="7" t="e">
        <f t="shared" si="7"/>
        <v>#DIV/0!</v>
      </c>
      <c r="AN9" s="7">
        <f t="shared" si="8"/>
        <v>262</v>
      </c>
      <c r="AO9" s="1">
        <f t="shared" si="9"/>
        <v>262</v>
      </c>
    </row>
    <row r="10" spans="1:41" ht="24.95" customHeight="1">
      <c r="A10" s="99">
        <v>4</v>
      </c>
      <c r="B10" s="13" t="str">
        <f>'FORM SKP'!B14</f>
        <v>Melaksanakan evaluasi pembelajaran</v>
      </c>
      <c r="C10" s="43">
        <f>'FORM SKP'!C14</f>
        <v>0</v>
      </c>
      <c r="D10" s="96">
        <f>MONITORING!AB11</f>
        <v>2</v>
      </c>
      <c r="E10" s="45" t="str">
        <f>MONITORING!I11</f>
        <v>lap</v>
      </c>
      <c r="F10" s="97">
        <f t="shared" si="0"/>
        <v>100</v>
      </c>
      <c r="G10" s="97">
        <f t="shared" si="10"/>
        <v>1</v>
      </c>
      <c r="H10" s="51" t="str">
        <f>'FORM SKP'!J14</f>
        <v>bulan</v>
      </c>
      <c r="I10" s="16">
        <f>'FORM SKP'!K14</f>
        <v>0</v>
      </c>
      <c r="J10" s="43">
        <f>K10*'FORM SKP'!D14</f>
        <v>0.41319444444444442</v>
      </c>
      <c r="K10" s="11">
        <f>MONITORING!AD11</f>
        <v>2</v>
      </c>
      <c r="L10" s="44" t="str">
        <f>E10</f>
        <v>lap</v>
      </c>
      <c r="M10" s="103">
        <v>86</v>
      </c>
      <c r="N10" s="11">
        <f t="shared" si="11"/>
        <v>1</v>
      </c>
      <c r="O10" s="51" t="str">
        <f>H10</f>
        <v>bulan</v>
      </c>
      <c r="P10" s="19"/>
      <c r="Q10" s="5">
        <f t="shared" si="2"/>
        <v>262</v>
      </c>
      <c r="R10" s="12">
        <f t="shared" si="22"/>
        <v>87.333333333333329</v>
      </c>
      <c r="T10" s="1">
        <f t="shared" si="12"/>
        <v>1</v>
      </c>
      <c r="U10" s="1">
        <f t="shared" si="13"/>
        <v>87.333333333333329</v>
      </c>
      <c r="W10" s="1">
        <f t="shared" si="14"/>
        <v>0</v>
      </c>
      <c r="X10" s="6" t="e">
        <f t="shared" si="23"/>
        <v>#DIV/0!</v>
      </c>
      <c r="Y10" s="1">
        <f t="shared" si="15"/>
        <v>100</v>
      </c>
      <c r="Z10" s="1">
        <f t="shared" si="16"/>
        <v>86</v>
      </c>
      <c r="AA10" s="7">
        <f t="shared" si="17"/>
        <v>76</v>
      </c>
      <c r="AB10" s="7" t="e">
        <f t="shared" si="18"/>
        <v>#DIV/0!</v>
      </c>
      <c r="AC10" s="1">
        <f t="shared" si="19"/>
        <v>76</v>
      </c>
      <c r="AD10" s="1">
        <f t="shared" si="20"/>
        <v>100</v>
      </c>
      <c r="AE10" s="1" t="e">
        <f t="shared" si="3"/>
        <v>#DIV/0!</v>
      </c>
      <c r="AF10" s="1" t="e">
        <f t="shared" si="4"/>
        <v>#DIV/0!</v>
      </c>
      <c r="AG10" s="1">
        <f t="shared" si="21"/>
        <v>262</v>
      </c>
      <c r="AK10" s="8">
        <f t="shared" si="5"/>
        <v>0</v>
      </c>
      <c r="AL10" s="4" t="e">
        <f t="shared" si="6"/>
        <v>#DIV/0!</v>
      </c>
      <c r="AM10" s="7" t="e">
        <f t="shared" si="7"/>
        <v>#DIV/0!</v>
      </c>
      <c r="AN10" s="7">
        <f t="shared" si="8"/>
        <v>262</v>
      </c>
      <c r="AO10" s="1">
        <f t="shared" si="9"/>
        <v>262</v>
      </c>
    </row>
    <row r="11" spans="1:41" ht="24.95" customHeight="1">
      <c r="A11" s="99">
        <v>5</v>
      </c>
      <c r="B11" s="13" t="str">
        <f>'FORM SKP'!B15</f>
        <v>Menganalisa Hasil Evaluasi</v>
      </c>
      <c r="C11" s="43">
        <f>'FORM SKP'!C15</f>
        <v>0</v>
      </c>
      <c r="D11" s="96">
        <f>MONITORING!AB12</f>
        <v>2</v>
      </c>
      <c r="E11" s="45" t="str">
        <f>MONITORING!I12</f>
        <v>lap</v>
      </c>
      <c r="F11" s="97">
        <f>IF(D11=0,"0",100)</f>
        <v>100</v>
      </c>
      <c r="G11" s="97">
        <f t="shared" si="10"/>
        <v>1</v>
      </c>
      <c r="H11" s="51" t="str">
        <f>'FORM SKP'!J15</f>
        <v>bulan</v>
      </c>
      <c r="I11" s="16">
        <f>'FORM SKP'!K15</f>
        <v>0</v>
      </c>
      <c r="J11" s="43">
        <f>K11*'FORM SKP'!D15</f>
        <v>0.41319444444444442</v>
      </c>
      <c r="K11" s="11">
        <f>MONITORING!AD12</f>
        <v>2</v>
      </c>
      <c r="L11" s="44" t="str">
        <f t="shared" ref="L11:L19" si="24">E11</f>
        <v>lap</v>
      </c>
      <c r="M11" s="103">
        <v>86</v>
      </c>
      <c r="N11" s="11">
        <f t="shared" si="11"/>
        <v>1</v>
      </c>
      <c r="O11" s="51" t="str">
        <f t="shared" si="11"/>
        <v>bulan</v>
      </c>
      <c r="P11" s="19"/>
      <c r="Q11" s="5">
        <f t="shared" si="2"/>
        <v>262</v>
      </c>
      <c r="R11" s="12">
        <f t="shared" si="22"/>
        <v>87.333333333333329</v>
      </c>
      <c r="T11" s="1">
        <f t="shared" si="12"/>
        <v>1</v>
      </c>
      <c r="U11" s="1">
        <f t="shared" si="13"/>
        <v>87.333333333333329</v>
      </c>
      <c r="W11" s="1">
        <f t="shared" si="14"/>
        <v>0</v>
      </c>
      <c r="X11" s="6" t="e">
        <f t="shared" si="23"/>
        <v>#DIV/0!</v>
      </c>
      <c r="Y11" s="1">
        <f t="shared" si="15"/>
        <v>100</v>
      </c>
      <c r="Z11" s="1">
        <f t="shared" si="16"/>
        <v>86</v>
      </c>
      <c r="AA11" s="7">
        <f t="shared" si="17"/>
        <v>76</v>
      </c>
      <c r="AB11" s="7" t="e">
        <f t="shared" si="18"/>
        <v>#DIV/0!</v>
      </c>
      <c r="AC11" s="1">
        <f t="shared" si="19"/>
        <v>76</v>
      </c>
      <c r="AD11" s="1">
        <f t="shared" si="20"/>
        <v>100</v>
      </c>
      <c r="AE11" s="1" t="e">
        <f t="shared" si="3"/>
        <v>#DIV/0!</v>
      </c>
      <c r="AF11" s="1" t="e">
        <f t="shared" si="4"/>
        <v>#DIV/0!</v>
      </c>
      <c r="AG11" s="1">
        <f t="shared" si="21"/>
        <v>262</v>
      </c>
      <c r="AK11" s="7">
        <f t="shared" si="5"/>
        <v>0</v>
      </c>
      <c r="AL11" s="9" t="e">
        <f t="shared" si="6"/>
        <v>#DIV/0!</v>
      </c>
      <c r="AM11" s="7" t="e">
        <f t="shared" si="7"/>
        <v>#DIV/0!</v>
      </c>
      <c r="AN11" s="7">
        <f t="shared" si="8"/>
        <v>262</v>
      </c>
      <c r="AO11" s="1">
        <f t="shared" si="9"/>
        <v>262</v>
      </c>
    </row>
    <row r="12" spans="1:41" ht="24.95" customHeight="1">
      <c r="A12" s="99">
        <v>6</v>
      </c>
      <c r="B12" s="13" t="str">
        <f>'FORM SKP'!B16</f>
        <v>Melaksanakan Perbaikan dan Pengayaan</v>
      </c>
      <c r="C12" s="43">
        <f>'FORM SKP'!C16</f>
        <v>0</v>
      </c>
      <c r="D12" s="96">
        <f>MONITORING!AB13</f>
        <v>1</v>
      </c>
      <c r="E12" s="45" t="str">
        <f>MONITORING!I13</f>
        <v>lap</v>
      </c>
      <c r="F12" s="97">
        <f>IF(D12=0,"0",100)</f>
        <v>100</v>
      </c>
      <c r="G12" s="97">
        <f t="shared" si="10"/>
        <v>1</v>
      </c>
      <c r="H12" s="51" t="str">
        <f>'FORM SKP'!J16</f>
        <v>bulan</v>
      </c>
      <c r="I12" s="16">
        <f>'FORM SKP'!K16</f>
        <v>0</v>
      </c>
      <c r="J12" s="43">
        <f>K12*'FORM SKP'!D16</f>
        <v>0.41319444444444442</v>
      </c>
      <c r="K12" s="11">
        <f>MONITORING!AD13</f>
        <v>1</v>
      </c>
      <c r="L12" s="44" t="str">
        <f t="shared" si="24"/>
        <v>lap</v>
      </c>
      <c r="M12" s="103">
        <v>86</v>
      </c>
      <c r="N12" s="11">
        <f t="shared" si="11"/>
        <v>1</v>
      </c>
      <c r="O12" s="51" t="str">
        <f t="shared" si="11"/>
        <v>bulan</v>
      </c>
      <c r="P12" s="19"/>
      <c r="Q12" s="5">
        <f t="shared" si="2"/>
        <v>262</v>
      </c>
      <c r="R12" s="12">
        <f t="shared" si="22"/>
        <v>87.333333333333329</v>
      </c>
      <c r="T12" s="1">
        <f t="shared" si="12"/>
        <v>1</v>
      </c>
      <c r="U12" s="1">
        <f t="shared" si="13"/>
        <v>87.333333333333329</v>
      </c>
      <c r="W12" s="1">
        <f t="shared" si="14"/>
        <v>0</v>
      </c>
      <c r="X12" s="6" t="e">
        <f t="shared" si="23"/>
        <v>#DIV/0!</v>
      </c>
      <c r="Y12" s="1">
        <f t="shared" si="15"/>
        <v>100</v>
      </c>
      <c r="Z12" s="1">
        <f t="shared" si="16"/>
        <v>86</v>
      </c>
      <c r="AA12" s="7">
        <f t="shared" si="17"/>
        <v>76</v>
      </c>
      <c r="AB12" s="7" t="e">
        <f t="shared" si="18"/>
        <v>#DIV/0!</v>
      </c>
      <c r="AC12" s="1">
        <f t="shared" si="19"/>
        <v>76</v>
      </c>
      <c r="AD12" s="1">
        <f t="shared" si="20"/>
        <v>100</v>
      </c>
      <c r="AE12" s="1" t="e">
        <f t="shared" si="3"/>
        <v>#DIV/0!</v>
      </c>
      <c r="AF12" s="1" t="e">
        <f t="shared" si="4"/>
        <v>#DIV/0!</v>
      </c>
      <c r="AG12" s="1">
        <f t="shared" si="21"/>
        <v>262</v>
      </c>
      <c r="AK12" s="7">
        <f t="shared" si="5"/>
        <v>0</v>
      </c>
      <c r="AL12" s="9" t="e">
        <f t="shared" si="6"/>
        <v>#DIV/0!</v>
      </c>
      <c r="AM12" s="7" t="e">
        <f t="shared" si="7"/>
        <v>#DIV/0!</v>
      </c>
      <c r="AN12" s="7">
        <f t="shared" si="8"/>
        <v>262</v>
      </c>
      <c r="AO12" s="1">
        <f t="shared" si="9"/>
        <v>262</v>
      </c>
    </row>
    <row r="13" spans="1:41" ht="24.95" customHeight="1">
      <c r="A13" s="99">
        <v>7</v>
      </c>
      <c r="B13" s="13">
        <f>'FORM SKP'!B17</f>
        <v>0</v>
      </c>
      <c r="C13" s="43">
        <f>'FORM SKP'!C17</f>
        <v>0</v>
      </c>
      <c r="D13" s="96">
        <f>MONITORING!AB14</f>
        <v>0</v>
      </c>
      <c r="E13" s="45" t="str">
        <f>MONITORING!I14</f>
        <v>lap</v>
      </c>
      <c r="F13" s="97" t="str">
        <f>IF(D13=0,"0",100)</f>
        <v>0</v>
      </c>
      <c r="G13" s="97" t="str">
        <f t="shared" si="10"/>
        <v>0</v>
      </c>
      <c r="H13" s="51" t="str">
        <f>'FORM SKP'!J17</f>
        <v>bulan</v>
      </c>
      <c r="I13" s="16">
        <f>'FORM SKP'!K17</f>
        <v>0</v>
      </c>
      <c r="J13" s="43">
        <f>K13*'FORM SKP'!D17</f>
        <v>0</v>
      </c>
      <c r="K13" s="11">
        <f>MONITORING!AD14</f>
        <v>0</v>
      </c>
      <c r="L13" s="44" t="str">
        <f t="shared" si="24"/>
        <v>lap</v>
      </c>
      <c r="M13" s="121" t="s">
        <v>154</v>
      </c>
      <c r="N13" s="11" t="str">
        <f t="shared" si="11"/>
        <v>0</v>
      </c>
      <c r="O13" s="51" t="str">
        <f t="shared" si="11"/>
        <v>bulan</v>
      </c>
      <c r="P13" s="19"/>
      <c r="Q13" s="5" t="str">
        <f t="shared" si="2"/>
        <v>0</v>
      </c>
      <c r="R13" s="12">
        <f t="shared" si="22"/>
        <v>0</v>
      </c>
      <c r="T13" s="1">
        <f t="shared" si="12"/>
        <v>0</v>
      </c>
      <c r="U13" s="1">
        <f t="shared" si="13"/>
        <v>0</v>
      </c>
      <c r="W13" s="1" t="e">
        <f t="shared" si="14"/>
        <v>#DIV/0!</v>
      </c>
      <c r="X13" s="6" t="e">
        <f t="shared" si="23"/>
        <v>#DIV/0!</v>
      </c>
      <c r="Y13" s="1" t="e">
        <f t="shared" si="15"/>
        <v>#DIV/0!</v>
      </c>
      <c r="Z13" s="1" t="e">
        <f t="shared" si="16"/>
        <v>#VALUE!</v>
      </c>
      <c r="AA13" s="7" t="e">
        <f t="shared" si="17"/>
        <v>#DIV/0!</v>
      </c>
      <c r="AB13" s="7" t="e">
        <f t="shared" si="18"/>
        <v>#DIV/0!</v>
      </c>
      <c r="AC13" s="1" t="e">
        <f t="shared" si="19"/>
        <v>#DIV/0!</v>
      </c>
      <c r="AD13" s="1" t="e">
        <f t="shared" si="20"/>
        <v>#DIV/0!</v>
      </c>
      <c r="AE13" s="1" t="e">
        <f t="shared" si="3"/>
        <v>#DIV/0!</v>
      </c>
      <c r="AF13" s="1" t="e">
        <f t="shared" si="4"/>
        <v>#DIV/0!</v>
      </c>
      <c r="AG13" s="1" t="e">
        <f t="shared" si="21"/>
        <v>#DIV/0!</v>
      </c>
      <c r="AK13" s="7" t="e">
        <f t="shared" si="5"/>
        <v>#DIV/0!</v>
      </c>
      <c r="AL13" s="9" t="e">
        <f t="shared" si="6"/>
        <v>#DIV/0!</v>
      </c>
      <c r="AM13" s="7" t="e">
        <f t="shared" si="7"/>
        <v>#DIV/0!</v>
      </c>
      <c r="AN13" s="7" t="e">
        <f t="shared" si="8"/>
        <v>#DIV/0!</v>
      </c>
      <c r="AO13" s="1" t="e">
        <f t="shared" si="9"/>
        <v>#DIV/0!</v>
      </c>
    </row>
    <row r="14" spans="1:41" ht="24.95" customHeight="1">
      <c r="A14" s="99">
        <v>8</v>
      </c>
      <c r="B14" s="13">
        <f>'FORM SKP'!B19</f>
        <v>0</v>
      </c>
      <c r="C14" s="43">
        <f>'FORM SKP'!C19</f>
        <v>0</v>
      </c>
      <c r="D14" s="96">
        <f>MONITORING!AB17</f>
        <v>0</v>
      </c>
      <c r="E14" s="45" t="str">
        <f>MONITORING!I17</f>
        <v>lap</v>
      </c>
      <c r="F14" s="97" t="str">
        <f t="shared" ref="F14" si="25">IF(D14=0,"0",100)</f>
        <v>0</v>
      </c>
      <c r="G14" s="97" t="str">
        <f t="shared" si="10"/>
        <v>0</v>
      </c>
      <c r="H14" s="51" t="str">
        <f>'FORM SKP'!J19</f>
        <v>bulan</v>
      </c>
      <c r="I14" s="16">
        <f>'FORM SKP'!K19</f>
        <v>0</v>
      </c>
      <c r="J14" s="43">
        <f>K14*'FORM SKP'!D19</f>
        <v>0</v>
      </c>
      <c r="K14" s="11">
        <f>MONITORING!AD17</f>
        <v>0</v>
      </c>
      <c r="L14" s="44" t="str">
        <f t="shared" si="24"/>
        <v>lap</v>
      </c>
      <c r="M14" s="121" t="s">
        <v>154</v>
      </c>
      <c r="N14" s="11" t="str">
        <f t="shared" si="11"/>
        <v>0</v>
      </c>
      <c r="O14" s="51" t="str">
        <f t="shared" si="11"/>
        <v>bulan</v>
      </c>
      <c r="P14" s="19"/>
      <c r="Q14" s="5" t="str">
        <f t="shared" si="2"/>
        <v>0</v>
      </c>
      <c r="R14" s="12">
        <f t="shared" si="22"/>
        <v>0</v>
      </c>
      <c r="T14" s="1">
        <f t="shared" si="12"/>
        <v>0</v>
      </c>
      <c r="U14" s="1">
        <f t="shared" si="13"/>
        <v>0</v>
      </c>
      <c r="W14" s="1" t="e">
        <f t="shared" si="14"/>
        <v>#DIV/0!</v>
      </c>
      <c r="X14" s="6" t="e">
        <f t="shared" si="23"/>
        <v>#DIV/0!</v>
      </c>
      <c r="Y14" s="1" t="e">
        <f t="shared" si="15"/>
        <v>#DIV/0!</v>
      </c>
      <c r="Z14" s="1" t="e">
        <f t="shared" si="16"/>
        <v>#VALUE!</v>
      </c>
      <c r="AA14" s="7" t="e">
        <f t="shared" si="17"/>
        <v>#DIV/0!</v>
      </c>
      <c r="AB14" s="7" t="e">
        <f t="shared" si="18"/>
        <v>#DIV/0!</v>
      </c>
      <c r="AC14" s="1" t="e">
        <f t="shared" si="19"/>
        <v>#DIV/0!</v>
      </c>
      <c r="AD14" s="1" t="e">
        <f t="shared" si="20"/>
        <v>#DIV/0!</v>
      </c>
      <c r="AE14" s="1" t="e">
        <f t="shared" si="3"/>
        <v>#DIV/0!</v>
      </c>
      <c r="AF14" s="1" t="e">
        <f t="shared" si="4"/>
        <v>#DIV/0!</v>
      </c>
      <c r="AG14" s="1" t="e">
        <f t="shared" si="21"/>
        <v>#DIV/0!</v>
      </c>
      <c r="AK14" s="7" t="e">
        <f t="shared" si="5"/>
        <v>#DIV/0!</v>
      </c>
      <c r="AL14" s="9" t="e">
        <f t="shared" si="6"/>
        <v>#DIV/0!</v>
      </c>
      <c r="AM14" s="7" t="e">
        <f t="shared" si="7"/>
        <v>#DIV/0!</v>
      </c>
      <c r="AN14" s="7" t="e">
        <f t="shared" si="8"/>
        <v>#DIV/0!</v>
      </c>
      <c r="AO14" s="1" t="e">
        <f t="shared" si="9"/>
        <v>#DIV/0!</v>
      </c>
    </row>
    <row r="15" spans="1:41" ht="9.9499999999999993" hidden="1" customHeight="1">
      <c r="A15" s="99">
        <v>11</v>
      </c>
      <c r="B15" s="13">
        <f>'FORM SKP'!B20</f>
        <v>0</v>
      </c>
      <c r="C15" s="43">
        <f>'FORM SKP'!C20</f>
        <v>0</v>
      </c>
      <c r="D15" s="11">
        <f>'FORM SKP'!F20</f>
        <v>0</v>
      </c>
      <c r="E15" s="44" t="str">
        <f>'FORM SKP'!G20</f>
        <v>SK</v>
      </c>
      <c r="F15" s="97">
        <f>'FORM SKP'!H20</f>
        <v>100</v>
      </c>
      <c r="G15" s="96">
        <f>'FORM SKP'!I20</f>
        <v>12</v>
      </c>
      <c r="H15" s="51" t="str">
        <f>'FORM SKP'!J20</f>
        <v>bulan</v>
      </c>
      <c r="I15" s="16">
        <f>'FORM SKP'!K20</f>
        <v>0</v>
      </c>
      <c r="J15" s="43">
        <f>K15*'FORM SKP'!D20</f>
        <v>0</v>
      </c>
      <c r="K15" s="11"/>
      <c r="L15" s="44" t="str">
        <f t="shared" si="24"/>
        <v>SK</v>
      </c>
      <c r="M15" s="97"/>
      <c r="N15" s="11"/>
      <c r="O15" s="51" t="str">
        <f t="shared" si="11"/>
        <v>bulan</v>
      </c>
      <c r="P15" s="19"/>
      <c r="Q15" s="5" t="e">
        <f>AG15</f>
        <v>#DIV/0!</v>
      </c>
      <c r="R15" s="12" t="e">
        <f t="shared" si="22"/>
        <v>#DIV/0!</v>
      </c>
      <c r="T15" s="1">
        <f t="shared" si="12"/>
        <v>0</v>
      </c>
      <c r="U15" s="1">
        <f t="shared" si="13"/>
        <v>0</v>
      </c>
      <c r="W15" s="1">
        <f t="shared" si="14"/>
        <v>100</v>
      </c>
      <c r="X15" s="6" t="e">
        <f t="shared" si="23"/>
        <v>#DIV/0!</v>
      </c>
      <c r="Y15" s="1" t="e">
        <f t="shared" si="15"/>
        <v>#DIV/0!</v>
      </c>
      <c r="Z15" s="1">
        <f t="shared" si="16"/>
        <v>0</v>
      </c>
      <c r="AA15" s="7">
        <f t="shared" si="17"/>
        <v>0</v>
      </c>
      <c r="AB15" s="7" t="e">
        <f t="shared" si="18"/>
        <v>#DIV/0!</v>
      </c>
      <c r="AC15" s="1">
        <f t="shared" si="19"/>
        <v>176</v>
      </c>
      <c r="AD15" s="1">
        <f t="shared" si="20"/>
        <v>0</v>
      </c>
      <c r="AE15" s="1" t="e">
        <f t="shared" si="3"/>
        <v>#DIV/0!</v>
      </c>
      <c r="AF15" s="1" t="e">
        <f t="shared" si="4"/>
        <v>#DIV/0!</v>
      </c>
      <c r="AG15" s="1" t="e">
        <f t="shared" ref="AG15:AG18" si="26">IFERROR(SUM(Y15:AB15),SUM(Y15:AA15))</f>
        <v>#DIV/0!</v>
      </c>
      <c r="AK15" s="7">
        <f t="shared" si="5"/>
        <v>100</v>
      </c>
      <c r="AL15" s="9" t="e">
        <f t="shared" si="6"/>
        <v>#DIV/0!</v>
      </c>
      <c r="AM15" s="7" t="e">
        <f t="shared" si="7"/>
        <v>#DIV/0!</v>
      </c>
      <c r="AN15" s="7" t="e">
        <f t="shared" si="8"/>
        <v>#DIV/0!</v>
      </c>
      <c r="AO15" s="1" t="e">
        <f t="shared" si="9"/>
        <v>#DIV/0!</v>
      </c>
    </row>
    <row r="16" spans="1:41" ht="9.9499999999999993" hidden="1" customHeight="1">
      <c r="A16" s="99">
        <v>12</v>
      </c>
      <c r="B16" s="13">
        <f>'FORM SKP'!B21</f>
        <v>0</v>
      </c>
      <c r="C16" s="43">
        <f>'FORM SKP'!C21</f>
        <v>0</v>
      </c>
      <c r="D16" s="11">
        <f>'FORM SKP'!F21</f>
        <v>0</v>
      </c>
      <c r="E16" s="44">
        <f>'FORM SKP'!G21</f>
        <v>0</v>
      </c>
      <c r="F16" s="97">
        <f>'FORM SKP'!H21</f>
        <v>0</v>
      </c>
      <c r="G16" s="96">
        <f>'FORM SKP'!I21</f>
        <v>0</v>
      </c>
      <c r="H16" s="51">
        <f>'FORM SKP'!J21</f>
        <v>0</v>
      </c>
      <c r="I16" s="16">
        <f>'FORM SKP'!K21</f>
        <v>0</v>
      </c>
      <c r="J16" s="43">
        <f>K16*'FORM SKP'!D21</f>
        <v>0</v>
      </c>
      <c r="K16" s="11"/>
      <c r="L16" s="44">
        <f t="shared" si="24"/>
        <v>0</v>
      </c>
      <c r="M16" s="97"/>
      <c r="N16" s="11"/>
      <c r="O16" s="51">
        <f t="shared" si="11"/>
        <v>0</v>
      </c>
      <c r="P16" s="19"/>
      <c r="Q16" s="5" t="e">
        <f>AG16</f>
        <v>#DIV/0!</v>
      </c>
      <c r="R16" s="12" t="e">
        <f t="shared" si="22"/>
        <v>#DIV/0!</v>
      </c>
      <c r="T16" s="1">
        <f t="shared" si="12"/>
        <v>0</v>
      </c>
      <c r="U16" s="1">
        <f t="shared" si="13"/>
        <v>0</v>
      </c>
      <c r="W16" s="1" t="e">
        <f t="shared" si="14"/>
        <v>#DIV/0!</v>
      </c>
      <c r="X16" s="6" t="e">
        <f t="shared" si="23"/>
        <v>#DIV/0!</v>
      </c>
      <c r="Y16" s="1" t="e">
        <f t="shared" si="15"/>
        <v>#DIV/0!</v>
      </c>
      <c r="Z16" s="1" t="e">
        <f t="shared" si="16"/>
        <v>#DIV/0!</v>
      </c>
      <c r="AA16" s="7" t="e">
        <f t="shared" si="17"/>
        <v>#DIV/0!</v>
      </c>
      <c r="AB16" s="7" t="e">
        <f t="shared" si="18"/>
        <v>#DIV/0!</v>
      </c>
      <c r="AC16" s="1" t="e">
        <f t="shared" si="19"/>
        <v>#DIV/0!</v>
      </c>
      <c r="AD16" s="1" t="e">
        <f t="shared" si="20"/>
        <v>#DIV/0!</v>
      </c>
      <c r="AE16" s="1" t="e">
        <f t="shared" si="3"/>
        <v>#DIV/0!</v>
      </c>
      <c r="AF16" s="1" t="e">
        <f t="shared" si="4"/>
        <v>#DIV/0!</v>
      </c>
      <c r="AG16" s="1" t="e">
        <f t="shared" si="26"/>
        <v>#DIV/0!</v>
      </c>
      <c r="AK16" s="7" t="e">
        <f t="shared" si="5"/>
        <v>#DIV/0!</v>
      </c>
      <c r="AL16" s="9" t="e">
        <f t="shared" si="6"/>
        <v>#DIV/0!</v>
      </c>
      <c r="AM16" s="7" t="e">
        <f t="shared" si="7"/>
        <v>#DIV/0!</v>
      </c>
      <c r="AN16" s="7" t="e">
        <f t="shared" si="8"/>
        <v>#DIV/0!</v>
      </c>
      <c r="AO16" s="1" t="e">
        <f t="shared" si="9"/>
        <v>#DIV/0!</v>
      </c>
    </row>
    <row r="17" spans="1:41" ht="9.9499999999999993" hidden="1" customHeight="1">
      <c r="A17" s="99">
        <v>13</v>
      </c>
      <c r="B17" s="13">
        <f>'FORM SKP'!B22</f>
        <v>0</v>
      </c>
      <c r="C17" s="43">
        <f>'FORM SKP'!C22</f>
        <v>0</v>
      </c>
      <c r="D17" s="11">
        <f>'FORM SKP'!F22</f>
        <v>0</v>
      </c>
      <c r="E17" s="44">
        <f>'FORM SKP'!G22</f>
        <v>0</v>
      </c>
      <c r="F17" s="97">
        <f>'FORM SKP'!H22</f>
        <v>0</v>
      </c>
      <c r="G17" s="96">
        <f>'FORM SKP'!I22</f>
        <v>0</v>
      </c>
      <c r="H17" s="51">
        <f>'FORM SKP'!J22</f>
        <v>0</v>
      </c>
      <c r="I17" s="16">
        <f>'FORM SKP'!K22</f>
        <v>0</v>
      </c>
      <c r="J17" s="43">
        <f>K17*'FORM SKP'!D22</f>
        <v>0</v>
      </c>
      <c r="K17" s="11"/>
      <c r="L17" s="44">
        <f t="shared" si="24"/>
        <v>0</v>
      </c>
      <c r="M17" s="97"/>
      <c r="N17" s="11"/>
      <c r="O17" s="51">
        <f t="shared" si="11"/>
        <v>0</v>
      </c>
      <c r="P17" s="19"/>
      <c r="Q17" s="5" t="e">
        <f>AG17</f>
        <v>#DIV/0!</v>
      </c>
      <c r="R17" s="12" t="e">
        <f t="shared" si="22"/>
        <v>#DIV/0!</v>
      </c>
      <c r="T17" s="1">
        <f t="shared" si="12"/>
        <v>0</v>
      </c>
      <c r="U17" s="1">
        <f t="shared" si="13"/>
        <v>0</v>
      </c>
      <c r="W17" s="1" t="e">
        <f t="shared" si="14"/>
        <v>#DIV/0!</v>
      </c>
      <c r="X17" s="6" t="e">
        <f t="shared" si="23"/>
        <v>#DIV/0!</v>
      </c>
      <c r="Y17" s="1" t="e">
        <f t="shared" si="15"/>
        <v>#DIV/0!</v>
      </c>
      <c r="Z17" s="1" t="e">
        <f t="shared" si="16"/>
        <v>#DIV/0!</v>
      </c>
      <c r="AA17" s="7" t="e">
        <f t="shared" si="17"/>
        <v>#DIV/0!</v>
      </c>
      <c r="AB17" s="7" t="e">
        <f t="shared" si="18"/>
        <v>#DIV/0!</v>
      </c>
      <c r="AC17" s="1" t="e">
        <f t="shared" si="19"/>
        <v>#DIV/0!</v>
      </c>
      <c r="AD17" s="1" t="e">
        <f t="shared" si="20"/>
        <v>#DIV/0!</v>
      </c>
      <c r="AE17" s="1" t="e">
        <f t="shared" si="3"/>
        <v>#DIV/0!</v>
      </c>
      <c r="AF17" s="1" t="e">
        <f t="shared" si="4"/>
        <v>#DIV/0!</v>
      </c>
      <c r="AG17" s="1" t="e">
        <f t="shared" si="26"/>
        <v>#DIV/0!</v>
      </c>
      <c r="AK17" s="7" t="e">
        <f t="shared" si="5"/>
        <v>#DIV/0!</v>
      </c>
      <c r="AL17" s="9" t="e">
        <f t="shared" si="6"/>
        <v>#DIV/0!</v>
      </c>
      <c r="AM17" s="7" t="e">
        <f t="shared" si="7"/>
        <v>#DIV/0!</v>
      </c>
      <c r="AN17" s="7" t="e">
        <f t="shared" si="8"/>
        <v>#DIV/0!</v>
      </c>
      <c r="AO17" s="1" t="e">
        <f t="shared" si="9"/>
        <v>#DIV/0!</v>
      </c>
    </row>
    <row r="18" spans="1:41" ht="9.9499999999999993" hidden="1" customHeight="1">
      <c r="A18" s="99">
        <v>14</v>
      </c>
      <c r="B18" s="13">
        <f>'FORM SKP'!B23</f>
        <v>0</v>
      </c>
      <c r="C18" s="43">
        <f>'FORM SKP'!C23</f>
        <v>0</v>
      </c>
      <c r="D18" s="11">
        <f>'FORM SKP'!F23</f>
        <v>0</v>
      </c>
      <c r="E18" s="44">
        <f>'FORM SKP'!G23</f>
        <v>0</v>
      </c>
      <c r="F18" s="97">
        <f>'FORM SKP'!H23</f>
        <v>0</v>
      </c>
      <c r="G18" s="96">
        <f>'FORM SKP'!I23</f>
        <v>0</v>
      </c>
      <c r="H18" s="51">
        <f>'FORM SKP'!J23</f>
        <v>0</v>
      </c>
      <c r="I18" s="16">
        <f>'FORM SKP'!K23</f>
        <v>0</v>
      </c>
      <c r="J18" s="43">
        <f>K18*'FORM SKP'!D23</f>
        <v>0</v>
      </c>
      <c r="K18" s="11"/>
      <c r="L18" s="44">
        <f t="shared" si="24"/>
        <v>0</v>
      </c>
      <c r="M18" s="97"/>
      <c r="N18" s="11"/>
      <c r="O18" s="51">
        <f t="shared" si="11"/>
        <v>0</v>
      </c>
      <c r="P18" s="19"/>
      <c r="Q18" s="5" t="e">
        <f>AG18</f>
        <v>#DIV/0!</v>
      </c>
      <c r="R18" s="12" t="e">
        <f t="shared" si="22"/>
        <v>#DIV/0!</v>
      </c>
      <c r="T18" s="1">
        <f t="shared" si="12"/>
        <v>0</v>
      </c>
      <c r="U18" s="1">
        <f t="shared" si="13"/>
        <v>0</v>
      </c>
      <c r="W18" s="1" t="e">
        <f t="shared" si="14"/>
        <v>#DIV/0!</v>
      </c>
      <c r="X18" s="6" t="e">
        <f t="shared" si="23"/>
        <v>#DIV/0!</v>
      </c>
      <c r="Y18" s="1" t="e">
        <f t="shared" si="15"/>
        <v>#DIV/0!</v>
      </c>
      <c r="Z18" s="1" t="e">
        <f t="shared" si="16"/>
        <v>#DIV/0!</v>
      </c>
      <c r="AA18" s="7" t="e">
        <f t="shared" si="17"/>
        <v>#DIV/0!</v>
      </c>
      <c r="AB18" s="7" t="e">
        <f t="shared" si="18"/>
        <v>#DIV/0!</v>
      </c>
      <c r="AC18" s="1" t="e">
        <f t="shared" si="19"/>
        <v>#DIV/0!</v>
      </c>
      <c r="AD18" s="1" t="e">
        <f t="shared" si="20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6"/>
        <v>#DIV/0!</v>
      </c>
      <c r="AK18" s="7" t="e">
        <f t="shared" si="5"/>
        <v>#DIV/0!</v>
      </c>
      <c r="AL18" s="9" t="e">
        <f t="shared" si="6"/>
        <v>#DIV/0!</v>
      </c>
      <c r="AM18" s="7" t="e">
        <f t="shared" si="7"/>
        <v>#DIV/0!</v>
      </c>
      <c r="AN18" s="7" t="e">
        <f t="shared" si="8"/>
        <v>#DIV/0!</v>
      </c>
      <c r="AO18" s="1" t="e">
        <f t="shared" si="9"/>
        <v>#DIV/0!</v>
      </c>
    </row>
    <row r="19" spans="1:41" ht="12.75" hidden="1" customHeight="1">
      <c r="A19" s="99">
        <v>15</v>
      </c>
      <c r="B19" s="13">
        <f>'FORM SKP'!B24</f>
        <v>0</v>
      </c>
      <c r="C19" s="43">
        <f>'FORM SKP'!C24</f>
        <v>0</v>
      </c>
      <c r="D19" s="11">
        <f>'FORM SKP'!F24</f>
        <v>0</v>
      </c>
      <c r="E19" s="44">
        <f>'FORM SKP'!G24</f>
        <v>0</v>
      </c>
      <c r="F19" s="97">
        <f>'FORM SKP'!H24</f>
        <v>0</v>
      </c>
      <c r="G19" s="96">
        <f>'FORM SKP'!I24</f>
        <v>0</v>
      </c>
      <c r="H19" s="51">
        <f>'FORM SKP'!J24</f>
        <v>0</v>
      </c>
      <c r="I19" s="16">
        <f>'FORM SKP'!K24</f>
        <v>0</v>
      </c>
      <c r="J19" s="43">
        <f>K19*'FORM SKP'!D24</f>
        <v>0</v>
      </c>
      <c r="K19" s="11"/>
      <c r="L19" s="44">
        <f t="shared" si="24"/>
        <v>0</v>
      </c>
      <c r="M19" s="97"/>
      <c r="N19" s="11"/>
      <c r="O19" s="51">
        <f t="shared" si="11"/>
        <v>0</v>
      </c>
      <c r="P19" s="19"/>
      <c r="Q19" s="5" t="e">
        <f>AG19</f>
        <v>#DIV/0!</v>
      </c>
      <c r="R19" s="12" t="e">
        <f t="shared" si="22"/>
        <v>#DIV/0!</v>
      </c>
      <c r="T19" s="1">
        <f t="shared" si="12"/>
        <v>0</v>
      </c>
      <c r="U19" s="1">
        <f t="shared" si="13"/>
        <v>0</v>
      </c>
      <c r="W19" s="1" t="e">
        <f t="shared" si="14"/>
        <v>#DIV/0!</v>
      </c>
      <c r="X19" s="6" t="e">
        <f t="shared" si="23"/>
        <v>#DIV/0!</v>
      </c>
      <c r="Y19" s="1" t="e">
        <f t="shared" si="15"/>
        <v>#DIV/0!</v>
      </c>
      <c r="Z19" s="1" t="e">
        <f t="shared" si="16"/>
        <v>#DIV/0!</v>
      </c>
      <c r="AA19" s="7" t="e">
        <f t="shared" si="17"/>
        <v>#DIV/0!</v>
      </c>
      <c r="AB19" s="7" t="e">
        <f t="shared" si="18"/>
        <v>#DIV/0!</v>
      </c>
      <c r="AC19" s="1" t="e">
        <f t="shared" si="19"/>
        <v>#DIV/0!</v>
      </c>
      <c r="AD19" s="1" t="e">
        <f t="shared" si="20"/>
        <v>#DIV/0!</v>
      </c>
      <c r="AE19" s="1" t="e">
        <f t="shared" si="3"/>
        <v>#DIV/0!</v>
      </c>
      <c r="AF19" s="1" t="e">
        <f t="shared" si="4"/>
        <v>#DIV/0!</v>
      </c>
      <c r="AG19" s="1" t="e">
        <f t="shared" si="21"/>
        <v>#DIV/0!</v>
      </c>
      <c r="AK19" s="7" t="e">
        <f t="shared" si="5"/>
        <v>#DIV/0!</v>
      </c>
      <c r="AL19" s="9" t="e">
        <f t="shared" si="6"/>
        <v>#DIV/0!</v>
      </c>
      <c r="AM19" s="7" t="e">
        <f t="shared" si="7"/>
        <v>#DIV/0!</v>
      </c>
      <c r="AN19" s="7" t="e">
        <f t="shared" si="8"/>
        <v>#DIV/0!</v>
      </c>
      <c r="AO19" s="1" t="e">
        <f t="shared" si="9"/>
        <v>#DIV/0!</v>
      </c>
    </row>
    <row r="20" spans="1:41" ht="15" customHeight="1">
      <c r="A20" s="394"/>
      <c r="B20" s="395"/>
      <c r="C20" s="12">
        <f>SUM(C7:C19)</f>
        <v>0</v>
      </c>
      <c r="D20" s="394"/>
      <c r="E20" s="396"/>
      <c r="F20" s="396"/>
      <c r="G20" s="396"/>
      <c r="H20" s="396"/>
      <c r="I20" s="395"/>
      <c r="J20" s="12">
        <f>SUM(J7:J19)</f>
        <v>2.0659722222222223</v>
      </c>
      <c r="K20" s="394"/>
      <c r="L20" s="396"/>
      <c r="M20" s="396"/>
      <c r="N20" s="396"/>
      <c r="O20" s="396"/>
      <c r="P20" s="396"/>
      <c r="Q20" s="395"/>
      <c r="R20" s="12"/>
      <c r="X20" s="6"/>
      <c r="AA20" s="7"/>
      <c r="AB20" s="7"/>
      <c r="AK20" s="7"/>
      <c r="AL20" s="9"/>
      <c r="AM20" s="7"/>
      <c r="AN20" s="7"/>
    </row>
    <row r="21" spans="1:41" ht="15" customHeight="1">
      <c r="A21" s="95"/>
      <c r="B21" s="397" t="s">
        <v>40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9"/>
    </row>
    <row r="22" spans="1:41" ht="15.75" customHeight="1">
      <c r="A22" s="95">
        <v>1</v>
      </c>
      <c r="B22" s="10" t="s">
        <v>24</v>
      </c>
      <c r="C22" s="10"/>
      <c r="D22" s="392"/>
      <c r="E22" s="392"/>
      <c r="F22" s="392"/>
      <c r="G22" s="392"/>
      <c r="H22" s="392"/>
      <c r="I22" s="392"/>
      <c r="J22" s="14"/>
      <c r="K22" s="400"/>
      <c r="L22" s="400"/>
      <c r="M22" s="400"/>
      <c r="N22" s="400"/>
      <c r="O22" s="400"/>
      <c r="P22" s="400"/>
      <c r="Q22" s="95"/>
      <c r="R22" s="401"/>
      <c r="Z22" s="1" t="s">
        <v>34</v>
      </c>
      <c r="AJ22" s="1" t="s">
        <v>30</v>
      </c>
      <c r="AL22" s="7"/>
    </row>
    <row r="23" spans="1:41" ht="15.75" customHeight="1">
      <c r="A23" s="95"/>
      <c r="B23" s="10"/>
      <c r="C23" s="10"/>
      <c r="D23" s="392"/>
      <c r="E23" s="392"/>
      <c r="F23" s="392"/>
      <c r="G23" s="392"/>
      <c r="H23" s="392"/>
      <c r="I23" s="392"/>
      <c r="J23" s="14"/>
      <c r="K23" s="400"/>
      <c r="L23" s="400"/>
      <c r="M23" s="400"/>
      <c r="N23" s="400"/>
      <c r="O23" s="400"/>
      <c r="P23" s="400"/>
      <c r="Q23" s="95"/>
      <c r="R23" s="401"/>
      <c r="Z23" s="1" t="s">
        <v>35</v>
      </c>
      <c r="AJ23" s="1" t="s">
        <v>31</v>
      </c>
      <c r="AL23" s="7"/>
    </row>
    <row r="24" spans="1:41" ht="15.75" customHeight="1">
      <c r="A24" s="95">
        <v>2</v>
      </c>
      <c r="B24" s="10" t="s">
        <v>25</v>
      </c>
      <c r="C24" s="10"/>
      <c r="D24" s="392"/>
      <c r="E24" s="392"/>
      <c r="F24" s="392"/>
      <c r="G24" s="392"/>
      <c r="H24" s="392"/>
      <c r="I24" s="392"/>
      <c r="J24" s="14"/>
      <c r="K24" s="400"/>
      <c r="L24" s="400"/>
      <c r="M24" s="400"/>
      <c r="N24" s="400"/>
      <c r="O24" s="400"/>
      <c r="P24" s="400"/>
      <c r="Q24" s="95"/>
      <c r="R24" s="401"/>
      <c r="AL24" s="7"/>
    </row>
    <row r="25" spans="1:41" ht="15.75" customHeight="1">
      <c r="A25" s="95"/>
      <c r="B25" s="10"/>
      <c r="C25" s="10"/>
      <c r="D25" s="392"/>
      <c r="E25" s="392"/>
      <c r="F25" s="392"/>
      <c r="G25" s="392"/>
      <c r="H25" s="392"/>
      <c r="I25" s="392"/>
      <c r="J25" s="14"/>
      <c r="K25" s="400"/>
      <c r="L25" s="400"/>
      <c r="M25" s="400"/>
      <c r="N25" s="400"/>
      <c r="O25" s="400"/>
      <c r="P25" s="400"/>
      <c r="Q25" s="95"/>
      <c r="R25" s="401"/>
      <c r="X25" s="1">
        <f>SUM(Y11:AA11)</f>
        <v>262</v>
      </c>
    </row>
    <row r="26" spans="1:41" ht="15.75" customHeight="1">
      <c r="A26" s="21"/>
      <c r="B26" s="17"/>
      <c r="C26" s="17"/>
      <c r="D26" s="18"/>
      <c r="E26" s="18"/>
      <c r="F26" s="18"/>
      <c r="G26" s="18"/>
      <c r="H26" s="18"/>
      <c r="I26" s="18"/>
      <c r="J26" s="22"/>
      <c r="K26" s="23"/>
      <c r="L26" s="23"/>
      <c r="M26" s="23"/>
      <c r="N26" s="23"/>
      <c r="O26" s="23"/>
      <c r="P26" s="23"/>
      <c r="Q26" s="24"/>
      <c r="R26" s="2"/>
    </row>
    <row r="27" spans="1:41" ht="13.5" customHeight="1">
      <c r="A27" s="391" t="s">
        <v>17</v>
      </c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25">
        <f>(SUM(U7:U19)/T27)+R22+R24</f>
        <v>87.333333333333329</v>
      </c>
      <c r="T27" s="1">
        <f>SUM(T7:T22)</f>
        <v>5</v>
      </c>
    </row>
    <row r="28" spans="1:41" ht="13.5" customHeight="1">
      <c r="A28" s="391"/>
      <c r="B28" s="391"/>
      <c r="C28" s="391"/>
      <c r="D28" s="391"/>
      <c r="E28" s="391"/>
      <c r="F28" s="391"/>
      <c r="G28" s="391"/>
      <c r="H28" s="391"/>
      <c r="I28" s="391"/>
      <c r="J28" s="391"/>
      <c r="K28" s="391"/>
      <c r="L28" s="391"/>
      <c r="M28" s="391"/>
      <c r="N28" s="391"/>
      <c r="O28" s="391"/>
      <c r="P28" s="391"/>
      <c r="Q28" s="391"/>
      <c r="R28" s="15" t="str">
        <f>IF(R27&lt;=50,"(Buruk)",IF(R27&lt;=60,"(Sedang)",IF(R27&lt;=75,"(Cukup)",IF(R27&lt;=90.99,"(Baik)","(Sangat Baik)"))))</f>
        <v>(Baik)</v>
      </c>
    </row>
    <row r="29" spans="1:41" ht="15" customHeight="1"/>
    <row r="30" spans="1:41" ht="13.5" customHeight="1">
      <c r="D30" s="98"/>
      <c r="E30" s="98"/>
      <c r="F30" s="98"/>
      <c r="G30" s="98"/>
      <c r="H30" s="98"/>
      <c r="I30" s="98"/>
      <c r="J30" s="98"/>
      <c r="K30" s="307" t="s">
        <v>181</v>
      </c>
      <c r="L30" s="98"/>
      <c r="M30" s="98"/>
      <c r="N30" s="98"/>
      <c r="O30" s="98"/>
      <c r="P30" s="98"/>
    </row>
    <row r="31" spans="1:41" ht="12.75" customHeight="1">
      <c r="B31" s="98" t="s">
        <v>137</v>
      </c>
      <c r="D31" s="98"/>
      <c r="E31" s="98"/>
      <c r="F31" s="98"/>
      <c r="G31" s="98"/>
      <c r="H31" s="98"/>
      <c r="I31" s="98"/>
      <c r="J31" s="98"/>
      <c r="K31" s="98" t="s">
        <v>22</v>
      </c>
      <c r="L31" s="98"/>
      <c r="M31" s="98"/>
      <c r="N31" s="98"/>
      <c r="O31" s="98"/>
      <c r="P31" s="98"/>
    </row>
    <row r="32" spans="1:41">
      <c r="B32" s="98"/>
    </row>
    <row r="33" spans="2:20">
      <c r="B33" s="98"/>
    </row>
    <row r="34" spans="2:20" ht="17.25" customHeight="1">
      <c r="B34" s="100" t="str">
        <f>E3</f>
        <v>Drs. HARYOTO, M.Ed.</v>
      </c>
      <c r="D34" s="98"/>
      <c r="E34" s="98"/>
      <c r="F34" s="98"/>
      <c r="G34" s="98"/>
      <c r="H34" s="98"/>
      <c r="I34" s="98"/>
      <c r="J34" s="98"/>
      <c r="K34" s="100" t="str">
        <f>'FORM SKP'!A31</f>
        <v>Dra. SULASTRI, M.Pd.</v>
      </c>
      <c r="L34" s="100"/>
      <c r="M34" s="100"/>
      <c r="N34" s="100"/>
      <c r="O34" s="100"/>
      <c r="P34" s="100"/>
      <c r="T34" s="1">
        <f>Q7/3</f>
        <v>0</v>
      </c>
    </row>
    <row r="35" spans="2:20" ht="16.5" customHeight="1">
      <c r="B35" s="98" t="str">
        <f>"NIP."&amp;E4</f>
        <v>NIP.19600129 198603 1 010</v>
      </c>
      <c r="D35" s="98"/>
      <c r="E35" s="98"/>
      <c r="F35" s="98"/>
      <c r="G35" s="98"/>
      <c r="H35" s="98"/>
      <c r="I35" s="98"/>
      <c r="J35" s="98"/>
      <c r="K35" s="98" t="str">
        <f>'FORM SKP'!A32</f>
        <v>NIP. 19620304 198703 2 004</v>
      </c>
      <c r="L35" s="98"/>
      <c r="M35" s="98"/>
      <c r="N35" s="98"/>
      <c r="O35" s="98"/>
      <c r="P35" s="98"/>
    </row>
  </sheetData>
  <mergeCells count="29">
    <mergeCell ref="A20:B20"/>
    <mergeCell ref="D20:I20"/>
    <mergeCell ref="K20:Q20"/>
    <mergeCell ref="A27:Q28"/>
    <mergeCell ref="B21:R21"/>
    <mergeCell ref="D22:I22"/>
    <mergeCell ref="K22:P22"/>
    <mergeCell ref="R22:R23"/>
    <mergeCell ref="D23:I23"/>
    <mergeCell ref="K23:P23"/>
    <mergeCell ref="D24:I24"/>
    <mergeCell ref="K24:P24"/>
    <mergeCell ref="R24:R25"/>
    <mergeCell ref="D25:I25"/>
    <mergeCell ref="K25:P25"/>
    <mergeCell ref="A1:R1"/>
    <mergeCell ref="A2:Q2"/>
    <mergeCell ref="A5:A6"/>
    <mergeCell ref="B5:B6"/>
    <mergeCell ref="C5:C6"/>
    <mergeCell ref="D5:I5"/>
    <mergeCell ref="J5:J6"/>
    <mergeCell ref="K5:P5"/>
    <mergeCell ref="Q5:Q6"/>
    <mergeCell ref="R5:R6"/>
    <mergeCell ref="D6:E6"/>
    <mergeCell ref="G6:H6"/>
    <mergeCell ref="K6:L6"/>
    <mergeCell ref="N6:O6"/>
  </mergeCells>
  <pageMargins left="0.7" right="0.59" top="0.75" bottom="0.75" header="0.3" footer="0.3"/>
  <pageSetup paperSize="512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10</vt:i4>
      </vt:variant>
    </vt:vector>
  </HeadingPairs>
  <TitlesOfParts>
    <vt:vector size="30" baseType="lpstr">
      <vt:lpstr>DATA PEGAWAI</vt:lpstr>
      <vt:lpstr>FORM SKP</vt:lpstr>
      <vt:lpstr>MONITORING</vt:lpstr>
      <vt:lpstr>Jan</vt:lpstr>
      <vt:lpstr>Pebr</vt:lpstr>
      <vt:lpstr>Mart</vt:lpstr>
      <vt:lpstr>Apr</vt:lpstr>
      <vt:lpstr>Mei</vt:lpstr>
      <vt:lpstr>Juni</vt:lpstr>
      <vt:lpstr>Juli</vt:lpstr>
      <vt:lpstr>Agust</vt:lpstr>
      <vt:lpstr>Sept</vt:lpstr>
      <vt:lpstr>Okt</vt:lpstr>
      <vt:lpstr>Nop</vt:lpstr>
      <vt:lpstr>Des</vt:lpstr>
      <vt:lpstr>PERILAKU KERJA</vt:lpstr>
      <vt:lpstr>PENGUKURAN</vt:lpstr>
      <vt:lpstr>Penilaian 1</vt:lpstr>
      <vt:lpstr>PENILAIAN</vt:lpstr>
      <vt:lpstr>COVER</vt:lpstr>
      <vt:lpstr>Agust!Print_Area</vt:lpstr>
      <vt:lpstr>COVER!Print_Area</vt:lpstr>
      <vt:lpstr>'DATA PEGAWAI'!Print_Area</vt:lpstr>
      <vt:lpstr>'FORM SKP'!Print_Area</vt:lpstr>
      <vt:lpstr>Juli!Print_Area</vt:lpstr>
      <vt:lpstr>MONITORING!Print_Area</vt:lpstr>
      <vt:lpstr>PENGUKURAN!Print_Area</vt:lpstr>
      <vt:lpstr>PENILAIAN!Print_Area</vt:lpstr>
      <vt:lpstr>'PERILAKU KERJA'!Print_Area</vt:lpstr>
      <vt:lpstr>Sept!Print_Area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uSEr</cp:lastModifiedBy>
  <cp:lastPrinted>2018-05-30T06:57:01Z</cp:lastPrinted>
  <dcterms:created xsi:type="dcterms:W3CDTF">2010-10-07T03:41:24Z</dcterms:created>
  <dcterms:modified xsi:type="dcterms:W3CDTF">2019-01-03T04:16:11Z</dcterms:modified>
</cp:coreProperties>
</file>