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_public_repo\data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N33"/>
  <c r="M33"/>
  <c r="L33"/>
  <c r="K33"/>
  <c r="J33"/>
  <c r="I33"/>
  <c r="H33"/>
  <c r="G33"/>
  <c r="F33"/>
  <c r="E33"/>
  <c r="M32"/>
  <c r="M7"/>
  <c r="H7"/>
  <c r="G7"/>
  <c r="F7"/>
  <c r="C7"/>
  <c r="C6"/>
  <c r="B7"/>
  <c r="B6"/>
  <c r="C123"/>
  <c r="C22"/>
  <c r="H22"/>
  <c r="B23"/>
  <c r="C23"/>
  <c r="E23"/>
  <c r="F23"/>
  <c r="J23"/>
  <c r="C24"/>
  <c r="G24"/>
  <c r="L24"/>
  <c r="N24"/>
  <c r="B25"/>
  <c r="C25"/>
  <c r="C26"/>
  <c r="B27"/>
  <c r="C27"/>
  <c r="F27"/>
  <c r="C28"/>
  <c r="B29"/>
  <c r="C29"/>
  <c r="B30"/>
  <c r="C30"/>
  <c r="C31"/>
  <c r="C32"/>
  <c r="C33"/>
  <c r="C34"/>
  <c r="C35"/>
  <c r="C36"/>
  <c r="C37"/>
  <c r="C38"/>
  <c r="C39"/>
  <c r="C40"/>
  <c r="C41"/>
  <c r="C43"/>
  <c r="C44"/>
  <c r="C45"/>
  <c r="C48"/>
  <c r="C49"/>
  <c r="C50"/>
  <c r="C51"/>
  <c r="C52"/>
  <c r="C53"/>
  <c r="C54"/>
  <c r="C56"/>
  <c r="C58"/>
  <c r="C59"/>
  <c r="C60"/>
  <c r="C61"/>
  <c r="C62"/>
  <c r="C64"/>
  <c r="C65"/>
  <c r="C66"/>
  <c r="C67"/>
  <c r="C69"/>
  <c r="C70"/>
  <c r="C71"/>
  <c r="C72"/>
  <c r="C73"/>
  <c r="C74"/>
  <c r="C76"/>
  <c r="C77"/>
  <c r="C79"/>
  <c r="C80"/>
  <c r="C81"/>
  <c r="C82"/>
  <c r="C83"/>
  <c r="C84"/>
  <c r="C85"/>
  <c r="C87"/>
  <c r="C88"/>
  <c r="C89"/>
  <c r="C91"/>
  <c r="C95"/>
  <c r="C96"/>
  <c r="C98"/>
  <c r="C99"/>
  <c r="C100"/>
  <c r="C101"/>
  <c r="C103"/>
  <c r="C105"/>
  <c r="C108"/>
  <c r="C109"/>
  <c r="C111"/>
  <c r="C112"/>
  <c r="C113"/>
  <c r="C114"/>
  <c r="C115"/>
  <c r="C116"/>
  <c r="C117"/>
  <c r="C119"/>
  <c r="C121"/>
  <c r="C122"/>
  <c r="C125"/>
  <c r="C126"/>
  <c r="C127"/>
  <c r="C131"/>
  <c r="C132"/>
  <c r="C133"/>
  <c r="C134"/>
  <c r="C135"/>
  <c r="C138"/>
  <c r="C142"/>
  <c r="C145"/>
  <c r="C162"/>
  <c r="C165"/>
  <c r="C166"/>
  <c r="C167"/>
  <c r="C168"/>
  <c r="C171"/>
  <c r="C176"/>
  <c r="C179"/>
  <c r="C180"/>
  <c r="C181"/>
  <c r="C182"/>
  <c r="C183"/>
  <c r="C204"/>
  <c r="C207"/>
  <c r="C222"/>
  <c r="C21"/>
  <c r="C20"/>
  <c r="G19"/>
  <c r="C19"/>
  <c r="B19"/>
  <c r="C18"/>
  <c r="M17"/>
  <c r="G17"/>
  <c r="C17"/>
  <c r="B17"/>
  <c r="C16"/>
  <c r="B16"/>
  <c r="C15"/>
  <c r="C14"/>
  <c r="C13"/>
  <c r="M12"/>
  <c r="C12"/>
  <c r="C11"/>
  <c r="N10"/>
  <c r="K10"/>
  <c r="C10"/>
  <c r="B10"/>
  <c r="C9"/>
  <c r="N8"/>
  <c r="C8"/>
  <c r="B8"/>
  <c r="C5"/>
  <c r="C4"/>
  <c r="C3"/>
  <c r="B3"/>
  <c r="C2"/>
  <c r="B2"/>
</calcChain>
</file>

<file path=xl/sharedStrings.xml><?xml version="1.0" encoding="utf-8"?>
<sst xmlns="http://schemas.openxmlformats.org/spreadsheetml/2006/main">
  <si>
    <t>Profession</t>
  </si>
  <si>
    <t>Raw_Count</t>
  </si>
  <si>
    <t>Normalized_Count</t>
  </si>
  <si>
    <t>Label</t>
  </si>
  <si>
    <t>Contemporary fiction</t>
  </si>
  <si>
    <t>Fantasy</t>
  </si>
  <si>
    <t>Fantasy romance</t>
  </si>
  <si>
    <t>Historical fiction</t>
  </si>
  <si>
    <t>Horror</t>
  </si>
  <si>
    <t>Literary fiction</t>
  </si>
  <si>
    <t>Mystery</t>
  </si>
  <si>
    <t>Romance</t>
  </si>
  <si>
    <t>Science fiction</t>
  </si>
  <si>
    <t>Thriller</t>
  </si>
  <si>
    <t>Unknown</t>
  </si>
  <si>
    <t>Student</t>
  </si>
  <si>
    <t>Writer</t>
  </si>
  <si>
    <t>Detective</t>
  </si>
  <si>
    <t>Intelligence agent/federal investigator</t>
  </si>
  <si>
    <t>Secret agent</t>
  </si>
  <si>
    <t>Emperor/royalty</t>
  </si>
  <si>
    <t>Royalty</t>
  </si>
  <si>
    <t>Soldier</t>
  </si>
  <si>
    <t>Child/teenager</t>
  </si>
  <si>
    <t>Child</t>
  </si>
  <si>
    <t>Police</t>
  </si>
  <si>
    <t>Police officer</t>
  </si>
  <si>
    <t>Lawyer/attorney/law clerk/paralegal</t>
  </si>
  <si>
    <t>Legal professional</t>
  </si>
  <si>
    <t>Teacher</t>
  </si>
  <si>
    <t>Warrior/fighter</t>
  </si>
  <si>
    <t>Warrior</t>
  </si>
  <si>
    <t>Scientist</t>
  </si>
  <si>
    <t>Military leader/strategist</t>
  </si>
  <si>
    <t>Military leader</t>
  </si>
  <si>
    <t>Musician</t>
  </si>
  <si>
    <t>Fantasy/sci-fi occupation</t>
  </si>
  <si>
    <t>Misc. supernatural</t>
  </si>
  <si>
    <t>Athlete</t>
  </si>
  <si>
    <t>Fantasy being</t>
  </si>
  <si>
    <t>Fantasy creature</t>
  </si>
  <si>
    <t>Artist</t>
  </si>
  <si>
    <t>Journalist</t>
  </si>
  <si>
    <t>Librarian/archivist</t>
  </si>
  <si>
    <t>Librarian</t>
  </si>
  <si>
    <t>Professor/academic/scholar</t>
  </si>
  <si>
    <t>Academic</t>
  </si>
  <si>
    <t>Housekeeper/cleaner/maid/servant</t>
  </si>
  <si>
    <t>Housekeeper</t>
  </si>
  <si>
    <t>Bookshop owner/assistant</t>
  </si>
  <si>
    <t>Bookshop worker</t>
  </si>
  <si>
    <t>Farmer/agricultural worker</t>
  </si>
  <si>
    <t>Farmer</t>
  </si>
  <si>
    <t>Doctor</t>
  </si>
  <si>
    <t>Actor</t>
  </si>
  <si>
    <t>Aristocrat</t>
  </si>
  <si>
    <t>Assassin</t>
  </si>
  <si>
    <t>CEO</t>
  </si>
  <si>
    <t>Crime boss</t>
  </si>
  <si>
    <t>Not applicable</t>
  </si>
  <si>
    <t>Other</t>
  </si>
  <si>
    <t>Bar/club/cafe/restaurant owner</t>
  </si>
  <si>
    <t>Nurse</t>
  </si>
  <si>
    <t>Shop assistant/shopkeeper</t>
  </si>
  <si>
    <t>Heir</t>
  </si>
  <si>
    <t>Thief/con artist</t>
  </si>
  <si>
    <t>Witch/wizard</t>
  </si>
  <si>
    <t>Magician</t>
  </si>
  <si>
    <t>Psychologist/therapist/counselor</t>
  </si>
  <si>
    <t>Medical examiner</t>
  </si>
  <si>
    <t>Bartender/sommelier</t>
  </si>
  <si>
    <t>Politician</t>
  </si>
  <si>
    <t>Personal assistant</t>
  </si>
  <si>
    <t>Mechanic</t>
  </si>
  <si>
    <t>Prisoner</t>
  </si>
  <si>
    <t>Film/TV (producer/editor/director/maker)</t>
  </si>
  <si>
    <t>Healer</t>
  </si>
  <si>
    <t>Business executive</t>
  </si>
  <si>
    <t>Computers</t>
  </si>
  <si>
    <t>Gallery owner/curator/creative director/assistant</t>
  </si>
  <si>
    <t>Hunter</t>
  </si>
  <si>
    <t>Chef/chocolatier/pastry chef</t>
  </si>
  <si>
    <t>Robot</t>
  </si>
  <si>
    <t>Non-profit/charity/aid work</t>
  </si>
  <si>
    <t>Game designer</t>
  </si>
  <si>
    <t>Sex worker</t>
  </si>
  <si>
    <t>Government employee</t>
  </si>
  <si>
    <t>Slave</t>
  </si>
  <si>
    <t>Business owner</t>
  </si>
  <si>
    <t>Security agent</t>
  </si>
  <si>
    <t>Homemaker</t>
  </si>
  <si>
    <t>Influencer/content creator</t>
  </si>
  <si>
    <t>Finance/investment</t>
  </si>
  <si>
    <t>Engineer</t>
  </si>
  <si>
    <t>Guard/sentry</t>
  </si>
  <si>
    <t>Resistance fighter/dissident</t>
  </si>
  <si>
    <t>Navy officer/Marines</t>
  </si>
  <si>
    <t>Podcaster/TV host</t>
  </si>
  <si>
    <t>Forensic specialist</t>
  </si>
  <si>
    <t>Marketing/PR/communications</t>
  </si>
  <si>
    <t>Dancer/choreographer</t>
  </si>
  <si>
    <t>Photographer</t>
  </si>
  <si>
    <t>Real estate agent</t>
  </si>
  <si>
    <t>Editor</t>
  </si>
  <si>
    <t>Athletic director/agent</t>
  </si>
  <si>
    <t>Bounty hunter</t>
  </si>
  <si>
    <t>Nanny/children's caretaker</t>
  </si>
  <si>
    <t>Shepherd/herder/rancher</t>
  </si>
  <si>
    <t>Unemployed</t>
  </si>
  <si>
    <t>Bodyguard/enforcer</t>
  </si>
  <si>
    <t>Event planner</t>
  </si>
  <si>
    <t>Florist/plant sales</t>
  </si>
  <si>
    <t>Conservation officer/park ranger</t>
  </si>
  <si>
    <t>Monk/nun</t>
  </si>
  <si>
    <t>Concubine/consort</t>
  </si>
  <si>
    <t>Education/childcare management</t>
  </si>
  <si>
    <t>Adventurer/traveler/explorer</t>
  </si>
  <si>
    <t>Astronaut</t>
  </si>
  <si>
    <t>Comedian/entertainer/fool</t>
  </si>
  <si>
    <t>Driver</t>
  </si>
  <si>
    <t>Diver</t>
  </si>
  <si>
    <t>Graphic/web designer</t>
  </si>
  <si>
    <t>Waiter</t>
  </si>
  <si>
    <t>Pilot</t>
  </si>
  <si>
    <t>Caregiver</t>
  </si>
  <si>
    <t>Businessperson</t>
  </si>
  <si>
    <t>Architect</t>
  </si>
  <si>
    <t>Activist</t>
  </si>
  <si>
    <t>Manager</t>
  </si>
  <si>
    <t>Mercenary</t>
  </si>
  <si>
    <t>Religious leader</t>
  </si>
  <si>
    <t>Merchant</t>
  </si>
  <si>
    <t>Murderer</t>
  </si>
  <si>
    <t>Ship captain</t>
  </si>
  <si>
    <t>Archaeologist</t>
  </si>
  <si>
    <t>Banker</t>
  </si>
  <si>
    <t>Gardener/landscaper</t>
  </si>
  <si>
    <t>Social/case worker</t>
  </si>
  <si>
    <t>Custodian/groundskeeper/janitor</t>
  </si>
  <si>
    <t>Translator/interpreter</t>
  </si>
  <si>
    <t>Vigilante</t>
  </si>
  <si>
    <t>Business consultant</t>
  </si>
  <si>
    <t>Office clerk</t>
  </si>
  <si>
    <t>Hotel/resort owner/manager</t>
  </si>
  <si>
    <t>Postal service/envoy/courier</t>
  </si>
  <si>
    <t>Administrator</t>
  </si>
  <si>
    <t>Bookbinder/restorer</t>
  </si>
  <si>
    <t>Criminal (unspecified)</t>
  </si>
  <si>
    <t>Firefighter</t>
  </si>
  <si>
    <t>Government minister</t>
  </si>
  <si>
    <t>Hostess/fake girlfriend/event attendee</t>
  </si>
  <si>
    <t>Tailor</t>
  </si>
  <si>
    <t>Priest/shaman</t>
  </si>
  <si>
    <t>Athletic coach</t>
  </si>
  <si>
    <t>Baker</t>
  </si>
  <si>
    <t>Mathematician</t>
  </si>
  <si>
    <t>Midwife</t>
  </si>
  <si>
    <t>Psychiatrist</t>
  </si>
  <si>
    <t>Theater manager/director</t>
  </si>
  <si>
    <t>Barista</t>
  </si>
  <si>
    <t>Courtier</t>
  </si>
  <si>
    <t>Camp counselor</t>
  </si>
  <si>
    <t>Guide</t>
  </si>
  <si>
    <t>Intern</t>
  </si>
  <si>
    <t>Non-human animal</t>
  </si>
  <si>
    <t>Secretary</t>
  </si>
  <si>
    <t>Executive assistant</t>
  </si>
  <si>
    <t>Lab assistant</t>
  </si>
  <si>
    <t>Union worker</t>
  </si>
  <si>
    <t>Smith</t>
  </si>
  <si>
    <t>Antiques dealer</t>
  </si>
  <si>
    <t>Auctioneer</t>
  </si>
  <si>
    <t>Auditor/forensic accountant</t>
  </si>
  <si>
    <t>Campaign aide</t>
  </si>
  <si>
    <t>Diplomat</t>
  </si>
  <si>
    <t>Gas station vendor</t>
  </si>
  <si>
    <t>Gig worker</t>
  </si>
  <si>
    <t>Historian</t>
  </si>
  <si>
    <t>Hospital worker</t>
  </si>
  <si>
    <t>House flipper</t>
  </si>
  <si>
    <t>Interior designer</t>
  </si>
  <si>
    <t>Jeweler</t>
  </si>
  <si>
    <t>Perfumer</t>
  </si>
  <si>
    <t>Pest exterminator</t>
  </si>
  <si>
    <t>Pirate</t>
  </si>
  <si>
    <t>Railway worker</t>
  </si>
  <si>
    <t>Resident assistant</t>
  </si>
  <si>
    <t>Salesperson</t>
  </si>
  <si>
    <t>Salvage yard worker</t>
  </si>
  <si>
    <t>Socialite/debutante</t>
  </si>
  <si>
    <t>Veterenarian</t>
  </si>
  <si>
    <t>Woodturner</t>
  </si>
  <si>
    <t>Construction worker</t>
  </si>
  <si>
    <t>Accountant/bookkeeper</t>
  </si>
  <si>
    <t>Drug dealer</t>
  </si>
  <si>
    <t>Home organizer</t>
  </si>
  <si>
    <t>Office assistant</t>
  </si>
  <si>
    <t>Pharmacist</t>
  </si>
  <si>
    <t>Fashion designer/industry worker</t>
  </si>
  <si>
    <t>Art restorer</t>
  </si>
  <si>
    <t>Carpenter</t>
  </si>
  <si>
    <t>Cartographer</t>
  </si>
  <si>
    <t>Real estate developer</t>
  </si>
  <si>
    <t>Grocer</t>
  </si>
  <si>
    <t>Museum worker</t>
  </si>
  <si>
    <t>Oil company worker</t>
  </si>
  <si>
    <t>Stall and market sales</t>
  </si>
  <si>
    <t>Entrepreneur</t>
  </si>
  <si>
    <t>Hairdresser</t>
  </si>
  <si>
    <t>Estate/building manager</t>
  </si>
  <si>
    <t>Technician/machinist</t>
  </si>
  <si>
    <t>Advisor</t>
  </si>
  <si>
    <t>Body transporter</t>
  </si>
  <si>
    <t>Cashier</t>
  </si>
  <si>
    <t>Chess player</t>
  </si>
  <si>
    <t>Conqueror</t>
  </si>
  <si>
    <t>Counterfeiter</t>
  </si>
  <si>
    <t>Demolition expert</t>
  </si>
  <si>
    <t>EMT</t>
  </si>
  <si>
    <t>Fisher</t>
  </si>
  <si>
    <t>Food courier</t>
  </si>
  <si>
    <t>Grave digger</t>
  </si>
  <si>
    <t>Land owner</t>
  </si>
  <si>
    <t>Literary agent</t>
  </si>
  <si>
    <t>Movie studio executive</t>
  </si>
  <si>
    <t>Publisher</t>
  </si>
  <si>
    <t>Sound editor</t>
  </si>
  <si>
    <t>Surrogate</t>
  </si>
  <si>
    <t>Treasure hunter</t>
  </si>
  <si>
    <t>Zookeeper</t>
  </si>
  <si>
    <t>Model</t>
  </si>
  <si>
    <t>Restaurant worker (e.g. dishwasher)</t>
  </si>
  <si>
    <t>Social scientist</t>
  </si>
  <si>
    <t>Sailor</t>
  </si>
  <si>
    <t>Physical therapist</t>
  </si>
  <si>
    <t>Bank teller</t>
  </si>
  <si>
    <t>Butcher</t>
  </si>
  <si>
    <t>Car mechanic</t>
  </si>
  <si>
    <t>Casino worker</t>
  </si>
  <si>
    <t>Concierge</t>
  </si>
  <si>
    <t>Crypto miner</t>
  </si>
  <si>
    <t>Dock worker</t>
  </si>
  <si>
    <t>Doula</t>
  </si>
  <si>
    <t>First lady</t>
  </si>
  <si>
    <t>Funeral home director</t>
  </si>
  <si>
    <t>Motivational speaker</t>
  </si>
  <si>
    <t>Optometrist</t>
  </si>
  <si>
    <t>Retired</t>
  </si>
  <si>
    <t>Sales director</t>
  </si>
  <si>
    <t>Duelist</t>
  </si>
  <si>
    <t>Car dealer</t>
  </si>
  <si>
    <t>Dishwasher</t>
  </si>
  <si>
    <t>HR</t>
  </si>
  <si>
    <t>Warehouse worker</t>
  </si>
  <si>
    <t>Actuary</t>
  </si>
  <si>
    <t>Body artist</t>
  </si>
  <si>
    <t>Brewer</t>
  </si>
  <si>
    <t>Factory owner</t>
  </si>
  <si>
    <t>Flight attendant</t>
  </si>
  <si>
    <t>Handyman</t>
  </si>
  <si>
    <t>Survivalist</t>
  </si>
  <si>
    <t>City councilperson</t>
  </si>
  <si>
    <t>Stagehand</t>
  </si>
  <si>
    <t>Elevator operator</t>
  </si>
  <si>
    <t>Typesetter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</si>
</sst>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G1">
      <selection activeCell="M2" sqref="M2"/>
    </sheetView>
  </sheetViews>
  <sheetFormatPr defaultRowHeight="15"/>
  <cols>
    <col min="1" max="1" width="27" customWidth="1"/>
    <col min="2" max="2" width="20.57031" customWidth="1"/>
    <col min="3" max="3" width="30" customWidth="1"/>
    <col min="4" max="4" width="17.42578" customWidth="1"/>
    <col min="5" max="5" width="22.14063" customWidth="1"/>
    <col min="6" max="6" width="11.57031" bestFit="1" customWidth="1"/>
    <col min="7" max="7" width="16.85547" customWidth="1"/>
    <col min="8" max="8" width="16.85547" customWidth="1"/>
    <col min="10" max="10" width="17.85547" customWidth="1"/>
    <col min="12" max="12" width="10.14063" customWidth="1"/>
    <col min="13" max="13" width="15.7109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t="s">
        <v>14</v>
      </c>
      <c r="B2">
        <f>218+29+39+1+14+13+3</f>
        <v>317</v>
      </c>
      <c r="C2">
        <f>95.8534615384615+29/2+39/2+0.5+13/2+7+1.5</f>
        <v>145.35346153846149</v>
      </c>
      <c r="D2" t="s">
        <v>14</v>
      </c>
      <c r="E2">
        <v>21.420000000000002</v>
      </c>
      <c r="F2">
        <v>5.1200000000000001</v>
      </c>
      <c r="G2">
        <v>15</v>
      </c>
      <c r="H2">
        <v>6.9100000000000001</v>
      </c>
      <c r="I2">
        <v>9.8300000000000001</v>
      </c>
      <c r="J2">
        <v>18.640000000000001</v>
      </c>
      <c r="K2">
        <v>8.9199999999999999</v>
      </c>
      <c r="L2">
        <v>34.5</v>
      </c>
      <c r="M2">
        <v>5.4400000000000004</v>
      </c>
      <c r="N2">
        <v>19.579999999999998</v>
      </c>
    </row>
    <row r="3">
      <c r="A3" t="s">
        <v>15</v>
      </c>
      <c r="B3">
        <f>113+22+9</f>
        <v>144</v>
      </c>
      <c r="C3">
        <f>33.4558913308913+2.11111111111111+11.5+5.25+18.25+0.25+3.5/2+0.25+1</f>
        <v>73.817002442002405</v>
      </c>
      <c r="D3" t="s">
        <v>15</v>
      </c>
      <c r="E3">
        <v>4.9400000000000004</v>
      </c>
      <c r="F3">
        <v>11.5</v>
      </c>
      <c r="G3">
        <v>3.25</v>
      </c>
      <c r="H3">
        <v>4.9299999999999997</v>
      </c>
      <c r="I3">
        <v>2</v>
      </c>
      <c r="J3">
        <v>14</v>
      </c>
      <c r="K3">
        <v>2.75</v>
      </c>
      <c r="L3">
        <v>14.375</v>
      </c>
      <c r="M3">
        <v>1.5</v>
      </c>
      <c r="N3">
        <v>6.3300000000000001</v>
      </c>
    </row>
    <row r="4">
      <c r="A4" t="s">
        <v>16</v>
      </c>
      <c r="B4">
        <v>123</v>
      </c>
      <c r="C4">
        <f>54.5371794871795+3+5.04+0.5+0.75</f>
        <v>63.8271794871795</v>
      </c>
      <c r="D4" t="s">
        <v>16</v>
      </c>
      <c r="E4">
        <v>8.3000000000000007</v>
      </c>
      <c r="F4">
        <v>1.1699999999999999</v>
      </c>
      <c r="G4">
        <v>0.75</v>
      </c>
      <c r="H4">
        <v>6.2699999999999996</v>
      </c>
      <c r="I4">
        <v>3</v>
      </c>
      <c r="J4">
        <v>11</v>
      </c>
      <c r="K4">
        <v>8.8499999999999996</v>
      </c>
      <c r="L4">
        <v>8.5399999999999991</v>
      </c>
      <c r="M4">
        <v>1.2</v>
      </c>
      <c r="N4">
        <v>11.75</v>
      </c>
    </row>
    <row r="5">
      <c r="A5" t="s">
        <v>17</v>
      </c>
      <c r="B5">
        <v>84</v>
      </c>
      <c r="C5">
        <f>49.2735897435897+1/6</f>
        <v>49.440256410256367</v>
      </c>
      <c r="D5" t="s">
        <v>17</v>
      </c>
      <c r="E5">
        <v>0</v>
      </c>
      <c r="F5">
        <v>2.8300000000000001</v>
      </c>
      <c r="G5">
        <v>0.16700000000000001</v>
      </c>
      <c r="H5">
        <v>0.5</v>
      </c>
      <c r="I5">
        <v>0.080000000000000002</v>
      </c>
      <c r="J5">
        <v>0.33000000000000002</v>
      </c>
      <c r="K5">
        <v>23.329999999999998</v>
      </c>
      <c r="L5">
        <v>0</v>
      </c>
      <c r="M5">
        <v>0.20000000000000001</v>
      </c>
      <c r="N5">
        <v>22</v>
      </c>
    </row>
    <row r="6">
      <c r="A6" t="s">
        <v>18</v>
      </c>
      <c r="B6">
        <f>47+29</f>
        <v>76</v>
      </c>
      <c r="C6">
        <f>23.1633333333333+1.03333333333333+0.5+0.5+11.325+1+0.75+1</f>
        <v>39.271666666666633</v>
      </c>
      <c r="D6" t="s">
        <v>19</v>
      </c>
      <c r="E6">
        <v>0.5</v>
      </c>
      <c r="F6">
        <v>0</v>
      </c>
      <c r="G6">
        <v>0</v>
      </c>
      <c r="H6">
        <v>0.53000000000000003</v>
      </c>
      <c r="I6">
        <v>0</v>
      </c>
      <c r="J6">
        <v>0</v>
      </c>
      <c r="K6">
        <v>1.3300000000000001</v>
      </c>
      <c r="L6">
        <v>1</v>
      </c>
      <c r="M6">
        <v>0</v>
      </c>
      <c r="N6">
        <v>21.829999999999998</v>
      </c>
    </row>
    <row r="7">
      <c r="A7" t="s">
        <v>20</v>
      </c>
      <c r="B7">
        <f>23+9+5+1+2+1+27+27</f>
        <v>95</v>
      </c>
      <c r="C7">
        <f>0.5+3.6625+1.17+1.71785714285714+2.5+0.5+1+0.5+7.5+0.25+6.67/2+14.5/2+8.5/2</f>
        <v>34.135357142857139</v>
      </c>
      <c r="D7" t="s">
        <v>21</v>
      </c>
      <c r="E7">
        <v>0</v>
      </c>
      <c r="F7">
        <f>3.66+1.62</f>
        <v>5.2800000000000002</v>
      </c>
      <c r="G7">
        <f>11.08+11.4</f>
        <v>22.48</v>
      </c>
      <c r="H7">
        <f>2.5+0.5</f>
        <v>3</v>
      </c>
      <c r="I7">
        <v>0</v>
      </c>
      <c r="J7">
        <v>0</v>
      </c>
      <c r="K7">
        <v>0</v>
      </c>
      <c r="L7">
        <v>2</v>
      </c>
      <c r="M7">
        <f>1.17+0.1</f>
        <v>1.27</v>
      </c>
      <c r="N7">
        <v>0</v>
      </c>
    </row>
    <row r="8">
      <c r="A8" t="s">
        <v>22</v>
      </c>
      <c r="B8">
        <f>28+14+4+7</f>
        <v>53</v>
      </c>
      <c r="C8">
        <f>10.3005128205128+8.66666666666667+2+0.75+2.67/2</f>
        <v>23.052179487179473</v>
      </c>
      <c r="D8" t="s">
        <v>22</v>
      </c>
      <c r="E8">
        <v>0.20000000000000001</v>
      </c>
      <c r="F8">
        <v>2.0299999999999998</v>
      </c>
      <c r="G8">
        <v>2.0800000000000001</v>
      </c>
      <c r="H8">
        <v>3.5</v>
      </c>
      <c r="I8">
        <v>2</v>
      </c>
      <c r="J8">
        <v>1.3999999999999999</v>
      </c>
      <c r="K8">
        <v>0</v>
      </c>
      <c r="L8">
        <v>2</v>
      </c>
      <c r="M8">
        <v>1.1599999999999999</v>
      </c>
      <c r="N8">
        <f>8.67+3.83</f>
        <v>12.5</v>
      </c>
    </row>
    <row r="9">
      <c r="A9" t="s">
        <v>23</v>
      </c>
      <c r="B9">
        <v>49</v>
      </c>
      <c r="C9">
        <f>3.33333333333333+19.6295238095238</f>
        <v>22.962857142857128</v>
      </c>
      <c r="D9" t="s">
        <v>24</v>
      </c>
      <c r="E9">
        <v>3.3300000000000001</v>
      </c>
      <c r="F9">
        <v>2.7000000000000002</v>
      </c>
      <c r="G9">
        <v>0</v>
      </c>
      <c r="H9">
        <v>3.9199999999999999</v>
      </c>
      <c r="I9">
        <v>2.3700000000000001</v>
      </c>
      <c r="J9">
        <v>4.8099999999999996</v>
      </c>
      <c r="K9">
        <v>1</v>
      </c>
      <c r="L9">
        <v>0</v>
      </c>
      <c r="M9">
        <v>2.5</v>
      </c>
      <c r="N9">
        <v>2.3300000000000001</v>
      </c>
    </row>
    <row r="10">
      <c r="A10" t="s">
        <v>25</v>
      </c>
      <c r="B10">
        <f>11+17+14+1</f>
        <v>43</v>
      </c>
      <c r="C10">
        <f>3.43333333333333+11.4133333333333+7.33+0.5</f>
        <v>22.67666666666663</v>
      </c>
      <c r="D10" t="s">
        <v>26</v>
      </c>
      <c r="E10">
        <v>0.72999999999999998</v>
      </c>
      <c r="F10">
        <v>0</v>
      </c>
      <c r="G10">
        <v>0</v>
      </c>
      <c r="H10">
        <v>0.5</v>
      </c>
      <c r="I10">
        <v>0.33000000000000002</v>
      </c>
      <c r="J10">
        <v>1.2</v>
      </c>
      <c r="K10">
        <f>6.83+0.33</f>
        <v>7.1600000000000001</v>
      </c>
      <c r="L10">
        <v>0.5</v>
      </c>
      <c r="M10">
        <v>0.67000000000000004</v>
      </c>
      <c r="N10">
        <f>4+4.58</f>
        <v>8.5800000000000001</v>
      </c>
    </row>
    <row r="11">
      <c r="A11" t="s">
        <v>27</v>
      </c>
      <c r="B11">
        <v>42</v>
      </c>
      <c r="C11">
        <f>3.31666666666667+12.75+2.08333333333333+2+0.75</f>
        <v>20.899999999999999</v>
      </c>
      <c r="D11" t="s">
        <v>28</v>
      </c>
      <c r="E11">
        <v>1.5700000000000001</v>
      </c>
      <c r="F11">
        <v>0.25</v>
      </c>
      <c r="G11">
        <v>0</v>
      </c>
      <c r="H11">
        <v>1.5</v>
      </c>
      <c r="I11">
        <v>0</v>
      </c>
      <c r="J11">
        <v>2.0800000000000001</v>
      </c>
      <c r="K11">
        <v>1</v>
      </c>
      <c r="L11">
        <v>2.75</v>
      </c>
      <c r="M11">
        <v>0</v>
      </c>
      <c r="N11">
        <v>11.75</v>
      </c>
    </row>
    <row r="12">
      <c r="A12" t="s">
        <v>29</v>
      </c>
      <c r="B12">
        <v>49</v>
      </c>
      <c r="C12">
        <f>14.8333333333333+0.533333333333333+0.5+1.5+2+0.25+0.5</f>
        <v>20.116666666666632</v>
      </c>
      <c r="D12" t="s">
        <v>29</v>
      </c>
      <c r="E12">
        <v>2.2799999999999998</v>
      </c>
      <c r="F12">
        <v>1</v>
      </c>
      <c r="G12">
        <v>0.75</v>
      </c>
      <c r="H12">
        <v>4.1699999999999999</v>
      </c>
      <c r="I12">
        <v>0</v>
      </c>
      <c r="J12">
        <v>3.1200000000000001</v>
      </c>
      <c r="K12">
        <v>1.6000000000000001</v>
      </c>
      <c r="L12">
        <v>3.5</v>
      </c>
      <c r="M12">
        <f>1+0.5</f>
        <v>1.5</v>
      </c>
      <c r="N12">
        <v>1.6699999999999999</v>
      </c>
    </row>
    <row r="13">
      <c r="A13" t="s">
        <v>30</v>
      </c>
      <c r="B13">
        <v>40</v>
      </c>
      <c r="C13">
        <f>5.32619047619048+5.6+10.5/2+6.5/2</f>
        <v>19.426190476190481</v>
      </c>
      <c r="D13" t="s">
        <v>31</v>
      </c>
      <c r="E13">
        <v>0</v>
      </c>
      <c r="F13">
        <v>5.3300000000000001</v>
      </c>
      <c r="G13">
        <v>8.5</v>
      </c>
      <c r="H13">
        <v>0</v>
      </c>
      <c r="I13">
        <v>0</v>
      </c>
      <c r="J13">
        <v>0</v>
      </c>
      <c r="K13">
        <v>0</v>
      </c>
      <c r="L13">
        <v>0</v>
      </c>
      <c r="M13">
        <v>5.5999999999999996</v>
      </c>
      <c r="N13">
        <v>0</v>
      </c>
    </row>
    <row r="14">
      <c r="A14" t="s">
        <v>32</v>
      </c>
      <c r="B14">
        <v>38</v>
      </c>
      <c r="C14">
        <f>16.2607692307692+1+0.25+1.5</f>
        <v>19.010769230769199</v>
      </c>
      <c r="D14" t="s">
        <v>32</v>
      </c>
      <c r="E14">
        <v>1.25</v>
      </c>
      <c r="F14">
        <v>0</v>
      </c>
      <c r="G14">
        <v>1.5</v>
      </c>
      <c r="H14">
        <v>1.8300000000000001</v>
      </c>
      <c r="I14">
        <v>1</v>
      </c>
      <c r="J14">
        <v>1.6000000000000001</v>
      </c>
      <c r="K14">
        <v>0</v>
      </c>
      <c r="L14">
        <v>1.25</v>
      </c>
      <c r="M14">
        <v>6.9100000000000001</v>
      </c>
      <c r="N14">
        <v>3.6699999999999999</v>
      </c>
    </row>
    <row r="15">
      <c r="A15" t="s">
        <v>33</v>
      </c>
      <c r="B15">
        <v>33</v>
      </c>
      <c r="C15">
        <f>0.666666666666667+1.5+3+4.67+3.83333333333333+3.5+0.75</f>
        <v>17.919999999999995</v>
      </c>
      <c r="D15" t="s">
        <v>34</v>
      </c>
      <c r="E15">
        <v>0</v>
      </c>
      <c r="F15">
        <v>0.67000000000000004</v>
      </c>
      <c r="G15">
        <v>4.25</v>
      </c>
      <c r="H15">
        <v>1.5</v>
      </c>
      <c r="I15">
        <v>0</v>
      </c>
      <c r="J15">
        <v>0</v>
      </c>
      <c r="K15">
        <v>0</v>
      </c>
      <c r="L15">
        <v>0</v>
      </c>
      <c r="M15">
        <v>4.6699999999999999</v>
      </c>
      <c r="N15">
        <v>3</v>
      </c>
    </row>
    <row r="16">
      <c r="A16" t="s">
        <v>35</v>
      </c>
      <c r="B16">
        <f>33+13</f>
        <v>46</v>
      </c>
      <c r="C16">
        <f>7.44583333333333+5.25+5</f>
        <v>17.695833333333329</v>
      </c>
      <c r="D16" t="s">
        <v>35</v>
      </c>
      <c r="E16">
        <v>1.99</v>
      </c>
      <c r="F16">
        <v>0.34999999999999998</v>
      </c>
      <c r="G16">
        <v>0</v>
      </c>
      <c r="H16">
        <v>2</v>
      </c>
      <c r="I16">
        <v>0</v>
      </c>
      <c r="J16">
        <v>0.90000000000000002</v>
      </c>
      <c r="K16">
        <v>0</v>
      </c>
      <c r="L16">
        <v>10.25</v>
      </c>
      <c r="M16">
        <v>1.2</v>
      </c>
      <c r="N16">
        <v>1</v>
      </c>
    </row>
    <row r="17">
      <c r="A17" t="s">
        <v>36</v>
      </c>
      <c r="B17">
        <f>35+7+1+3</f>
        <v>46</v>
      </c>
      <c r="C17">
        <f>10.0458333333333+3+0.75+4.67/2+0.25+1.25</f>
        <v>17.6308333333333</v>
      </c>
      <c r="D17" t="s">
        <v>37</v>
      </c>
      <c r="E17">
        <v>0</v>
      </c>
      <c r="F17">
        <v>10.050000000000001</v>
      </c>
      <c r="G17">
        <f>3.08+0.25</f>
        <v>3.3300000000000001</v>
      </c>
      <c r="H17">
        <v>0</v>
      </c>
      <c r="I17">
        <v>0.5</v>
      </c>
      <c r="J17">
        <v>0</v>
      </c>
      <c r="K17">
        <v>0</v>
      </c>
      <c r="L17">
        <v>0</v>
      </c>
      <c r="M17">
        <f>3+0.25</f>
        <v>3.25</v>
      </c>
      <c r="N17">
        <v>0</v>
      </c>
    </row>
    <row r="18">
      <c r="A18" t="s">
        <v>38</v>
      </c>
      <c r="B18">
        <v>44</v>
      </c>
      <c r="C18">
        <f>3.03333333333333+24.67/2+0.75+1</f>
        <v>17.118333333333332</v>
      </c>
      <c r="D18" t="s">
        <v>38</v>
      </c>
      <c r="E18">
        <v>1.6599999999999999</v>
      </c>
      <c r="F18">
        <v>0</v>
      </c>
      <c r="G18">
        <v>0</v>
      </c>
      <c r="H18">
        <v>0.13</v>
      </c>
      <c r="I18">
        <v>0</v>
      </c>
      <c r="J18">
        <v>1</v>
      </c>
      <c r="K18">
        <v>0.25</v>
      </c>
      <c r="L18">
        <v>14.08</v>
      </c>
      <c r="M18">
        <v>0</v>
      </c>
      <c r="N18">
        <v>0</v>
      </c>
    </row>
    <row r="19">
      <c r="A19" t="s">
        <v>39</v>
      </c>
      <c r="B19">
        <f>17+8</f>
        <v>25</v>
      </c>
      <c r="C19">
        <f>10.5+2+4</f>
        <v>16.5</v>
      </c>
      <c r="D19" t="s">
        <v>40</v>
      </c>
      <c r="E19">
        <v>0</v>
      </c>
      <c r="F19">
        <v>10.5</v>
      </c>
      <c r="G19">
        <f>2+4</f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>
      <c r="A20" t="s">
        <v>41</v>
      </c>
      <c r="B20">
        <v>41</v>
      </c>
      <c r="C20">
        <f>7.08717948717949+3.11025641025641+1.25+4.5/2+0.5+0.5+0.75</f>
        <v>15.4474358974359</v>
      </c>
      <c r="D20" t="s">
        <v>41</v>
      </c>
      <c r="E20">
        <v>1.3700000000000001</v>
      </c>
      <c r="F20">
        <v>1.5</v>
      </c>
      <c r="G20">
        <v>1.25</v>
      </c>
      <c r="H20">
        <v>2.25</v>
      </c>
      <c r="I20">
        <v>0.65000000000000002</v>
      </c>
      <c r="J20">
        <v>3.1099999999999999</v>
      </c>
      <c r="K20">
        <v>0</v>
      </c>
      <c r="L20">
        <v>4</v>
      </c>
      <c r="M20">
        <v>0.14999999999999999</v>
      </c>
      <c r="N20">
        <v>1.1699999999999999</v>
      </c>
    </row>
    <row r="21">
      <c r="A21" t="s">
        <v>42</v>
      </c>
      <c r="B21">
        <v>30</v>
      </c>
      <c r="C21">
        <f>13.2833333333333+0.25+1.5</f>
        <v>15.033333333333299</v>
      </c>
      <c r="D21" t="s">
        <v>42</v>
      </c>
      <c r="E21">
        <v>1.03</v>
      </c>
      <c r="F21">
        <v>0</v>
      </c>
      <c r="G21">
        <v>1.5</v>
      </c>
      <c r="H21">
        <v>2.1699999999999999</v>
      </c>
      <c r="I21">
        <v>0</v>
      </c>
      <c r="J21">
        <v>1.53</v>
      </c>
      <c r="K21">
        <v>2.8500000000000001</v>
      </c>
      <c r="L21">
        <v>0.25</v>
      </c>
      <c r="M21">
        <v>0.33000000000000002</v>
      </c>
      <c r="N21">
        <v>5.3700000000000001</v>
      </c>
    </row>
    <row r="22">
      <c r="A22" t="s">
        <v>43</v>
      </c>
      <c r="B22">
        <v>25</v>
      </c>
      <c r="C22">
        <f>2.5+7.94444444444444+1.125+1+0.5+0.75</f>
        <v>13.819444444444439</v>
      </c>
      <c r="D22" t="s">
        <v>44</v>
      </c>
      <c r="E22">
        <v>1</v>
      </c>
      <c r="F22">
        <v>2.5</v>
      </c>
      <c r="G22">
        <v>1.25</v>
      </c>
      <c r="H22">
        <f>1.13</f>
        <v>1.1299999999999999</v>
      </c>
      <c r="I22">
        <v>0</v>
      </c>
      <c r="J22">
        <v>1.6100000000000001</v>
      </c>
      <c r="K22">
        <v>1</v>
      </c>
      <c r="L22">
        <v>1</v>
      </c>
      <c r="M22">
        <v>0</v>
      </c>
      <c r="N22">
        <v>0.33000000000000002</v>
      </c>
    </row>
    <row r="23">
      <c r="A23" t="s">
        <v>45</v>
      </c>
      <c r="B23">
        <f>24+7</f>
        <v>31</v>
      </c>
      <c r="C23">
        <f>5.53333333333333+1.58333333333333+1.95833333333333+1.25+6.5/2</f>
        <v>13.57499999999999</v>
      </c>
      <c r="D23" t="s">
        <v>46</v>
      </c>
      <c r="E23">
        <f>1.5+0.83</f>
        <v>2.3300000000000001</v>
      </c>
      <c r="F23">
        <f>1.96+0.5</f>
        <v>2.46</v>
      </c>
      <c r="G23">
        <v>3.25</v>
      </c>
      <c r="H23">
        <v>0</v>
      </c>
      <c r="I23">
        <v>0</v>
      </c>
      <c r="J23">
        <f>1.7+0.11</f>
        <v>1.8100000000000001</v>
      </c>
      <c r="K23">
        <v>2.5</v>
      </c>
      <c r="L23">
        <v>1.25</v>
      </c>
      <c r="M23">
        <v>0.5</v>
      </c>
      <c r="N23">
        <v>1.5800000000000001</v>
      </c>
    </row>
    <row r="24">
      <c r="A24" t="s">
        <v>47</v>
      </c>
      <c r="B24">
        <v>24</v>
      </c>
      <c r="C24">
        <f>1.33333333333333+1.83333333333333+2.58333333333333+5.2+1.25+1/6+0.125+0.5+1/6</f>
        <v>13.158333333333321</v>
      </c>
      <c r="D24" t="s">
        <v>48</v>
      </c>
      <c r="E24">
        <v>0.92000000000000004</v>
      </c>
      <c r="F24">
        <v>1.8300000000000001</v>
      </c>
      <c r="G24">
        <f>0.167</f>
        <v>0.16700000000000001</v>
      </c>
      <c r="H24">
        <v>2.5800000000000001</v>
      </c>
      <c r="I24">
        <v>0</v>
      </c>
      <c r="J24">
        <v>0.33000000000000002</v>
      </c>
      <c r="K24">
        <v>3</v>
      </c>
      <c r="L24">
        <f>0.167+0.5</f>
        <v>0.66700000000000004</v>
      </c>
      <c r="M24">
        <v>0</v>
      </c>
      <c r="N24">
        <f>2.2+1.33</f>
        <v>3.5300000000000002</v>
      </c>
    </row>
    <row r="25">
      <c r="A25" t="s">
        <v>49</v>
      </c>
      <c r="B25">
        <f>19+3+3</f>
        <v>25</v>
      </c>
      <c r="C25">
        <f>10.2333333333333+1.75/2+0.75+0.5</f>
        <v>12.358333333333301</v>
      </c>
      <c r="D25" t="s">
        <v>50</v>
      </c>
      <c r="E25">
        <v>3.5699999999999998</v>
      </c>
      <c r="F25">
        <v>2.3300000000000001</v>
      </c>
      <c r="G25">
        <v>1.25</v>
      </c>
      <c r="H25">
        <v>2.1699999999999999</v>
      </c>
      <c r="I25">
        <v>0</v>
      </c>
      <c r="J25">
        <v>0.82999999999999996</v>
      </c>
      <c r="K25">
        <v>0</v>
      </c>
      <c r="L25">
        <v>0.875</v>
      </c>
      <c r="M25">
        <v>0</v>
      </c>
      <c r="N25">
        <v>1.3300000000000001</v>
      </c>
    </row>
    <row r="26">
      <c r="A26" t="s">
        <v>51</v>
      </c>
      <c r="B26">
        <v>26</v>
      </c>
      <c r="C26">
        <f>4.60692307692308+1.5+1+4.5/2+0.5+1+1.5</f>
        <v>12.35692307692308</v>
      </c>
      <c r="D26" t="s">
        <v>52</v>
      </c>
      <c r="E26">
        <v>0</v>
      </c>
      <c r="F26">
        <v>0.5</v>
      </c>
      <c r="G26">
        <v>1.5</v>
      </c>
      <c r="H26">
        <v>2.7000000000000002</v>
      </c>
      <c r="I26">
        <v>2.3300000000000001</v>
      </c>
      <c r="J26">
        <v>0.57999999999999996</v>
      </c>
      <c r="K26">
        <v>0</v>
      </c>
      <c r="L26">
        <v>3.75</v>
      </c>
      <c r="M26">
        <v>0</v>
      </c>
      <c r="N26">
        <v>1</v>
      </c>
    </row>
    <row r="27">
      <c r="A27" t="s">
        <v>53</v>
      </c>
      <c r="B27">
        <f>17+9</f>
        <v>26</v>
      </c>
      <c r="C27">
        <f>6.31666666666667+0.5625/2+1.5+7.5/2</f>
        <v>11.84791666666667</v>
      </c>
      <c r="D27" t="s">
        <v>53</v>
      </c>
      <c r="E27">
        <v>2.25</v>
      </c>
      <c r="F27">
        <f>0.56/2</f>
        <v>0.28000000000000003</v>
      </c>
      <c r="G27">
        <v>0.5</v>
      </c>
      <c r="H27">
        <v>1.73</v>
      </c>
      <c r="I27">
        <v>0.5</v>
      </c>
      <c r="J27">
        <v>0.5</v>
      </c>
      <c r="K27">
        <v>0</v>
      </c>
      <c r="L27">
        <v>5.25</v>
      </c>
      <c r="M27">
        <v>0</v>
      </c>
      <c r="N27">
        <v>1.3300000000000001</v>
      </c>
    </row>
    <row r="28">
      <c r="A28" t="s">
        <v>54</v>
      </c>
      <c r="B28">
        <v>25</v>
      </c>
      <c r="C28">
        <f>7.05384615384615+1.83333333333333+1+1.25+0.5</f>
        <v>11.63717948717948</v>
      </c>
      <c r="D28" t="s">
        <v>54</v>
      </c>
      <c r="E28">
        <v>2.7799999999999998</v>
      </c>
      <c r="F28">
        <v>0</v>
      </c>
      <c r="G28">
        <v>0</v>
      </c>
      <c r="H28">
        <v>0.67000000000000004</v>
      </c>
      <c r="I28">
        <v>2.5</v>
      </c>
      <c r="J28">
        <v>1.1000000000000001</v>
      </c>
      <c r="K28">
        <v>0</v>
      </c>
      <c r="L28">
        <v>1.75</v>
      </c>
      <c r="M28">
        <v>0</v>
      </c>
      <c r="N28">
        <v>1.8300000000000001</v>
      </c>
    </row>
    <row r="29">
      <c r="A29" t="s">
        <v>55</v>
      </c>
      <c r="B29">
        <f>13+7+7</f>
        <v>27</v>
      </c>
      <c r="C29">
        <f>2.83333333333333+0.592857142857143+1.5+3+6.5/2</f>
        <v>11.176190476190474</v>
      </c>
      <c r="D29" t="s">
        <v>55</v>
      </c>
      <c r="E29">
        <v>0</v>
      </c>
      <c r="F29">
        <v>0.58999999999999997</v>
      </c>
      <c r="G29">
        <v>6.25</v>
      </c>
      <c r="H29">
        <v>1.8300000000000001</v>
      </c>
      <c r="I29">
        <v>0.5</v>
      </c>
      <c r="J29">
        <v>0</v>
      </c>
      <c r="K29">
        <v>0</v>
      </c>
      <c r="L29">
        <v>1.5</v>
      </c>
      <c r="M29">
        <v>0.5</v>
      </c>
      <c r="N29">
        <v>0</v>
      </c>
    </row>
    <row r="30">
      <c r="A30" t="s">
        <v>56</v>
      </c>
      <c r="B30">
        <f>18+8</f>
        <v>26</v>
      </c>
      <c r="C30">
        <f>7.7625+0.5+0.5+3.83/2</f>
        <v>10.677499999999998</v>
      </c>
      <c r="D30" t="s">
        <v>56</v>
      </c>
      <c r="E30">
        <v>0</v>
      </c>
      <c r="F30">
        <v>1.26</v>
      </c>
      <c r="G30">
        <v>2.4199999999999999</v>
      </c>
      <c r="H30">
        <v>0.5</v>
      </c>
      <c r="I30">
        <v>1</v>
      </c>
      <c r="J30">
        <v>0</v>
      </c>
      <c r="K30">
        <v>0.5</v>
      </c>
      <c r="L30">
        <v>0.5</v>
      </c>
      <c r="M30">
        <v>0</v>
      </c>
      <c r="N30">
        <v>4.5</v>
      </c>
    </row>
    <row r="31">
      <c r="A31" t="s">
        <v>57</v>
      </c>
      <c r="B31">
        <v>22</v>
      </c>
      <c r="C31">
        <f>1.2+16.33/2+1</f>
        <v>10.364999999999998</v>
      </c>
      <c r="D31" t="s">
        <v>57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9.1669999999999998</v>
      </c>
      <c r="M31">
        <v>0.20000000000000001</v>
      </c>
      <c r="N31">
        <v>0</v>
      </c>
    </row>
    <row r="32">
      <c r="A32" t="s">
        <v>58</v>
      </c>
      <c r="B32">
        <v>22</v>
      </c>
      <c r="C32">
        <f>0.833333333333333+0.666666666666667+12.5/2+0.5+2</f>
        <v>10.25</v>
      </c>
      <c r="D32" t="s">
        <v>58</v>
      </c>
      <c r="E32">
        <v>0</v>
      </c>
      <c r="F32">
        <v>0.5</v>
      </c>
      <c r="G32">
        <v>2</v>
      </c>
      <c r="H32">
        <v>0</v>
      </c>
      <c r="I32">
        <v>0</v>
      </c>
      <c r="J32">
        <v>0</v>
      </c>
      <c r="K32">
        <v>0</v>
      </c>
      <c r="L32">
        <v>6.75</v>
      </c>
      <c r="M32">
        <f>1/3</f>
        <v>0.33333333333333298</v>
      </c>
      <c r="N32">
        <v>0.67000000000000004</v>
      </c>
    </row>
    <row r="33">
      <c r="A33" t="s">
        <v>59</v>
      </c>
      <c r="B33">
        <v>19</v>
      </c>
      <c r="C33">
        <f>3.53333333333333+1+1+4</f>
        <v>9.5333333333333297</v>
      </c>
      <c r="D33" t="s">
        <v>60</v>
      </c>
      <c r="E33">
        <f>105-SUM(E2:E32)</f>
        <v>40.579999999999998</v>
      </c>
      <c r="F33">
        <f>111.47-SUM(F2:F32)</f>
        <v>38.939999999999998</v>
      </c>
      <c r="G33">
        <f>118-SUM(G2:G32)</f>
        <v>28.605999999999995</v>
      </c>
      <c r="H33">
        <f>113.87-SUM(H2:H32)</f>
        <v>54.949999999999996</v>
      </c>
      <c r="I33">
        <f>38-SUM(I2:I32)</f>
        <v>9.4100000000000037</v>
      </c>
      <c r="J33">
        <f>98.5-SUM(J2:J32)</f>
        <v>27.02000000000001</v>
      </c>
      <c r="K33">
        <f>93.89-SUM(K2:K32)</f>
        <v>27.850000000000009</v>
      </c>
      <c r="L33">
        <f>206.75-SUM(L2:L32)</f>
        <v>75.295999999999992</v>
      </c>
      <c r="M33">
        <f>65.91-SUM(M2:M32)</f>
        <v>26.826666666666661</v>
      </c>
      <c r="N33">
        <f>231.67-SUM(N2:N32)</f>
        <v>83.039999999999935</v>
      </c>
    </row>
    <row r="34">
      <c r="A34" t="s">
        <v>61</v>
      </c>
      <c r="B34">
        <v>20</v>
      </c>
      <c r="C34">
        <f>3+0.583333333333333+0.5+1.5+2/3+0.5+1.83/2+1+0.5</f>
        <v>9.1649999999999991</v>
      </c>
    </row>
    <row r="35">
      <c r="A35" t="s">
        <v>62</v>
      </c>
      <c r="B35">
        <v>15</v>
      </c>
      <c r="C35">
        <f>6.05+1.25</f>
        <v>7.2999999999999998</v>
      </c>
    </row>
    <row r="36">
      <c r="A36" t="s">
        <v>63</v>
      </c>
      <c r="B36">
        <v>14</v>
      </c>
      <c r="C36">
        <f>2.3+1.25+0.5+1.66666666666667+0.5+0.25+0.25</f>
        <v>6.7166666666666703</v>
      </c>
    </row>
    <row r="37">
      <c r="A37" t="s">
        <v>64</v>
      </c>
      <c r="B37">
        <v>15</v>
      </c>
      <c r="C37">
        <f>1.95+0.5+2+0.5+0.25+1.33/2+0.25</f>
        <v>6.1150000000000002</v>
      </c>
    </row>
    <row r="38">
      <c r="A38" t="s">
        <v>65</v>
      </c>
      <c r="B38">
        <v>17</v>
      </c>
      <c r="C38">
        <f>1.41666666666667+2.05833333333333+0.5+0.85+0.25+0.25+1.33/2</f>
        <v>5.9900000000000002</v>
      </c>
    </row>
    <row r="39">
      <c r="A39" t="s">
        <v>66</v>
      </c>
      <c r="B39">
        <v>11</v>
      </c>
      <c r="C39">
        <f>4.2+1.25+0.5</f>
        <v>5.9500000000000002</v>
      </c>
    </row>
    <row r="40">
      <c r="A40" t="s">
        <v>67</v>
      </c>
      <c r="B40">
        <v>28</v>
      </c>
      <c r="C40">
        <f>5.4+0.5</f>
        <v>5.9000000000000004</v>
      </c>
    </row>
    <row r="41">
      <c r="A41" t="s">
        <v>68</v>
      </c>
      <c r="B41">
        <v>12</v>
      </c>
      <c r="C41">
        <f>4+1.35384615384615+0.25</f>
        <v>5.6038461538461499</v>
      </c>
    </row>
    <row r="42">
      <c r="A42" t="s">
        <v>69</v>
      </c>
      <c r="B42">
        <v>9</v>
      </c>
      <c r="C42">
        <v>5.5</v>
      </c>
    </row>
    <row r="43">
      <c r="A43" t="s">
        <v>70</v>
      </c>
      <c r="B43">
        <v>12</v>
      </c>
      <c r="C43">
        <f>2.57692307692308+1+1.33/2+0.5+0.5</f>
        <v>5.2419230769230802</v>
      </c>
    </row>
    <row r="44">
      <c r="A44" t="s">
        <v>71</v>
      </c>
      <c r="B44">
        <v>10</v>
      </c>
      <c r="C44">
        <f>1.90192307692308+3.25</f>
        <v>5.1519230769230795</v>
      </c>
    </row>
    <row r="45">
      <c r="A45" t="s">
        <v>72</v>
      </c>
      <c r="B45">
        <v>12</v>
      </c>
      <c r="C45">
        <f>1.5+0.25+4.17/2+0.5+0.75</f>
        <v>5.085</v>
      </c>
    </row>
    <row r="46">
      <c r="A46" t="s">
        <v>73</v>
      </c>
      <c r="B46">
        <v>7</v>
      </c>
      <c r="C46">
        <v>5.0833333333333304</v>
      </c>
    </row>
    <row r="47">
      <c r="A47" t="s">
        <v>74</v>
      </c>
      <c r="B47">
        <v>9</v>
      </c>
      <c r="C47">
        <v>5.0499999999999998</v>
      </c>
    </row>
    <row r="48">
      <c r="A48" t="s">
        <v>75</v>
      </c>
      <c r="B48">
        <v>13</v>
      </c>
      <c r="C48">
        <f>1.33333333333333+1.48333333333333+0.21978021978022+0.5+0.5+0.5+0.5</f>
        <v>5.0364468864468801</v>
      </c>
    </row>
    <row r="49">
      <c r="A49" t="s">
        <v>76</v>
      </c>
      <c r="B49">
        <v>12</v>
      </c>
      <c r="C49">
        <f>2.5+0.5625/2+4.5/2</f>
        <v>5.03125</v>
      </c>
    </row>
    <row r="50">
      <c r="A50" t="s">
        <v>77</v>
      </c>
      <c r="B50">
        <v>10</v>
      </c>
      <c r="C50">
        <f>1.76666666666667+1.33333333333333+1/3+1+0.5</f>
        <v>4.9333333333333336</v>
      </c>
    </row>
    <row r="51">
      <c r="A51" t="s">
        <v>78</v>
      </c>
      <c r="B51">
        <v>11</v>
      </c>
      <c r="C51">
        <f>0.75+0.5+1/3+0.25+1/3+0.2+1+1+0.5</f>
        <v>4.8666666666666671</v>
      </c>
    </row>
    <row r="52">
      <c r="A52" t="s">
        <v>79</v>
      </c>
      <c r="B52">
        <v>9</v>
      </c>
      <c r="C52">
        <f>1.66666666666667+1.25+0.5+0.166666666666667+0.5+0.5</f>
        <v>4.5833333333333375</v>
      </c>
    </row>
    <row r="53">
      <c r="A53" t="s">
        <v>80</v>
      </c>
      <c r="B53">
        <v>10</v>
      </c>
      <c r="C53">
        <f>1.83333333333333+0.833333333333333+3.83/2</f>
        <v>4.5816666666666634</v>
      </c>
    </row>
    <row r="54">
      <c r="A54" t="s">
        <v>81</v>
      </c>
      <c r="B54">
        <v>9</v>
      </c>
      <c r="C54">
        <f>1.45+1.5+1+0.5</f>
        <v>4.4500000000000002</v>
      </c>
    </row>
    <row r="55">
      <c r="A55" t="s">
        <v>82</v>
      </c>
      <c r="B55">
        <v>6</v>
      </c>
      <c r="C55">
        <v>4.25</v>
      </c>
    </row>
    <row r="56">
      <c r="A56" t="s">
        <v>83</v>
      </c>
      <c r="B56">
        <v>7</v>
      </c>
      <c r="C56">
        <f>1.25+1.33333333333333+1+0.5</f>
        <v>4.0833333333333304</v>
      </c>
    </row>
    <row r="57">
      <c r="A57" t="s">
        <v>84</v>
      </c>
      <c r="B57">
        <v>6</v>
      </c>
      <c r="C57">
        <v>4.0769230769230766</v>
      </c>
    </row>
    <row r="58">
      <c r="A58" t="s">
        <v>85</v>
      </c>
      <c r="B58">
        <v>8</v>
      </c>
      <c r="C58">
        <f>1.32692307692308+2.5+0.25</f>
        <v>4.0769230769230802</v>
      </c>
    </row>
    <row r="59">
      <c r="A59" t="s">
        <v>86</v>
      </c>
      <c r="B59">
        <v>5</v>
      </c>
      <c r="C59">
        <f>1.83333333333333+0.125+2.11111111111111</f>
        <v>4.0694444444444393</v>
      </c>
    </row>
    <row r="60">
      <c r="A60" t="s">
        <v>87</v>
      </c>
      <c r="B60">
        <v>8</v>
      </c>
      <c r="C60">
        <f>3.75+1/6</f>
        <v>3.9166666666666665</v>
      </c>
    </row>
    <row r="61">
      <c r="A61" t="s">
        <v>88</v>
      </c>
      <c r="B61">
        <v>10</v>
      </c>
      <c r="C61">
        <f>0.25+3.83/2+3.5/2</f>
        <v>3.915</v>
      </c>
    </row>
    <row r="62">
      <c r="A62" t="s">
        <v>89</v>
      </c>
      <c r="B62">
        <v>7</v>
      </c>
      <c r="C62">
        <f>3.66666666666667+0.2</f>
        <v>3.8666666666666702</v>
      </c>
    </row>
    <row r="63">
      <c r="A63" t="s">
        <v>90</v>
      </c>
      <c r="B63">
        <v>9</v>
      </c>
      <c r="C63">
        <v>3.833333333333333</v>
      </c>
    </row>
    <row r="64">
      <c r="A64" t="s">
        <v>91</v>
      </c>
      <c r="B64">
        <v>9</v>
      </c>
      <c r="C64">
        <f>1+0.733333333333333+1.5+0.5</f>
        <v>3.7333333333333329</v>
      </c>
    </row>
    <row r="65">
      <c r="A65" t="s">
        <v>92</v>
      </c>
      <c r="B65">
        <v>10</v>
      </c>
      <c r="C65">
        <f>0.616666666666667+0.5+0.5+1+0.5+0.5</f>
        <v>3.6166666666666671</v>
      </c>
    </row>
    <row r="66">
      <c r="A66" t="s">
        <v>93</v>
      </c>
      <c r="B66">
        <v>9</v>
      </c>
      <c r="C66">
        <f>1.57692307692308+0.2+1+0.25+0.5</f>
        <v>3.5269230769230799</v>
      </c>
    </row>
    <row r="67">
      <c r="A67" t="s">
        <v>94</v>
      </c>
      <c r="B67">
        <v>8</v>
      </c>
      <c r="C67">
        <f>1+2.5</f>
        <v>3.5</v>
      </c>
    </row>
    <row r="68">
      <c r="A68" t="s">
        <v>95</v>
      </c>
      <c r="B68">
        <v>6</v>
      </c>
      <c r="C68">
        <v>3.3999999999999999</v>
      </c>
    </row>
    <row r="69">
      <c r="A69" t="s">
        <v>96</v>
      </c>
      <c r="B69">
        <v>7</v>
      </c>
      <c r="C69">
        <f>2.33333333333333+1</f>
        <v>3.3333333333333299</v>
      </c>
    </row>
    <row r="70">
      <c r="A70" t="s">
        <v>97</v>
      </c>
      <c r="B70">
        <v>8</v>
      </c>
      <c r="C70">
        <f>2.5+0.833333333333333</f>
        <v>3.333333333333333</v>
      </c>
    </row>
    <row r="71">
      <c r="A71" t="s">
        <v>98</v>
      </c>
      <c r="B71">
        <v>7</v>
      </c>
      <c r="C71">
        <f>0.0769230769230769+2+0.5+0.5+0.25</f>
        <v>3.3269230769230771</v>
      </c>
    </row>
    <row r="72">
      <c r="A72" t="s">
        <v>99</v>
      </c>
      <c r="B72">
        <v>6</v>
      </c>
      <c r="C72">
        <f>1.75+1.5</f>
        <v>3.25</v>
      </c>
    </row>
    <row r="73">
      <c r="A73" t="s">
        <v>100</v>
      </c>
      <c r="B73">
        <v>7</v>
      </c>
      <c r="C73">
        <f>1.2+0.5+1.5</f>
        <v>3.2000000000000002</v>
      </c>
    </row>
    <row r="74">
      <c r="A74" t="s">
        <v>101</v>
      </c>
      <c r="B74">
        <v>8</v>
      </c>
      <c r="C74">
        <f>1.25+0.45+1.5</f>
        <v>3.2000000000000002</v>
      </c>
    </row>
    <row r="75">
      <c r="A75" t="s">
        <v>102</v>
      </c>
      <c r="B75">
        <v>5</v>
      </c>
      <c r="C75">
        <v>3.166666666666667</v>
      </c>
    </row>
    <row r="76">
      <c r="A76" t="s">
        <v>103</v>
      </c>
      <c r="B76">
        <v>8</v>
      </c>
      <c r="C76">
        <f>1.61666666666667+0.5+1</f>
        <v>3.1166666666666698</v>
      </c>
    </row>
    <row r="77">
      <c r="A77" t="s">
        <v>104</v>
      </c>
      <c r="B77">
        <v>5</v>
      </c>
      <c r="C77">
        <f>1.5+1.5</f>
        <v>3</v>
      </c>
    </row>
    <row r="78">
      <c r="A78" t="s">
        <v>105</v>
      </c>
      <c r="B78">
        <v>3</v>
      </c>
      <c r="C78">
        <v>3</v>
      </c>
    </row>
    <row r="79">
      <c r="A79" t="s">
        <v>106</v>
      </c>
      <c r="B79">
        <v>5</v>
      </c>
      <c r="C79">
        <f>2+1</f>
        <v>3</v>
      </c>
    </row>
    <row r="80">
      <c r="A80" t="s">
        <v>107</v>
      </c>
      <c r="B80">
        <v>6</v>
      </c>
      <c r="C80">
        <f>1.5+1.5</f>
        <v>3</v>
      </c>
    </row>
    <row r="81">
      <c r="A81" t="s">
        <v>108</v>
      </c>
      <c r="B81">
        <v>6</v>
      </c>
      <c r="C81">
        <f>2+1</f>
        <v>3</v>
      </c>
    </row>
    <row r="82">
      <c r="A82" t="s">
        <v>109</v>
      </c>
      <c r="B82">
        <v>7</v>
      </c>
      <c r="C82">
        <f>1.2+3.5/2</f>
        <v>2.9500000000000002</v>
      </c>
    </row>
    <row r="83">
      <c r="A83" t="s">
        <v>110</v>
      </c>
      <c r="B83">
        <v>6</v>
      </c>
      <c r="C83">
        <f>1+2/3+0.75+0.5</f>
        <v>2.9166666666666665</v>
      </c>
    </row>
    <row r="84">
      <c r="A84" t="s">
        <v>111</v>
      </c>
      <c r="B84">
        <v>7</v>
      </c>
      <c r="C84">
        <f>0.333333333333333+0.333333333333333+4.5/2</f>
        <v>2.9166666666666661</v>
      </c>
    </row>
    <row r="85">
      <c r="A85" t="s">
        <v>112</v>
      </c>
      <c r="B85">
        <v>5</v>
      </c>
      <c r="C85">
        <f>1+1.83333333333333+0.0769230769230769</f>
        <v>2.910256410256407</v>
      </c>
    </row>
    <row r="86">
      <c r="A86" t="s">
        <v>113</v>
      </c>
      <c r="B86">
        <v>8</v>
      </c>
      <c r="C86">
        <v>2.9083333333333332</v>
      </c>
    </row>
    <row r="87">
      <c r="A87" t="s">
        <v>114</v>
      </c>
      <c r="B87">
        <v>7</v>
      </c>
      <c r="C87">
        <f>1+0.125+3.33/2</f>
        <v>2.79</v>
      </c>
    </row>
    <row r="88">
      <c r="A88" t="s">
        <v>115</v>
      </c>
      <c r="B88">
        <v>6</v>
      </c>
      <c r="C88">
        <f>0.583333333333333+0.2+0.5+1+0.5</f>
        <v>2.7833333333333332</v>
      </c>
    </row>
    <row r="89">
      <c r="A89" t="s">
        <v>116</v>
      </c>
      <c r="B89">
        <v>7</v>
      </c>
      <c r="C89">
        <f>2.5+0.25</f>
        <v>2.75</v>
      </c>
    </row>
    <row r="90">
      <c r="A90" t="s">
        <v>117</v>
      </c>
      <c r="B90">
        <v>9</v>
      </c>
      <c r="C90">
        <v>2.666666666666667</v>
      </c>
    </row>
    <row r="91">
      <c r="A91" t="s">
        <v>118</v>
      </c>
      <c r="B91">
        <v>4</v>
      </c>
      <c r="C91">
        <f>2+0.166666666666667+0.5</f>
        <v>2.666666666666667</v>
      </c>
    </row>
    <row r="92">
      <c r="A92" t="s">
        <v>119</v>
      </c>
      <c r="B92">
        <v>5</v>
      </c>
      <c r="C92">
        <v>2.5333333333333332</v>
      </c>
    </row>
    <row r="93">
      <c r="A93" t="s">
        <v>120</v>
      </c>
      <c r="B93">
        <v>3</v>
      </c>
      <c r="C93">
        <v>2.5</v>
      </c>
    </row>
    <row r="94">
      <c r="A94" t="s">
        <v>121</v>
      </c>
      <c r="B94">
        <v>4</v>
      </c>
      <c r="C94">
        <v>2.5</v>
      </c>
    </row>
    <row r="95">
      <c r="A95" t="s">
        <v>122</v>
      </c>
      <c r="B95">
        <v>6</v>
      </c>
      <c r="C95">
        <f>1.8+0.5+1/6</f>
        <v>2.4666666666666663</v>
      </c>
    </row>
    <row r="96">
      <c r="A96" t="s">
        <v>123</v>
      </c>
      <c r="B96">
        <v>5</v>
      </c>
      <c r="C96">
        <f>1.75+0.5+1/6</f>
        <v>2.4166666666666665</v>
      </c>
    </row>
    <row r="97">
      <c r="A97" t="s">
        <v>124</v>
      </c>
      <c r="B97">
        <v>4</v>
      </c>
      <c r="C97">
        <v>2.25</v>
      </c>
    </row>
    <row r="98">
      <c r="A98" t="s">
        <v>125</v>
      </c>
      <c r="B98">
        <v>7</v>
      </c>
      <c r="C98">
        <f>0.833333333333333+0.2+3.5/3</f>
        <v>2.1999999999999997</v>
      </c>
    </row>
    <row r="99">
      <c r="A99" t="s">
        <v>126</v>
      </c>
      <c r="B99">
        <v>5</v>
      </c>
      <c r="C99">
        <f>1.66666666666667+0.5</f>
        <v>2.1666666666666701</v>
      </c>
    </row>
    <row r="100">
      <c r="A100" t="s">
        <v>127</v>
      </c>
      <c r="B100">
        <v>7</v>
      </c>
      <c r="C100">
        <f>2.08333333333333+0.0769230769230769</f>
        <v>2.160256410256407</v>
      </c>
    </row>
    <row r="101">
      <c r="A101" t="s">
        <v>128</v>
      </c>
      <c r="B101">
        <v>9</v>
      </c>
      <c r="C101">
        <f>1.43452380952381+1/6+0.5</f>
        <v>2.1011904761904767</v>
      </c>
    </row>
    <row r="102">
      <c r="A102" t="s">
        <v>129</v>
      </c>
      <c r="B102">
        <v>4</v>
      </c>
      <c r="C102">
        <v>2.1000000000000001</v>
      </c>
    </row>
    <row r="103">
      <c r="A103" t="s">
        <v>130</v>
      </c>
      <c r="B103">
        <v>4</v>
      </c>
      <c r="C103">
        <f>1.66666666666667+1/3</f>
        <v>2.0000000000000036</v>
      </c>
    </row>
    <row r="104">
      <c r="A104" t="s">
        <v>131</v>
      </c>
      <c r="B104">
        <v>4</v>
      </c>
      <c r="C104">
        <v>2</v>
      </c>
    </row>
    <row r="105">
      <c r="A105" t="s">
        <v>132</v>
      </c>
      <c r="B105">
        <v>4</v>
      </c>
      <c r="C105">
        <f>1+0.5+0.5</f>
        <v>2</v>
      </c>
    </row>
    <row r="106">
      <c r="A106" t="s">
        <v>133</v>
      </c>
      <c r="B106">
        <v>2</v>
      </c>
      <c r="C106">
        <v>2</v>
      </c>
    </row>
    <row r="107">
      <c r="A107" t="s">
        <v>134</v>
      </c>
      <c r="B107">
        <v>6</v>
      </c>
      <c r="C107">
        <v>1.943589743589744</v>
      </c>
    </row>
    <row r="108">
      <c r="A108" t="s">
        <v>135</v>
      </c>
      <c r="B108">
        <v>4</v>
      </c>
      <c r="C108">
        <f>1.16666666666667+0.2+0.5</f>
        <v>1.86666666666667</v>
      </c>
    </row>
    <row r="109">
      <c r="A109" t="s">
        <v>136</v>
      </c>
      <c r="B109">
        <v>5</v>
      </c>
      <c r="C109">
        <f>1.16666666666667+0.2+0.5</f>
        <v>1.86666666666667</v>
      </c>
    </row>
    <row r="110">
      <c r="A110" t="s">
        <v>137</v>
      </c>
      <c r="B110">
        <v>3</v>
      </c>
      <c r="C110">
        <v>1.833333333333333</v>
      </c>
    </row>
    <row r="111">
      <c r="A111" t="s">
        <v>138</v>
      </c>
      <c r="B111">
        <v>5</v>
      </c>
      <c r="C111">
        <f>0.166666666666667+0.5+0.333333333333333+0.25+0.5</f>
        <v>1.75</v>
      </c>
    </row>
    <row r="112">
      <c r="A112" t="s">
        <v>139</v>
      </c>
      <c r="B112">
        <v>5</v>
      </c>
      <c r="C112">
        <f>0.666666666666667+1.08333333333333</f>
        <v>1.7499999999999969</v>
      </c>
    </row>
    <row r="113">
      <c r="A113" t="s">
        <v>140</v>
      </c>
      <c r="B113">
        <v>4</v>
      </c>
      <c r="C113">
        <f>1+0.142857142857143+0.5</f>
        <v>1.642857142857143</v>
      </c>
    </row>
    <row r="114">
      <c r="A114" t="s">
        <v>141</v>
      </c>
      <c r="B114">
        <v>4</v>
      </c>
      <c r="C114">
        <f>0.611111111111111+1</f>
        <v>1.6111111111111112</v>
      </c>
    </row>
    <row r="115">
      <c r="A115" t="s">
        <v>142</v>
      </c>
      <c r="B115">
        <v>3</v>
      </c>
      <c r="C115">
        <f>1+1/3+0.25</f>
        <v>1.5833333333333333</v>
      </c>
    </row>
    <row r="116">
      <c r="A116" t="s">
        <v>143</v>
      </c>
      <c r="B116">
        <v>5</v>
      </c>
      <c r="C116">
        <f>0.25+0.0769230769230769+1+0.25</f>
        <v>1.5769230769230769</v>
      </c>
    </row>
    <row r="117">
      <c r="A117" t="s">
        <v>144</v>
      </c>
      <c r="B117">
        <v>3</v>
      </c>
      <c r="C117">
        <f>1+0.0625+0.5</f>
        <v>1.5625</v>
      </c>
    </row>
    <row r="118">
      <c r="A118" t="s">
        <v>145</v>
      </c>
      <c r="B118">
        <v>2</v>
      </c>
      <c r="C118">
        <v>1.5</v>
      </c>
    </row>
    <row r="119">
      <c r="A119" t="s">
        <v>146</v>
      </c>
      <c r="B119">
        <v>2</v>
      </c>
      <c r="C119">
        <f>1+0.5</f>
        <v>1.5</v>
      </c>
    </row>
    <row r="120">
      <c r="A120" t="s">
        <v>147</v>
      </c>
      <c r="B120">
        <v>2</v>
      </c>
      <c r="C120">
        <v>1.5</v>
      </c>
    </row>
    <row r="121">
      <c r="A121" t="s">
        <v>148</v>
      </c>
      <c r="B121">
        <v>4</v>
      </c>
      <c r="C121">
        <f>0.5+0.5+0.5</f>
        <v>1.5</v>
      </c>
    </row>
    <row r="122">
      <c r="A122" t="s">
        <v>149</v>
      </c>
      <c r="B122">
        <v>3</v>
      </c>
      <c r="C122">
        <f>0.5+0.5+0.5</f>
        <v>1.5</v>
      </c>
    </row>
    <row r="123">
      <c r="A123" t="s">
        <v>150</v>
      </c>
      <c r="B123">
        <v>4</v>
      </c>
      <c r="C123">
        <f>0.5+0.25+0.75</f>
        <v>1.5</v>
      </c>
    </row>
    <row r="124">
      <c r="A124" t="s">
        <v>151</v>
      </c>
      <c r="B124">
        <v>3</v>
      </c>
      <c r="C124">
        <v>1.5</v>
      </c>
    </row>
    <row r="125">
      <c r="A125" t="s">
        <v>152</v>
      </c>
      <c r="B125">
        <v>4</v>
      </c>
      <c r="C125">
        <f>1.08333333333333+1/3</f>
        <v>1.4166666666666632</v>
      </c>
    </row>
    <row r="126">
      <c r="A126" t="s">
        <v>153</v>
      </c>
      <c r="B126">
        <v>5</v>
      </c>
      <c r="C126">
        <f>0.611111111111111+0.5+0.25</f>
        <v>1.3611111111111112</v>
      </c>
    </row>
    <row r="127">
      <c r="A127" t="s">
        <v>154</v>
      </c>
      <c r="B127">
        <v>5</v>
      </c>
      <c r="C127">
        <f>0.85+0.5</f>
        <v>1.3500000000000001</v>
      </c>
    </row>
    <row r="128">
      <c r="A128" t="s">
        <v>155</v>
      </c>
      <c r="B128">
        <v>2</v>
      </c>
      <c r="C128">
        <v>1.333333333333333</v>
      </c>
    </row>
    <row r="129">
      <c r="A129" t="s">
        <v>156</v>
      </c>
      <c r="B129">
        <v>2</v>
      </c>
      <c r="C129">
        <v>1.333333333333333</v>
      </c>
    </row>
    <row r="130">
      <c r="A130" t="s">
        <v>157</v>
      </c>
      <c r="B130">
        <v>5</v>
      </c>
      <c r="C130">
        <v>1.333333333333333</v>
      </c>
    </row>
    <row r="131">
      <c r="A131" t="s">
        <v>158</v>
      </c>
      <c r="B131">
        <v>3</v>
      </c>
      <c r="C131">
        <f>0.333333333333333+0.5+0.5</f>
        <v>1.333333333333333</v>
      </c>
    </row>
    <row r="132">
      <c r="A132" t="s">
        <v>159</v>
      </c>
      <c r="B132">
        <v>3</v>
      </c>
      <c r="C132">
        <f>1.07692307692308+0.25</f>
        <v>1.32692307692308</v>
      </c>
    </row>
    <row r="133">
      <c r="A133" t="s">
        <v>160</v>
      </c>
      <c r="B133">
        <v>4</v>
      </c>
      <c r="C133">
        <f>0.2+0.5+1/3+0.25</f>
        <v>1.2833333333333332</v>
      </c>
    </row>
    <row r="134">
      <c r="A134" t="s">
        <v>161</v>
      </c>
      <c r="B134">
        <v>4</v>
      </c>
      <c r="C134">
        <f>0.75+0.25+0.25</f>
        <v>1.25</v>
      </c>
    </row>
    <row r="135">
      <c r="A135" t="s">
        <v>162</v>
      </c>
      <c r="B135">
        <v>3</v>
      </c>
      <c r="C135">
        <f>0.75+0.5</f>
        <v>1.25</v>
      </c>
    </row>
    <row r="136">
      <c r="A136" t="s">
        <v>163</v>
      </c>
      <c r="B136">
        <v>3</v>
      </c>
      <c r="C136">
        <v>1.25</v>
      </c>
    </row>
    <row r="137">
      <c r="A137" t="s">
        <v>164</v>
      </c>
      <c r="B137">
        <v>2</v>
      </c>
      <c r="C137">
        <v>1.25</v>
      </c>
    </row>
    <row r="138">
      <c r="A138" t="s">
        <v>165</v>
      </c>
      <c r="B138">
        <v>3</v>
      </c>
      <c r="C138">
        <f>0.75+0.5</f>
        <v>1.25</v>
      </c>
    </row>
    <row r="139">
      <c r="A139" t="s">
        <v>166</v>
      </c>
      <c r="B139">
        <v>2</v>
      </c>
      <c r="C139">
        <v>1.2</v>
      </c>
    </row>
    <row r="140">
      <c r="A140" t="s">
        <v>167</v>
      </c>
      <c r="B140">
        <v>2</v>
      </c>
      <c r="C140">
        <v>1.2</v>
      </c>
    </row>
    <row r="141">
      <c r="A141" t="s">
        <v>168</v>
      </c>
      <c r="B141">
        <v>5</v>
      </c>
      <c r="C141">
        <v>1.2</v>
      </c>
    </row>
    <row r="142">
      <c r="A142" t="s">
        <v>169</v>
      </c>
      <c r="B142">
        <v>4</v>
      </c>
      <c r="C142">
        <f>0.538690476190476+0.5</f>
        <v>1.0386904761904761</v>
      </c>
    </row>
    <row r="143">
      <c r="A143" t="s">
        <v>170</v>
      </c>
      <c r="B143">
        <v>1</v>
      </c>
      <c r="C143">
        <v>1</v>
      </c>
    </row>
    <row r="144">
      <c r="A144" t="s">
        <v>171</v>
      </c>
      <c r="B144">
        <v>2</v>
      </c>
      <c r="C144">
        <v>1</v>
      </c>
    </row>
    <row r="145">
      <c r="A145" t="s">
        <v>172</v>
      </c>
      <c r="B145">
        <v>2</v>
      </c>
      <c r="C145">
        <f>0.5+0.5</f>
        <v>1</v>
      </c>
    </row>
    <row r="146">
      <c r="A146" t="s">
        <v>173</v>
      </c>
      <c r="B146">
        <v>1</v>
      </c>
      <c r="C146">
        <v>1</v>
      </c>
    </row>
    <row r="147">
      <c r="A147" t="s">
        <v>174</v>
      </c>
      <c r="B147">
        <v>3</v>
      </c>
      <c r="C147">
        <v>1</v>
      </c>
    </row>
    <row r="148">
      <c r="A148" t="s">
        <v>175</v>
      </c>
      <c r="B148">
        <v>1</v>
      </c>
      <c r="C148">
        <v>1</v>
      </c>
    </row>
    <row r="149">
      <c r="A149" t="s">
        <v>176</v>
      </c>
      <c r="B149">
        <v>2</v>
      </c>
      <c r="C149">
        <v>1</v>
      </c>
    </row>
    <row r="150">
      <c r="A150" t="s">
        <v>177</v>
      </c>
      <c r="B150">
        <v>3</v>
      </c>
      <c r="C150">
        <v>1</v>
      </c>
    </row>
    <row r="151">
      <c r="A151" t="s">
        <v>178</v>
      </c>
      <c r="B151">
        <v>1</v>
      </c>
      <c r="C151">
        <v>1</v>
      </c>
    </row>
    <row r="152">
      <c r="A152" t="s">
        <v>179</v>
      </c>
      <c r="B152">
        <v>1</v>
      </c>
      <c r="C152">
        <v>1</v>
      </c>
    </row>
    <row r="153">
      <c r="A153" t="s">
        <v>180</v>
      </c>
      <c r="B153">
        <v>2</v>
      </c>
      <c r="C153">
        <v>1</v>
      </c>
    </row>
    <row r="154">
      <c r="A154" t="s">
        <v>181</v>
      </c>
      <c r="B154">
        <v>1</v>
      </c>
      <c r="C154">
        <v>1</v>
      </c>
    </row>
    <row r="155">
      <c r="A155" t="s">
        <v>182</v>
      </c>
      <c r="B155">
        <v>1</v>
      </c>
      <c r="C155">
        <v>1</v>
      </c>
    </row>
    <row r="156">
      <c r="A156" t="s">
        <v>183</v>
      </c>
      <c r="B156">
        <v>1</v>
      </c>
      <c r="C156">
        <v>1</v>
      </c>
    </row>
    <row r="157">
      <c r="A157" t="s">
        <v>184</v>
      </c>
      <c r="B157">
        <v>1</v>
      </c>
      <c r="C157">
        <v>1</v>
      </c>
    </row>
    <row r="158">
      <c r="A158" t="s">
        <v>185</v>
      </c>
      <c r="B158">
        <v>1</v>
      </c>
      <c r="C158">
        <v>1</v>
      </c>
    </row>
    <row r="159">
      <c r="A159" t="s">
        <v>186</v>
      </c>
      <c r="B159">
        <v>1</v>
      </c>
      <c r="C159">
        <v>1</v>
      </c>
    </row>
    <row r="160">
      <c r="A160" t="s">
        <v>187</v>
      </c>
      <c r="B160">
        <v>2</v>
      </c>
      <c r="C160">
        <v>1</v>
      </c>
    </row>
    <row r="161">
      <c r="A161" t="s">
        <v>188</v>
      </c>
      <c r="B161">
        <v>1</v>
      </c>
      <c r="C161">
        <v>1</v>
      </c>
    </row>
    <row r="162">
      <c r="A162" t="s">
        <v>189</v>
      </c>
      <c r="B162">
        <v>2</v>
      </c>
      <c r="C162">
        <f>0.5+0.5</f>
        <v>1</v>
      </c>
    </row>
    <row r="163">
      <c r="A163" t="s">
        <v>190</v>
      </c>
      <c r="B163">
        <v>2</v>
      </c>
      <c r="C163">
        <v>1</v>
      </c>
    </row>
    <row r="164">
      <c r="A164" t="s">
        <v>191</v>
      </c>
      <c r="B164">
        <v>1</v>
      </c>
      <c r="C164">
        <v>1</v>
      </c>
    </row>
    <row r="165">
      <c r="A165" t="s">
        <v>192</v>
      </c>
      <c r="B165">
        <v>3</v>
      </c>
      <c r="C165">
        <f>0.25+0.2+0.5</f>
        <v>0.94999999999999996</v>
      </c>
    </row>
    <row r="166">
      <c r="A166" t="s">
        <v>193</v>
      </c>
      <c r="B166">
        <v>2</v>
      </c>
      <c r="C166">
        <f>0.5+1/3</f>
        <v>0.83333333333333326</v>
      </c>
    </row>
    <row r="167">
      <c r="A167" t="s">
        <v>194</v>
      </c>
      <c r="B167">
        <v>2</v>
      </c>
      <c r="C167">
        <f>0.333333333333333+0.5</f>
        <v>0.83333333333333304</v>
      </c>
    </row>
    <row r="168">
      <c r="A168" t="s">
        <v>195</v>
      </c>
      <c r="B168">
        <v>2</v>
      </c>
      <c r="C168">
        <f>0.333333333333333+0.5</f>
        <v>0.83333333333333304</v>
      </c>
    </row>
    <row r="169">
      <c r="A169" t="s">
        <v>196</v>
      </c>
      <c r="B169">
        <v>2</v>
      </c>
      <c r="C169">
        <v>0.83333333333333304</v>
      </c>
    </row>
    <row r="170">
      <c r="A170" t="s">
        <v>197</v>
      </c>
      <c r="B170">
        <v>2</v>
      </c>
      <c r="C170">
        <v>0.83333333333333304</v>
      </c>
    </row>
    <row r="171">
      <c r="A171" t="s">
        <v>198</v>
      </c>
      <c r="B171">
        <v>4</v>
      </c>
      <c r="C171">
        <f>0.2+0.333333333333333+0.25</f>
        <v>0.78333333333333299</v>
      </c>
    </row>
    <row r="172">
      <c r="A172" t="s">
        <v>199</v>
      </c>
      <c r="B172">
        <v>2</v>
      </c>
      <c r="C172">
        <v>0.75</v>
      </c>
    </row>
    <row r="173">
      <c r="A173" t="s">
        <v>200</v>
      </c>
      <c r="B173">
        <v>2</v>
      </c>
      <c r="C173">
        <v>0.75</v>
      </c>
    </row>
    <row r="174">
      <c r="A174" t="s">
        <v>201</v>
      </c>
      <c r="B174">
        <v>2</v>
      </c>
      <c r="C174">
        <v>0.75</v>
      </c>
    </row>
    <row r="175">
      <c r="A175" t="s">
        <v>202</v>
      </c>
      <c r="B175">
        <v>2</v>
      </c>
      <c r="C175">
        <v>0.75</v>
      </c>
    </row>
    <row r="176">
      <c r="A176" t="s">
        <v>203</v>
      </c>
      <c r="B176">
        <v>2</v>
      </c>
      <c r="C176">
        <f>0.333333333333333+0.333333333333333</f>
        <v>0.66666666666666596</v>
      </c>
    </row>
    <row r="177">
      <c r="A177" t="s">
        <v>204</v>
      </c>
      <c r="B177">
        <v>2</v>
      </c>
      <c r="C177">
        <v>0.66666666666666696</v>
      </c>
    </row>
    <row r="178">
      <c r="A178" t="s">
        <v>205</v>
      </c>
      <c r="B178">
        <v>2</v>
      </c>
      <c r="C178">
        <v>0.66666666666666663</v>
      </c>
    </row>
    <row r="179">
      <c r="A179" t="s">
        <v>206</v>
      </c>
      <c r="B179">
        <v>2</v>
      </c>
      <c r="C179">
        <f>0.166666666666667+0.5</f>
        <v>0.66666666666666696</v>
      </c>
    </row>
    <row r="180">
      <c r="A180" t="s">
        <v>207</v>
      </c>
      <c r="B180">
        <v>3</v>
      </c>
      <c r="C180">
        <f>0.326923076923077+1/3</f>
        <v>0.66025641025641035</v>
      </c>
    </row>
    <row r="181">
      <c r="A181" t="s">
        <v>208</v>
      </c>
      <c r="B181">
        <v>2</v>
      </c>
      <c r="C181">
        <f>0.142857142857143+0.5</f>
        <v>0.64285714285714302</v>
      </c>
    </row>
    <row r="182">
      <c r="A182" t="s">
        <v>209</v>
      </c>
      <c r="B182">
        <v>2</v>
      </c>
      <c r="C182">
        <f>0.333333333333333+0.2</f>
        <v>0.53333333333333299</v>
      </c>
    </row>
    <row r="183">
      <c r="A183" t="s">
        <v>210</v>
      </c>
      <c r="B183">
        <v>3</v>
      </c>
      <c r="C183">
        <f>0.326923076923077+0.2</f>
        <v>0.52692307692307705</v>
      </c>
    </row>
    <row r="184">
      <c r="A184" t="s">
        <v>211</v>
      </c>
      <c r="B184">
        <v>1</v>
      </c>
      <c r="C184">
        <v>0.5</v>
      </c>
    </row>
    <row r="185">
      <c r="A185" t="s">
        <v>212</v>
      </c>
      <c r="B185">
        <v>1</v>
      </c>
      <c r="C185">
        <v>0.5</v>
      </c>
    </row>
    <row r="186">
      <c r="A186" t="s">
        <v>213</v>
      </c>
      <c r="B186">
        <v>1</v>
      </c>
      <c r="C186">
        <v>0.5</v>
      </c>
    </row>
    <row r="187">
      <c r="A187" t="s">
        <v>214</v>
      </c>
      <c r="B187">
        <v>1</v>
      </c>
      <c r="C187">
        <v>0.5</v>
      </c>
    </row>
    <row r="188">
      <c r="A188" t="s">
        <v>215</v>
      </c>
      <c r="B188">
        <v>1</v>
      </c>
      <c r="C188">
        <v>0.5</v>
      </c>
    </row>
    <row r="189">
      <c r="A189" t="s">
        <v>216</v>
      </c>
      <c r="B189">
        <v>1</v>
      </c>
      <c r="C189">
        <v>0.5</v>
      </c>
    </row>
    <row r="190">
      <c r="A190" t="s">
        <v>217</v>
      </c>
      <c r="B190">
        <v>1</v>
      </c>
      <c r="C190">
        <v>0.5</v>
      </c>
    </row>
    <row r="191">
      <c r="A191" t="s">
        <v>218</v>
      </c>
      <c r="B191">
        <v>1</v>
      </c>
      <c r="C191">
        <v>0.5</v>
      </c>
    </row>
    <row r="192">
      <c r="A192" t="s">
        <v>219</v>
      </c>
      <c r="B192">
        <v>2</v>
      </c>
      <c r="C192">
        <v>0.5</v>
      </c>
    </row>
    <row r="193">
      <c r="A193" t="s">
        <v>220</v>
      </c>
      <c r="B193">
        <v>1</v>
      </c>
      <c r="C193">
        <v>0.5</v>
      </c>
    </row>
    <row r="194">
      <c r="A194" t="s">
        <v>221</v>
      </c>
      <c r="B194">
        <v>1</v>
      </c>
      <c r="C194">
        <v>0.5</v>
      </c>
    </row>
    <row r="195">
      <c r="A195" t="s">
        <v>222</v>
      </c>
      <c r="B195">
        <v>1</v>
      </c>
      <c r="C195">
        <v>0.5</v>
      </c>
    </row>
    <row r="196">
      <c r="A196" t="s">
        <v>223</v>
      </c>
      <c r="B196">
        <v>1</v>
      </c>
      <c r="C196">
        <v>0.5</v>
      </c>
    </row>
    <row r="197">
      <c r="A197" t="s">
        <v>224</v>
      </c>
      <c r="B197">
        <v>1</v>
      </c>
      <c r="C197">
        <v>0.5</v>
      </c>
    </row>
    <row r="198">
      <c r="A198" t="s">
        <v>225</v>
      </c>
      <c r="B198">
        <v>1</v>
      </c>
      <c r="C198">
        <v>0.5</v>
      </c>
    </row>
    <row r="199">
      <c r="A199" t="s">
        <v>226</v>
      </c>
      <c r="B199">
        <v>1</v>
      </c>
      <c r="C199">
        <v>0.5</v>
      </c>
    </row>
    <row r="200">
      <c r="A200" t="s">
        <v>227</v>
      </c>
      <c r="B200">
        <v>1</v>
      </c>
      <c r="C200">
        <v>0.5</v>
      </c>
    </row>
    <row r="201">
      <c r="A201" t="s">
        <v>228</v>
      </c>
      <c r="B201">
        <v>1</v>
      </c>
      <c r="C201">
        <v>0.5</v>
      </c>
    </row>
    <row r="202">
      <c r="A202" t="s">
        <v>229</v>
      </c>
      <c r="B202">
        <v>1</v>
      </c>
      <c r="C202">
        <v>0.5</v>
      </c>
    </row>
    <row r="203">
      <c r="A203" t="s">
        <v>230</v>
      </c>
      <c r="B203">
        <v>2</v>
      </c>
      <c r="C203">
        <v>0.45000000000000001</v>
      </c>
    </row>
    <row r="204">
      <c r="A204" t="s">
        <v>231</v>
      </c>
      <c r="B204">
        <v>2</v>
      </c>
      <c r="C204">
        <f>0.166666666666667+0.25</f>
        <v>0.41666666666666696</v>
      </c>
    </row>
    <row r="205">
      <c r="A205" t="s">
        <v>232</v>
      </c>
      <c r="B205">
        <v>2</v>
      </c>
      <c r="C205">
        <v>0.41666666666666702</v>
      </c>
    </row>
    <row r="206">
      <c r="A206" t="s">
        <v>233</v>
      </c>
      <c r="B206">
        <v>3</v>
      </c>
      <c r="C206">
        <v>0.39285714285714279</v>
      </c>
    </row>
    <row r="207">
      <c r="A207" t="s">
        <v>234</v>
      </c>
      <c r="B207">
        <v>2</v>
      </c>
      <c r="C207">
        <f>0.111111111111111+0.25</f>
        <v>0.36111111111111099</v>
      </c>
    </row>
    <row r="208">
      <c r="A208" t="s">
        <v>235</v>
      </c>
      <c r="B208">
        <v>1</v>
      </c>
      <c r="C208">
        <v>0.33333333333333331</v>
      </c>
    </row>
    <row r="209">
      <c r="A209" t="s">
        <v>236</v>
      </c>
      <c r="B209">
        <v>1</v>
      </c>
      <c r="C209">
        <v>0.33333333333333298</v>
      </c>
    </row>
    <row r="210">
      <c r="A210" t="s">
        <v>237</v>
      </c>
      <c r="B210">
        <v>1</v>
      </c>
      <c r="C210">
        <v>0.33333333333333298</v>
      </c>
    </row>
    <row r="211">
      <c r="A211" t="s">
        <v>238</v>
      </c>
      <c r="B211">
        <v>1</v>
      </c>
      <c r="C211">
        <v>0.33333333333333298</v>
      </c>
    </row>
    <row r="212">
      <c r="A212" t="s">
        <v>239</v>
      </c>
      <c r="B212">
        <v>1</v>
      </c>
      <c r="C212">
        <v>0.33333333333333331</v>
      </c>
    </row>
    <row r="213">
      <c r="A213" t="s">
        <v>240</v>
      </c>
      <c r="B213">
        <v>1</v>
      </c>
      <c r="C213">
        <v>0.33333333333333298</v>
      </c>
    </row>
    <row r="214">
      <c r="A214" t="s">
        <v>241</v>
      </c>
      <c r="B214">
        <v>1</v>
      </c>
      <c r="C214">
        <v>0.33333333333333298</v>
      </c>
    </row>
    <row r="215">
      <c r="A215" t="s">
        <v>242</v>
      </c>
      <c r="B215">
        <v>1</v>
      </c>
      <c r="C215">
        <v>0.33333333333333298</v>
      </c>
    </row>
    <row r="216">
      <c r="A216" t="s">
        <v>243</v>
      </c>
      <c r="B216">
        <v>1</v>
      </c>
      <c r="C216">
        <v>0.33333333333333298</v>
      </c>
    </row>
    <row r="217">
      <c r="A217" t="s">
        <v>244</v>
      </c>
      <c r="B217">
        <v>1</v>
      </c>
      <c r="C217">
        <v>0.33333333333333331</v>
      </c>
    </row>
    <row r="218">
      <c r="A218" t="s">
        <v>245</v>
      </c>
      <c r="B218">
        <v>1</v>
      </c>
      <c r="C218">
        <v>0.33333333333333331</v>
      </c>
    </row>
    <row r="219">
      <c r="A219" t="s">
        <v>246</v>
      </c>
      <c r="B219">
        <v>1</v>
      </c>
      <c r="C219">
        <v>0.33333333333333298</v>
      </c>
    </row>
    <row r="220">
      <c r="A220" t="s">
        <v>247</v>
      </c>
      <c r="B220">
        <v>1</v>
      </c>
      <c r="C220">
        <v>0.33333333333333331</v>
      </c>
    </row>
    <row r="221">
      <c r="A221" t="s">
        <v>248</v>
      </c>
      <c r="B221">
        <v>1</v>
      </c>
      <c r="C221">
        <v>0.33333333333333298</v>
      </c>
    </row>
    <row r="222">
      <c r="A222" t="s">
        <v>249</v>
      </c>
      <c r="B222">
        <v>2</v>
      </c>
      <c r="C222">
        <f>0.0625+0.25</f>
        <v>0.3125</v>
      </c>
    </row>
    <row r="223">
      <c r="A223" t="s">
        <v>250</v>
      </c>
      <c r="B223">
        <v>1</v>
      </c>
      <c r="C223">
        <v>0.25</v>
      </c>
    </row>
    <row r="224">
      <c r="A224" t="s">
        <v>251</v>
      </c>
      <c r="B224">
        <v>1</v>
      </c>
      <c r="C224">
        <v>0.25</v>
      </c>
    </row>
    <row r="225">
      <c r="A225" t="s">
        <v>252</v>
      </c>
      <c r="B225">
        <v>1</v>
      </c>
      <c r="C225">
        <v>0.25</v>
      </c>
    </row>
    <row r="226">
      <c r="A226" t="s">
        <v>253</v>
      </c>
      <c r="B226">
        <v>1</v>
      </c>
      <c r="C226">
        <v>0.25</v>
      </c>
    </row>
    <row r="227">
      <c r="A227" t="s">
        <v>254</v>
      </c>
      <c r="B227">
        <v>1</v>
      </c>
      <c r="C227">
        <v>0.20000000000000001</v>
      </c>
    </row>
    <row r="228">
      <c r="A228" t="s">
        <v>255</v>
      </c>
      <c r="B228">
        <v>1</v>
      </c>
      <c r="C228">
        <v>0.20000000000000001</v>
      </c>
    </row>
    <row r="229">
      <c r="A229" t="s">
        <v>256</v>
      </c>
      <c r="B229">
        <v>1</v>
      </c>
      <c r="C229">
        <v>0.20000000000000001</v>
      </c>
    </row>
    <row r="230">
      <c r="A230" t="s">
        <v>257</v>
      </c>
      <c r="B230">
        <v>1</v>
      </c>
      <c r="C230">
        <v>0.20000000000000001</v>
      </c>
    </row>
    <row r="231">
      <c r="A231" t="s">
        <v>258</v>
      </c>
      <c r="B231">
        <v>1</v>
      </c>
      <c r="C231">
        <v>0.20000000000000001</v>
      </c>
    </row>
    <row r="232">
      <c r="A232" t="s">
        <v>259</v>
      </c>
      <c r="B232">
        <v>1</v>
      </c>
      <c r="C232">
        <v>0.20000000000000001</v>
      </c>
    </row>
    <row r="233">
      <c r="A233" t="s">
        <v>260</v>
      </c>
      <c r="B233">
        <v>1</v>
      </c>
      <c r="C233">
        <v>0.20000000000000001</v>
      </c>
    </row>
    <row r="234">
      <c r="A234" t="s">
        <v>261</v>
      </c>
      <c r="B234">
        <v>1</v>
      </c>
      <c r="C234">
        <v>0.16666666666666671</v>
      </c>
    </row>
    <row r="235">
      <c r="A235" t="s">
        <v>262</v>
      </c>
      <c r="B235">
        <v>1</v>
      </c>
      <c r="C235">
        <v>0.16666666666666699</v>
      </c>
    </row>
    <row r="236">
      <c r="A236" t="s">
        <v>263</v>
      </c>
      <c r="B236">
        <v>1</v>
      </c>
      <c r="C236">
        <v>0.14285714285714279</v>
      </c>
    </row>
    <row r="237">
      <c r="A237" t="s">
        <v>264</v>
      </c>
      <c r="B237">
        <v>1</v>
      </c>
      <c r="C237">
        <v>0.14285714285714299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DESKTOP-TPHRTC9\Ella Clement</cp:lastModifiedBy>
  <dcterms:created xsi:type="dcterms:W3CDTF">2025-04-01T13:04:08Z</dcterms:created>
  <dcterms:modified xsi:type="dcterms:W3CDTF">2025-09-09T08:00:45Z</dcterms:modified>
</cp:coreProperties>
</file>