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inese_test" sheetId="1" r:id="rId4"/>
  </sheets>
  <definedNames/>
  <calcPr/>
</workbook>
</file>

<file path=xl/sharedStrings.xml><?xml version="1.0" encoding="utf-8"?>
<sst xmlns="http://schemas.openxmlformats.org/spreadsheetml/2006/main" count="628" uniqueCount="500">
  <si>
    <t>內容</t>
  </si>
  <si>
    <t>答：吉娃娃→【鄉民用語】告=吉</t>
  </si>
  <si>
    <t>B君：「靠邀不是一樣多嗎！」</t>
  </si>
  <si>
    <t>last_line</t>
  </si>
  <si>
    <t>答：我請你吃早午餐，因為~不讓娶</t>
  </si>
  <si>
    <t>員工：老闆，您必須幫我加薪，已經有三家公司在找我了！
老闆：哪三家？</t>
  </si>
  <si>
    <t>員工：自來水公司，台電，天然氣公司</t>
  </si>
  <si>
    <t>約過了一分鐘，秘書又發來一條：「明天和我男朋友去見父母，不好意思想請假，還煩望批准…」</t>
  </si>
  <si>
    <t>父親感慨萬千地說：「孩子，這是一種習慣，正如兩個拳擊手在開戰前要先握握手一樣。」</t>
  </si>
  <si>
    <t>男人回答：「我不知道，但是我踩到了鴨子。」</t>
  </si>
  <si>
    <t>某市政府辦公大樓落成，門口缺副對聯。
副市長揮毫
上聯：說實話辦實事一身正氣
下聯：不貪污不受賄兩袖清風！
各個局處首長看後齊聲喝采。
考慮到民主，副市長讓各個局處首長一起出個橫批，大家你看我，我看你都不開口</t>
  </si>
  <si>
    <t>愛因斯坦聽後，先是哈哈大笑，然後意味深長地說：「你瞧，甲殼蟲在一個球面上爬行，可是它意識不到它所走的路是彎的，而我卻能意識到。」</t>
  </si>
  <si>
    <t>印度人慢悠悠回答：「January，February，March，April...」</t>
  </si>
  <si>
    <t>正好一個賣菜的阿伯從此經過，順口而出：查無此人！</t>
  </si>
  <si>
    <t>老王回：「報紙上寫說大笑一次可以多活7分鐘，所以我又延長2分鐘的壽命了。」</t>
  </si>
  <si>
    <t>正好一个卖菜的阿伯从此经过，顺口而出：查无此人！</t>
  </si>
  <si>
    <t>中午老闆視察自己的建築工地時，發現有個人在角落玩手機。
老闆：你月薪多少？
那人答：二萬二。
老闆掏出錢包，數出二萬二再加遣散費共三萬元給他，並大聲吼道：拿著這個月的薪水，馬上離開！
那人走後，餘怒未消的老闆問旁邊工人：他是哪個部門的？
工人小小聲回答：他……他是來送便當的～～～</t>
  </si>
  <si>
    <t>老闆：我咧..…&amp;娘…@…#</t>
  </si>
  <si>
    <t>答：因為早晚會有報應。</t>
  </si>
  <si>
    <t>小孩：王-塗-淑-麗！！！</t>
  </si>
  <si>
    <t>「_x0008_我是聖誕老公」</t>
  </si>
  <si>
    <t>老板：我咧..…&amp;娘…@…#</t>
  </si>
  <si>
    <t>一天，一位法官的女友看見兩個蚊子，便叫法官打死。
只見法官只把那個肚子飽飽的蚊子打死了，卻對那隻肚子乾癟的蚊子遲遲不下手。
女友問他為什麼不把那隻蚊子也打死？</t>
  </si>
  <si>
    <t>丈夫：「如果你能減掉5公斤，我就願意看。」</t>
  </si>
  <si>
    <t>威爾遜不禁驚呼：「天哪！他要做政客了！」</t>
  </si>
  <si>
    <t>他回答說：證據不足。</t>
  </si>
  <si>
    <t>法官：「本案撤銷。」</t>
  </si>
  <si>
    <t>法官：「本案撤销。」</t>
  </si>
  <si>
    <t>辦公室中兩位女同事吵起來了。
經理忍無可忍：「太不像話了！現在是什麼情況？你們把原因給我說清楚！」
兩人一聽，又爭先恐後各執一詞吵成一團。
經理大吼一聲：「夠了！胖的先講！」</t>
  </si>
  <si>
    <t>頓時，世界安靜了。</t>
  </si>
  <si>
    <t>「喔，他用的是中華電信，而且葬禮上禮拜就已經辦完了。」</t>
  </si>
  <si>
    <t>「而且你是校長，怎麼可以不去！」</t>
  </si>
  <si>
    <t>學生：「可能水滾了.........」</t>
  </si>
  <si>
    <t>顿时，世界安静了。</t>
  </si>
  <si>
    <t>某條街有個乞丐，每天都在街旁向路人乞討。
某日乞丐身邊多了一個碗可是卻又沒人看著，
小明感到好奇，便上前問了那乞丐：「為什麼你放兩個碗？」</t>
  </si>
  <si>
    <t>算命師：「對，好...下一位.....」</t>
  </si>
  <si>
    <t>其他的客人和店員：「...............................」</t>
  </si>
  <si>
    <t>子：「有什麼關係？到時候他就會跪下來求我還他了」。</t>
  </si>
  <si>
    <t>那乞丐笑笑道：「丫不知怎麼滴最近生意特別好，所以開了家分公司。」</t>
  </si>
  <si>
    <t>那乞丐笑笑道：「丫不知怎么滴最近生意特别好，所以开了家分公司。」</t>
  </si>
  <si>
    <t>一位求職者在「專長」一欄中填上「造謠」。
面試官不信任地說：「你造一次謠給我們看看。」</t>
  </si>
  <si>
    <t>答：因為他老公姓夏</t>
  </si>
  <si>
    <t>留下捧腹大笑的我們和一臉茫然的那位小姐XD</t>
  </si>
  <si>
    <t>求職者走到門外，對其他等待面試的人說：「你們可以回去了，我已經得到了這份工作，沒你們的事了。」</t>
  </si>
  <si>
    <t>快斷氣的老爸說：「這......這些筷.......筷子，是..........乾.......乾隆皇.......皇帝用......用過的，可.......以.......換很多錢..」</t>
  </si>
  <si>
    <t>求职者走到门外，对其他等待面试的人说：「你们可以回去了，我已经得到了这份工作，没你们的事了。」</t>
  </si>
  <si>
    <t>一位銀行經理去洗車，
洗車店老闆非常好奇地向他問到，你們銀行是怎麼賺錢的？
他立即回答，主要是靠授信類業務，中間業務和資產類業務三大板塊實現的。
老闆一臉疑惑，要求他通俗的解釋一下。</t>
  </si>
  <si>
    <t>父親語重心長地對小明說：「孩子，那是因為華盛頓他爸爸當時沒有在樹上。」</t>
  </si>
  <si>
    <t>他想了想，說：就是高利貸，亂收費和拉皮條。老闆聽後豁然開朗。</t>
  </si>
  <si>
    <t>乙：「做夢…」</t>
  </si>
  <si>
    <t>答：兩個裡面跟外面</t>
  </si>
  <si>
    <t>他想了想，说：就是高利贷，乱收费和拉皮条。老板听后豁然开朗。</t>
  </si>
  <si>
    <t>員工：「老闆我要加薪，不然我就辭職。」
老闆：「有話好好說，你看我們倆都各退一步行不行？」
員工：「怎麼退？」</t>
  </si>
  <si>
    <t>到了月尾就發愁，不知何年才出頭。</t>
  </si>
  <si>
    <t>老婆：「恩，去吧。」</t>
  </si>
  <si>
    <t>老闆：「我不給你加薪，你也別走。」</t>
  </si>
  <si>
    <t>「太貴了！咱倆換個位置怎麼樣？我來開車，這樣我只收你20法郎，如何？」</t>
  </si>
  <si>
    <t>老板：「我不给你加薪，你也别走。」</t>
  </si>
  <si>
    <t>小王在10樓人事部門工作，一個月前，被調到9樓行政部門去了….
今天，小王同學打電話到人事部門找他：「小王在麼？」
接電話同事說：「小王已不在人事了。」
小王同學：「啊啊！什麼時候的事啊，我怎麼不知道啊，還沒來得及送他呢？」</t>
  </si>
  <si>
    <t>藍西回答說：「幸運的不是我而是你。我想假如我們不結婚的話，他已經當上匹兹堡市的市長了。」</t>
  </si>
  <si>
    <t>「沒關係，你可以去下面找他啊。」</t>
  </si>
  <si>
    <t>「我想再請教您一下，我能不能去浴室洗一次澡？」</t>
  </si>
  <si>
    <t>於是我走向前大聲的喊：「小姐我想要6韭」</t>
  </si>
  <si>
    <t>「没关系，你可以去下面找他啊。」</t>
  </si>
  <si>
    <t>女同事：「經理，這麼晚去提款我害怕。」
經理：「沒辦法，這筆資金有點兒急。」
女同事：「萬一有壞人劫色怎麼辦。」
經理：「你拿手電筒去。」
女同事：「這個有什麼用？」</t>
  </si>
  <si>
    <t>老闆：「……」</t>
  </si>
  <si>
    <t>經理：「遇到了壞人，你照一下自己的臉。」</t>
  </si>
  <si>
    <t>女郎：「有的，命案的當天我一直躺在床上，而且，我至少有十六位證人。」</t>
  </si>
  <si>
    <t>老闆說：「當然，不然你看過牛下雨撐傘嗎？」</t>
  </si>
  <si>
    <t>经理：「遇到了坏人，你照一下自己的脸。」</t>
  </si>
  <si>
    <t>年年打工愁更愁，天天上班像隻猴；
加班加點無報酬，天天挨罵無理由；
碰見老闆低著頭，發了工資搖搖頭；</t>
  </si>
  <si>
    <t>答：豬！因為諸子百家</t>
  </si>
  <si>
    <t>司機無語，一車人笑倒了！</t>
  </si>
  <si>
    <t>老黃：「……」</t>
  </si>
  <si>
    <t>到了月尾就发愁，不知何年才出头。</t>
  </si>
  <si>
    <t>女傭人不慎打碎了花瓶，
女主人大發雷霆地說：「你一個月的工錢，還不夠賠這花瓶的。」</t>
  </si>
  <si>
    <t>蕭伯納回答：「你什麼事情都知道，就是不知道自己討厭，偏偏我剛好就只知道這一點！」</t>
  </si>
  <si>
    <t>女傭人想了想，答道：「太太，那麼就請你給我多加一倍的工錢吧！」</t>
  </si>
  <si>
    <t>一星期之後，外國人來信感謝香港人的熱情招待，並寫著：「肉粽很好吃，可惜，那生菜卻硬了點！」</t>
  </si>
  <si>
    <t>妓女答：「三天後，你會生出紅色斑點，你可以叫它『梅毒』！」</t>
  </si>
  <si>
    <t>女佣人想了想，答道：「太太，那么就请你给我多加一倍的工钱吧！」</t>
  </si>
  <si>
    <t>財務科長對一僱員說：「你太太請求我們把你的月薪支票直接寄給她。」
「為什麼？」</t>
  </si>
  <si>
    <t>「她說取消中間剝削。」</t>
  </si>
  <si>
    <t>「那好哇，你抱怨什麼呢？那條小魚還在那兒呢！」</t>
  </si>
  <si>
    <t>「這樣的身材，你說呢？」</t>
  </si>
  <si>
    <t>第二天，他致電電腦商說：「我在你們處買的電腦很不錯，但用來放咖啡杯的架子卻很脆弱，一放上去就斷了」</t>
  </si>
  <si>
    <t>「她说取消中间剥削。」</t>
  </si>
  <si>
    <t>「你昨天去找工作，找到了麼？」
「沒有。當面試官和我洽談時，我說了一句該死的廢話！」
「你說錯了什麼？」
「當他問我會不會做這種工作時，我回答說，『這種工作我簡直可以閉著眼睛做』。」
「這話沒錯呀！」</t>
  </si>
  <si>
    <t>李白吃阿，李白吃阿，你白癡阿......</t>
  </si>
  <si>
    <t>他媽媽又叫：「小─白！叫你出來你不出來，等一下被熏死了我可不管！」</t>
  </si>
  <si>
    <t>但他一言不發，連忙跨過草地，讓血滴在堆肥上！</t>
  </si>
  <si>
    <t>「可他要找的是個守門人！」</t>
  </si>
  <si>
    <t>「可他要找的是个守门人！」</t>
  </si>
  <si>
    <t>豬找上帝要求投胎做人。
上帝問曰：「耕種？」
豬答：「太苦！」
上帝曰：「做工？」
豬答：「太累！」
上帝曰：「做猴？」
豬答：「太難！」
上帝問：「何求？」
豬答：「能吃，能玩，還能嫖．」</t>
  </si>
  <si>
    <t>「啊！我知道了。大概是那支病毒是美國來的，所以有"時差"！」</t>
  </si>
  <si>
    <t>母親溫和地在電話中對兒子說：「孩子，三十年前的這個時候，你也是這樣把我折騰醒的。」</t>
  </si>
  <si>
    <t>上帝驚曰：「靠！要做公務員啊！」</t>
  </si>
  <si>
    <t>丈夫：「不必擔心，那人要是瞧見你這模樣，就會把他家的窗簾拉上的。</t>
  </si>
  <si>
    <t>上帝惊曰：「靠！要做公务员啊！」</t>
  </si>
  <si>
    <t>如果你在一家大公司工作，那麼你很可能會定期接受人事部門的考評，
得到一兩句簡短的評語，但你瞭解它們的意思嗎？
1.普通員工(不是太聰明)
2.格外出色(目前還沒犯錯誤)
3.善於社交(能喝)
4.觀察能力強(經常打小報告)
5.工作態度熱忱(固執己見)
6.思維敏捷(能迅速找到借口)
7.進取向上(常請大家吃飯)
8.複雜工作上邏輯清晰(能把工作推給別人)
9.判斷能力強(手氣不錯)
10.事業心強(暗地裡害人)
11.為人隨和(隨時可以解雇)
12.模範員工(上班準時)
13.善於釋放壓力(上班打瞌睡)
14.工作第一位(醜得沒有人約)
15.獨立工作能力強(誰也不知道他在幹什麼)
16.眼光長遠(總是一再拖延工作)
17.具有極佳的口才(能瞎扯)
18.溝通能力強(常打電話聊天)
19.踏實忠誠(在別的地方很難找到工作)</t>
  </si>
  <si>
    <t>20.富於幽默感(能講許多黃色笑話)</t>
  </si>
  <si>
    <t>中國保鏢說：「別這樣，我還有家人。」</t>
  </si>
  <si>
    <t>答：史特龍(屎特濃)</t>
  </si>
  <si>
    <t>小明：「其實很簡單啊~把辣椒塞進貓屁股，牠會非常樂意去咬辣椒的！」</t>
  </si>
  <si>
    <t>20.富于幽默感(能讲许多黄色笑话)</t>
  </si>
  <si>
    <t>一天，某村在開會，3個小時過去了。會還沒開完，這時，一位中年婦女站起身來向門口走去。
村長：「您幹什麼去，安娜，要知道會還沒有開完。」
中年婦女：「我家裡有孩子呀。」
過了20分鐘，又站起來一位年輕的婦人。
村長：「您要去哪兒呀，列娜，您家裡並沒有孩子呀？」</t>
  </si>
  <si>
    <t>答：答案是蜜蜂</t>
  </si>
  <si>
    <t>女友：「你難道沒有發現，你一直在進化嗎？」</t>
  </si>
  <si>
    <t>年輕婦人：「如果我總坐在這裡開會，那麼，我家永遠也不會有孩子的。」</t>
  </si>
  <si>
    <t>「你的杏仁糖很可口，我們收下了；可是你的小說太糟糕，我們不能收。以後只寄杏仁糖就可以了。」</t>
  </si>
  <si>
    <t>年轻妇人：「如果我总坐在这里开会，那么，我家永远也不会有孩子的。」</t>
  </si>
  <si>
    <t>一闊少問酒店的侍者：「你最多一次得過多少小費？」
「100美元，」侍者答到。
闊少立即掏出200美元遞給侍者：「下次再有人問你誰給的小費最多時，可別忘了提我的名字。對了，那100美元是誰給你的？」</t>
  </si>
  <si>
    <t>小明被大家說好像風箏，他哭著哭著就飛走了</t>
  </si>
  <si>
    <t>「也是您，先生。」侍者說。</t>
  </si>
  <si>
    <t>神：當電風扇啊！</t>
  </si>
  <si>
    <t>法官：那要殺多久？兩人："千秋萬世，直到永遠"法官：....嗯..死刑...................</t>
  </si>
  <si>
    <t>「也是您，先生。」侍者说。</t>
  </si>
  <si>
    <t>一個老闆向他的職員們講了一個並不好笑的笑話，
職員們卻各個笑得前仰後合。只有一個人沒有笑。
老闆走到他的面前問：「你怎麼不像他們那樣笑呢？」</t>
  </si>
  <si>
    <t>鹹魚翻身，還是鹹魚。</t>
  </si>
  <si>
    <t>售貨員一聽立刻轉道：「嗯...那...你老婆是打那一個位置...」</t>
  </si>
  <si>
    <t>第五天他哭了————桶滿了。</t>
  </si>
  <si>
    <t>這位職員回答說：「你忘了，我已被你辭退了，用不著笑了！」</t>
  </si>
  <si>
    <t>这位职员回答说：「你忘了，我已被你辞退了，用不着笑了！」</t>
  </si>
  <si>
    <t>鮑爾因為屢次觸犯法律而經常在監獄裡進進出出。
一次他又被送上法庭，法官問道：「你常常到法院裡來，有什麼感想？」
「沒什麼想法，只覺得自己運氣不好。」
「難道你就不覺得羞愧嗎？」</t>
  </si>
  <si>
    <t>男：「潑婦。」</t>
  </si>
  <si>
    <t>「皇上的字在皇上中是好的，臣下的字在臣下中是好的。」</t>
  </si>
  <si>
    <t>阿公：我欲脫褲走？</t>
  </si>
  <si>
    <t>鮑爾聽後，毫無愧色地說：「那有什麼，我只不過常常來，而你是天天在這裡。」</t>
  </si>
  <si>
    <t>鲍尔听后，毫无愧色地说：「那有什么，我只不过常常来，而你是天天在这里。」</t>
  </si>
  <si>
    <t>法官對被告說：「你怎麼能證明你是無罪的呢？」
「這得讓我好好想一想。」</t>
  </si>
  <si>
    <t>「好吧，給你5年的時間，足夠你想了吧！」</t>
  </si>
  <si>
    <t>天使說：「成全你。」噹！老公變成了90歲。</t>
  </si>
  <si>
    <t>答：餓死的。因為太輕~所以飄下來要很久…</t>
  </si>
  <si>
    <t>長的笑話：笑~~~~~~~~話</t>
  </si>
  <si>
    <t>「好吧，给你5年的时间，足够你想了吧！」</t>
  </si>
  <si>
    <t>一美女去看牙醫。
看到手術器械，感到恐懼。嚷道：「我最害怕鑽牙，我寧願生孩子也不鑽牙！」</t>
  </si>
  <si>
    <t>「喔！請你不必為它們擔憂。」酋長答：「這兒在一百里之内是沒有白人的。」</t>
  </si>
  <si>
    <t>孩子接著念：「人參，是一種中草藥！」</t>
  </si>
  <si>
    <t>男：「沒有沒關係，我的心永遠為你起飛。」</t>
  </si>
  <si>
    <t>男牙醫不耐煩地對她說：「你要生孩子還是要鑽牙，我都會幫你做。不過你還是得選擇一樣，以便我好調整椅子的高度！」</t>
  </si>
  <si>
    <t>男牙医不耐烦地对她说：「你要生孩子还是要钻牙，我都会帮你做。不过你还是得选择一样，以便我好调整椅子的高度！」</t>
  </si>
  <si>
    <t>「我本來希望當一名運動選手，代表國家參加國際性比賽。」
「為什麼沒有實現呢？」
「因為我這個人記性不好，常常把東西搞混。有一次，我還把壘球誤當作鉛球扔呢！」
「那你現在做什麼？」</t>
  </si>
  <si>
    <t>老師：「......」</t>
  </si>
  <si>
    <t>老婆：我為什麼不敢承認！你去客廳看看，你從幼稚園接回來的，是你兒子嗎？</t>
  </si>
  <si>
    <t>「在藥房當配藥員。」</t>
  </si>
  <si>
    <t>丈夫說：「跟在家裏差不多，不准出門，不准喝酒，伙食也很差！」</t>
  </si>
  <si>
    <t>「在药房当配药员。」</t>
  </si>
  <si>
    <t>妻子和丈夫一起回家，妻子一進門就把門關上。
丈夫一邊敲門一邊喊：「開門，開門，我還沒進去，真是的！」</t>
  </si>
  <si>
    <t>做火車售票員的妻子說：「吵啥吵？坐下一趟吧！」</t>
  </si>
  <si>
    <t>乙嚇得連忙跪了下來，說：「如果是我，我早就拎了。」</t>
  </si>
  <si>
    <t>老王說：「為什麼要難為情？我每次都告訴他們是替你拿的。」</t>
  </si>
  <si>
    <t>他氣得大叫：「好啊，張麻子！我是和這個女人結婚的，我已經沒法子所以才跟她在一起了，可是你何苦呢？」</t>
  </si>
  <si>
    <t>某局張局長突然接到一封加急電報。
電文是：母親去世，父親病危，望速歸。
閱畢，張局長痛不欲生，邊哭邊在電報回單上簽字。</t>
  </si>
  <si>
    <t>男模阿彌陀佛</t>
  </si>
  <si>
    <t>郵遞員接過回單一看，竟是「同意」二字。</t>
  </si>
  <si>
    <t>答：蘇武，因為：蘇武牧羊北海邊（被海扁）</t>
  </si>
  <si>
    <t>他說了句讓我終身難忘的話：「家裡還剩兩包感冒藥。再不吃就過期了！</t>
  </si>
  <si>
    <t>一個遊客搭乘計程車出遊。半路上他拍拍司機的肩膀，想問一件事，沒想到嚇得司機「哇哇」亂叫。
「啊，對不起，沒想到會嚇著你。」他抱歉道。</t>
  </si>
  <si>
    <t>「沒關係，小小誤會。」司機道，「今天是我第一天剛開計程車，過去我一直是開靈柩車的。」</t>
  </si>
  <si>
    <t>天使：「因為這個司機開車時人們都在禱告，而你在禱告時人們都在睡覺。」</t>
  </si>
  <si>
    <t>答：桑</t>
  </si>
  <si>
    <t>某地方電視台新聞播音員正在播報新聞，
這時一張紙條送到他面前，他拿起紙條習慣性地說：「下面是本台剛收到的消息．．．．．．」</t>
  </si>
  <si>
    <t>這次護照上又多了兩個字。從非淫蟲變成：非洲淫火蟲。</t>
  </si>
  <si>
    <t>「你也喜歡床鋪吧！那麼，你的父親、祖父是不是也都死在床上了？」</t>
  </si>
  <si>
    <t>接著打開紙條讀起來：「夥計，你的門牙上有一片兒菠菜葉．．．．．．」</t>
  </si>
  <si>
    <t>婦人：廢話！我當然沒有母乳；我是他阿姨！</t>
  </si>
  <si>
    <t>做警察的小明與朋友一起去打獵，忽然，他看見了一隻梅花鹿，</t>
  </si>
  <si>
    <t>老師說：「叫觸生」</t>
  </si>
  <si>
    <t>於是，悄悄地繞到它的身後，舉起槍，大聲喊道：「不許動，舉起手來，不然我就開槍了！」</t>
  </si>
  <si>
    <t>最後他練成了Chinese空腹</t>
  </si>
  <si>
    <t>公司在體檢前下發了意見徵詢表讓大家選擇體檢項目，員工可在備註欄內提出個人的特殊要求。
一位女同事在備註欄內寫道：「婦科檢查僅限女醫生」。
讓人不解的是，在她之後填表的員工不論男女，許多人都填上了「僅限女醫生」字樣。</t>
  </si>
  <si>
    <t>小姐大喊：齁！你要進來就進來啦！還說那麼多...............</t>
  </si>
  <si>
    <t>更讓人驚訝的是有人在備註欄裡填的是：「僅限25歲以下、本科以上學歷之未婚女醫生。」</t>
  </si>
  <si>
    <t>我們這種人不自拍，那誰要拍我們啊？</t>
  </si>
  <si>
    <t>小伙子：「你要不要我去找尺來比比看？」</t>
  </si>
  <si>
    <t>一客戶在提款機提款，因操作不當被吞卡了。
客戶異常著急，立即到櫃台滿臉通紅地問：「小姐，我的卡把機器吞了！怎麼辦？」
櫃台的小姐聽後不僅沒笑，反而異常鎮靜地對客戶說：「難怪今天早上清點的時候發現少了一台機器呢，原來是被你的卡吞了！」</t>
  </si>
  <si>
    <t>答：因為有魚在吐泡泡(blue...blue...blue…</t>
  </si>
  <si>
    <t>兩個月之後，同樣的字跡的信又出現在紐約郵局，仍然是寫著幾個大字：「上帝敬啟」。他們打開了信封，信上寫著：「親愛的上帝，我回到波多黎各了，我現在的生活一切美好，我找到一個很好的工作，我和我的親人和朋友在一起。我還遇見一個美麗的女孩，我們就要結婚了，這多虧您的幫助，有一天我會親自去謝謝您的。敬愛您的費南德茲。另外我還要告訴您一件事，千萬不要再郵寄錢給我，那些該下地獄的郵局員工偷走了五十美元。」</t>
  </si>
  <si>
    <t>那行字是：「我很樂意參加，但是徵集辦事處在馬路對面呀！」</t>
  </si>
  <si>
    <t>全體同事暴笑，客戶也笑得前仰後合。</t>
  </si>
  <si>
    <t>年節附近，各家禮品公司都散發許多精美的宣傳單至各公司拉生意，事情就是由一張超精美的宣傳單引起的。
小氣的小王拿了一張精美的宣傳單給女同事，拜託她幫忙傳真給他在北部上班的的哥哥，
並在宣傳單上寫上一行小字：「老哥，這個東西看起來很不錯，我把產品傳真給你看，麻煩你去買，帶回家給老爸老媽一起享用吧！」</t>
  </si>
  <si>
    <t>女的顯出了不耐煩的樣子：「別打岔，我還在數啦......」</t>
  </si>
  <si>
    <t>隔天，小王收到了他老哥給他的訊息：「老弟，這東西看起來的確不錯，但我這次放假沒辦法回南部老家。所以我傳真兩張千元大鈔給你，就麻煩你裁一裁自已買了吧！」</t>
  </si>
  <si>
    <t>護士：「信上說：很抱歉由於工作忙碌，無法前往探病，不過出殯時一定撥空參加...」</t>
  </si>
  <si>
    <t>我的優點是：我很帥；但是我的缺點是：我帥的不明顯。</t>
  </si>
  <si>
    <t>某公司經理叫秘書轉呈公文給老闆：
「報告老闆，下個月歐洲有一批訂單，
我覺得公司需要帶人去和他們開會。」
老闆在公文後面短短簽下：「Go a head」。
經理收到之後，馬上指示下屬買機，
擬行程，自己則是整理行李。
臨出發那天，被秘書擋下來。
秘書：「你要幹什麼？」
經理：「去歐洲開會啊！」
秘書：「老闆有同意嗎？」
經理：「老闆不是對我說Go a head嗎？」
秘書：「來公司那麼久，
難道你還不知道老闆的英文程度嗎？</t>
  </si>
  <si>
    <t>媽媽：......</t>
  </si>
  <si>
    <t>答：電風，因為：電風扇（扇與台語的瘦同音）</t>
  </si>
  <si>
    <t>老闆的意思是：去個頭！」</t>
  </si>
  <si>
    <t>女兒：「爸爸？」</t>
  </si>
  <si>
    <t>和一個同事（男）晚上加班趕專案，凌晨12點多才搞定，下樓的時候樓裡已經空無一人，一邊聊天一邊等電梯。
不一會電梯下來了，門一開裡面居然還有個人！是個女孩（估計也是加班才這麼晚走）。
說實話我們兩個被嚇了一跳，沒想到這麼晚會在電梯裡遇見人，愣了一下。
最奇葩的是我那個同事，只見他探頭探腦的看了看電梯裡，說了句「靠，人滿了，擠不下了，咱們還是等下趟吧」。
我面無表情的點了點頭。</t>
  </si>
  <si>
    <t>大罵：「TMD，你以為那短信我看不懂？倒過來讀就是"十點半我幫你脫胸罩"！」</t>
  </si>
  <si>
    <t>在場所有人：「……」</t>
  </si>
  <si>
    <t>電梯門關上的瞬間，那個女孩臉色慘白……</t>
  </si>
  <si>
    <t>剩下幾個改成「這個你別點」、「點了你也看不懂」、「弄壞了你負責」……</t>
  </si>
  <si>
    <t>深夜，波音737飛行員回家，咚咚敲門。
妻：「誰？」
飛行員幽默地說：「波音737請求著陸！」</t>
  </si>
  <si>
    <t>某男士：「醫生，你還未聽我說完呢！結果是我老婆打贏了」</t>
  </si>
  <si>
    <t>女生：「SHIT！@#$%"&amp;*%$」</t>
  </si>
  <si>
    <t>女觀眾：「哼！隔著一塊黑布的東西也給你看得透，我穿了一件薄薄的衣服，逃得過你的眼睛嗎？」</t>
  </si>
  <si>
    <t>突然屋裡一男子喊：「收到，777馬上起飛，給你騰出停機位！」</t>
  </si>
  <si>
    <t>有一天有一個人帶著一條狗到唱片公司，他說他是這條狗的經紀人，並說他這條狗會唱歌跳舞云云，
老闆不相信，就叫小狗表演一次。當音樂響起，小狗跟著音樂載歌載舞，
老闆目瞪口呆的看著小狗，一邊想著這一次撿到搖錢樹了，就趕快拿出合同希望與狗簽約，
沒想到忽然一條大狗衝進來，把小狗銜走了。
老闆問：「怎麼回事？」</t>
  </si>
  <si>
    <t>「是啊！」那員工回答：「那真的很棒，而且我根本沒想到你住的地方那麼豪華！」</t>
  </si>
  <si>
    <t>經紀人無奈的表示：「唉！那是他媽媽，他媽媽希望他兒子成為一名醫生，演藝圈太複雜了！」</t>
  </si>
  <si>
    <t>丈夫：「那當然！你一直對我很體貼。不過，你是不是能告訴我，你是怎麼發現我的褲子口袋破了一個洞的？」</t>
  </si>
  <si>
    <t>結果，他看見所有猩猩都對他招手。</t>
  </si>
  <si>
    <t>動物園的管理員站在張開血盆大嘴的鱷魚前面，一個勁地往他嘴裡看。
過路的遊客問：「鱷魚怎麼了？」</t>
  </si>
  <si>
    <t>「啊」柯恩說：「那是我的第二個理由。」</t>
  </si>
  <si>
    <t>不巧，又有石頭滾了下來，男孩：「爸！有石頭！（父親機警的跳開）！有～（唉呀！）兩～顆～</t>
  </si>
  <si>
    <t>突然，小孩開始嚎啕大哭！邊哭邊說：「我要吃的那一條蚯蚓給你吃掉了，我不要吃了啦......」</t>
  </si>
  <si>
    <t>管理員道：「還不清楚。醫生到他嘴裡去了後，已有半小時沒有出來了。」</t>
  </si>
  <si>
    <t>維埃裡的兒子對維埃裡說：「爸爸我以後也要當你那樣的足球明星！」</t>
  </si>
  <si>
    <t>維埃裡傷心的對兒子說：「不，兒子！你長大了還是當一名裁判吧，因為再精彩的進球如果被判成越位的話也只能認倒霉。」</t>
  </si>
  <si>
    <t>原來牌上寫的是：「草地已埋地雷」。</t>
  </si>
  <si>
    <t>白大便聽了非常生氣，說：我不是大便！我是冰淇淋！</t>
  </si>
  <si>
    <t>當她講完時，所有男人們開始鼓掌，於是最後只有女人一個生還…</t>
  </si>
  <si>
    <t>小雞問母雞：「為什麼人類都有名字，而我們全都叫做雞？」
母雞回答：「人活著的時候都有名字，但死了也全就叫鬼呀？我們雞活著時雖沒有名字，但死了就有很多名字了。」
小雞開心的問：「叫什麼名字阿？」</t>
  </si>
  <si>
    <t>答：但關關不說</t>
  </si>
  <si>
    <t>母雞回答：「炸雞，咖裡雞，白斬雞，燒雞，烤雞，香菇雞，土窯雞……」</t>
  </si>
  <si>
    <t>第二天見雞已躺平並留遺書：「我已吃老鼠藥，你們也別想吃我，我他媽也不是好惹的！」</t>
  </si>
  <si>
    <t>「啊！我知道了，媽媽你從來不動腦筋，所以頭髮才那麼多。」</t>
  </si>
  <si>
    <t>青年：禪師有聽過被鬼附身這件事嗎？
禪師：有。
青年：那要怎樣防止被附身呢？
禪師：全身抹大便。
青年：？？？</t>
  </si>
  <si>
    <t>禪師：人屎不能附身。</t>
  </si>
  <si>
    <t>他們變成了小乖</t>
  </si>
  <si>
    <t>當然是看漫畫啦！</t>
  </si>
  <si>
    <t>馬雲最近因事心煩意亂，便去求見一位德高望重的禪師。
禪師沉默不語，意味深長般地拿出一個熱水袋往裡面倒熱水，倒滿之後，輕輕一抖，熱水袋突然就爆開了。
馬雲若有所思的說：禪師的意思是說這次的難關會像熱水袋一樣不攻自破？還是說……我不應該自我膨脹？」</t>
  </si>
  <si>
    <t>禪師搖搖頭說：「都不是！我只是要讓你知道….這是我在淘寶網買的。」</t>
  </si>
  <si>
    <t>金髮美女回答：「噢！我想到第一個笑話，真好笑。」</t>
  </si>
  <si>
    <t>乙：一臉色鐵青，半晌才低聲吐出幾個字：「她現在是我的老婆！」</t>
  </si>
  <si>
    <t>球球：「他說…小姐借過！」</t>
  </si>
  <si>
    <t xml:space="preserve">中國人取名字常常都以單名：王丹，李壯，陳勇…
在出殯那天，全家人都痛哭流涕的呼喊他的名字：爽阿…爽阿…爽阿…
一個路人好奇地問：你們家在爽什麼？
</t>
  </si>
  <si>
    <t>這麼多年來、我一直感謝著教練的提醒教誨才活到現在！！</t>
  </si>
  <si>
    <t>只聽到醉漢冷冷的說「金髮妞，26歲，已有三個月身孕，而且……如果你們再不把工作給我，我就把當爹的是誰說出來。」</t>
  </si>
  <si>
    <t>約翰：「我們西方人在路上發生車禍，一定先打電話叫救護車，而你們中國人卻先問候別人的媽媽。」</t>
  </si>
  <si>
    <t>全家人頓時泣不成聲的說：爽…死…了…</t>
  </si>
  <si>
    <t>小張在海灘上，看到一位穿著比基尼泳裝的正妹，馬上走過去和她搭訕閒聊。
小張想要知道她的名字，又不想太落於俗套，於是便問：「妳家裡的人都怎麼叫妳的？」
小張心想，這樣他也能夠用較為親切的稱呼，來和她繼續聊下去。</t>
  </si>
  <si>
    <t>答：退伍，因為他當冰當很久了</t>
  </si>
  <si>
    <t>「好極了！」太太將圍裙交給他說，「現在你可以像美國的丈夫一樣，幫我洗盤子了。」</t>
  </si>
  <si>
    <t>正妹笑了笑，回答道：「我家裡的人，有的叫我『老婆』，有的叫我『媽咪』，有的叫我『阿嬤』…」</t>
  </si>
  <si>
    <t>爸爸：！＠＃＄％︿＆＊</t>
  </si>
  <si>
    <t xml:space="preserve">我丈夫在國外出差期間，我們四歲的女兒想要一個小弟弟。
「是個好主意，」我對她說，「但是，你不認為應該等到你爸爸回來嗎？」
</t>
  </si>
  <si>
    <t>「灰色？」老闆回過去看了一下「ㄟ小姐，那『瓦斯筒』好嗎？你不買也別鬧嘛…」</t>
  </si>
  <si>
    <t>她的想法更酷。「為什麼我們不能給他一個驚喜呢？</t>
  </si>
  <si>
    <t>片頭吃披薩吃漢堡那些片段是廣吿，你不用照著做。</t>
  </si>
  <si>
    <t>他說：貼嘴巴……</t>
  </si>
  <si>
    <t xml:space="preserve">早上，網咖剛開門，服務小姐在拖地。
小明來了。
小明：「現在能上嗎？」
小姐：「等我脫完了你再上。」
</t>
  </si>
  <si>
    <t>小明：「那我幫你脫吧，你快點讓我上，我先脫你下面，來！抬一下腿</t>
  </si>
  <si>
    <t>結巴說：「我不吃你的呱……呱……呱子，我也不學鴨子叫。</t>
  </si>
  <si>
    <t>輪到小狗的第三方隊了，小狗們忽然哭了。</t>
  </si>
  <si>
    <t>老師：⋯⋯</t>
  </si>
  <si>
    <t xml:space="preserve">女友不解地問男友：「為什麼男人有很多女朋友會被人羡慕，而女人有很多男友會被鄙視？！
」男友語重心長地說：「就好像是一把鑰匙可以開很多鎖，會被人稱作萬能鑰匙！
</t>
  </si>
  <si>
    <t>而一把鎖若是可以被很多鑰匙開，那就說明鎖有問題！」</t>
  </si>
  <si>
    <t>糊塗鬼回答說：「你的腦筋去了哪裡，若我買了郵票，那不是更重了嗎！」</t>
  </si>
  <si>
    <t>「乾你屁事」</t>
  </si>
  <si>
    <t>為什麼我的成績只比100公尺世界紀錄慢了20秒，所有人都嘲笑我是個死胖子！？</t>
  </si>
  <si>
    <t xml:space="preserve">辦公室有一女同事，為人豪爽可愛，和老公感情特別好。
有一次我們吃飯說起小三，我問她：你老公要是有外遇了，你跟他離婚嗎？
</t>
  </si>
  <si>
    <t>她斜眼看看她老公，淡淡地說：我這輩子沒有離異，只有喪偶！</t>
  </si>
  <si>
    <t>男：「咦你不是從天上掉下來的天使嗎？」</t>
  </si>
  <si>
    <t>小華：「鋼琴。」</t>
  </si>
  <si>
    <t xml:space="preserve">結婚30年的老夫妻，慶祝紀念日到日本旅行，夜宿溫泉民宿。
睡到半夜，老先生突然緊緊抱住太太，說：「這輩子太短了！」
太太醒了過來，聽到先生這句話，當場感動掉淚說：「都是緣份啊！」
老先生：…………………….
沒好氣說：「什麼緣份？被子都蓋不到腳啦！」
</t>
  </si>
  <si>
    <t>老婆：隨「便」！</t>
  </si>
  <si>
    <t>就能亂坐座位了？你給我起來！</t>
  </si>
  <si>
    <t>老婆問老公：
老公，這輩子你睡過幾個女人啊？
老公說：</t>
  </si>
  <si>
    <t>答：我針劍(我真賤)</t>
  </si>
  <si>
    <t>只有妳一個，其他的都讓我整晚睡不著。</t>
  </si>
  <si>
    <t>有人考試靠實力，有人考試靠視力，而我考試靠的是豐富的想像力。</t>
  </si>
  <si>
    <t xml:space="preserve">董事長的助理名叫光光，有天董事長叫助理去買蛋塔然後親自拿去分給公司員工。
一位女性主管吃了後，驚覺非常好吃….
董事長説，這是我託光光去買的，如果喜歡的話，你也可以託光光去買。
女主管面有難色問：一定要脫光光嗎？
董事長説，不託光光也可以，只是託光光去買比較快
</t>
  </si>
  <si>
    <t>要不然等一下我託光光帶你去‼</t>
  </si>
  <si>
    <t>另一位回答說：我也記不起來了！</t>
  </si>
  <si>
    <t>答：因為在廁所會得到一種氨味</t>
  </si>
  <si>
    <t>於是……掛了..</t>
  </si>
  <si>
    <t xml:space="preserve">老公：我剛剛逛街，看見四款包，不知道妳喜歡哪一個，所以我全買了！
老婆：哇～（開心）
快拿來我看看！（期待）
</t>
  </si>
  <si>
    <t>老公：豆沙包、肉包、菜包、割包…..</t>
  </si>
  <si>
    <t>老師：「……」</t>
  </si>
  <si>
    <t>這位跳水運動員的動作難度很大，他做了一個轉體「三周」、接前空翻「三周半」、接後空翻「一個月」。</t>
  </si>
  <si>
    <t>答：BOOK11（不可思議）</t>
  </si>
  <si>
    <t>阿伯腳扭到了，媳婦聽聞後，就叫阿伯去看醫生。
阿伯看了醫生，護士給了一包藥說：「藥效12小時。」
阿伯領了藥就坐在門口…..
過了4.5小時媳婦查覺不對勁，就趕緊跑到醫院，見了公公在那「哈、哈、哈、哈、一直笑」
就問公公在做啥？阿伯生氣回答：「賣吵，醫生說要笑12小時，我才笑4個小時！」
話說護士給了藥後，順口說了一句：「吃飽三粒。」
老伯回到家翻箱到櫃，媳婦見狀，就問公公在找什麼？
老伯說：「找藥，護士要我吃130粒。」
二天後老伯回診，這次醫生沒開藥，只說一句：「多喝水。」
老伯一回到家，就躺在床上，一動也不動。
媳婦一看，大事不妙，便上前詢問。
只見公公說：「醫生要我多喝水(倒好勢)。」
阿伯吃完選舉宴回家時不小心被車子撞倒，被送到附近醫院。
護士小姐看他有點神智不清，就幫他填寫病歷資料，知道阿伯姓林後，
於是問他：「阿伯，你林啥？」(台語)
阿伯答：「我喝兩罐袐魯ㄋㄧㄚˊ。」(台語)
護士：「不是啦！我是問你叫啥？」(台語)
阿伯答：「我叫海帶配滷蛋啦！」(台語)
護士：！@#$%^&amp;*
問不出個所以然，於是護士帶阿伯去照X光。
護士小姐說：「阿伯，你人趴過來。」(台語)
阿伯說：「妳騙我ㄌㄝ不懂，哪有人撞著胸坎要照懶趴？」(台語)
好不容易告訴阿伯趴在X光機上準備要照時，
護士說：「阿伯！我數到3就要照(跑)喔！！(台語)1…2…3」</t>
  </si>
  <si>
    <t>體衛組老師說：「你那朋友對著沙包跪了一下午了！」</t>
  </si>
  <si>
    <t>只見阿伯往X光室外面死命的跑…</t>
  </si>
  <si>
    <t>讓女人和小孩先走！</t>
  </si>
  <si>
    <t>週一：遇上船長。
週二：船長邀我共進晚餐。
週三：船長要跟我那個我不從。
週四：船長威脅再不從就把整條船弄沉，淹死七百多人。
週五：我救了七百多人。
週六：連續救了好幾回。</t>
  </si>
  <si>
    <t>週日：船長喊救命，可是我還想救大家</t>
  </si>
  <si>
    <t>答：信，信是蛋蛋</t>
  </si>
  <si>
    <t>強盜頭子啐了一口，生氣的說："我們出生入死，費了九牛二虎之力，才搶到兩千萬；他們坐辦公室的只是動動口舌，就得到一億元！"</t>
  </si>
  <si>
    <t xml:space="preserve">有位原住民朋友去應徵工作~
主管問：請問您的學經歷是……？
原：我是台…大歷史的啦！
主管：哦！台大的，很好啊！
原：不是啦！
</t>
  </si>
  <si>
    <t>是抬大理石的啦！</t>
  </si>
  <si>
    <t>突然就被一條河潑了水，河生氣的說：什麼火才棒！水才棒！</t>
  </si>
  <si>
    <t>法官：「……」</t>
  </si>
  <si>
    <t>妻子指著他們的五個孩子說：你認為我是從Google下載這些孩子的嗎？</t>
  </si>
  <si>
    <t xml:space="preserve">有個阿婆到雜貨店去
問小姐說：「阿！你這甘有火爐(台語發音)？」
小姐說：「妳要烤身體的還是烤肉用的？」
</t>
  </si>
  <si>
    <t>「親愛的作家先生，有時候睡覺也是一種意見的表示。」</t>
  </si>
  <si>
    <t>老張說：「我們只要一吵架，什麼陳年舊帳，什麼雞毛蒜皮的芝麻小事，她都記得清清楚楚，無一遺漏。會計不就需要這種人才嗎？」</t>
  </si>
  <si>
    <t>先生：#$%&amp;........</t>
  </si>
  <si>
    <t>阿婆說：「烤你去死啦！我要洗頭髮的『飛柔』啦！」</t>
  </si>
  <si>
    <t xml:space="preserve">老師：「小新，請用『左右為難』來造句」
小新：「我考試時左右為難」
老師：「是題目不會答，讓你左右為難？」
</t>
  </si>
  <si>
    <t>小芳：「……」</t>
  </si>
  <si>
    <t>洋妞：「????」</t>
  </si>
  <si>
    <t>小新：「不，是左右同學答案不一樣，讓我左右為難」。</t>
  </si>
  <si>
    <t xml:space="preserve">某醫生在家接到同事電話：打麻將，三缺一！
醫生說：我馬上來！
妻子在旁邊問：情況嚴重嗎？
</t>
  </si>
  <si>
    <t>丙：我沒有家，我想他們留下陪我！</t>
  </si>
  <si>
    <t>醫生嚴肅地說：很嚴重，已有三位醫生在那了。</t>
  </si>
  <si>
    <t>阿土就說：「我就問她啊…你奶奶多大啊？就被~~~~~~~~~」</t>
  </si>
  <si>
    <t xml:space="preserve">「請問禪師，現在社會那麼亂，我這一弱女子應當如何保護自己？」
禪師二話不說，倒了一杯水，立即潑到了女子的臉上。
女子一楞，說道：「難道你是要我保持冷靜，以此對待世界的一切嗎？」
禪師搖搖頭…
</t>
  </si>
  <si>
    <t>「因為時間會沖淡一切。」</t>
  </si>
  <si>
    <t>「你素顏就可以了」</t>
  </si>
  <si>
    <t>對她說：「能站起來一下嗎？我要進到你後面去…」</t>
  </si>
  <si>
    <t xml:space="preserve">某立委訪問一精神病院時，問院長：「如何判斷一個精神病患者是否可以出院？」
院長說：「我們會將一個浴缸放滿水，然後提供一個湯匙，一個茶杯和一個水桶給病人，然後請他把浴缸的水弄掉。」
「噢！我了解了。」
立委說：「正常人會選擇用水桶，因為它比湯匙和茶杯都來得大。」
「不！」
</t>
  </si>
  <si>
    <t>院長說：「一個正常人會把浴缸底的塞子拉起來就好了。阿……要不要幫您安排個靠窗戶的床位呀？」</t>
  </si>
  <si>
    <t>小新：「我爸晚上沒地方去，只好在家盯我寫功課。」</t>
  </si>
  <si>
    <t>小新：「有人會告你性騷擾」</t>
  </si>
  <si>
    <t>食品廠老闆連忙說：「不敢不敢，我正想到貴廠取經呢～聽說貴廠所做出的磚塊，比我們的核桃酥還酥呢！」</t>
  </si>
  <si>
    <t xml:space="preserve">累了一天，終於搞定了….
上午把車看好了，也試乘了，BMW7系列，有2014現車，
感覺還可以，計畫後天去付訂金。
下午也去看了房子，獨棟的別墅價格還可接受，160坪的，門口有花園，可停車，折扣也已經談好準備下訂金了。
現在萬事俱備，就看今天的威力彩了。
</t>
  </si>
  <si>
    <t>如果不中的話，今天就他媽的白忙了！</t>
  </si>
  <si>
    <t>但一位中國人看到了，大吃一驚，原來上面寫著「物美價廉」。</t>
  </si>
  <si>
    <t>「當然，」那獨身男子還是不勝感歎：「可是，連你都不要我，還有誰肯要我呢？」</t>
  </si>
  <si>
    <t>孫子：「萬一老師叫請家長，您讓誰去呢？」</t>
  </si>
  <si>
    <t xml:space="preserve">病人：「我失眠。」
醫生：「這些藥丸，紅色讓你夢到德華；白色夢到富城；綠色夢到潤發。」
病人大喜問道：「那我全部服下去呢？」
</t>
  </si>
  <si>
    <t>醫生：「那你可以親身見到國榮。」</t>
  </si>
  <si>
    <t>威廉夫人把嬰兒往懷裡拉了拉，冷冷地說：「先生，您搞錯了，第一，這孩子是個男孩；第二，您拿的是我的手。」</t>
  </si>
  <si>
    <t>答案：被告（因為他有權保持沈沒）</t>
  </si>
  <si>
    <t>雞蛋：「你放屁好臭……」</t>
  </si>
  <si>
    <t>女：「戴上它！」
男：「不戴比較爽！」
女：「戴了安全點！」
男：「相信我的技術！」
女：「不戴就不讓你上！」
男：「不戴才像男子漢！」</t>
  </si>
  <si>
    <t>他得了優等。</t>
  </si>
  <si>
    <t>一隻不見了還有兩隻</t>
  </si>
  <si>
    <t>女：「你煩不煩啊！騎摩拖車戴安全帽會死啊？」</t>
  </si>
  <si>
    <t>情人節後第二天，有一美女頭痛去看醫生。
醫生問：「有甚麼不舒服？」
美少女：「吃了20粒避孕藥，頭痛。」
醫生問：「爲何不按說明書服用？」
美少女：「就是按説明書，說明書上寫著：一次一粒。」</t>
  </si>
  <si>
    <t>答：一般人都會想到「死」，吃貨就和你想的不一樣，人家覺得是「熟」。</t>
  </si>
  <si>
    <t>醫生：……</t>
  </si>
  <si>
    <t>一直聽他們談話的妹妹聽了，突然插嘴說：「那好，我和爸爸吃這隻具體的雞，你一個人去吃那隻抽象的雞吧！」</t>
  </si>
  <si>
    <t>犯人直愣愣地盯著傑弗裡斯的眼睛，說：「請問閣下，您說的是哪一頭？」</t>
  </si>
  <si>
    <t>老師說：「以後上䋄發言不要再隨便自稱「筆者」因為現在根本沒人用筆寫字」
學生反問：「那要怎麼稱呼？」
老師說：「鍵人」
學生接著問：「那用滑鼠的人呢？」
老師說：「叫鼠輩」
學生又問：「那智慧型手機都用觸控式的．又沒䭈盤、沒滑鼠、又該怎麼稱呼？」</t>
  </si>
  <si>
    <t>冷冷的說：「你覺得我會中途下機嗎？」</t>
  </si>
  <si>
    <t>「為什麼要這樣？」警察答：「這是保安措施。」他說：「保安？我不會傷害他們的。」</t>
  </si>
  <si>
    <t xml:space="preserve">老公心情不好，一個勁的喝悶酒，
老婆問：你在幹嘛？
老公說：別跟我說話，我想靜靜！
老婆轉過身一個巴掌呼了過去，
問：他媽的~靜靜是誰？
</t>
  </si>
  <si>
    <t>然後法學系的日本妹帶了一個德國人…</t>
  </si>
  <si>
    <t>女人冷冷的說：「回去把你的雞養大吧.........」</t>
  </si>
  <si>
    <t>人生有時候想靜靜都難</t>
  </si>
  <si>
    <t>賈華佗急得大叫：「大王若如此判斷，只求放我還陽。家中尚有一子一女，子叫他去做賊，女就叫她接客便了。」</t>
  </si>
  <si>
    <t>老婆腳受傷叫老公幫忙買内农，老公問也没問就跑到女性内衣店。
店員問你太太的罩杯多大啊？老公忽然想不起來！
店員就問：有柚子大嗎？老公說没有。
店員又問有橘子大嗎？先生說也没有，
店員又問總有雞蛋大吧！</t>
  </si>
  <si>
    <t>牧師：「原來你的貓也是虔誠信徒呢！放心吧他將前往天國見主了。」</t>
  </si>
  <si>
    <t>答：先射殺青鬼，等紅鬼嚇的全身發青只要再一發即可…</t>
  </si>
  <si>
    <t>先生回答有，但是是煎熟的。</t>
  </si>
  <si>
    <t>太太：「下次在睡覺前，試著喝杯咖啡看看──」</t>
  </si>
  <si>
    <t>五位好朋友在喝酒，然後他們決定開車去續攤！
半路被警察攔下，警察說：怎麼有酒味？</t>
  </si>
  <si>
    <t>恐怖份子宣稱：「如果不付出贖金，他們每隔一個小時就要釋放一名立法委員。」</t>
  </si>
  <si>
    <t>開車朋友說：警察先生你喝醉了喔，我們明明才五位哪有九位。</t>
  </si>
  <si>
    <t>答：因為會海嘯</t>
  </si>
  <si>
    <t xml:space="preserve">昨天接到一個不認識的電話，
不像本土口音，上來就直呼我的名字！
「王總！」
「你是誰呀？」
「你的老朋友啊」
「誰呀？」
「台東的老朋友啦，連我的聲音你都聽不出來了？」
「你是？」
「哎呀，王總你貴人多忘事啊」
我是真的被問住了，想不起來這個聲音，又寒暄了半天，
對方就是不說自己的名字，最後我不耐煩了，
「你不說就算了」我就把電話掛了。後來想想有點不對勁，
可能是騙子，如果我把對方的聲音認做某個老朋友，
對方就會想辦法講故事騙錢了。
我就按照剛才顯示的號碼把電話撥回去了。
我說：「你是台東的張XX吧」
「對呀對呀對呀，看看，我說你貴人多忘事，連我的聲音都聽不出來了。」
「對不起啊，XX，我還以為誰和我開玩笑吶」
「王總啊，我準備去台北出差，順便請你吃飯……」
我問：「XX，你母親的癌症怎麼樣了」
對方呆了一下：「喔……還是老樣子」
「唉，得了這病也沒辦法。你爸車禍的案子結了嗎？」
「喔……差不多了」
「行啊，人都走了，賠不賠的也別太在意了~」
「嗯…」
我又問：「強姦你老婆的流氓逮到了沒啊？」
「逮到了，逮到了」
我又問「你兒子沒屁眼的手術做了沒啊？」
</t>
  </si>
  <si>
    <t>男：「你住在我心裡很久了。」</t>
  </si>
  <si>
    <t>祖母歡快地回答：「哇：那我什麼東西都不要了。」</t>
  </si>
  <si>
    <t>對方沈默了10秒鐘，沒說出話來，把電話掛了……</t>
  </si>
  <si>
    <t>「可憐的狗！我好像聽到你妻子，甚至威脅要拿走牠進門的鑰匙。」</t>
  </si>
  <si>
    <t>我當臥底多年，今天卻被大哥識破了
因為大哥跟我去看電影
售票小姐問我：您要買什麼票？</t>
  </si>
  <si>
    <t>然後感覺我周圍的人都投來憐憫的目光…</t>
  </si>
  <si>
    <t>A就跑去跟他說：ㄟUniqlo？</t>
  </si>
  <si>
    <t>我深信，會有一個男人是為受我的折磨而來到這世上的。</t>
  </si>
  <si>
    <t>我說：軍警票。</t>
  </si>
  <si>
    <t>小明不小心把愛瘋4掉到河裡，河神很可憐他，就從河裡拿出一個愛瘋5問是不是他的，小明搖頭。
又拿出一個愛瘋4S問他，小明依舊搖頭。
最後拿出了愛瘋4，小明點頭說：這個才是我的。</t>
  </si>
  <si>
    <t>河神大悅：誠實的孩子，這3個愛瘋你都拿去吧，反正也不能用了…</t>
  </si>
  <si>
    <t>該學生說：「我也是畫兩個圈圈啊，一大一小。然後我告訴他們說：『比較小的圈圈，是進監獄以前的屁眼；比較大的，是出獄後的屁眼。』」</t>
  </si>
  <si>
    <t>要注意喔.....</t>
  </si>
  <si>
    <t>服務生指了指菜單說：「請您點菜單裡有的菜好嗎？」</t>
  </si>
  <si>
    <t>女友是個家裡只有老媽的單親家庭。
女友問：「如果哪天我要跟別人結婚，你怎麼辦？」</t>
  </si>
  <si>
    <t>阿芳：「……」</t>
  </si>
  <si>
    <t>老教授：這怎麼可以，找不到那張票，我就不知道我要去哪裡啊！</t>
  </si>
  <si>
    <t>每當要考試了的時候走在寢室走廊樓道就有一種進了精神病院的感覺。</t>
  </si>
  <si>
    <t>我回答：「我會泡你老媽，然後成為你爸，最後極力反對這門婚事。」</t>
  </si>
  <si>
    <t>父親帶著兒子去看精神病醫生。
父親給醫生說：「兒子覺得自己是母雞，已經有半年了！」
醫生：「啊！都半年了，為什麼不早來？」</t>
  </si>
  <si>
    <t>甲：跳過跳過跳過跳過跳過，跳過跳過，完畢！</t>
  </si>
  <si>
    <t>小朋友寫：先生，再見！</t>
  </si>
  <si>
    <t>父親：「因為我想吃雞蛋呀！」</t>
  </si>
  <si>
    <t>清晨，唐僧從夢中醒來，發現孫悟空跪在自己的床前，於是便問：「悟空，你怎麼了？」</t>
  </si>
  <si>
    <t>孫悟空滿臉淚水的說：「師父，我求您了，下次說夢話，不念緊箍咒，行嗎？」</t>
  </si>
  <si>
    <t>魯西契卡深深地嘆了一口氣說：「你看，諾瓦克，生活裡的變化真是奇妙無窮，過去呀，誰要是找對象，就得找好幾年，而住宅呢，半小時內就找得到，現在是半小時內就能找到對象，等住宅卻要等無數年。」</t>
  </si>
  <si>
    <t>答：鴿子。因為他會姑姑(咕咕)、姑姑(咕咕)叫</t>
  </si>
  <si>
    <t>紙條上寫著：「媽，我沒命回家，請快點送命來給我。」</t>
  </si>
  <si>
    <t>有一天，一坨黑色的大便看到了一坨白色的大便，黑大便問：你為啥長的那麼白，那麼漂亮？</t>
  </si>
  <si>
    <t>老公一臉不屑頭也不回的說：「放心！依妳這種身材即使被拍到也會剪掉的！」</t>
  </si>
  <si>
    <t>王對皇說：「變成皇上頭都變白了」</t>
  </si>
  <si>
    <t>老王：「不是的。你知道嗎？嬰兒睡覺的時候都是每小時起來哭一次的．．．．」</t>
  </si>
  <si>
    <t>小明坐在家門口吃雪糕，不遠處站著一個衣衫襤褸的小男孩正眼巴巴的瞅著他，垂涎欲滴的樣子。
小明覺得他很可憐，就招手讓小男孩過來。</t>
  </si>
  <si>
    <t>總經理：「就那個穿迷你裙，胸部大的那位吧！」</t>
  </si>
  <si>
    <t>當今年輕人的生活歷程順序剛好與此相反：生孩子→結婚→戀愛→離家出走→逐漸懂事。</t>
  </si>
  <si>
    <t>然後遞給他一個板凳說：「來，坐著看！」</t>
  </si>
  <si>
    <t>女兒：我爸最疼我了，在我記憶中他從來沒打過我。</t>
  </si>
  <si>
    <t>媽媽：『豬進來了，就把它趕出去啊……！』</t>
  </si>
  <si>
    <t>「那和你又有什麼關係呢？」</t>
  </si>
  <si>
    <t>父親：我以前很凶，小孩不聽話就打，直到有一次把閨女打失憶了……</t>
  </si>
  <si>
    <t>小明只好跟阿伯講：「唉呀，沒關係，那不是我的車，我的機車停在對面啦！我只是路見不平、見義勇為而已」</t>
  </si>
  <si>
    <t xml:space="preserve">一位黑道兄弟去牙科診所拔牙，
拔完後拿藥單去藥局領藥…
回家後，忘了藥師交代的服用方式…
情急之下，打電話回牙科診所詢問
兄弟：「藥那麼多顆，怎麼吃？」
護士：「你有腫就吃，沒腫就不要吃囉。」
</t>
  </si>
  <si>
    <t>男：「不劫財，不劫色，但劫妳的心。」</t>
  </si>
  <si>
    <t>老師評語：我會跟你爸媽說~~</t>
  </si>
  <si>
    <t>結果，這位兄弟就把所有的藥都吃了…</t>
  </si>
  <si>
    <t>答：因為袋鼠寶寶尿尿了。</t>
  </si>
  <si>
    <t>76歲的爺爺突然決定去唸書，並從小學上起。
小孫子說：「您想上學不錯，可有件事情不太好辦。」
爺爺：「什麼事？」</t>
  </si>
  <si>
    <t>比利回答，「我老闆比他笨多了，他竟然叫我回家看他在不在，他有手機不是嗎？他不會自己打嗎？」</t>
  </si>
  <si>
    <t>軍醫說：「你傷的很深好幾天都血流不止，到今天血終於止住了，傷口我已經幫你縫起來了！」</t>
  </si>
  <si>
    <t>甲婦：「看起來你好像很累！」
乙婦：「是呀！我先生住院，我日夜都得守著他。」
甲婦：「你為何不請一個護士幫忙照顧呢？」</t>
  </si>
  <si>
    <t>我：「………………」</t>
  </si>
  <si>
    <t>那麼『林目』就說明你也有被你媽媽罵囉！」</t>
  </si>
  <si>
    <t>乙婦：「就是因為請了護士，才需要我日夜都顧好我先生啊！」</t>
  </si>
  <si>
    <t xml:space="preserve">老人臨終前給兒子分遺產。
對大兒子說：「你媳婦快生小孩了，把存折留給你。」
對二兒子說：「你馬上就要結婚，我把房子留給你」
最後，對小兒子說：「最不放心你了，現在還沒個女朋友，就把最寶貴的遺產留給你吧。」
小兒子心中竊喜，
</t>
  </si>
  <si>
    <t>「笑話。」</t>
  </si>
  <si>
    <t>病人氣憤地回答：「在我為左耳受傷痛苦萬分時，那個可惡的笨蛋又打來電話…」</t>
  </si>
  <si>
    <t>老人說：「我要把line的帳號給你，好友欄裡有一百多個年輕姑娘。」</t>
  </si>
  <si>
    <t xml:space="preserve">一男生暗戀一女生許久。
一天自習課上，男生終於鼓足勇氣寫了張字條給那個女生，上面寫著：其實我注意你很久了。
</t>
  </si>
  <si>
    <t>上帝就回答說：「你的阿，被我拿去當電風扇用了。」</t>
  </si>
  <si>
    <t>「先來一份雞蛋吧。」</t>
  </si>
  <si>
    <t>不一會兒，字條又傳回來，上面寫著：拜託別告訴老師，我保證以後再也不上課嗑瓜子了！</t>
  </si>
  <si>
    <t xml:space="preserve">月黑風高，毒販與黑道老大進行交易。
毒販拿出一個黑色皮箱，放到桌上，打開一看，裡面滿滿都是海洛因。
毒販對老大說道，公平交易！見貨付錢！
黑道老大勃然大怒，掏出手槍對著毒販，邊開槍邊喊…
</t>
  </si>
  <si>
    <t>你他媽才是賤貨！你他媽才是賤貨！</t>
  </si>
  <si>
    <t>蘇格拉底笑了笑，說：「因為我得教你兩樣功課，一是怎樣閉嘴，另外才是怎樣演講。」</t>
  </si>
  <si>
    <t>上今天的班，睡昨天的覺！</t>
  </si>
  <si>
    <t>小新：「我會看電視看得很累。」</t>
  </si>
  <si>
    <t>一漂亮女子穿迷你超短裙在公車上遇一流氓。流氓說：「小姐，讓我看看你的大腿！給你50元。」
女子說：「這樣吧，先給我100元，等公車到站後，我讓你看看我生過小孩的地方。」
流氓高興地不得了。</t>
  </si>
  <si>
    <t>「我要在陽台上連做十次.........」</t>
  </si>
  <si>
    <t>店員接著說：「Can……you……speak……Chinese?」</t>
  </si>
  <si>
    <t>這個事例告訴我們：「去陌生人圈子可能有意外收穫！拓展人脈很重要。」</t>
  </si>
  <si>
    <t>等公車到了站，她朝著路邊的醫院指著說：「你看，這就是我生過孩子的地方！」</t>
  </si>
  <si>
    <t xml:space="preserve">有一個人，三十幾歲了依然事業無成，工作也找不到，事業也做不成，都一直賺不到錢。
於是，去找算命師算個命看看。
「你啊，將會一直窮困僚倒，直到四十歲。」
那個人聽了，眼睛為之一亮，心想有轉機了，馬上問說：「然後呢？」
</t>
  </si>
  <si>
    <t>小王：……………………</t>
  </si>
  <si>
    <t>老爸說：「我現在哪有錢啊～等晚上我找你媽要」</t>
  </si>
  <si>
    <t>「然後喔………」算命師看了一下他的命盤接著說：「然後你就習慣了。」</t>
  </si>
  <si>
    <t xml:space="preserve">高中是寄宿制學校。有天晚上，同寢室一位室友突然特別大方，翻出他的「私人儲備」
整整一桶餅乾，分給全寢室人吃，正當我們狼吞虎嚥之時，
</t>
  </si>
  <si>
    <t>老婆：幹，佳欣是誰？</t>
  </si>
  <si>
    <t>有一天郝棒棒、郝美麗、郝帥氣三個人去游泳，結果三個人都溺水了，郝帥氣因為會游泳，所以先把郝美麗救上岸，郝美麗就問郝帥氣說：「啊不救郝棒棒？」</t>
  </si>
  <si>
    <t>他來了一句：「抓緊時間吃，等會兒12點一過，這餅乾就過期了…」</t>
  </si>
  <si>
    <t>「沒有意見，你為我想得很周到。我只是提醒你記住一件事情，每天晚上七點準時做愛一一不論你在還是不在！」</t>
  </si>
  <si>
    <t xml:space="preserve">話說有一女子問媒婆：我的相親對象是什麼人啊？
媒婆添油加醋地形容：對方人稱外號『金城武。』！
相親女立刻掛了電話就去相親。
結果回來後大罵媒婆：又矮又醜，這個叫金城武？
媒婆回答：我還沒有把話講完你就跑來！
</t>
  </si>
  <si>
    <t>駕駛朋友在撞我之前，要三思而後行！」</t>
  </si>
  <si>
    <t>男：「妳的美沈魚落雁。」</t>
  </si>
  <si>
    <t>不然你想的是什麼？</t>
  </si>
  <si>
    <t>人家是說外號『京城武大郎』</t>
  </si>
  <si>
    <t xml:space="preserve">女子剛生完寶寶，坐月子的時候，一群閨蜜去探望。
其中一閨蜜湊過來說：「哇，長得好像你老公啊！」
另一閨蜜說：「是啊，特別像，尤其吃奶的時候，眼神超像的！」
</t>
  </si>
  <si>
    <t>答：護士，為什麼？因為7-11=-4</t>
  </si>
  <si>
    <t>頓時大家都沉默了。</t>
  </si>
  <si>
    <t>「就是愛得有始有終（有屎有鐘）。」</t>
  </si>
  <si>
    <t xml:space="preserve">父親訓斥兒子：「愛迪生像你這麼大時，已經成為一個發明家了。」
</t>
  </si>
  <si>
    <t>教授仔細看過他的考卷後，以篤定的語氣說：「放心吧！上帝並沒有幫你。」</t>
  </si>
  <si>
    <t>「這名患者因交通事故不能動彈了，你們首先要教他如何使用便盆。」</t>
  </si>
  <si>
    <t>兒子立刻回敬：「林肯像你這麼大時，早已當上美國總統了。」</t>
  </si>
  <si>
    <t xml:space="preserve">一天，小王和妻子一起看電視，電視上有一則報道：「據調查，男人中有70%希望有一次婚外戀~~~」
小王忙向妻子解釋道：「我是另外那30%當中的！」
話音剛落，電視裡繼續報道：「另外的30%希望有多次婚外戀！」
</t>
  </si>
  <si>
    <t>因為明天還是解不了</t>
  </si>
  <si>
    <t>小明總是走在時代的尖端，有一天，他就被刺死了</t>
  </si>
  <si>
    <t>男子回答：「卸妝油」</t>
  </si>
  <si>
    <t>老師問：你約了心儀的女孩子吃晚餐，當你要上廁所時，該怎麼禮貌地說？
同學A：我去撇個尿！
老師：這一點都不禮貌。
同學B：我去上個廁所，等等回來。
老師：嗯，這個不錯，但還有更禮貌的。
同學C：容我離開一下。我去跟一個好朋友見個面。如果可以的話，我更希望今天晚上有機會介紹他給你認識。</t>
  </si>
  <si>
    <t>政治家很有風度地說：「諸位，那麼混亂又是誰造成的呢？」</t>
  </si>
  <si>
    <t>公車司機：「……」</t>
  </si>
  <si>
    <t>「我懂了，這位女士。」工作人員耐心地聽完後說：「你需要的是一台電視機。」</t>
  </si>
  <si>
    <t>老師：</t>
  </si>
  <si>
    <t xml:space="preserve">顧客：老闆，這盤烤鴨怎麼少一條腿？
經理：哦，這鴨出了車禍，被壓斷了一條腿。
顧客：那麻煩你換一隻沒有出車禍的來吧！
</t>
  </si>
  <si>
    <t>「不，我是成衣製造商。」</t>
  </si>
  <si>
    <t>於是小男孩回家躺在床上，狂揉胸部喊道：「我要自行車我要自行車！」</t>
  </si>
  <si>
    <t>「嗯，馬瘦了一公斤！」</t>
  </si>
  <si>
    <t>經理：你也太沒有愛心了吧！不關愛殘疾人士也就罷了，怎麼能夠歧視它們呢？</t>
  </si>
  <si>
    <t xml:space="preserve">前陣子父母打電話天天催我找女朋友，我一時沒辦法，只好騙他們我是gay。
</t>
  </si>
  <si>
    <t>病人：「因為我的家人都在等我生蛋...」</t>
  </si>
  <si>
    <t>他們沉默了一星期，這幾天又總打電話催我找男朋友。</t>
  </si>
  <si>
    <t>耶穌會教士答：「是誰告訴你的？」</t>
  </si>
  <si>
    <t>「局長，恐怕這是我的過錯。早晨我把鳥食錯當成早飯給他吃了。」</t>
  </si>
  <si>
    <t xml:space="preserve">一新婚夫妻二人洞房對話。
女：要是以後孩子長得像你，你就死定了。
</t>
  </si>
  <si>
    <t>男：要是以後孩子長得不像我，你就死定了。</t>
  </si>
  <si>
    <t>答：因為救人要緊</t>
  </si>
  <si>
    <t>你騎他的就可以了」</t>
  </si>
  <si>
    <t>「錢。」</t>
  </si>
  <si>
    <t xml:space="preserve">我一次出去玩，在一個遠房親戚家住了兩天。
那裡有個風俗就是小孩子的尿是最乾淨的，他們就用童子尿來煮雞蛋，據說是非常養生。
我哪裡敢吃，但無奈人家熱情，一直勸我..吃..吃..吃，我沒辦法只好來了句：我不愛吃雞蛋。
</t>
  </si>
  <si>
    <t>這時，她的室友冷冷的回道：「大概是因為你長的像大便吧....」</t>
  </si>
  <si>
    <t>我那親戚更可愛了，說那你喝點湯吧。</t>
  </si>
  <si>
    <t>幾個男子合資要開一家公司，為了彰顯公司的霸氣，特取名「能力」_x0008_。
嗯！「能力公司」聽著多霸氣啊！
於是大家興高采烈地去申請並拿回營業執照，拿回來後大家幾個都傻眼了</t>
  </si>
  <si>
    <t>只見執照上大大地寫著…「能力有限公司」</t>
  </si>
  <si>
    <t>打電話給老王的老婆：妳老公和妳兒子又喝茫了！</t>
  </si>
  <si>
    <t>答：是拍一張彩色照片</t>
  </si>
  <si>
    <t>答：阿霞，因為：啊哈（阿霞）給我一杯忘情水</t>
  </si>
  <si>
    <t>前陣子，航空公司紛紛教導英語、台語、國語三種語言都行，於是空姐們便開始努力學習如何以台語引導乘客各種注意事項。
某日Ａ空姐，心血來潮便想試試自己的台語能力，剛好機上乘客大多數為老公公與老婆婆（出國旅遊，享福），</t>
  </si>
  <si>
    <t>然後爸爸就變得越來越笨了……</t>
  </si>
  <si>
    <t>答案：小名</t>
  </si>
  <si>
    <t>於是乘客目的地快到時，Ａ空姐便開始以台語說：「各位公婆，呢也墓地已經到啊，呢也牲禮已經傳好，我也蓋呢拜拜」</t>
  </si>
  <si>
    <t>「你煮麵加那個喔？！」</t>
  </si>
  <si>
    <t>有一天，世界上要推出全世界最厲害的警察。到了最後一個階段，剩下一個美國的FBI、蘇俄的KGB及台灣的警察。
考題是放一隻小白兔進一個不小的森林，要在十分鐘之內把目標（小白兔）找出來，否則就淘汰。
首先，FBI進去了，展開地毯式的搜索，十分鐘過去了，FBI無功而返。
下一個是KGB，一進去就放火燒林，企圖逼出小白兔，十分鐘過去了，燒林的效果沒想像中大，KGB也被淘汰了。
輪到了台灣的警察，只見他不慌不忙的晃著手上的警棍進了森林。
不到五分鐘的時間，台灣警察出來了，手上擰著一隻熊貓的耳朵，帶了一隻熊貓出來。</t>
  </si>
  <si>
    <t>正當大家覺得奇怪時，熊貓說話了：不要再打了！不要再打了！我承認我是小白兔！</t>
  </si>
  <si>
    <t>小駱：「爸爸，最後一個問題，那我們在動物園幹嘛呢？」</t>
  </si>
  <si>
    <t>答：鉀，因為金甲(台語)</t>
  </si>
  <si>
    <t>有個學生開口了：「是呀，鐵達尼號！」</t>
  </si>
  <si>
    <t>兩名兄弟因在外界有殺人罪，以至被判到最高法院.....而其父母因擔心法院判決太嚴，以至教兩兄弟說.......
父母：你們要讓法院的所有人知道你們很愛國，或許法官會判的較輕
(於是父母教他們唱一首"中華民國頌"，又說：法官判決時，你們就要唱的動聽點...)
隔日在法院時......法官：你們在那裡殺了人？兩人："青海的草原"法官：那你們殺了多少人？
兩人："一眼看不完"法官：你們將屍體放在那？兩人："喜瑪拉雅山"法官：喔！放在那些地點？
兩人："峰峰相連到天邊"法官：哦！那殺了那些人？
兩人："古聖和先賢"法官：那你們是為了什麼殺人呢？
兩人："在這裡建家園"法官：你們在什麼情況下殺人？
兩人："風吹雨打中"法官：真慘忍！你們殺人有多久了？
兩人："聳立五千年"法官問旁邊一人：你是那個國家呢？犯人："中華民國"
法官：那你？犯人："中華民國"法官：你們知道殺人是要判刑的嗎？
兩人："經得起考驗"法官：那麼還要殺多少人？兩人："只要長江和黃河的水不斷"</t>
  </si>
  <si>
    <t>從前有一個棉花糖去打了球打了很長時間，他說：「好累啊，我覺得我整個人都軟下來了……….」</t>
  </si>
  <si>
    <t>小藍：「隔壁同學用鉛筆我看不清楚...」</t>
  </si>
  <si>
    <t>馬上有十個會員表示願意捐血——捐他們丈夫的血。</t>
  </si>
  <si>
    <t>有一北漂青年剛考上北一女，註冊那一天她第一次上台北，雖然家人耳提面命地告訴她北一女的位置，但是她還是迷了路，
於是她打算問路人.但是她想說穿著北一女的制服問學校在那裏太丟臉了，
所以就想出了一個方法："先生，請問總統府要怎麼走？"(我聰明吧)</t>
  </si>
  <si>
    <t>葡萄柚</t>
  </si>
  <si>
    <t>因為很燙。</t>
  </si>
  <si>
    <t>路人："咦？總統府不就在妳們學校前面嗎？"</t>
  </si>
  <si>
    <t>一艘軍艦航行在海上，在某一個夜晚，一名水手突然發現，在遠方有一點燈光，
他立即報告艦長：「報告見艦長，不遠的地方有艘船正駛向我們，若再不改航道，就要撞上了！」
艦長一聽，立即呼叫到「呼叫呼叫！我是艦長，請立刻將你們的船，航道向東移10度！」
對方回到：「呼叫呼叫！請你們向西移10度！」
艦長：「我是軍艦，你敢叫我移！」</t>
  </si>
  <si>
    <t>孩子說：「怎麼？他自己還不知道嗎？」</t>
  </si>
  <si>
    <t>對方立即道：「靠！我是燈塔，有種你就撞上來試試？」</t>
  </si>
  <si>
    <t>被告：「你不能升官，怎麼能怪我呀？！那可不是我的過錯~」</t>
  </si>
  <si>
    <t>小新：「我爸爸是男士，我媽媽是女士。」</t>
  </si>
  <si>
    <t>有一個阿呆，他機車經常被偷，就算是中古車還是被偷，
有一天他突然想到如何防止機車再被偷，於是他加上4個鎖，而且貼上了一個字條『看你怎麼偷』，
於是他就很高興去吃飯了。當他回來時，機車果然沒被偷，</t>
  </si>
  <si>
    <t>他抬起頭來說：「你運氣好。我有五個低能的人，在我手下工作。」</t>
  </si>
  <si>
    <t>「還好啦！白天她幫我帶我兒子，晚上我幫她帶她兒子，這很公平，誰也沒佔便宜。」</t>
  </si>
  <si>
    <t>正要大笑時，卻發現多了一個鎖和一張紙『看你怎麼騎』。</t>
  </si>
  <si>
    <t>答：秦史，因為秦始皇(黃)</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</si>
</sst>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trike/>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6" max="6" width="56.13"/>
    <col customWidth="1" min="7" max="7" width="17.88"/>
  </cols>
  <sheetData>
    <row r="1" hidden="1">
      <c r="A1" s="1" t="s">
        <v>0</v>
      </c>
      <c r="B1" s="1" t="s">
        <v>1</v>
      </c>
      <c r="C1" s="1" t="s">
        <v>2</v>
      </c>
      <c r="D1" s="1" t="s">
        <v>3</v>
      </c>
      <c r="E1" s="1" t="s">
        <v>4</v>
      </c>
      <c r="F1" s="1" t="s">
        <v>3</v>
      </c>
      <c r="G1" s="2"/>
      <c r="H1" s="3"/>
      <c r="I1" s="3"/>
      <c r="J1" s="3"/>
      <c r="K1" s="3"/>
      <c r="L1" s="3"/>
      <c r="M1" s="3"/>
    </row>
    <row r="2" hidden="1">
      <c r="A2" s="4" t="s">
        <v>5</v>
      </c>
      <c r="B2" s="4" t="s">
        <v>6</v>
      </c>
      <c r="C2" s="4" t="s">
        <v>7</v>
      </c>
      <c r="D2" s="4" t="s">
        <v>8</v>
      </c>
      <c r="E2" s="4" t="s">
        <v>9</v>
      </c>
      <c r="F2" s="4" t="s">
        <v>6</v>
      </c>
      <c r="G2" s="3" t="str">
        <f>IFERROR(__xludf.DUMMYFUNCTION("GOOGLETRANSLATE(A2:A10, ""zh-TW"", ""zh-CN"")"),"员工：老板，您必须帮我加薪，已经有三家公司在找我了！
老板：哪三家？")</f>
        <v>员工：老板，您必须帮我加薪，已经有三家公司在找我了！
老板：哪三家？</v>
      </c>
      <c r="H2" s="3" t="str">
        <f>IFERROR(__xludf.DUMMYFUNCTION("GOOGLETRANSLATE(B2, ""zh-TW"", ""zh-CN"")"),"员工：自来水公司，台电，天然气公司")</f>
        <v>员工：自来水公司，台电，天然气公司</v>
      </c>
      <c r="I2" s="3" t="str">
        <f>IFERROR(__xludf.DUMMYFUNCTION("GOOGLETRANSLATE(C2, ""zh-TW"", ""zh-CN"")"),"约过了一分钟，秘书又发来一条：「明天和我男朋友去见父母，不好意思想请假，还烦望批准…」")</f>
        <v>约过了一分钟，秘书又发来一条：「明天和我男朋友去见父母，不好意思想请假，还烦望批准…」</v>
      </c>
      <c r="J2" s="3"/>
      <c r="K2" s="3"/>
      <c r="L2" s="3"/>
      <c r="M2" s="3"/>
    </row>
    <row r="3">
      <c r="A3" s="4" t="s">
        <v>10</v>
      </c>
      <c r="B3" s="4" t="s">
        <v>11</v>
      </c>
      <c r="C3" s="4" t="s">
        <v>12</v>
      </c>
      <c r="D3" s="4" t="s">
        <v>13</v>
      </c>
      <c r="E3" s="4" t="s">
        <v>14</v>
      </c>
      <c r="F3" s="4" t="s">
        <v>13</v>
      </c>
      <c r="G3" s="3" t="str">
        <f>IFERROR(__xludf.DUMMYFUNCTION("GOOGLETRANSLATE(A3:A11, ""zh-TW"", ""zh-CN"")"),"某市政府办公大楼落成，门口缺副对联。
副市长挥毫
上联：说实话办实事一身正气
下联：不贪污不受贿两袖清风！
各个局处首长看后齐声喝采。
考虑到民主，副市长让各个局处首长一起出个横批，大家你看我，我看你都不开口")</f>
        <v>某市政府办公大楼落成，门口缺副对联。
副市长挥毫
上联：说实话办实事一身正气
下联：不贪污不受贿两袖清风！
各个局处首长看后齐声喝采。
考虑到民主，副市长让各个局处首长一起出个横批，大家你看我，我看你都不开口</v>
      </c>
      <c r="H3" s="3" t="str">
        <f>IFERROR(__xludf.DUMMYFUNCTION("GOOGLETRANSLATE(B3, ""zh-TW"", ""zh-CN"")"),"爱因斯坦听后，先是哈哈大笑，然后意味深长地说：「你瞧，甲壳虫在一个球面上爬行，可是它意识不到它所走的路是弯的，而我却能意识到。」")</f>
        <v>爱因斯坦听后，先是哈哈大笑，然后意味深长地说：「你瞧，甲壳虫在一个球面上爬行，可是它意识不到它所走的路是弯的，而我却能意识到。」</v>
      </c>
      <c r="I3" s="3" t="str">
        <f>IFERROR(__xludf.DUMMYFUNCTION("GOOGLETRANSLATE(C3, ""zh-TW"", ""zh-CN"")"),"印度人慢悠悠回答：「January，February，March，April...」")</f>
        <v>印度人慢悠悠回答：「January，February，March，April...」</v>
      </c>
      <c r="J3" s="3" t="str">
        <f>IFERROR(__xludf.DUMMYFUNCTION("GOOGLETRANSLATE(D3, ""zh-TW"", ""zh-CN"")"),"正好一个卖菜的阿伯从此经过，顺口而出：查无此人！")</f>
        <v>正好一个卖菜的阿伯从此经过，顺口而出：查无此人！</v>
      </c>
      <c r="K3" s="3" t="str">
        <f>IFERROR(__xludf.DUMMYFUNCTION("GOOGLETRANSLATE(E3, ""zh-TW"", ""zh-CN"")"),"老王回：「报纸上写说大笑一次可以多活7分钟，所以我又延长2分钟的寿命了。」")</f>
        <v>老王回：「报纸上写说大笑一次可以多活7分钟，所以我又延长2分钟的寿命了。」</v>
      </c>
      <c r="L3" s="3" t="str">
        <f>IFERROR(__xludf.DUMMYFUNCTION("GOOGLETRANSLATE(F3, ""zh-TW"", ""zh-CN"")"),"正好一个卖菜的阿伯从此经过，顺口而出：查无此人！")</f>
        <v>正好一个卖菜的阿伯从此经过，顺口而出：查无此人！</v>
      </c>
      <c r="M3" s="3" t="s">
        <v>15</v>
      </c>
    </row>
    <row r="4">
      <c r="A4" s="4" t="s">
        <v>16</v>
      </c>
      <c r="B4" s="4" t="s">
        <v>17</v>
      </c>
      <c r="C4" s="4" t="s">
        <v>18</v>
      </c>
      <c r="D4" s="4" t="s">
        <v>19</v>
      </c>
      <c r="E4" s="4" t="s">
        <v>20</v>
      </c>
      <c r="F4" s="4" t="s">
        <v>17</v>
      </c>
      <c r="G4" s="3" t="str">
        <f>IFERROR(__xludf.DUMMYFUNCTION("GOOGLETRANSLATE(A4:A12, ""zh-TW"", ""zh-CN"")"),"中午老板视察自己的建筑工地时，发现有个人在角落玩手机。
老板：你月薪多少？
那人答：二万二。
老板掏出钱包，数出二万二再加遣散费共三万元给他，并大声吼道：拿着这个月的薪水，马上离开！
那人走后，余怒未消的老板问旁边工人：他是哪个部门的？
工人小小声回答：他……他是来送便当的～～～")</f>
        <v>中午老板视察自己的建筑工地时，发现有个人在角落玩手机。
老板：你月薪多少？
那人答：二万二。
老板掏出钱包，数出二万二再加遣散费共三万元给他，并大声吼道：拿着这个月的薪水，马上离开！
那人走后，余怒未消的老板问旁边工人：他是哪个部门的？
工人小小声回答：他……他是来送便当的～～～</v>
      </c>
      <c r="H4" s="3" t="str">
        <f>IFERROR(__xludf.DUMMYFUNCTION("GOOGLETRANSLATE(B4, ""zh-TW"", ""zh-CN"")"),"老板：我咧..…&amp;娘…@…#")</f>
        <v>老板：我咧..…&amp;娘…@…#</v>
      </c>
      <c r="I4" s="3" t="str">
        <f>IFERROR(__xludf.DUMMYFUNCTION("GOOGLETRANSLATE(C4, ""zh-TW"", ""zh-CN"")"),"答：因为早晚会有报应。")</f>
        <v>答：因为早晚会有报应。</v>
      </c>
      <c r="J4" s="3" t="str">
        <f>IFERROR(__xludf.DUMMYFUNCTION("GOOGLETRANSLATE(D4, ""zh-TW"", ""zh-CN"")"),"小孩：王-涂-淑-丽！ ！ ！")</f>
        <v>小孩：王-涂-淑-丽！ ！ ！</v>
      </c>
      <c r="K4" s="3" t="str">
        <f>IFERROR(__xludf.DUMMYFUNCTION("GOOGLETRANSLATE(E4, ""zh-TW"", ""zh-CN"")"),"「_x0008_我是圣诞老公」")</f>
        <v>「_x0008_我是圣诞老公」</v>
      </c>
      <c r="L4" s="3" t="str">
        <f>IFERROR(__xludf.DUMMYFUNCTION("GOOGLETRANSLATE(F4, ""zh-TW"", ""zh-CN"")"),"老板：我咧..…&amp;娘…@…#")</f>
        <v>老板：我咧..…&amp;娘…@…#</v>
      </c>
      <c r="M4" s="3" t="s">
        <v>21</v>
      </c>
    </row>
    <row r="5">
      <c r="A5" s="4" t="s">
        <v>22</v>
      </c>
      <c r="B5" s="4" t="s">
        <v>23</v>
      </c>
      <c r="C5" s="4" t="s">
        <v>24</v>
      </c>
      <c r="D5" s="4" t="s">
        <v>25</v>
      </c>
      <c r="E5" s="4" t="s">
        <v>26</v>
      </c>
      <c r="F5" s="4" t="s">
        <v>25</v>
      </c>
      <c r="G5" s="3" t="str">
        <f>IFERROR(__xludf.DUMMYFUNCTION("GOOGLETRANSLATE(A5:A13, ""zh-TW"", ""zh-CN"")"),"一天，一位法官的女友看见两个蚊子，便叫法官打死。
只见法官只把那个肚子饱饱的蚊子打死了，却对那只肚子干瘪的蚊子迟迟不下手。
女友问他为什么不把那只蚊子也打死？")</f>
        <v>一天，一位法官的女友看见两个蚊子，便叫法官打死。
只见法官只把那个肚子饱饱的蚊子打死了，却对那只肚子干瘪的蚊子迟迟不下手。
女友问他为什么不把那只蚊子也打死？</v>
      </c>
      <c r="H5" s="3" t="str">
        <f>IFERROR(__xludf.DUMMYFUNCTION("GOOGLETRANSLATE(B5, ""zh-TW"", ""zh-CN"")"),"丈夫：「如果你能减掉5公斤，我就愿意看。」")</f>
        <v>丈夫：「如果你能减掉5公斤，我就愿意看。」</v>
      </c>
      <c r="I5" s="3" t="str">
        <f>IFERROR(__xludf.DUMMYFUNCTION("GOOGLETRANSLATE(C5, ""zh-TW"", ""zh-CN"")"),"威尔逊不禁惊呼：「天哪！他要做政客了！」")</f>
        <v>威尔逊不禁惊呼：「天哪！他要做政客了！」</v>
      </c>
      <c r="J5" s="3" t="str">
        <f>IFERROR(__xludf.DUMMYFUNCTION("GOOGLETRANSLATE(D5, ""zh-TW"", ""zh-CN"")"),"他回答说：证据不足。")</f>
        <v>他回答说：证据不足。</v>
      </c>
      <c r="K5" s="3" t="str">
        <f>IFERROR(__xludf.DUMMYFUNCTION("GOOGLETRANSLATE(E5, ""zh-TW"", ""zh-CN"")"),"法官：「本案撤销。」")</f>
        <v>法官：「本案撤销。」</v>
      </c>
      <c r="L5" s="3" t="str">
        <f>IFERROR(__xludf.DUMMYFUNCTION("GOOGLETRANSLATE(F5, ""zh-TW"", ""zh-CN"")"),"他回答说：证据不足。")</f>
        <v>他回答说：证据不足。</v>
      </c>
      <c r="M5" s="3" t="s">
        <v>27</v>
      </c>
    </row>
    <row r="6">
      <c r="A6" s="4" t="s">
        <v>28</v>
      </c>
      <c r="B6" s="4" t="s">
        <v>29</v>
      </c>
      <c r="C6" s="4" t="s">
        <v>30</v>
      </c>
      <c r="D6" s="4" t="s">
        <v>31</v>
      </c>
      <c r="E6" s="4" t="s">
        <v>32</v>
      </c>
      <c r="F6" s="4" t="s">
        <v>29</v>
      </c>
      <c r="G6" s="3" t="str">
        <f>IFERROR(__xludf.DUMMYFUNCTION("GOOGLETRANSLATE(A6:A14, ""zh-TW"", ""zh-CN"")"),"办公室中两位女同事吵起来了。
经理忍无可忍：「太不像话了！现在是什么情况？你们把原因给我说清楚！」
两人一听，又争先恐后各执一词吵成一团。
经理大吼一声：「够了！胖的先讲！」")</f>
        <v>办公室中两位女同事吵起来了。
经理忍无可忍：「太不像话了！现在是什么情况？你们把原因给我说清楚！」
两人一听，又争先恐后各执一词吵成一团。
经理大吼一声：「够了！胖的先讲！」</v>
      </c>
      <c r="H6" s="3" t="str">
        <f>IFERROR(__xludf.DUMMYFUNCTION("GOOGLETRANSLATE(B6, ""zh-TW"", ""zh-CN"")"),"顿时，世界安静了。")</f>
        <v>顿时，世界安静了。</v>
      </c>
      <c r="I6" s="3" t="str">
        <f>IFERROR(__xludf.DUMMYFUNCTION("GOOGLETRANSLATE(C6, ""zh-TW"", ""zh-CN"")"),"「喔，他用的是中华电信，而且葬礼上礼拜就已经办完了。」")</f>
        <v>「喔，他用的是中华电信，而且葬礼上礼拜就已经办完了。」</v>
      </c>
      <c r="J6" s="3" t="str">
        <f>IFERROR(__xludf.DUMMYFUNCTION("GOOGLETRANSLATE(D6, ""zh-TW"", ""zh-CN"")"),"「而且你是校长，怎么可以不去！」")</f>
        <v>「而且你是校长，怎么可以不去！」</v>
      </c>
      <c r="K6" s="3" t="str">
        <f>IFERROR(__xludf.DUMMYFUNCTION("GOOGLETRANSLATE(E6, ""zh-TW"", ""zh-CN"")"),"学生：「可能水滚了.........」")</f>
        <v>学生：「可能水滚了.........」</v>
      </c>
      <c r="L6" s="3" t="str">
        <f>IFERROR(__xludf.DUMMYFUNCTION("GOOGLETRANSLATE(F6, ""zh-TW"", ""zh-CN"")"),"顿时，世界安静了。")</f>
        <v>顿时，世界安静了。</v>
      </c>
      <c r="M6" s="3" t="s">
        <v>33</v>
      </c>
    </row>
    <row r="7">
      <c r="A7" s="4" t="s">
        <v>34</v>
      </c>
      <c r="B7" s="4" t="s">
        <v>35</v>
      </c>
      <c r="C7" s="4" t="s">
        <v>36</v>
      </c>
      <c r="D7" s="4" t="s">
        <v>37</v>
      </c>
      <c r="E7" s="4" t="s">
        <v>38</v>
      </c>
      <c r="F7" s="4" t="s">
        <v>38</v>
      </c>
      <c r="G7" s="3" t="str">
        <f>IFERROR(__xludf.DUMMYFUNCTION("GOOGLETRANSLATE(A7:A15, ""zh-TW"", ""zh-CN"")"),"某条街有个乞丐，每天都在街旁向路人乞讨。
某日乞丐身边多了一个碗可是却又没人看着，
小明感到好奇，便上前问了那乞丐：「为什么你放两个碗？」")</f>
        <v>某条街有个乞丐，每天都在街旁向路人乞讨。
某日乞丐身边多了一个碗可是却又没人看着，
小明感到好奇，便上前问了那乞丐：「为什么你放两个碗？」</v>
      </c>
      <c r="H7" s="3" t="str">
        <f>IFERROR(__xludf.DUMMYFUNCTION("GOOGLETRANSLATE(B7, ""zh-TW"", ""zh-CN"")"),"算命师：「对，好...下一位.....」")</f>
        <v>算命师：「对，好...下一位.....」</v>
      </c>
      <c r="I7" s="3" t="str">
        <f>IFERROR(__xludf.DUMMYFUNCTION("GOOGLETRANSLATE(C7, ""zh-TW"", ""zh-CN"")"),"其他的客人和店员：「...............................」")</f>
        <v>其他的客人和店员：「...............................」</v>
      </c>
      <c r="J7" s="3" t="str">
        <f>IFERROR(__xludf.DUMMYFUNCTION("GOOGLETRANSLATE(D7, ""zh-TW"", ""zh-CN"")"),"子：「有什么关系？到时候他就会跪下来求我还他了」。")</f>
        <v>子：「有什么关系？到时候他就会跪下来求我还他了」。</v>
      </c>
      <c r="K7" s="3" t="str">
        <f>IFERROR(__xludf.DUMMYFUNCTION("GOOGLETRANSLATE(E7, ""zh-TW"", ""zh-CN"")"),"那乞丐笑笑道：「丫不知怎么滴最近生意特别好，所以开了家分公司。」")</f>
        <v>那乞丐笑笑道：「丫不知怎么滴最近生意特别好，所以开了家分公司。」</v>
      </c>
      <c r="L7" s="3" t="str">
        <f>IFERROR(__xludf.DUMMYFUNCTION("GOOGLETRANSLATE(F7, ""zh-TW"", ""zh-CN"")"),"那乞丐笑笑道：「丫不知怎么滴最近生意特别好，所以开了家分公司。」")</f>
        <v>那乞丐笑笑道：「丫不知怎么滴最近生意特别好，所以开了家分公司。」</v>
      </c>
      <c r="M7" s="3" t="s">
        <v>39</v>
      </c>
    </row>
    <row r="8">
      <c r="A8" s="4" t="s">
        <v>40</v>
      </c>
      <c r="B8" s="4" t="s">
        <v>41</v>
      </c>
      <c r="C8" s="4" t="s">
        <v>42</v>
      </c>
      <c r="D8" s="4" t="s">
        <v>43</v>
      </c>
      <c r="E8" s="4" t="s">
        <v>44</v>
      </c>
      <c r="F8" s="4" t="s">
        <v>43</v>
      </c>
      <c r="G8" s="3" t="str">
        <f>IFERROR(__xludf.DUMMYFUNCTION("GOOGLETRANSLATE(A8:A16, ""zh-TW"", ""zh-CN"")"),"一位求职者在「专长」一栏中填上「造谣」。
面试官不信任地说：「你造一次谣给我们看看。」")</f>
        <v>一位求职者在「专长」一栏中填上「造谣」。
面试官不信任地说：「你造一次谣给我们看看。」</v>
      </c>
      <c r="H8" s="3" t="str">
        <f>IFERROR(__xludf.DUMMYFUNCTION("GOOGLETRANSLATE(B8, ""zh-TW"", ""zh-CN"")"),"答：因为他老公姓夏")</f>
        <v>答：因为他老公姓夏</v>
      </c>
      <c r="I8" s="3" t="str">
        <f>IFERROR(__xludf.DUMMYFUNCTION("GOOGLETRANSLATE(C8, ""zh-TW"", ""zh-CN"")"),"留下捧腹大笑的我们和一脸茫然的那位小姐XD")</f>
        <v>留下捧腹大笑的我们和一脸茫然的那位小姐XD</v>
      </c>
      <c r="J8" s="3" t="str">
        <f>IFERROR(__xludf.DUMMYFUNCTION("GOOGLETRANSLATE(D8, ""zh-TW"", ""zh-CN"")"),"求职者走到门外，对其他等待面试的人说：「你们可以回去了，我已经得到了这份工作，没你们的事了。」")</f>
        <v>求职者走到门外，对其他等待面试的人说：「你们可以回去了，我已经得到了这份工作，没你们的事了。」</v>
      </c>
      <c r="K8" s="3" t="str">
        <f>IFERROR(__xludf.DUMMYFUNCTION("GOOGLETRANSLATE(E8, ""zh-TW"", ""zh-CN"")"),"快断气的老爸说：「这......这些筷.......筷子，是..........干.......乾隆皇... ....皇帝用......用过的，可.......以.......换很多钱..」")</f>
        <v>快断气的老爸说：「这......这些筷.......筷子，是..........干.......乾隆皇... ....皇帝用......用过的，可.......以.......换很多钱..」</v>
      </c>
      <c r="L8" s="3" t="str">
        <f>IFERROR(__xludf.DUMMYFUNCTION("GOOGLETRANSLATE(F8, ""zh-TW"", ""zh-CN"")"),"求职者走到门外，对其他等待面试的人说：「你们可以回去了，我已经得到了这份工作，没你们的事了。」")</f>
        <v>求职者走到门外，对其他等待面试的人说：「你们可以回去了，我已经得到了这份工作，没你们的事了。」</v>
      </c>
      <c r="M8" s="3" t="s">
        <v>45</v>
      </c>
    </row>
    <row r="9">
      <c r="A9" s="4" t="s">
        <v>46</v>
      </c>
      <c r="B9" s="4" t="s">
        <v>47</v>
      </c>
      <c r="C9" s="4" t="s">
        <v>48</v>
      </c>
      <c r="D9" s="4" t="s">
        <v>49</v>
      </c>
      <c r="E9" s="4" t="s">
        <v>50</v>
      </c>
      <c r="F9" s="4" t="s">
        <v>48</v>
      </c>
      <c r="G9" s="3" t="str">
        <f>IFERROR(__xludf.DUMMYFUNCTION("GOOGLETRANSLATE(A9:A17, ""zh-TW"", ""zh-CN"")"),"一位银行经理去洗车，
洗车店老板非常好奇地向他问到，你们银行是怎么赚钱的？
他立即回答，主要是靠授信类业务，中间业务和资产类业务三大板块实现的。
老板一脸疑惑，要求他通俗的解释一下。")</f>
        <v>一位银行经理去洗车，
洗车店老板非常好奇地向他问到，你们银行是怎么赚钱的？
他立即回答，主要是靠授信类业务，中间业务和资产类业务三大板块实现的。
老板一脸疑惑，要求他通俗的解释一下。</v>
      </c>
      <c r="H9" s="3" t="str">
        <f>IFERROR(__xludf.DUMMYFUNCTION("GOOGLETRANSLATE(B9, ""zh-TW"", ""zh-CN"")"),"父亲语重心长地对小明说：「孩子，那是因为华盛顿他爸爸当时没有在树上。」")</f>
        <v>父亲语重心长地对小明说：「孩子，那是因为华盛顿他爸爸当时没有在树上。」</v>
      </c>
      <c r="I9" s="3" t="str">
        <f>IFERROR(__xludf.DUMMYFUNCTION("GOOGLETRANSLATE(C9, ""zh-TW"", ""zh-CN"")"),"他想了想，说：就是高利贷，乱收费和拉皮条。老板听后豁然开朗。")</f>
        <v>他想了想，说：就是高利贷，乱收费和拉皮条。老板听后豁然开朗。</v>
      </c>
      <c r="J9" s="3" t="str">
        <f>IFERROR(__xludf.DUMMYFUNCTION("GOOGLETRANSLATE(D9, ""zh-TW"", ""zh-CN"")"),"乙：「做梦…」")</f>
        <v>乙：「做梦…」</v>
      </c>
      <c r="K9" s="3" t="str">
        <f>IFERROR(__xludf.DUMMYFUNCTION("GOOGLETRANSLATE(E9, ""zh-TW"", ""zh-CN"")"),"答：两个里面跟外面")</f>
        <v>答：两个里面跟外面</v>
      </c>
      <c r="L9" s="3" t="str">
        <f>IFERROR(__xludf.DUMMYFUNCTION("GOOGLETRANSLATE(F9, ""zh-TW"", ""zh-CN"")"),"他想了想，说：就是高利贷，乱收费和拉皮条。老板听后豁然开朗。")</f>
        <v>他想了想，说：就是高利贷，乱收费和拉皮条。老板听后豁然开朗。</v>
      </c>
      <c r="M9" s="3" t="s">
        <v>51</v>
      </c>
    </row>
    <row r="10">
      <c r="A10" s="4" t="s">
        <v>52</v>
      </c>
      <c r="B10" s="4" t="s">
        <v>53</v>
      </c>
      <c r="C10" s="4" t="s">
        <v>54</v>
      </c>
      <c r="D10" s="4" t="s">
        <v>55</v>
      </c>
      <c r="E10" s="4" t="s">
        <v>56</v>
      </c>
      <c r="F10" s="4" t="s">
        <v>55</v>
      </c>
      <c r="G10" s="3" t="str">
        <f>IFERROR(__xludf.DUMMYFUNCTION("GOOGLETRANSLATE(A10:A18, ""zh-TW"", ""zh-CN"")"),"员工：「老板我要加薪，不然我就辞职。」
老板：「有话好好说，你看我们俩都各退一步行不行？」
员工：「怎么退？」")</f>
        <v>员工：「老板我要加薪，不然我就辞职。」
老板：「有话好好说，你看我们俩都各退一步行不行？」
员工：「怎么退？」</v>
      </c>
      <c r="H10" s="3" t="str">
        <f>IFERROR(__xludf.DUMMYFUNCTION("GOOGLETRANSLATE(B10, ""zh-TW"", ""zh-CN"")"),"到了月尾就发愁，不知何年才出头。")</f>
        <v>到了月尾就发愁，不知何年才出头。</v>
      </c>
      <c r="I10" s="3" t="str">
        <f>IFERROR(__xludf.DUMMYFUNCTION("GOOGLETRANSLATE(C10, ""zh-TW"", ""zh-CN"")"),"老婆：「恩，去吧。」")</f>
        <v>老婆：「恩，去吧。」</v>
      </c>
      <c r="J10" s="3" t="str">
        <f>IFERROR(__xludf.DUMMYFUNCTION("GOOGLETRANSLATE(D10, ""zh-TW"", ""zh-CN"")"),"老板：「我不给你加薪，你也别走。」")</f>
        <v>老板：「我不给你加薪，你也别走。」</v>
      </c>
      <c r="K10" s="3" t="str">
        <f>IFERROR(__xludf.DUMMYFUNCTION("GOOGLETRANSLATE(E10, ""zh-TW"", ""zh-CN"")"),"「太贵了！咱俩换个位置怎么样？我来开车，这样我只收你20法郎，如何？」")</f>
        <v>「太贵了！咱俩换个位置怎么样？我来开车，这样我只收你20法郎，如何？」</v>
      </c>
      <c r="L10" s="3" t="str">
        <f>IFERROR(__xludf.DUMMYFUNCTION("GOOGLETRANSLATE(F10, ""zh-TW"", ""zh-CN"")"),"老板：「我不给你加薪，你也别走。」")</f>
        <v>老板：「我不给你加薪，你也别走。」</v>
      </c>
      <c r="M10" s="3" t="s">
        <v>57</v>
      </c>
    </row>
    <row r="11">
      <c r="A11" s="4" t="s">
        <v>58</v>
      </c>
      <c r="B11" s="4" t="s">
        <v>59</v>
      </c>
      <c r="C11" s="4" t="s">
        <v>60</v>
      </c>
      <c r="D11" s="4" t="s">
        <v>61</v>
      </c>
      <c r="E11" s="4" t="s">
        <v>62</v>
      </c>
      <c r="F11" s="4" t="s">
        <v>60</v>
      </c>
      <c r="G11" s="3" t="str">
        <f>IFERROR(__xludf.DUMMYFUNCTION("GOOGLETRANSLATE(A11:A19, ""zh-TW"", ""zh-CN"")"),"小王在10楼人事部门工作，一个月前，被调到9楼行政部门去了….
今天，小王同学打电话到人事部门找他：「小王在么？」
接电话同事说：「小王已不在人事了。」
小王同学：「啊啊！什么时候的事啊，我怎么不知道啊，还没来得及送他呢？」")</f>
        <v>小王在10楼人事部门工作，一个月前，被调到9楼行政部门去了….
今天，小王同学打电话到人事部门找他：「小王在么？」
接电话同事说：「小王已不在人事了。」
小王同学：「啊啊！什么时候的事啊，我怎么不知道啊，还没来得及送他呢？」</v>
      </c>
      <c r="H11" s="3" t="str">
        <f>IFERROR(__xludf.DUMMYFUNCTION("GOOGLETRANSLATE(B11, ""zh-TW"", ""zh-CN"")"),"蓝西回答说：「幸运的不是我而是你。我想假如我们不结婚的话，他已经当上匹兹堡市的市长了。」")</f>
        <v>蓝西回答说：「幸运的不是我而是你。我想假如我们不结婚的话，他已经当上匹兹堡市的市长了。」</v>
      </c>
      <c r="I11" s="3" t="str">
        <f>IFERROR(__xludf.DUMMYFUNCTION("GOOGLETRANSLATE(C11, ""zh-TW"", ""zh-CN"")"),"「没关系，你可以去下面找他啊。」")</f>
        <v>「没关系，你可以去下面找他啊。」</v>
      </c>
      <c r="J11" s="3" t="str">
        <f>IFERROR(__xludf.DUMMYFUNCTION("GOOGLETRANSLATE(D11, ""zh-TW"", ""zh-CN"")"),"「我想再请教您一下，我能不能去浴室洗一次澡？」")</f>
        <v>「我想再请教您一下，我能不能去浴室洗一次澡？」</v>
      </c>
      <c r="K11" s="3" t="str">
        <f>IFERROR(__xludf.DUMMYFUNCTION("GOOGLETRANSLATE(E11, ""zh-TW"", ""zh-CN"")"),"于是我走向前大声的喊：「小姐我想要6韭」")</f>
        <v>于是我走向前大声的喊：「小姐我想要6韭」</v>
      </c>
      <c r="L11" s="3" t="str">
        <f>IFERROR(__xludf.DUMMYFUNCTION("GOOGLETRANSLATE(F11, ""zh-TW"", ""zh-CN"")"),"「没关系，你可以去下面找他啊。」")</f>
        <v>「没关系，你可以去下面找他啊。」</v>
      </c>
      <c r="M11" s="3" t="s">
        <v>63</v>
      </c>
    </row>
    <row r="12">
      <c r="A12" s="4" t="s">
        <v>64</v>
      </c>
      <c r="B12" s="4" t="s">
        <v>65</v>
      </c>
      <c r="C12" s="4" t="s">
        <v>66</v>
      </c>
      <c r="D12" s="4" t="s">
        <v>67</v>
      </c>
      <c r="E12" s="4" t="s">
        <v>68</v>
      </c>
      <c r="F12" s="4" t="s">
        <v>66</v>
      </c>
      <c r="G12" s="3" t="str">
        <f>IFERROR(__xludf.DUMMYFUNCTION("GOOGLETRANSLATE(A12:A20, ""zh-TW"", ""zh-CN"")"),"女同事：「经理，这么晚去提款我害怕。」
经理：「没办法，这笔资金有点儿急。」
女同事：「万一有坏人劫色怎么办。」
经理：「你拿手电筒去。」
女同事：「这个有什么用？」")</f>
        <v>女同事：「经理，这么晚去提款我害怕。」
经理：「没办法，这笔资金有点儿急。」
女同事：「万一有坏人劫色怎么办。」
经理：「你拿手电筒去。」
女同事：「这个有什么用？」</v>
      </c>
      <c r="H12" s="3" t="str">
        <f>IFERROR(__xludf.DUMMYFUNCTION("GOOGLETRANSLATE(B12, ""zh-TW"", ""zh-CN"")"),"老板：「……」")</f>
        <v>老板：「……」</v>
      </c>
      <c r="I12" s="3" t="str">
        <f>IFERROR(__xludf.DUMMYFUNCTION("GOOGLETRANSLATE(C12, ""zh-TW"", ""zh-CN"")"),"经理：「遇到了坏人，你照一下自己的脸。」")</f>
        <v>经理：「遇到了坏人，你照一下自己的脸。」</v>
      </c>
      <c r="J12" s="3" t="str">
        <f>IFERROR(__xludf.DUMMYFUNCTION("GOOGLETRANSLATE(D12, ""zh-TW"", ""zh-CN"")"),"女郎：「有的，命案的当天我一直躺在床上，而且，我至少有十六位证人。」")</f>
        <v>女郎：「有的，命案的当天我一直躺在床上，而且，我至少有十六位证人。」</v>
      </c>
      <c r="K12" s="3" t="str">
        <f>IFERROR(__xludf.DUMMYFUNCTION("GOOGLETRANSLATE(E12, ""zh-TW"", ""zh-CN"")"),"老板说：「当然，不然你看过牛下雨撑伞吗？」")</f>
        <v>老板说：「当然，不然你看过牛下雨撑伞吗？」</v>
      </c>
      <c r="L12" s="3" t="str">
        <f>IFERROR(__xludf.DUMMYFUNCTION("GOOGLETRANSLATE(F12, ""zh-TW"", ""zh-CN"")"),"经理：「遇到了坏人，你照一下自己的脸。」")</f>
        <v>经理：「遇到了坏人，你照一下自己的脸。」</v>
      </c>
      <c r="M12" s="3" t="s">
        <v>69</v>
      </c>
    </row>
    <row r="13">
      <c r="A13" s="4" t="s">
        <v>70</v>
      </c>
      <c r="B13" s="4" t="s">
        <v>71</v>
      </c>
      <c r="C13" s="4" t="s">
        <v>72</v>
      </c>
      <c r="D13" s="4" t="s">
        <v>73</v>
      </c>
      <c r="E13" s="4" t="s">
        <v>53</v>
      </c>
      <c r="F13" s="4" t="s">
        <v>53</v>
      </c>
      <c r="G13" s="3" t="str">
        <f>IFERROR(__xludf.DUMMYFUNCTION("GOOGLETRANSLATE(A13:A21, ""zh-TW"", ""zh-CN"")"),"年年打工愁更愁，天天上班像只猴；
加班加点无报酬，天天挨骂无理由；
碰见老板低着头，发了工资摇摇头；")</f>
        <v>年年打工愁更愁，天天上班像只猴；
加班加点无报酬，天天挨骂无理由；
碰见老板低着头，发了工资摇摇头；</v>
      </c>
      <c r="H13" s="3" t="str">
        <f>IFERROR(__xludf.DUMMYFUNCTION("GOOGLETRANSLATE(B13, ""zh-TW"", ""zh-CN"")"),"答：猪！因为诸子百家")</f>
        <v>答：猪！因为诸子百家</v>
      </c>
      <c r="I13" s="3" t="str">
        <f>IFERROR(__xludf.DUMMYFUNCTION("GOOGLETRANSLATE(C13, ""zh-TW"", ""zh-CN"")"),"司机无语，一车人笑倒了！")</f>
        <v>司机无语，一车人笑倒了！</v>
      </c>
      <c r="J13" s="3" t="str">
        <f>IFERROR(__xludf.DUMMYFUNCTION("GOOGLETRANSLATE(D13, ""zh-TW"", ""zh-CN"")"),"老黄：「……」")</f>
        <v>老黄：「……」</v>
      </c>
      <c r="K13" s="3" t="str">
        <f>IFERROR(__xludf.DUMMYFUNCTION("GOOGLETRANSLATE(E13, ""zh-TW"", ""zh-CN"")"),"到了月尾就发愁，不知何年才出头。")</f>
        <v>到了月尾就发愁，不知何年才出头。</v>
      </c>
      <c r="L13" s="3" t="str">
        <f>IFERROR(__xludf.DUMMYFUNCTION("GOOGLETRANSLATE(F13, ""zh-TW"", ""zh-CN"")"),"到了月尾就发愁，不知何年才出头。")</f>
        <v>到了月尾就发愁，不知何年才出头。</v>
      </c>
      <c r="M13" s="3" t="s">
        <v>74</v>
      </c>
    </row>
    <row r="14">
      <c r="A14" s="4" t="s">
        <v>75</v>
      </c>
      <c r="B14" s="4" t="s">
        <v>76</v>
      </c>
      <c r="C14" s="4" t="s">
        <v>77</v>
      </c>
      <c r="D14" s="4" t="s">
        <v>78</v>
      </c>
      <c r="E14" s="4" t="s">
        <v>79</v>
      </c>
      <c r="F14" s="4" t="s">
        <v>77</v>
      </c>
      <c r="G14" s="3" t="str">
        <f>IFERROR(__xludf.DUMMYFUNCTION("GOOGLETRANSLATE(A14:A22, ""zh-TW"", ""zh-CN"")"),"女佣人不慎打碎了花瓶，
女主人大发雷霆地说：「你一个月的工钱，还不够赔这花瓶的。」")</f>
        <v>女佣人不慎打碎了花瓶，
女主人大发雷霆地说：「你一个月的工钱，还不够赔这花瓶的。」</v>
      </c>
      <c r="H14" s="3" t="str">
        <f>IFERROR(__xludf.DUMMYFUNCTION("GOOGLETRANSLATE(B14, ""zh-TW"", ""zh-CN"")"),"萧伯纳回答：「你什么事情都知道，就是不知道自己讨厌，偏偏我刚好就只知道这一点！」")</f>
        <v>萧伯纳回答：「你什么事情都知道，就是不知道自己讨厌，偏偏我刚好就只知道这一点！」</v>
      </c>
      <c r="I14" s="3" t="str">
        <f>IFERROR(__xludf.DUMMYFUNCTION("GOOGLETRANSLATE(C14, ""zh-TW"", ""zh-CN"")"),"女佣人想了想，答道：「太太，那么就请你给我多加一倍的工钱吧！」")</f>
        <v>女佣人想了想，答道：「太太，那么就请你给我多加一倍的工钱吧！」</v>
      </c>
      <c r="J14" s="3" t="str">
        <f>IFERROR(__xludf.DUMMYFUNCTION("GOOGLETRANSLATE(D14, ""zh-TW"", ""zh-CN"")"),"一星期之后，外国人来信感谢香港人的热情招待，并写着：「肉粽很好吃，可惜，那生菜却硬了点！」")</f>
        <v>一星期之后，外国人来信感谢香港人的热情招待，并写着：「肉粽很好吃，可惜，那生菜却硬了点！」</v>
      </c>
      <c r="K14" s="3" t="str">
        <f>IFERROR(__xludf.DUMMYFUNCTION("GOOGLETRANSLATE(E14, ""zh-TW"", ""zh-CN"")"),"妓女答：「三天后，你会生出红色斑点，你可以叫它『梅毒』！」")</f>
        <v>妓女答：「三天后，你会生出红色斑点，你可以叫它『梅毒』！」</v>
      </c>
      <c r="L14" s="3" t="str">
        <f>IFERROR(__xludf.DUMMYFUNCTION("GOOGLETRANSLATE(F14, ""zh-TW"", ""zh-CN"")"),"女佣人想了想，答道：「太太，那么就请你给我多加一倍的工钱吧！」")</f>
        <v>女佣人想了想，答道：「太太，那么就请你给我多加一倍的工钱吧！」</v>
      </c>
      <c r="M14" s="3" t="s">
        <v>80</v>
      </c>
    </row>
    <row r="15">
      <c r="A15" s="4" t="s">
        <v>81</v>
      </c>
      <c r="B15" s="4" t="s">
        <v>82</v>
      </c>
      <c r="C15" s="4" t="s">
        <v>83</v>
      </c>
      <c r="D15" s="4" t="s">
        <v>84</v>
      </c>
      <c r="E15" s="4" t="s">
        <v>85</v>
      </c>
      <c r="F15" s="4" t="s">
        <v>82</v>
      </c>
      <c r="G15" s="3" t="str">
        <f>IFERROR(__xludf.DUMMYFUNCTION("GOOGLETRANSLATE(A15:A23, ""zh-TW"", ""zh-CN"")"),"财务科长对一雇员说：「你太太请求我们把你的月薪支票直接寄给她。」
「为什么？」")</f>
        <v>财务科长对一雇员说：「你太太请求我们把你的月薪支票直接寄给她。」
「为什么？」</v>
      </c>
      <c r="H15" s="3" t="str">
        <f>IFERROR(__xludf.DUMMYFUNCTION("GOOGLETRANSLATE(B15, ""zh-TW"", ""zh-CN"")"),"「她说取消中间剥削。」")</f>
        <v>「她说取消中间剥削。」</v>
      </c>
      <c r="I15" s="3" t="str">
        <f>IFERROR(__xludf.DUMMYFUNCTION("GOOGLETRANSLATE(C15, ""zh-TW"", ""zh-CN"")"),"「那好哇，你抱怨什么呢？那条小鱼还在那儿呢！」")</f>
        <v>「那好哇，你抱怨什么呢？那条小鱼还在那儿呢！」</v>
      </c>
      <c r="J15" s="3" t="str">
        <f>IFERROR(__xludf.DUMMYFUNCTION("GOOGLETRANSLATE(D15, ""zh-TW"", ""zh-CN"")"),"「这样的身材，你说呢？」")</f>
        <v>「这样的身材，你说呢？」</v>
      </c>
      <c r="K15" s="3" t="str">
        <f>IFERROR(__xludf.DUMMYFUNCTION("GOOGLETRANSLATE(E15, ""zh-TW"", ""zh-CN"")"),"第二天，他致电电脑商说：「我在你们处买的电脑很不错，但用来放咖啡杯的架子却很脆弱，一放上去就断了」")</f>
        <v>第二天，他致电电脑商说：「我在你们处买的电脑很不错，但用来放咖啡杯的架子却很脆弱，一放上去就断了」</v>
      </c>
      <c r="L15" s="3" t="str">
        <f>IFERROR(__xludf.DUMMYFUNCTION("GOOGLETRANSLATE(F15, ""zh-TW"", ""zh-CN"")"),"「她说取消中间剥削。」")</f>
        <v>「她说取消中间剥削。」</v>
      </c>
      <c r="M15" s="3" t="s">
        <v>86</v>
      </c>
    </row>
    <row r="16">
      <c r="A16" s="4" t="s">
        <v>87</v>
      </c>
      <c r="B16" s="4" t="s">
        <v>88</v>
      </c>
      <c r="C16" s="4" t="s">
        <v>89</v>
      </c>
      <c r="D16" s="4" t="s">
        <v>90</v>
      </c>
      <c r="E16" s="4" t="s">
        <v>91</v>
      </c>
      <c r="F16" s="4" t="s">
        <v>91</v>
      </c>
      <c r="G16" s="3" t="str">
        <f>IFERROR(__xludf.DUMMYFUNCTION("GOOGLETRANSLATE(A16:A24, ""zh-TW"", ""zh-CN"")"),"「你昨天去找工作，找到了么？」
「没有。当面试官和我洽谈时，我说了一句该死的废话！」
「你说错了什么？」
「当他问我会不会做这种工作时，我回答说，『这种工作我简直可以闭着眼睛做』。」
「这话没错呀！」")</f>
        <v>「你昨天去找工作，找到了么？」
「没有。当面试官和我洽谈时，我说了一句该死的废话！」
「你说错了什么？」
「当他问我会不会做这种工作时，我回答说，『这种工作我简直可以闭着眼睛做』。」
「这话没错呀！」</v>
      </c>
      <c r="H16" s="3" t="str">
        <f>IFERROR(__xludf.DUMMYFUNCTION("GOOGLETRANSLATE(B16, ""zh-TW"", ""zh-CN"")"),"李白吃阿，李白吃阿，你白痴阿......")</f>
        <v>李白吃阿，李白吃阿，你白痴阿......</v>
      </c>
      <c r="I16" s="3" t="str">
        <f>IFERROR(__xludf.DUMMYFUNCTION("GOOGLETRANSLATE(C16, ""zh-TW"", ""zh-CN"")"),"他妈妈又叫：「小─白！叫你出来你不出来，等一下被熏死了我可不管！」")</f>
        <v>他妈妈又叫：「小─白！叫你出来你不出来，等一下被熏死了我可不管！」</v>
      </c>
      <c r="J16" s="3" t="str">
        <f>IFERROR(__xludf.DUMMYFUNCTION("GOOGLETRANSLATE(D16, ""zh-TW"", ""zh-CN"")"),"但他一言不发，连忙跨过草地，让血滴在堆肥上！")</f>
        <v>但他一言不发，连忙跨过草地，让血滴在堆肥上！</v>
      </c>
      <c r="K16" s="3" t="str">
        <f>IFERROR(__xludf.DUMMYFUNCTION("GOOGLETRANSLATE(E16, ""zh-TW"", ""zh-CN"")"),"「可他要找的是个守门人！」")</f>
        <v>「可他要找的是个守门人！」</v>
      </c>
      <c r="L16" s="3" t="str">
        <f>IFERROR(__xludf.DUMMYFUNCTION("GOOGLETRANSLATE(F16, ""zh-TW"", ""zh-CN"")"),"「可他要找的是个守门人！」")</f>
        <v>「可他要找的是个守门人！」</v>
      </c>
      <c r="M16" s="3" t="s">
        <v>92</v>
      </c>
    </row>
    <row r="17">
      <c r="A17" s="4" t="s">
        <v>93</v>
      </c>
      <c r="B17" s="4" t="s">
        <v>94</v>
      </c>
      <c r="C17" s="4" t="s">
        <v>95</v>
      </c>
      <c r="D17" s="4" t="s">
        <v>96</v>
      </c>
      <c r="E17" s="4" t="s">
        <v>97</v>
      </c>
      <c r="F17" s="4" t="s">
        <v>96</v>
      </c>
      <c r="G17" s="3" t="str">
        <f>IFERROR(__xludf.DUMMYFUNCTION("GOOGLETRANSLATE(A17:A25, ""zh-TW"", ""zh-CN"")"),"猪找上帝要求投胎做人。
上帝问曰：「耕种？」
猪答：「太苦！」
上帝曰：「做工？」
猪答：「太累！」
上帝曰：「做猴？」
猪答：「太难！」
上帝问：「何求？」
猪答：「能吃，能玩，还能嫖．」")</f>
        <v>猪找上帝要求投胎做人。
上帝问曰：「耕种？」
猪答：「太苦！」
上帝曰：「做工？」
猪答：「太累！」
上帝曰：「做猴？」
猪答：「太难！」
上帝问：「何求？」
猪答：「能吃，能玩，还能嫖．」</v>
      </c>
      <c r="H17" s="3" t="str">
        <f>IFERROR(__xludf.DUMMYFUNCTION("GOOGLETRANSLATE(B17, ""zh-TW"", ""zh-CN"")"),"「啊！我知道了。大概是那支病毒是美国来的，所以有""时差""！」")</f>
        <v>「啊！我知道了。大概是那支病毒是美国来的，所以有"时差"！」</v>
      </c>
      <c r="I17" s="3" t="str">
        <f>IFERROR(__xludf.DUMMYFUNCTION("GOOGLETRANSLATE(C17, ""zh-TW"", ""zh-CN"")"),"母亲温和地在电话中对儿子说：「孩子，三十年前的这个时候，你也是这样把我折腾醒的。」")</f>
        <v>母亲温和地在电话中对儿子说：「孩子，三十年前的这个时候，你也是这样把我折腾醒的。」</v>
      </c>
      <c r="J17" s="3" t="str">
        <f>IFERROR(__xludf.DUMMYFUNCTION("GOOGLETRANSLATE(D17, ""zh-TW"", ""zh-CN"")"),"上帝惊曰：「靠！要做公务员啊！」")</f>
        <v>上帝惊曰：「靠！要做公务员啊！」</v>
      </c>
      <c r="K17" s="3" t="str">
        <f>IFERROR(__xludf.DUMMYFUNCTION("GOOGLETRANSLATE(E17, ""zh-TW"", ""zh-CN"")"),"丈夫：「不必担心，那人要是瞧见你这模样，就会把他家的窗帘拉上的。")</f>
        <v>丈夫：「不必担心，那人要是瞧见你这模样，就会把他家的窗帘拉上的。</v>
      </c>
      <c r="L17" s="3" t="str">
        <f>IFERROR(__xludf.DUMMYFUNCTION("GOOGLETRANSLATE(F17, ""zh-TW"", ""zh-CN"")"),"上帝惊曰：「靠！要做公务员啊！」")</f>
        <v>上帝惊曰：「靠！要做公务员啊！」</v>
      </c>
      <c r="M17" s="3" t="s">
        <v>98</v>
      </c>
    </row>
    <row r="18">
      <c r="A18" s="4" t="s">
        <v>99</v>
      </c>
      <c r="B18" s="4" t="s">
        <v>100</v>
      </c>
      <c r="C18" s="4" t="s">
        <v>101</v>
      </c>
      <c r="D18" s="4" t="s">
        <v>102</v>
      </c>
      <c r="E18" s="4" t="s">
        <v>103</v>
      </c>
      <c r="F18" s="4" t="s">
        <v>100</v>
      </c>
      <c r="G18" s="3" t="str">
        <f>IFERROR(__xludf.DUMMYFUNCTION("GOOGLETRANSLATE(A18:A26, ""zh-TW"", ""zh-CN"")"),"如果你在一家大公司工作，那么你很可能会定期接受人事部门的考评，
得到一两句简短的评语，但你了解它们的意思吗？
1.普通员工(不是太聪明)
2.格外出色(目前还没犯错误)
3.善于社交(能喝)
4.观察能力强(经常打小报告)
5.工作态度热忱(固执己见)
6.思维敏捷(能迅速找到借口)
7.进取向上(常请大家吃饭)
8.复杂工作上逻辑清晰(能把工作推给别人)
9.判断能力强(手气不错)
10.事业心强(暗地里害人)
11.为人随和(随时可以解雇)
12.模范员工(上班准时)
13.善于释放压力(上班打瞌睡)"&amp;"
14.工作第一位(丑得没有人约)
15.独立工作能力强(谁也不知道他在干什么)
16.眼光长远(总是一再拖延工作)
17.具有极佳的口才(能瞎扯)
18.沟通能力强(常打电话聊天)
19.踏实忠诚(在别的地方很难找到工作)")</f>
        <v>如果你在一家大公司工作，那么你很可能会定期接受人事部门的考评，
得到一两句简短的评语，但你了解它们的意思吗？
1.普通员工(不是太聪明)
2.格外出色(目前还没犯错误)
3.善于社交(能喝)
4.观察能力强(经常打小报告)
5.工作态度热忱(固执己见)
6.思维敏捷(能迅速找到借口)
7.进取向上(常请大家吃饭)
8.复杂工作上逻辑清晰(能把工作推给别人)
9.判断能力强(手气不错)
10.事业心强(暗地里害人)
11.为人随和(随时可以解雇)
12.模范员工(上班准时)
13.善于释放压力(上班打瞌睡)
14.工作第一位(丑得没有人约)
15.独立工作能力强(谁也不知道他在干什么)
16.眼光长远(总是一再拖延工作)
17.具有极佳的口才(能瞎扯)
18.沟通能力强(常打电话聊天)
19.踏实忠诚(在别的地方很难找到工作)</v>
      </c>
      <c r="H18" s="3" t="str">
        <f>IFERROR(__xludf.DUMMYFUNCTION("GOOGLETRANSLATE(B18, ""zh-TW"", ""zh-CN"")"),"20.富于幽默感(能讲许多黄色笑话)")</f>
        <v>20.富于幽默感(能讲许多黄色笑话)</v>
      </c>
      <c r="I18" s="3" t="str">
        <f>IFERROR(__xludf.DUMMYFUNCTION("GOOGLETRANSLATE(C18, ""zh-TW"", ""zh-CN"")"),"中国保镖说：「别这样，我还有家人。」")</f>
        <v>中国保镖说：「别这样，我还有家人。」</v>
      </c>
      <c r="J18" s="3" t="str">
        <f>IFERROR(__xludf.DUMMYFUNCTION("GOOGLETRANSLATE(D18, ""zh-TW"", ""zh-CN"")"),"答：史特龙(屎特浓)")</f>
        <v>答：史特龙(屎特浓)</v>
      </c>
      <c r="K18" s="3" t="str">
        <f>IFERROR(__xludf.DUMMYFUNCTION("GOOGLETRANSLATE(E18, ""zh-TW"", ""zh-CN"")"),"小明：「其实很简单啊~把辣椒塞进猫屁股，它会非常乐意去咬辣椒的！」")</f>
        <v>小明：「其实很简单啊~把辣椒塞进猫屁股，它会非常乐意去咬辣椒的！」</v>
      </c>
      <c r="L18" s="3" t="s">
        <v>104</v>
      </c>
      <c r="M18" s="3" t="s">
        <v>104</v>
      </c>
    </row>
    <row r="19">
      <c r="A19" s="4" t="s">
        <v>105</v>
      </c>
      <c r="B19" s="4" t="s">
        <v>106</v>
      </c>
      <c r="C19" s="4" t="s">
        <v>107</v>
      </c>
      <c r="D19" s="4" t="s">
        <v>108</v>
      </c>
      <c r="E19" s="4" t="s">
        <v>109</v>
      </c>
      <c r="F19" s="4" t="s">
        <v>108</v>
      </c>
      <c r="G19" s="3" t="str">
        <f>IFERROR(__xludf.DUMMYFUNCTION("GOOGLETRANSLATE(A19:A27, ""zh-TW"", ""zh-CN"")"),"一天，某村在开会，3个小时过去了。会还没开完，这时，一位中年妇女站起身来向门口走去。
村长：「您干什么去，安娜，要知道会还没有开完。」
中年妇女：「我家里有孩子呀。」
过了20分钟，又站起来一位年轻的妇人。
村长：「您要去哪儿呀，列娜，您家里并没有孩子呀？」")</f>
        <v>一天，某村在开会，3个小时过去了。会还没开完，这时，一位中年妇女站起身来向门口走去。
村长：「您干什么去，安娜，要知道会还没有开完。」
中年妇女：「我家里有孩子呀。」
过了20分钟，又站起来一位年轻的妇人。
村长：「您要去哪儿呀，列娜，您家里并没有孩子呀？」</v>
      </c>
      <c r="H19" s="3" t="str">
        <f>IFERROR(__xludf.DUMMYFUNCTION("GOOGLETRANSLATE(B19, ""zh-TW"", ""zh-CN"")"),"答：答案是蜜蜂")</f>
        <v>答：答案是蜜蜂</v>
      </c>
      <c r="I19" s="3" t="str">
        <f>IFERROR(__xludf.DUMMYFUNCTION("GOOGLETRANSLATE(C19, ""zh-TW"", ""zh-CN"")"),"女友：「你难道没有发现，你一直在进化吗？」")</f>
        <v>女友：「你难道没有发现，你一直在进化吗？」</v>
      </c>
      <c r="J19" s="3" t="str">
        <f>IFERROR(__xludf.DUMMYFUNCTION("GOOGLETRANSLATE(D19, ""zh-TW"", ""zh-CN"")"),"年轻妇人：「如果我总坐在这里开会，那么，我家永远也不会有孩子的。」")</f>
        <v>年轻妇人：「如果我总坐在这里开会，那么，我家永远也不会有孩子的。」</v>
      </c>
      <c r="K19" s="3" t="str">
        <f>IFERROR(__xludf.DUMMYFUNCTION("GOOGLETRANSLATE(E19, ""zh-TW"", ""zh-CN"")"),"「你的杏仁糖很可口，我们收下了；可是你的小说太糟糕，我们不能收。以后只寄杏仁糖就可以了。」")</f>
        <v>「你的杏仁糖很可口，我们收下了；可是你的小说太糟糕，我们不能收。以后只寄杏仁糖就可以了。」</v>
      </c>
      <c r="L19" s="3" t="str">
        <f>IFERROR(__xludf.DUMMYFUNCTION("GOOGLETRANSLATE(F19, ""zh-TW"", ""zh-CN"")"),"年轻妇人：「如果我总坐在这里开会，那么，我家永远也不会有孩子的。」")</f>
        <v>年轻妇人：「如果我总坐在这里开会，那么，我家永远也不会有孩子的。」</v>
      </c>
      <c r="M19" s="3" t="s">
        <v>110</v>
      </c>
    </row>
    <row r="20">
      <c r="A20" s="4" t="s">
        <v>111</v>
      </c>
      <c r="B20" s="4" t="s">
        <v>112</v>
      </c>
      <c r="C20" s="4" t="s">
        <v>113</v>
      </c>
      <c r="D20" s="4" t="s">
        <v>114</v>
      </c>
      <c r="E20" s="4" t="s">
        <v>115</v>
      </c>
      <c r="F20" s="4" t="s">
        <v>113</v>
      </c>
      <c r="G20" s="3" t="str">
        <f>IFERROR(__xludf.DUMMYFUNCTION("GOOGLETRANSLATE(A20:A28, ""zh-TW"", ""zh-CN"")"),"一阔少问酒店的侍者：「你最多一次得过多少小费？」
「100美元，」侍者答到。
阔少立即掏出200美元递给侍者：「下次再有人问你谁给的小费最多时，可别忘了提我的名字。对了，那100美元是谁给你的？」")</f>
        <v>一阔少问酒店的侍者：「你最多一次得过多少小费？」
「100美元，」侍者答到。
阔少立即掏出200美元递给侍者：「下次再有人问你谁给的小费最多时，可别忘了提我的名字。对了，那100美元是谁给你的？」</v>
      </c>
      <c r="H20" s="3" t="str">
        <f>IFERROR(__xludf.DUMMYFUNCTION("GOOGLETRANSLATE(B20, ""zh-TW"", ""zh-CN"")"),"小明被大家说好像风筝，他哭着哭着就飞走了")</f>
        <v>小明被大家说好像风筝，他哭着哭着就飞走了</v>
      </c>
      <c r="I20" s="3" t="str">
        <f>IFERROR(__xludf.DUMMYFUNCTION("GOOGLETRANSLATE(C20, ""zh-TW"", ""zh-CN"")"),"「也是您，先生。」侍者说。")</f>
        <v>「也是您，先生。」侍者说。</v>
      </c>
      <c r="J20" s="3" t="str">
        <f>IFERROR(__xludf.DUMMYFUNCTION("GOOGLETRANSLATE(D20, ""zh-TW"", ""zh-CN"")"),"神：当电风扇啊！")</f>
        <v>神：当电风扇啊！</v>
      </c>
      <c r="K20" s="3" t="str">
        <f>IFERROR(__xludf.DUMMYFUNCTION("GOOGLETRANSLATE(E20, ""zh-TW"", ""zh-CN"")"),"法官：那要杀多久？两人：""千秋万世，直到永远""法官：....嗯..死刑...................")</f>
        <v>法官：那要杀多久？两人："千秋万世，直到永远"法官：....嗯..死刑...................</v>
      </c>
      <c r="L20" s="3" t="str">
        <f>IFERROR(__xludf.DUMMYFUNCTION("GOOGLETRANSLATE(F20, ""zh-TW"", ""zh-CN"")"),"「也是您，先生。」侍者说。")</f>
        <v>「也是您，先生。」侍者说。</v>
      </c>
      <c r="M20" s="3" t="s">
        <v>116</v>
      </c>
    </row>
    <row r="21">
      <c r="A21" s="4" t="s">
        <v>117</v>
      </c>
      <c r="B21" s="4" t="s">
        <v>118</v>
      </c>
      <c r="C21" s="4" t="s">
        <v>119</v>
      </c>
      <c r="D21" s="4" t="s">
        <v>120</v>
      </c>
      <c r="E21" s="4" t="s">
        <v>121</v>
      </c>
      <c r="F21" s="4" t="s">
        <v>121</v>
      </c>
      <c r="G21" s="3" t="str">
        <f>IFERROR(__xludf.DUMMYFUNCTION("GOOGLETRANSLATE(A21:A29, ""zh-TW"", ""zh-CN"")"),"一个老板向他的职员们讲了一个并不好笑的笑话，
职员们却各个笑得前仰后合。只有一个人没有笑。
老板走到他的面前问：「你怎么不像他们那样笑呢？」")</f>
        <v>一个老板向他的职员们讲了一个并不好笑的笑话，
职员们却各个笑得前仰后合。只有一个人没有笑。
老板走到他的面前问：「你怎么不像他们那样笑呢？」</v>
      </c>
      <c r="H21" s="3" t="str">
        <f>IFERROR(__xludf.DUMMYFUNCTION("GOOGLETRANSLATE(B21, ""zh-TW"", ""zh-CN"")"),"咸鱼翻身，还是咸鱼。")</f>
        <v>咸鱼翻身，还是咸鱼。</v>
      </c>
      <c r="I21" s="3" t="str">
        <f>IFERROR(__xludf.DUMMYFUNCTION("GOOGLETRANSLATE(C21, ""zh-TW"", ""zh-CN"")"),"售货员一听立刻转道：「嗯...那...你老婆是打那一个位置...」")</f>
        <v>售货员一听立刻转道：「嗯...那...你老婆是打那一个位置...」</v>
      </c>
      <c r="J21" s="3" t="str">
        <f>IFERROR(__xludf.DUMMYFUNCTION("GOOGLETRANSLATE(D21, ""zh-TW"", ""zh-CN"")"),"第五天他哭了————桶满了。")</f>
        <v>第五天他哭了————桶满了。</v>
      </c>
      <c r="K21" s="3" t="str">
        <f>IFERROR(__xludf.DUMMYFUNCTION("GOOGLETRANSLATE(E21, ""zh-TW"", ""zh-CN"")"),"这位职员回答说：「你忘了，我已被你辞退了，用不着笑了！」")</f>
        <v>这位职员回答说：「你忘了，我已被你辞退了，用不着笑了！」</v>
      </c>
      <c r="L21" s="3" t="str">
        <f>IFERROR(__xludf.DUMMYFUNCTION("GOOGLETRANSLATE(F21, ""zh-TW"", ""zh-CN"")"),"这位职员回答说：「你忘了，我已被你辞退了，用不着笑了！」")</f>
        <v>这位职员回答说：「你忘了，我已被你辞退了，用不着笑了！」</v>
      </c>
      <c r="M21" s="3" t="s">
        <v>122</v>
      </c>
    </row>
    <row r="22">
      <c r="A22" s="4" t="s">
        <v>123</v>
      </c>
      <c r="B22" s="4" t="s">
        <v>124</v>
      </c>
      <c r="C22" s="4" t="s">
        <v>125</v>
      </c>
      <c r="D22" s="4" t="s">
        <v>126</v>
      </c>
      <c r="E22" s="4" t="s">
        <v>127</v>
      </c>
      <c r="F22" s="4" t="s">
        <v>127</v>
      </c>
      <c r="G22" s="3" t="str">
        <f>IFERROR(__xludf.DUMMYFUNCTION("GOOGLETRANSLATE(A22:A30, ""zh-TW"", ""zh-CN"")"),"鲍尔因为屡次触犯法律而经常在监狱里进进出出。
一次他又被送上法庭，法官问道：「你常常到法院里来，有什么感想？」
「没什么想法，只觉得自己运气不好。」
「难道你就不觉得羞愧吗？」")</f>
        <v>鲍尔因为屡次触犯法律而经常在监狱里进进出出。
一次他又被送上法庭，法官问道：「你常常到法院里来，有什么感想？」
「没什么想法，只觉得自己运气不好。」
「难道你就不觉得羞愧吗？」</v>
      </c>
      <c r="H22" s="3" t="str">
        <f>IFERROR(__xludf.DUMMYFUNCTION("GOOGLETRANSLATE(B22, ""zh-TW"", ""zh-CN"")"),"男：「泼妇。」")</f>
        <v>男：「泼妇。」</v>
      </c>
      <c r="I22" s="3" t="str">
        <f>IFERROR(__xludf.DUMMYFUNCTION("GOOGLETRANSLATE(C22, ""zh-TW"", ""zh-CN"")"),"「皇上的字在皇上中是好的，臣下的字在臣下中是好的。」")</f>
        <v>「皇上的字在皇上中是好的，臣下的字在臣下中是好的。」</v>
      </c>
      <c r="J22" s="3" t="str">
        <f>IFERROR(__xludf.DUMMYFUNCTION("GOOGLETRANSLATE(D22, ""zh-TW"", ""zh-CN"")"),"阿公：我欲脱裤走？")</f>
        <v>阿公：我欲脱裤走？</v>
      </c>
      <c r="K22" s="3" t="str">
        <f>IFERROR(__xludf.DUMMYFUNCTION("GOOGLETRANSLATE(E22, ""zh-TW"", ""zh-CN"")"),"鲍尔听后，毫无愧色地说：「那有什么，我只不过常常来，而你是天天在这里。」")</f>
        <v>鲍尔听后，毫无愧色地说：「那有什么，我只不过常常来，而你是天天在这里。」</v>
      </c>
      <c r="L22" s="3" t="str">
        <f>IFERROR(__xludf.DUMMYFUNCTION("GOOGLETRANSLATE(F22, ""zh-TW"", ""zh-CN"")"),"鲍尔听后，毫无愧色地说：「那有什么，我只不过常常来，而你是天天在这里。」")</f>
        <v>鲍尔听后，毫无愧色地说：「那有什么，我只不过常常来，而你是天天在这里。」</v>
      </c>
      <c r="M22" s="3" t="s">
        <v>128</v>
      </c>
    </row>
    <row r="23">
      <c r="A23" s="4" t="s">
        <v>129</v>
      </c>
      <c r="B23" s="4" t="s">
        <v>130</v>
      </c>
      <c r="C23" s="4" t="s">
        <v>131</v>
      </c>
      <c r="D23" s="4" t="s">
        <v>132</v>
      </c>
      <c r="E23" s="4" t="s">
        <v>133</v>
      </c>
      <c r="F23" s="4" t="s">
        <v>130</v>
      </c>
      <c r="G23" s="3" t="str">
        <f>IFERROR(__xludf.DUMMYFUNCTION("GOOGLETRANSLATE(A23:A31, ""zh-TW"", ""zh-CN"")"),"法官对被告说：「你怎么能证明你是无罪的呢？」
「这得让我好好想一想。」")</f>
        <v>法官对被告说：「你怎么能证明你是无罪的呢？」
「这得让我好好想一想。」</v>
      </c>
      <c r="H23" s="3" t="str">
        <f>IFERROR(__xludf.DUMMYFUNCTION("GOOGLETRANSLATE(B23, ""zh-TW"", ""zh-CN"")"),"「好吧，给你5年的时间，足够你想了吧！」")</f>
        <v>「好吧，给你5年的时间，足够你想了吧！」</v>
      </c>
      <c r="I23" s="3" t="str">
        <f>IFERROR(__xludf.DUMMYFUNCTION("GOOGLETRANSLATE(C23, ""zh-TW"", ""zh-CN"")"),"天使说：「成全你。」当！老公变成了90岁。")</f>
        <v>天使说：「成全你。」当！老公变成了90岁。</v>
      </c>
      <c r="J23" s="3" t="str">
        <f>IFERROR(__xludf.DUMMYFUNCTION("GOOGLETRANSLATE(D23, ""zh-TW"", ""zh-CN"")"),"答：饿死的。因为太轻~所以飘下来要很久…")</f>
        <v>答：饿死的。因为太轻~所以飘下来要很久…</v>
      </c>
      <c r="K23" s="3" t="str">
        <f>IFERROR(__xludf.DUMMYFUNCTION("GOOGLETRANSLATE(E23, ""zh-TW"", ""zh-CN"")"),"长的笑话：笑~~~~~~~~话")</f>
        <v>长的笑话：笑~~~~~~~~话</v>
      </c>
      <c r="L23" s="3" t="str">
        <f>IFERROR(__xludf.DUMMYFUNCTION("GOOGLETRANSLATE(F23, ""zh-TW"", ""zh-CN"")"),"「好吧，给你5年的时间，足够你想了吧！」")</f>
        <v>「好吧，给你5年的时间，足够你想了吧！」</v>
      </c>
      <c r="M23" s="3" t="s">
        <v>134</v>
      </c>
    </row>
    <row r="24">
      <c r="A24" s="4" t="s">
        <v>135</v>
      </c>
      <c r="B24" s="4" t="s">
        <v>136</v>
      </c>
      <c r="C24" s="4" t="s">
        <v>137</v>
      </c>
      <c r="D24" s="4" t="s">
        <v>138</v>
      </c>
      <c r="E24" s="4" t="s">
        <v>139</v>
      </c>
      <c r="F24" s="4" t="s">
        <v>139</v>
      </c>
      <c r="G24" s="3" t="str">
        <f>IFERROR(__xludf.DUMMYFUNCTION("GOOGLETRANSLATE(A24:A32, ""zh-TW"", ""zh-CN"")"),"一美女去看牙医。
看到手术器械，感到恐惧。嚷道：「我最害怕钻牙，我宁愿生孩子也不钻牙！」")</f>
        <v>一美女去看牙医。
看到手术器械，感到恐惧。嚷道：「我最害怕钻牙，我宁愿生孩子也不钻牙！」</v>
      </c>
      <c r="H24" s="3" t="str">
        <f>IFERROR(__xludf.DUMMYFUNCTION("GOOGLETRANSLATE(B24, ""zh-TW"", ""zh-CN"")"),"「喔！请你不必为它们担忧。」酋长答：「这儿在一百里之内是没有白人的。」")</f>
        <v>「喔！请你不必为它们担忧。」酋长答：「这儿在一百里之内是没有白人的。」</v>
      </c>
      <c r="I24" s="3" t="str">
        <f>IFERROR(__xludf.DUMMYFUNCTION("GOOGLETRANSLATE(C24, ""zh-TW"", ""zh-CN"")"),"孩子接着念：「人参，是一种中草药！」")</f>
        <v>孩子接着念：「人参，是一种中草药！」</v>
      </c>
      <c r="J24" s="3" t="str">
        <f>IFERROR(__xludf.DUMMYFUNCTION("GOOGLETRANSLATE(D24, ""zh-TW"", ""zh-CN"")"),"男：「没有没关系，我的心永远为你起飞。」")</f>
        <v>男：「没有没关系，我的心永远为你起飞。」</v>
      </c>
      <c r="K24" s="3" t="str">
        <f>IFERROR(__xludf.DUMMYFUNCTION("GOOGLETRANSLATE(E24, ""zh-TW"", ""zh-CN"")"),"男牙医不耐烦地对她说：「你要生孩子还是要钻牙，我都会帮你做。不过你还是得选择一样，以便我好调整椅子的高度！」")</f>
        <v>男牙医不耐烦地对她说：「你要生孩子还是要钻牙，我都会帮你做。不过你还是得选择一样，以便我好调整椅子的高度！」</v>
      </c>
      <c r="L24" s="3" t="str">
        <f>IFERROR(__xludf.DUMMYFUNCTION("GOOGLETRANSLATE(F24, ""zh-TW"", ""zh-CN"")"),"男牙医不耐烦地对她说：「你要生孩子还是要钻牙，我都会帮你做。不过你还是得选择一样，以便我好调整椅子的高度！」")</f>
        <v>男牙医不耐烦地对她说：「你要生孩子还是要钻牙，我都会帮你做。不过你还是得选择一样，以便我好调整椅子的高度！」</v>
      </c>
      <c r="M24" s="3" t="s">
        <v>140</v>
      </c>
    </row>
    <row r="25">
      <c r="A25" s="4" t="s">
        <v>141</v>
      </c>
      <c r="B25" s="4" t="s">
        <v>142</v>
      </c>
      <c r="C25" s="4" t="s">
        <v>143</v>
      </c>
      <c r="D25" s="4" t="s">
        <v>144</v>
      </c>
      <c r="E25" s="4" t="s">
        <v>145</v>
      </c>
      <c r="F25" s="4" t="s">
        <v>144</v>
      </c>
      <c r="G25" s="3" t="str">
        <f>IFERROR(__xludf.DUMMYFUNCTION("GOOGLETRANSLATE(A25:A33, ""zh-TW"", ""zh-CN"")"),"「我本来希望当一名运动选手，代表国家参加国际性比赛。」
「为什么没有实现呢？」
「因为我这个人记性不好，常常把东西搞混。有一次，我还把垒球误当作铅球扔呢！」
「那你现在做什么？」")</f>
        <v>「我本来希望当一名运动选手，代表国家参加国际性比赛。」
「为什么没有实现呢？」
「因为我这个人记性不好，常常把东西搞混。有一次，我还把垒球误当作铅球扔呢！」
「那你现在做什么？」</v>
      </c>
      <c r="H25" s="3" t="str">
        <f>IFERROR(__xludf.DUMMYFUNCTION("GOOGLETRANSLATE(B25, ""zh-TW"", ""zh-CN"")"),"老师：「......」")</f>
        <v>老师：「......」</v>
      </c>
      <c r="I25" s="3" t="str">
        <f>IFERROR(__xludf.DUMMYFUNCTION("GOOGLETRANSLATE(C25, ""zh-TW"", ""zh-CN"")"),"老婆：我为什么不敢承认！你去客厅看看，你从幼稚园接回来的，是你儿子吗？")</f>
        <v>老婆：我为什么不敢承认！你去客厅看看，你从幼稚园接回来的，是你儿子吗？</v>
      </c>
      <c r="J25" s="3" t="str">
        <f>IFERROR(__xludf.DUMMYFUNCTION("GOOGLETRANSLATE(D25, ""zh-TW"", ""zh-CN"")"),"「在药房当配药员。」")</f>
        <v>「在药房当配药员。」</v>
      </c>
      <c r="K25" s="3" t="str">
        <f>IFERROR(__xludf.DUMMYFUNCTION("GOOGLETRANSLATE(E25, ""zh-TW"", ""zh-CN"")"),"丈夫说：「跟在家里差不多，不准出门，不准喝酒，伙食也很差！」")</f>
        <v>丈夫说：「跟在家里差不多，不准出门，不准喝酒，伙食也很差！」</v>
      </c>
      <c r="L25" s="3" t="str">
        <f>IFERROR(__xludf.DUMMYFUNCTION("GOOGLETRANSLATE(F25, ""zh-TW"", ""zh-CN"")"),"「在药房当配药员。」")</f>
        <v>「在药房当配药员。」</v>
      </c>
      <c r="M25" s="3" t="s">
        <v>146</v>
      </c>
    </row>
    <row r="26">
      <c r="A26" s="4" t="s">
        <v>147</v>
      </c>
      <c r="B26" s="4" t="s">
        <v>148</v>
      </c>
      <c r="C26" s="4" t="s">
        <v>149</v>
      </c>
      <c r="D26" s="4" t="s">
        <v>150</v>
      </c>
      <c r="E26" s="4" t="s">
        <v>151</v>
      </c>
      <c r="F26" s="4" t="s">
        <v>148</v>
      </c>
      <c r="G26" s="3" t="str">
        <f>IFERROR(__xludf.DUMMYFUNCTION("GOOGLETRANSLATE(A26:A34, ""zh-TW"", ""zh-CN"")"),"妻子和丈夫一起回家，妻子一进门就把门关上。
丈夫一边敲门一边喊：「开门，开门，我还没进去，真是的！」")</f>
        <v>妻子和丈夫一起回家，妻子一进门就把门关上。
丈夫一边敲门一边喊：「开门，开门，我还没进去，真是的！」</v>
      </c>
      <c r="H26" s="3" t="str">
        <f>IFERROR(__xludf.DUMMYFUNCTION("GOOGLETRANSLATE(B26, ""zh-TW"", ""zh-CN"")"),"做火车售票员的妻子说：「吵啥吵？坐下一趟吧！」")</f>
        <v>做火车售票员的妻子说：「吵啥吵？坐下一趟吧！」</v>
      </c>
      <c r="I26" s="3" t="str">
        <f>IFERROR(__xludf.DUMMYFUNCTION("GOOGLETRANSLATE(C26, ""zh-TW"", ""zh-CN"")"),"乙吓得连忙跪了下来，说：「如果是我，我早就拎了。」")</f>
        <v>乙吓得连忙跪了下来，说：「如果是我，我早就拎了。」</v>
      </c>
      <c r="J26" s="3" t="str">
        <f>IFERROR(__xludf.DUMMYFUNCTION("GOOGLETRANSLATE(D26, ""zh-TW"", ""zh-CN"")"),"老王说：「为什么要难为情？我每次都告诉他们是替你拿的。」")</f>
        <v>老王说：「为什么要难为情？我每次都告诉他们是替你拿的。」</v>
      </c>
      <c r="K26" s="3" t="str">
        <f>IFERROR(__xludf.DUMMYFUNCTION("GOOGLETRANSLATE(E26, ""zh-TW"", ""zh-CN"")"),"他气得大叫：「好啊，张麻子！我是和这个女人结婚的，我已经没法子所以才跟她在一起了，可是你何苦呢？」")</f>
        <v>他气得大叫：「好啊，张麻子！我是和这个女人结婚的，我已经没法子所以才跟她在一起了，可是你何苦呢？」</v>
      </c>
      <c r="L26" s="3"/>
      <c r="M26" s="3"/>
    </row>
    <row r="27">
      <c r="A27" s="4" t="s">
        <v>152</v>
      </c>
      <c r="B27" s="4" t="s">
        <v>153</v>
      </c>
      <c r="C27" s="4" t="s">
        <v>154</v>
      </c>
      <c r="D27" s="4" t="s">
        <v>155</v>
      </c>
      <c r="E27" s="4" t="s">
        <v>156</v>
      </c>
      <c r="F27" s="4" t="s">
        <v>154</v>
      </c>
      <c r="G27" s="3" t="str">
        <f>IFERROR(__xludf.DUMMYFUNCTION("GOOGLETRANSLATE(A27:A35, ""zh-TW"", ""zh-CN"")"),"某局张局长突然接到一封加急电报。
电文是：母亲去世，父亲病危，望速归。
阅毕，张局长痛不欲生，边哭边在电报回单上签字。")</f>
        <v>某局张局长突然接到一封加急电报。
电文是：母亲去世，父亲病危，望速归。
阅毕，张局长痛不欲生，边哭边在电报回单上签字。</v>
      </c>
      <c r="H27" s="3" t="str">
        <f>IFERROR(__xludf.DUMMYFUNCTION("GOOGLETRANSLATE(B27, ""zh-TW"", ""zh-CN"")"),"男模阿弥陀佛")</f>
        <v>男模阿弥陀佛</v>
      </c>
      <c r="I27" s="3" t="str">
        <f>IFERROR(__xludf.DUMMYFUNCTION("GOOGLETRANSLATE(C27, ""zh-TW"", ""zh-CN"")"),"邮递员接过回单一看，竟是「同意」二字。")</f>
        <v>邮递员接过回单一看，竟是「同意」二字。</v>
      </c>
      <c r="J27" s="3" t="str">
        <f>IFERROR(__xludf.DUMMYFUNCTION("GOOGLETRANSLATE(D27, ""zh-TW"", ""zh-CN"")"),"答：苏武，因为：苏武牧羊北海边（被海扁）")</f>
        <v>答：苏武，因为：苏武牧羊北海边（被海扁）</v>
      </c>
      <c r="K27" s="3" t="str">
        <f>IFERROR(__xludf.DUMMYFUNCTION("GOOGLETRANSLATE(E27, ""zh-TW"", ""zh-CN"")"),"他说了句让我终身难忘的话：「家里还剩两包感冒药。再不吃就过期了！")</f>
        <v>他说了句让我终身难忘的话：「家里还剩两包感冒药。再不吃就过期了！</v>
      </c>
      <c r="L27" s="3"/>
      <c r="M27" s="3"/>
    </row>
    <row r="28">
      <c r="A28" s="4" t="s">
        <v>157</v>
      </c>
      <c r="B28" s="4" t="s">
        <v>143</v>
      </c>
      <c r="C28" s="4" t="s">
        <v>158</v>
      </c>
      <c r="D28" s="4" t="s">
        <v>159</v>
      </c>
      <c r="E28" s="4" t="s">
        <v>160</v>
      </c>
      <c r="F28" s="4" t="s">
        <v>158</v>
      </c>
      <c r="G28" s="3" t="str">
        <f>IFERROR(__xludf.DUMMYFUNCTION("GOOGLETRANSLATE(A28:A36, ""zh-TW"", ""zh-CN"")"),"一个游客搭乘计程车出游。半路上他拍拍司机的肩膀，想问一件事，没想到吓得司机「哇哇」乱叫。
「啊，对不起，没想到会吓着你。」他抱歉道。")</f>
        <v>一个游客搭乘计程车出游。半路上他拍拍司机的肩膀，想问一件事，没想到吓得司机「哇哇」乱叫。
「啊，对不起，没想到会吓着你。」他抱歉道。</v>
      </c>
      <c r="H28" s="3" t="str">
        <f>IFERROR(__xludf.DUMMYFUNCTION("GOOGLETRANSLATE(B28, ""zh-TW"", ""zh-CN"")"),"老婆：我为什么不敢承认！你去客厅看看，你从幼稚园接回来的，是你儿子吗？")</f>
        <v>老婆：我为什么不敢承认！你去客厅看看，你从幼稚园接回来的，是你儿子吗？</v>
      </c>
      <c r="I28" s="3" t="str">
        <f>IFERROR(__xludf.DUMMYFUNCTION("GOOGLETRANSLATE(C28, ""zh-TW"", ""zh-CN"")"),"「没关系，小小误会。」司机道，「今天是我第一天刚开计程车，过去我一直是开灵柩车的。」")</f>
        <v>「没关系，小小误会。」司机道，「今天是我第一天刚开计程车，过去我一直是开灵柩车的。」</v>
      </c>
      <c r="J28" s="3" t="str">
        <f>IFERROR(__xludf.DUMMYFUNCTION("GOOGLETRANSLATE(D28, ""zh-TW"", ""zh-CN"")"),"天使：「因为这个司机开车时人们都在祷告，而你在祷告时人们都在睡觉。」")</f>
        <v>天使：「因为这个司机开车时人们都在祷告，而你在祷告时人们都在睡觉。」</v>
      </c>
      <c r="K28" s="3" t="str">
        <f>IFERROR(__xludf.DUMMYFUNCTION("GOOGLETRANSLATE(E28, ""zh-TW"", ""zh-CN"")"),"答：桑")</f>
        <v>答：桑</v>
      </c>
      <c r="L28" s="3"/>
      <c r="M28" s="3"/>
    </row>
    <row r="29">
      <c r="A29" s="4" t="s">
        <v>161</v>
      </c>
      <c r="B29" s="4" t="s">
        <v>162</v>
      </c>
      <c r="C29" s="4" t="s">
        <v>163</v>
      </c>
      <c r="D29" s="4" t="s">
        <v>164</v>
      </c>
      <c r="E29" s="4" t="s">
        <v>165</v>
      </c>
      <c r="F29" s="4" t="s">
        <v>164</v>
      </c>
      <c r="G29" s="3" t="str">
        <f>IFERROR(__xludf.DUMMYFUNCTION("GOOGLETRANSLATE(A29:A37, ""zh-TW"", ""zh-CN"")"),"某地方电视台新闻播音员正在播报新闻，
这时一张纸条送到他面前，他拿起纸条习惯性地说：「下面是本台刚收到的消息．．．．．．」")</f>
        <v>某地方电视台新闻播音员正在播报新闻，
这时一张纸条送到他面前，他拿起纸条习惯性地说：「下面是本台刚收到的消息．．．．．．」</v>
      </c>
      <c r="H29" s="3" t="str">
        <f>IFERROR(__xludf.DUMMYFUNCTION("GOOGLETRANSLATE(B29, ""zh-TW"", ""zh-CN"")"),"这次护照上又多了两个字。从非淫虫变成：非洲淫火虫。")</f>
        <v>这次护照上又多了两个字。从非淫虫变成：非洲淫火虫。</v>
      </c>
      <c r="I29" s="3" t="str">
        <f>IFERROR(__xludf.DUMMYFUNCTION("GOOGLETRANSLATE(C29, ""zh-TW"", ""zh-CN"")"),"「你也喜欢床铺吧！那么，你的父亲、祖父是不是也都死在床上了？」")</f>
        <v>「你也喜欢床铺吧！那么，你的父亲、祖父是不是也都死在床上了？」</v>
      </c>
      <c r="J29" s="3" t="str">
        <f>IFERROR(__xludf.DUMMYFUNCTION("GOOGLETRANSLATE(D29, ""zh-TW"", ""zh-CN"")"),"接着打开纸条读起来：「伙计，你的门牙上有一片儿菠菜叶．．．．．．」")</f>
        <v>接着打开纸条读起来：「伙计，你的门牙上有一片儿菠菜叶．．．．．．」</v>
      </c>
      <c r="K29" s="3" t="str">
        <f>IFERROR(__xludf.DUMMYFUNCTION("GOOGLETRANSLATE(E29, ""zh-TW"", ""zh-CN"")"),"妇人：废话！我当然没有母乳；我是他阿姨！")</f>
        <v>妇人：废话！我当然没有母乳；我是他阿姨！</v>
      </c>
      <c r="L29" s="3"/>
      <c r="M29" s="3"/>
    </row>
    <row r="30">
      <c r="A30" s="4" t="s">
        <v>166</v>
      </c>
      <c r="B30" s="4" t="s">
        <v>167</v>
      </c>
      <c r="C30" s="4" t="s">
        <v>168</v>
      </c>
      <c r="D30" s="4" t="s">
        <v>169</v>
      </c>
      <c r="E30" s="3"/>
      <c r="F30" s="4" t="s">
        <v>168</v>
      </c>
      <c r="G30" s="3" t="str">
        <f>IFERROR(__xludf.DUMMYFUNCTION("GOOGLETRANSLATE(A30:A38, ""zh-TW"", ""zh-CN"")"),"做警察的小明与朋友一起去打猎，忽然，他看见了一只梅花鹿，")</f>
        <v>做警察的小明与朋友一起去打猎，忽然，他看见了一只梅花鹿，</v>
      </c>
      <c r="H30" s="3" t="str">
        <f>IFERROR(__xludf.DUMMYFUNCTION("GOOGLETRANSLATE(B30, ""zh-TW"", ""zh-CN"")"),"老师说：「叫触生」")</f>
        <v>老师说：「叫触生」</v>
      </c>
      <c r="I30" s="3" t="str">
        <f>IFERROR(__xludf.DUMMYFUNCTION("GOOGLETRANSLATE(C30, ""zh-TW"", ""zh-CN"")"),"于是，悄悄地绕到它的身后，举起枪，大声喊道：「不许动，举起手来，不然我就开枪了！」")</f>
        <v>于是，悄悄地绕到它的身后，举起枪，大声喊道：「不许动，举起手来，不然我就开枪了！」</v>
      </c>
      <c r="J30" s="3" t="str">
        <f>IFERROR(__xludf.DUMMYFUNCTION("GOOGLETRANSLATE(D30, ""zh-TW"", ""zh-CN"")"),"最后他练成了Chinese空腹")</f>
        <v>最后他练成了Chinese空腹</v>
      </c>
      <c r="K30" s="3" t="str">
        <f>IFERROR(__xludf.DUMMYFUNCTION("GOOGLETRANSLATE(E30, ""zh-TW"", ""zh-CN"")"),"#VALUE!")</f>
        <v>#VALUE!</v>
      </c>
      <c r="L30" s="3"/>
      <c r="M30" s="3"/>
    </row>
    <row r="31">
      <c r="A31" s="4" t="s">
        <v>170</v>
      </c>
      <c r="B31" s="4" t="s">
        <v>171</v>
      </c>
      <c r="C31" s="4" t="s">
        <v>172</v>
      </c>
      <c r="D31" s="4" t="s">
        <v>173</v>
      </c>
      <c r="E31" s="4" t="s">
        <v>174</v>
      </c>
      <c r="F31" s="4" t="s">
        <v>172</v>
      </c>
      <c r="G31" s="3" t="str">
        <f>IFERROR(__xludf.DUMMYFUNCTION("GOOGLETRANSLATE(A31:A39, ""zh-TW"", ""zh-CN"")"),"公司在体检前下发了意见征询表让大家选择体检项目，员工可在备注栏内提出个人的特殊要求。
一位女同事在备注栏内写道：「妇科检查仅限女医生」。
让人不解的是，在她之后填表的员工不论男女，许多人都填上了「仅限女医生」字样。")</f>
        <v>公司在体检前下发了意见征询表让大家选择体检项目，员工可在备注栏内提出个人的特殊要求。
一位女同事在备注栏内写道：「妇科检查仅限女医生」。
让人不解的是，在她之后填表的员工不论男女，许多人都填上了「仅限女医生」字样。</v>
      </c>
      <c r="H31" s="3" t="str">
        <f>IFERROR(__xludf.DUMMYFUNCTION("GOOGLETRANSLATE(B31, ""zh-TW"", ""zh-CN"")"),"小姐大喊：齁！你要进来就进来啦！还说那么多...............")</f>
        <v>小姐大喊：齁！你要进来就进来啦！还说那么多...............</v>
      </c>
      <c r="I31" s="3" t="str">
        <f>IFERROR(__xludf.DUMMYFUNCTION("GOOGLETRANSLATE(C31, ""zh-TW"", ""zh-CN"")"),"更让人惊讶的是有人在备注栏里填的是：「仅限25岁以下、本科以上学历之未婚女医生。」")</f>
        <v>更让人惊讶的是有人在备注栏里填的是：「仅限25岁以下、本科以上学历之未婚女医生。」</v>
      </c>
      <c r="J31" s="3" t="str">
        <f>IFERROR(__xludf.DUMMYFUNCTION("GOOGLETRANSLATE(D31, ""zh-TW"", ""zh-CN"")"),"我们这种人不自拍，那谁要拍我们啊？")</f>
        <v>我们这种人不自拍，那谁要拍我们啊？</v>
      </c>
      <c r="K31" s="3" t="str">
        <f>IFERROR(__xludf.DUMMYFUNCTION("GOOGLETRANSLATE(E31, ""zh-TW"", ""zh-CN"")"),"小伙子：「你要不要我去找尺来比比看？」")</f>
        <v>小伙子：「你要不要我去找尺来比比看？」</v>
      </c>
      <c r="L31" s="3"/>
      <c r="M31" s="3"/>
    </row>
    <row r="32">
      <c r="A32" s="4" t="s">
        <v>175</v>
      </c>
      <c r="B32" s="4" t="s">
        <v>176</v>
      </c>
      <c r="C32" s="4" t="s">
        <v>177</v>
      </c>
      <c r="D32" s="4" t="s">
        <v>178</v>
      </c>
      <c r="E32" s="4" t="s">
        <v>179</v>
      </c>
      <c r="F32" s="4" t="s">
        <v>179</v>
      </c>
      <c r="G32" s="3" t="str">
        <f>IFERROR(__xludf.DUMMYFUNCTION("GOOGLETRANSLATE(A32:A40, ""zh-TW"", ""zh-CN"")"),"一客户在提款机提款，因操作不当被吞卡了。
客户异常着急，立即到柜台满脸通红地问：「小姐，我的卡把机器吞了！怎么办？」
柜台的小姐听后不仅没笑，反而异常镇静地对客户说：「难怪今天早上清点的时候发现少了一台机器呢，原来是被你的卡吞了！」")</f>
        <v>一客户在提款机提款，因操作不当被吞卡了。
客户异常着急，立即到柜台满脸通红地问：「小姐，我的卡把机器吞了！怎么办？」
柜台的小姐听后不仅没笑，反而异常镇静地对客户说：「难怪今天早上清点的时候发现少了一台机器呢，原来是被你的卡吞了！」</v>
      </c>
      <c r="H32" s="3" t="str">
        <f>IFERROR(__xludf.DUMMYFUNCTION("GOOGLETRANSLATE(B32, ""zh-TW"", ""zh-CN"")"),"答：因为有鱼在吐泡泡(blue...blue...blue…")</f>
        <v>答：因为有鱼在吐泡泡(blue...blue...blue…</v>
      </c>
      <c r="I32" s="3" t="str">
        <f>IFERROR(__xludf.DUMMYFUNCTION("GOOGLETRANSLATE(C32, ""zh-TW"", ""zh-CN"")"),"两个月之后，同样的字迹的信又出现在纽约邮局，仍然是写着几个大字：「上帝敬启」。他们打开了信封，信上写着：「亲爱的上帝，我回到波多黎各了，我现在的生活一切美好，我找到一个很好的工作，我和我的亲人和朋友在一起。我还遇见一个美丽的女孩，我们就要结婚了，这多亏您的帮助，有一天我会亲自去谢谢您的。敬爱您的费南德兹。另外我还要告诉您一件事，千万不要再邮寄钱给我，那些该下地狱的邮局员工偷走了五十美元。」")</f>
        <v>两个月之后，同样的字迹的信又出现在纽约邮局，仍然是写着几个大字：「上帝敬启」。他们打开了信封，信上写着：「亲爱的上帝，我回到波多黎各了，我现在的生活一切美好，我找到一个很好的工作，我和我的亲人和朋友在一起。我还遇见一个美丽的女孩，我们就要结婚了，这多亏您的帮助，有一天我会亲自去谢谢您的。敬爱您的费南德兹。另外我还要告诉您一件事，千万不要再邮寄钱给我，那些该下地狱的邮局员工偷走了五十美元。」</v>
      </c>
      <c r="J32" s="3" t="str">
        <f>IFERROR(__xludf.DUMMYFUNCTION("GOOGLETRANSLATE(D32, ""zh-TW"", ""zh-CN"")"),"那行字是：「我很乐意参加，但是征集办事处在马路对面呀！」")</f>
        <v>那行字是：「我很乐意参加，但是征集办事处在马路对面呀！」</v>
      </c>
      <c r="K32" s="3" t="str">
        <f>IFERROR(__xludf.DUMMYFUNCTION("GOOGLETRANSLATE(E32, ""zh-TW"", ""zh-CN"")"),"全体同事暴笑，客户也笑得前仰后合。")</f>
        <v>全体同事暴笑，客户也笑得前仰后合。</v>
      </c>
      <c r="L32" s="3"/>
      <c r="M32" s="3"/>
    </row>
    <row r="33">
      <c r="A33" s="4" t="s">
        <v>180</v>
      </c>
      <c r="B33" s="4" t="s">
        <v>181</v>
      </c>
      <c r="C33" s="4" t="s">
        <v>182</v>
      </c>
      <c r="D33" s="4" t="s">
        <v>183</v>
      </c>
      <c r="E33" s="4" t="s">
        <v>184</v>
      </c>
      <c r="F33" s="4" t="s">
        <v>182</v>
      </c>
      <c r="G33" s="3" t="str">
        <f>IFERROR(__xludf.DUMMYFUNCTION("GOOGLETRANSLATE(A33:A41, ""zh-TW"", ""zh-CN"")"),"年节附近，各家礼品公司都散发许多精美的宣传单至各公司拉生意，事情就是由一张超精美的宣传单引起的。
小气的小王拿了一张精美的宣传单给女同事，拜托她帮忙传真给他在北部上班的的哥哥，
并在宣传单上写上一行小字：「老哥，这个东西看起来很不错，我把产品传真给你看，麻烦你去买，带回家给老爸老妈一起享用吧！」")</f>
        <v>年节附近，各家礼品公司都散发许多精美的宣传单至各公司拉生意，事情就是由一张超精美的宣传单引起的。
小气的小王拿了一张精美的宣传单给女同事，拜托她帮忙传真给他在北部上班的的哥哥，
并在宣传单上写上一行小字：「老哥，这个东西看起来很不错，我把产品传真给你看，麻烦你去买，带回家给老爸老妈一起享用吧！」</v>
      </c>
      <c r="H33" s="3" t="str">
        <f>IFERROR(__xludf.DUMMYFUNCTION("GOOGLETRANSLATE(B33, ""zh-TW"", ""zh-CN"")"),"女的显出了不耐烦的样子：「别打岔，我还在数啦......」")</f>
        <v>女的显出了不耐烦的样子：「别打岔，我还在数啦......」</v>
      </c>
      <c r="I33" s="3" t="str">
        <f>IFERROR(__xludf.DUMMYFUNCTION("GOOGLETRANSLATE(C33, ""zh-TW"", ""zh-CN"")"),"隔天，小王收到了他老哥给他的讯息：「老弟，这东西看起来的确不错，但我这次放假没办法回南部老家。所以我传真两张千元大钞给你，就麻烦你裁一裁自已买了吧！」")</f>
        <v>隔天，小王收到了他老哥给他的讯息：「老弟，这东西看起来的确不错，但我这次放假没办法回南部老家。所以我传真两张千元大钞给你，就麻烦你裁一裁自已买了吧！」</v>
      </c>
      <c r="J33" s="3" t="str">
        <f>IFERROR(__xludf.DUMMYFUNCTION("GOOGLETRANSLATE(D33, ""zh-TW"", ""zh-CN"")"),"护士：「信上说：很抱歉由于工作忙碌，无法前往探病，不过出殡时一定拨空参加...」")</f>
        <v>护士：「信上说：很抱歉由于工作忙碌，无法前往探病，不过出殡时一定拨空参加...」</v>
      </c>
      <c r="K33" s="3" t="str">
        <f>IFERROR(__xludf.DUMMYFUNCTION("GOOGLETRANSLATE(E33, ""zh-TW"", ""zh-CN"")"),"我的优点是：我很帅；但是我的缺点是：我帅的不明显。")</f>
        <v>我的优点是：我很帅；但是我的缺点是：我帅的不明显。</v>
      </c>
      <c r="L33" s="3"/>
      <c r="M33" s="3"/>
    </row>
    <row r="34">
      <c r="A34" s="4" t="s">
        <v>185</v>
      </c>
      <c r="B34" s="4" t="s">
        <v>186</v>
      </c>
      <c r="C34" s="4" t="s">
        <v>187</v>
      </c>
      <c r="D34" s="4" t="s">
        <v>188</v>
      </c>
      <c r="E34" s="4" t="s">
        <v>189</v>
      </c>
      <c r="F34" s="4" t="s">
        <v>188</v>
      </c>
      <c r="G34" s="3" t="str">
        <f>IFERROR(__xludf.DUMMYFUNCTION("GOOGLETRANSLATE(A34:A42, ""zh-TW"", ""zh-CN"")"),"某公司经理叫秘书转呈公文给老板：
「报告老板，下个月欧洲有一批订单，
我觉得公司需要带人去和他们开会。 」
老板在公文后面短短签下：「Go a head」。
经理收到之后，马上指示下属买机，
拟行程，自己则是整理行李。
临出发那天，被秘书挡下来。
秘书：「你要干什么？」
经理：「去欧洲开会啊！」
秘书：「老板有同意吗？」
经理：「老板不是对我说Go a head吗？」
秘书：「来公司那么久，
难道你还不知道老板的英文程度吗？")</f>
        <v>某公司经理叫秘书转呈公文给老板：
「报告老板，下个月欧洲有一批订单，
我觉得公司需要带人去和他们开会。 」
老板在公文后面短短签下：「Go a head」。
经理收到之后，马上指示下属买机，
拟行程，自己则是整理行李。
临出发那天，被秘书挡下来。
秘书：「你要干什么？」
经理：「去欧洲开会啊！」
秘书：「老板有同意吗？」
经理：「老板不是对我说Go a head吗？」
秘书：「来公司那么久，
难道你还不知道老板的英文程度吗？</v>
      </c>
      <c r="H34" s="3" t="str">
        <f>IFERROR(__xludf.DUMMYFUNCTION("GOOGLETRANSLATE(B34, ""zh-TW"", ""zh-CN"")"),"妈妈：......")</f>
        <v>妈妈：......</v>
      </c>
      <c r="I34" s="3" t="str">
        <f>IFERROR(__xludf.DUMMYFUNCTION("GOOGLETRANSLATE(C34, ""zh-TW"", ""zh-CN"")"),"答：电风，因为：电风扇（扇与台语的瘦同音）")</f>
        <v>答：电风，因为：电风扇（扇与台语的瘦同音）</v>
      </c>
      <c r="J34" s="3" t="str">
        <f>IFERROR(__xludf.DUMMYFUNCTION("GOOGLETRANSLATE(D34, ""zh-TW"", ""zh-CN"")"),"老板的意思是：去个头！ 」")</f>
        <v>老板的意思是：去个头！ 」</v>
      </c>
      <c r="K34" s="3" t="str">
        <f>IFERROR(__xludf.DUMMYFUNCTION("GOOGLETRANSLATE(E34, ""zh-TW"", ""zh-CN"")"),"女儿：「爸爸？」")</f>
        <v>女儿：「爸爸？」</v>
      </c>
      <c r="L34" s="3"/>
      <c r="M34" s="3"/>
    </row>
    <row r="35">
      <c r="A35" s="4" t="s">
        <v>190</v>
      </c>
      <c r="B35" s="4" t="s">
        <v>191</v>
      </c>
      <c r="C35" s="4" t="s">
        <v>192</v>
      </c>
      <c r="D35" s="4" t="s">
        <v>193</v>
      </c>
      <c r="E35" s="4" t="s">
        <v>194</v>
      </c>
      <c r="F35" s="4" t="s">
        <v>193</v>
      </c>
      <c r="G35" s="3" t="str">
        <f>IFERROR(__xludf.DUMMYFUNCTION("GOOGLETRANSLATE(A35:A43, ""zh-TW"", ""zh-CN"")"),"和一个同事（男）晚上加班赶专案，凌晨12点多才搞定，下楼的时候楼里已经空无一人，一边聊天一边等电梯。
不一会电梯下来了，门一开里面居然还有个人！是个女孩（估计也是加班才这么晚走）。
说实话我们两个被吓了一跳，没想到这么晚会在电梯里遇见人，愣了一下。
最奇葩的是我那个同事，只见他探头探脑的看了看电梯里，说了句「靠，人满了，挤不下了，咱们还是等下趟吧」。
我面无表情的点了点头。")</f>
        <v>和一个同事（男）晚上加班赶专案，凌晨12点多才搞定，下楼的时候楼里已经空无一人，一边聊天一边等电梯。
不一会电梯下来了，门一开里面居然还有个人！是个女孩（估计也是加班才这么晚走）。
说实话我们两个被吓了一跳，没想到这么晚会在电梯里遇见人，愣了一下。
最奇葩的是我那个同事，只见他探头探脑的看了看电梯里，说了句「靠，人满了，挤不下了，咱们还是等下趟吧」。
我面无表情的点了点头。</v>
      </c>
      <c r="H35" s="3" t="str">
        <f>IFERROR(__xludf.DUMMYFUNCTION("GOOGLETRANSLATE(B35, ""zh-TW"", ""zh-CN"")"),"大骂：「TMD，你以为那短信我看不懂？倒过来读就是""十点半我帮你脱胸罩""！」")</f>
        <v>大骂：「TMD，你以为那短信我看不懂？倒过来读就是"十点半我帮你脱胸罩"！」</v>
      </c>
      <c r="I35" s="3" t="str">
        <f>IFERROR(__xludf.DUMMYFUNCTION("GOOGLETRANSLATE(C35, ""zh-TW"", ""zh-CN"")"),"在场所有人：「……」")</f>
        <v>在场所有人：「……」</v>
      </c>
      <c r="J35" s="3" t="str">
        <f>IFERROR(__xludf.DUMMYFUNCTION("GOOGLETRANSLATE(D35, ""zh-TW"", ""zh-CN"")"),"电梯门关上的瞬间，那个女孩脸色惨白……")</f>
        <v>电梯门关上的瞬间，那个女孩脸色惨白……</v>
      </c>
      <c r="K35" s="3" t="str">
        <f>IFERROR(__xludf.DUMMYFUNCTION("GOOGLETRANSLATE(E35, ""zh-TW"", ""zh-CN"")"),"剩下几个改成「这个你别点」、「点了你也看不懂」、「弄坏了你负责」……")</f>
        <v>剩下几个改成「这个你别点」、「点了你也看不懂」、「弄坏了你负责」……</v>
      </c>
      <c r="L35" s="3"/>
      <c r="M35" s="3"/>
    </row>
    <row r="36">
      <c r="A36" s="4" t="s">
        <v>195</v>
      </c>
      <c r="B36" s="4" t="s">
        <v>196</v>
      </c>
      <c r="C36" s="4" t="s">
        <v>197</v>
      </c>
      <c r="D36" s="4" t="s">
        <v>198</v>
      </c>
      <c r="E36" s="4" t="s">
        <v>199</v>
      </c>
      <c r="F36" s="4" t="s">
        <v>199</v>
      </c>
      <c r="G36" s="3" t="str">
        <f>IFERROR(__xludf.DUMMYFUNCTION("GOOGLETRANSLATE(A36:A44, ""zh-TW"", ""zh-CN"")"),"深夜，波音737飞行员回家，咚咚敲门。
妻：「谁？」
飞行员幽默地说：「波音737请求着陆！」")</f>
        <v>深夜，波音737飞行员回家，咚咚敲门。
妻：「谁？」
飞行员幽默地说：「波音737请求着陆！」</v>
      </c>
      <c r="H36" s="3" t="str">
        <f>IFERROR(__xludf.DUMMYFUNCTION("GOOGLETRANSLATE(B36, ""zh-TW"", ""zh-CN"")"),"某男士：「医生，你还未听我说完呢！结果是我老婆打赢了」")</f>
        <v>某男士：「医生，你还未听我说完呢！结果是我老婆打赢了」</v>
      </c>
      <c r="I36" s="3" t="str">
        <f>IFERROR(__xludf.DUMMYFUNCTION("GOOGLETRANSLATE(C36, ""zh-TW"", ""zh-CN"")"),"女生：「SHIT！@#$%""&amp;*%$」")</f>
        <v>女生：「SHIT！@#$%"&amp;*%$」</v>
      </c>
      <c r="J36" s="3" t="str">
        <f>IFERROR(__xludf.DUMMYFUNCTION("GOOGLETRANSLATE(D36, ""zh-TW"", ""zh-CN"")"),"女观众：「哼！隔着一块黑布的东西也给你看得透，我穿了一件薄薄的衣服，逃得过你的眼睛吗？」")</f>
        <v>女观众：「哼！隔着一块黑布的东西也给你看得透，我穿了一件薄薄的衣服，逃得过你的眼睛吗？」</v>
      </c>
      <c r="K36" s="3" t="str">
        <f>IFERROR(__xludf.DUMMYFUNCTION("GOOGLETRANSLATE(E36, ""zh-TW"", ""zh-CN"")"),"突然屋里一男子喊：「收到，777马上起飞，给你腾出停机位！」")</f>
        <v>突然屋里一男子喊：「收到，777马上起飞，给你腾出停机位！」</v>
      </c>
      <c r="L36" s="3"/>
      <c r="M36" s="3"/>
    </row>
    <row r="37">
      <c r="A37" s="4" t="s">
        <v>200</v>
      </c>
      <c r="B37" s="4" t="s">
        <v>201</v>
      </c>
      <c r="C37" s="4" t="s">
        <v>202</v>
      </c>
      <c r="D37" s="4" t="s">
        <v>203</v>
      </c>
      <c r="E37" s="4" t="s">
        <v>204</v>
      </c>
      <c r="F37" s="4" t="s">
        <v>202</v>
      </c>
      <c r="G37" s="3" t="str">
        <f>IFERROR(__xludf.DUMMYFUNCTION("GOOGLETRANSLATE(A37:A45, ""zh-TW"", ""zh-CN"")"),"有一天有一个人带着一条狗到唱片公司，他说他是这条狗的经纪人，并说他这条狗会唱歌跳舞云云，
老板不相信，就叫小狗表演一次。当音乐响起，小狗跟着音乐载歌载舞，
老板目瞪口呆的看着小狗，一边想着这一次捡到摇钱树了，就赶快拿出合同希望与狗签约，
没想到忽然一条大狗冲进来，把小狗衔走了。
老板问：「怎么回事？」")</f>
        <v>有一天有一个人带着一条狗到唱片公司，他说他是这条狗的经纪人，并说他这条狗会唱歌跳舞云云，
老板不相信，就叫小狗表演一次。当音乐响起，小狗跟着音乐载歌载舞，
老板目瞪口呆的看着小狗，一边想着这一次捡到摇钱树了，就赶快拿出合同希望与狗签约，
没想到忽然一条大狗冲进来，把小狗衔走了。
老板问：「怎么回事？」</v>
      </c>
      <c r="H37" s="3" t="str">
        <f>IFERROR(__xludf.DUMMYFUNCTION("GOOGLETRANSLATE(B37, ""zh-TW"", ""zh-CN"")"),"「是啊！」那员工回答：「那真的很棒，而且我根本没想到你住的地方那么豪华！」")</f>
        <v>「是啊！」那员工回答：「那真的很棒，而且我根本没想到你住的地方那么豪华！」</v>
      </c>
      <c r="I37" s="3" t="str">
        <f>IFERROR(__xludf.DUMMYFUNCTION("GOOGLETRANSLATE(C37, ""zh-TW"", ""zh-CN"")"),"经纪人无奈的表示：「唉！那是他妈妈，他妈妈希望他儿子成为一名医生，演艺圈太复杂了！」")</f>
        <v>经纪人无奈的表示：「唉！那是他妈妈，他妈妈希望他儿子成为一名医生，演艺圈太复杂了！」</v>
      </c>
      <c r="J37" s="3" t="str">
        <f>IFERROR(__xludf.DUMMYFUNCTION("GOOGLETRANSLATE(D37, ""zh-TW"", ""zh-CN"")"),"丈夫：「那当然！你一直对我很体贴。不过，你是不是能告诉我，你是怎么发现我的裤子口袋破了一个洞的？」")</f>
        <v>丈夫：「那当然！你一直对我很体贴。不过，你是不是能告诉我，你是怎么发现我的裤子口袋破了一个洞的？」</v>
      </c>
      <c r="K37" s="3" t="str">
        <f>IFERROR(__xludf.DUMMYFUNCTION("GOOGLETRANSLATE(E37, ""zh-TW"", ""zh-CN"")"),"结果，他看见所有猩猩都对他招手。")</f>
        <v>结果，他看见所有猩猩都对他招手。</v>
      </c>
      <c r="L37" s="3"/>
      <c r="M37" s="3"/>
    </row>
    <row r="38">
      <c r="A38" s="4" t="s">
        <v>205</v>
      </c>
      <c r="B38" s="4" t="s">
        <v>206</v>
      </c>
      <c r="C38" s="4" t="s">
        <v>207</v>
      </c>
      <c r="D38" s="4" t="s">
        <v>208</v>
      </c>
      <c r="E38" s="4" t="s">
        <v>209</v>
      </c>
      <c r="F38" s="4" t="s">
        <v>209</v>
      </c>
      <c r="G38" s="3" t="str">
        <f>IFERROR(__xludf.DUMMYFUNCTION("GOOGLETRANSLATE(A38:A46, ""zh-TW"", ""zh-CN"")"),"动物园的管理员站在张开血盆大嘴的鳄鱼前面，一个劲地往他嘴里看。
过路的游客问：「鳄鱼怎么了？」")</f>
        <v>动物园的管理员站在张开血盆大嘴的鳄鱼前面，一个劲地往他嘴里看。
过路的游客问：「鳄鱼怎么了？」</v>
      </c>
      <c r="H38" s="3" t="str">
        <f>IFERROR(__xludf.DUMMYFUNCTION("GOOGLETRANSLATE(B38, ""zh-TW"", ""zh-CN"")"),"「啊」柯恩说：「那是我的第二个理由。」")</f>
        <v>「啊」柯恩说：「那是我的第二个理由。」</v>
      </c>
      <c r="I38" s="3" t="str">
        <f>IFERROR(__xludf.DUMMYFUNCTION("GOOGLETRANSLATE(C38, ""zh-TW"", ""zh-CN"")"),"不巧，又有石头滚了下来，男孩：「爸！有石头！（父亲机警的跳开）！有～（唉呀！）两～颗～")</f>
        <v>不巧，又有石头滚了下来，男孩：「爸！有石头！（父亲机警的跳开）！有～（唉呀！）两～颗～</v>
      </c>
      <c r="J38" s="3" t="str">
        <f>IFERROR(__xludf.DUMMYFUNCTION("GOOGLETRANSLATE(D38, ""zh-TW"", ""zh-CN"")"),"突然，小孩开始嚎啕大哭！边哭边说：「我要吃的那一条蚯蚓给你吃掉了，我不要吃了啦......」")</f>
        <v>突然，小孩开始嚎啕大哭！边哭边说：「我要吃的那一条蚯蚓给你吃掉了，我不要吃了啦......」</v>
      </c>
      <c r="K38" s="3" t="str">
        <f>IFERROR(__xludf.DUMMYFUNCTION("GOOGLETRANSLATE(E38, ""zh-TW"", ""zh-CN"")"),"管理员道：「还不清楚。医生到他嘴里去了后，已有半小时没有出来了。」")</f>
        <v>管理员道：「还不清楚。医生到他嘴里去了后，已有半小时没有出来了。」</v>
      </c>
      <c r="L38" s="3"/>
      <c r="M38" s="3"/>
    </row>
    <row r="39">
      <c r="A39" s="4" t="s">
        <v>210</v>
      </c>
      <c r="B39" s="4" t="s">
        <v>211</v>
      </c>
      <c r="C39" s="4" t="s">
        <v>212</v>
      </c>
      <c r="D39" s="4" t="s">
        <v>213</v>
      </c>
      <c r="E39" s="4" t="s">
        <v>214</v>
      </c>
      <c r="F39" s="4" t="s">
        <v>211</v>
      </c>
      <c r="G39" s="3" t="str">
        <f>IFERROR(__xludf.DUMMYFUNCTION("GOOGLETRANSLATE(A39:A47, ""zh-TW"", ""zh-CN"")"),"维埃里的儿子对维埃里说：「爸爸我以后也要当你那样的足球明星！」")</f>
        <v>维埃里的儿子对维埃里说：「爸爸我以后也要当你那样的足球明星！」</v>
      </c>
      <c r="H39" s="3" t="str">
        <f>IFERROR(__xludf.DUMMYFUNCTION("GOOGLETRANSLATE(B39, ""zh-TW"", ""zh-CN"")"),"维埃里伤心的对儿子说：「不，儿子！你长大了还是当一名裁判吧，因为再精彩的进球如果被判成越位的话也只能认倒霉。」")</f>
        <v>维埃里伤心的对儿子说：「不，儿子！你长大了还是当一名裁判吧，因为再精彩的进球如果被判成越位的话也只能认倒霉。」</v>
      </c>
      <c r="I39" s="3" t="str">
        <f>IFERROR(__xludf.DUMMYFUNCTION("GOOGLETRANSLATE(C39, ""zh-TW"", ""zh-CN"")"),"原来牌上写的是：「草地已埋地雷」。")</f>
        <v>原来牌上写的是：「草地已埋地雷」。</v>
      </c>
      <c r="J39" s="3" t="str">
        <f>IFERROR(__xludf.DUMMYFUNCTION("GOOGLETRANSLATE(D39, ""zh-TW"", ""zh-CN"")"),"白大便听了非常生气，说：我不是大便！我是冰淇淋！")</f>
        <v>白大便听了非常生气，说：我不是大便！我是冰淇淋！</v>
      </c>
      <c r="K39" s="3" t="str">
        <f>IFERROR(__xludf.DUMMYFUNCTION("GOOGLETRANSLATE(E39, ""zh-TW"", ""zh-CN"")"),"当她讲完时，所有男人们开始鼓掌，于是最后只有女人一个生还…")</f>
        <v>当她讲完时，所有男人们开始鼓掌，于是最后只有女人一个生还…</v>
      </c>
      <c r="L39" s="3"/>
      <c r="M39" s="3"/>
    </row>
    <row r="40">
      <c r="A40" s="4" t="s">
        <v>215</v>
      </c>
      <c r="B40" s="4" t="s">
        <v>216</v>
      </c>
      <c r="C40" s="4" t="s">
        <v>217</v>
      </c>
      <c r="D40" s="4" t="s">
        <v>218</v>
      </c>
      <c r="E40" s="4" t="s">
        <v>219</v>
      </c>
      <c r="F40" s="4" t="s">
        <v>217</v>
      </c>
      <c r="G40" s="3" t="str">
        <f>IFERROR(__xludf.DUMMYFUNCTION("GOOGLETRANSLATE(A40:A48, ""zh-TW"", ""zh-CN"")"),"小鸡问母鸡：「为什么人类都有名字，而我们全都叫做鸡？」
母鸡回答：「人活着的时候都有名字，但死了也全就叫鬼呀？我们鸡活着时虽没有名字，但死了就有很多名字了。」
小鸡开心的问：「叫什么名字阿？」")</f>
        <v>小鸡问母鸡：「为什么人类都有名字，而我们全都叫做鸡？」
母鸡回答：「人活着的时候都有名字，但死了也全就叫鬼呀？我们鸡活着时虽没有名字，但死了就有很多名字了。」
小鸡开心的问：「叫什么名字阿？」</v>
      </c>
      <c r="H40" s="3" t="str">
        <f>IFERROR(__xludf.DUMMYFUNCTION("GOOGLETRANSLATE(B40, ""zh-TW"", ""zh-CN"")"),"答：但关关不说")</f>
        <v>答：但关关不说</v>
      </c>
      <c r="I40" s="3" t="str">
        <f>IFERROR(__xludf.DUMMYFUNCTION("GOOGLETRANSLATE(C40, ""zh-TW"", ""zh-CN"")"),"母鸡回答：「炸鸡，咖里鸡，白斩鸡，烧鸡，烤鸡，香菇鸡，土窑鸡……」")</f>
        <v>母鸡回答：「炸鸡，咖里鸡，白斩鸡，烧鸡，烤鸡，香菇鸡，土窑鸡……」</v>
      </c>
      <c r="J40" s="3" t="str">
        <f>IFERROR(__xludf.DUMMYFUNCTION("GOOGLETRANSLATE(D40, ""zh-TW"", ""zh-CN"")"),"第二天见鸡已躺平并留遗书：「我已吃老鼠药，你们也别想吃我，我他妈也不是好惹的！」")</f>
        <v>第二天见鸡已躺平并留遗书：「我已吃老鼠药，你们也别想吃我，我他妈也不是好惹的！」</v>
      </c>
      <c r="K40" s="3" t="str">
        <f>IFERROR(__xludf.DUMMYFUNCTION("GOOGLETRANSLATE(E40, ""zh-TW"", ""zh-CN"")"),"「啊！我知道了，妈妈你从来不动脑筋，所以头发才那么多。」")</f>
        <v>「啊！我知道了，妈妈你从来不动脑筋，所以头发才那么多。」</v>
      </c>
      <c r="L40" s="3"/>
      <c r="M40" s="3"/>
    </row>
    <row r="41">
      <c r="A41" s="4" t="s">
        <v>220</v>
      </c>
      <c r="B41" s="4" t="s">
        <v>221</v>
      </c>
      <c r="C41" s="4" t="s">
        <v>222</v>
      </c>
      <c r="D41" s="3"/>
      <c r="E41" s="4" t="s">
        <v>223</v>
      </c>
      <c r="F41" s="4" t="s">
        <v>221</v>
      </c>
      <c r="G41" s="3" t="str">
        <f>IFERROR(__xludf.DUMMYFUNCTION("GOOGLETRANSLATE(A41:A49, ""zh-TW"", ""zh-CN"")"),"青年：禅师有听过被鬼附身这件事吗？
禅师：有。
青年：那要怎样防止被附身呢？
禅师：全身抹大便。
青年：？ ？ ？")</f>
        <v>青年：禅师有听过被鬼附身这件事吗？
禅师：有。
青年：那要怎样防止被附身呢？
禅师：全身抹大便。
青年：？ ？ ？</v>
      </c>
      <c r="H41" s="3" t="str">
        <f>IFERROR(__xludf.DUMMYFUNCTION("GOOGLETRANSLATE(B41, ""zh-TW"", ""zh-CN"")"),"禅师：人屎不能附身。")</f>
        <v>禅师：人屎不能附身。</v>
      </c>
      <c r="I41" s="3" t="str">
        <f>IFERROR(__xludf.DUMMYFUNCTION("GOOGLETRANSLATE(C41, ""zh-TW"", ""zh-CN"")"),"他们变成了小乖")</f>
        <v>他们变成了小乖</v>
      </c>
      <c r="J41" s="3" t="str">
        <f>IFERROR(__xludf.DUMMYFUNCTION("GOOGLETRANSLATE(D41, ""zh-TW"", ""zh-CN"")"),"#VALUE!")</f>
        <v>#VALUE!</v>
      </c>
      <c r="K41" s="3" t="str">
        <f>IFERROR(__xludf.DUMMYFUNCTION("GOOGLETRANSLATE(E41, ""zh-TW"", ""zh-CN"")"),"当然是看漫画啦！")</f>
        <v>当然是看漫画啦！</v>
      </c>
      <c r="L41" s="3"/>
      <c r="M41" s="3"/>
    </row>
    <row r="42">
      <c r="A42" s="4" t="s">
        <v>224</v>
      </c>
      <c r="B42" s="4" t="s">
        <v>225</v>
      </c>
      <c r="C42" s="4" t="s">
        <v>226</v>
      </c>
      <c r="D42" s="4" t="s">
        <v>227</v>
      </c>
      <c r="E42" s="4" t="s">
        <v>228</v>
      </c>
      <c r="F42" s="4" t="s">
        <v>225</v>
      </c>
      <c r="G42" s="3" t="str">
        <f>IFERROR(__xludf.DUMMYFUNCTION("GOOGLETRANSLATE(A42:A50, ""zh-TW"", ""zh-CN"")"),"马云最近因事心烦意乱，便去求见一位德高望重的禅师。
禅师沉默不语，意味深长般地拿出一个热水袋往里面倒热水，倒满之后，轻轻一抖，热水袋突然就爆开了。
马云若有所思的说：禅师的意思是说这次的难关会像热水袋一样不攻自破？还是说……我不应该自我膨胀？ 」")</f>
        <v>马云最近因事心烦意乱，便去求见一位德高望重的禅师。
禅师沉默不语，意味深长般地拿出一个热水袋往里面倒热水，倒满之后，轻轻一抖，热水袋突然就爆开了。
马云若有所思的说：禅师的意思是说这次的难关会像热水袋一样不攻自破？还是说……我不应该自我膨胀？ 」</v>
      </c>
      <c r="H42" s="3" t="str">
        <f>IFERROR(__xludf.DUMMYFUNCTION("GOOGLETRANSLATE(B42, ""zh-TW"", ""zh-CN"")"),"禅师摇摇头说：「都不是！我只是要让你知道….这是我在淘宝网买的。」")</f>
        <v>禅师摇摇头说：「都不是！我只是要让你知道….这是我在淘宝网买的。」</v>
      </c>
      <c r="I42" s="3" t="str">
        <f>IFERROR(__xludf.DUMMYFUNCTION("GOOGLETRANSLATE(C42, ""zh-TW"", ""zh-CN"")"),"金发美女回答：「噢！我想到第一个笑话，真好笑。」")</f>
        <v>金发美女回答：「噢！我想到第一个笑话，真好笑。」</v>
      </c>
      <c r="J42" s="3" t="str">
        <f>IFERROR(__xludf.DUMMYFUNCTION("GOOGLETRANSLATE(D42, ""zh-TW"", ""zh-CN"")"),"乙：一脸色铁青，半晌才低声吐出几个字：「她现在是我的老婆！」")</f>
        <v>乙：一脸色铁青，半晌才低声吐出几个字：「她现在是我的老婆！」</v>
      </c>
      <c r="K42" s="3" t="str">
        <f>IFERROR(__xludf.DUMMYFUNCTION("GOOGLETRANSLATE(E42, ""zh-TW"", ""zh-CN"")"),"球球：「他说…小姐借过！」")</f>
        <v>球球：「他说…小姐借过！」</v>
      </c>
      <c r="L42" s="3"/>
      <c r="M42" s="3"/>
    </row>
    <row r="43">
      <c r="A43" s="4" t="s">
        <v>229</v>
      </c>
      <c r="B43" s="4" t="s">
        <v>230</v>
      </c>
      <c r="C43" s="4" t="s">
        <v>231</v>
      </c>
      <c r="D43" s="4" t="s">
        <v>232</v>
      </c>
      <c r="E43" s="4" t="s">
        <v>233</v>
      </c>
      <c r="F43" s="4" t="s">
        <v>233</v>
      </c>
      <c r="G43" s="3" t="str">
        <f>IFERROR(__xludf.DUMMYFUNCTION("GOOGLETRANSLATE(A43:A51, ""zh-TW"", ""zh-CN"")"),"中国人取名字常常都以单名：王丹，李壮，陈勇…
在出殡那天，全家人都痛哭流涕的呼喊他的名字：爽阿…爽阿…爽阿…
一个路人好奇地问：你们家在爽什么？
")</f>
        <v>中国人取名字常常都以单名：王丹，李壮，陈勇…
在出殡那天，全家人都痛哭流涕的呼喊他的名字：爽阿…爽阿…爽阿…
一个路人好奇地问：你们家在爽什么？
</v>
      </c>
      <c r="H43" s="3" t="str">
        <f>IFERROR(__xludf.DUMMYFUNCTION("GOOGLETRANSLATE(B43, ""zh-TW"", ""zh-CN"")"),"这么多年来、我一直感谢着教练的提醒教诲才活到现在！ ！")</f>
        <v>这么多年来、我一直感谢着教练的提醒教诲才活到现在！ ！</v>
      </c>
      <c r="I43" s="3" t="str">
        <f>IFERROR(__xludf.DUMMYFUNCTION("GOOGLETRANSLATE(C43, ""zh-TW"", ""zh-CN"")"),"只听到醉汉冷冷的说「金发妞，26岁，已有三个月身孕，而且……如果你们再不把工作给我，我就把当爹的是谁说出来。」")</f>
        <v>只听到醉汉冷冷的说「金发妞，26岁，已有三个月身孕，而且……如果你们再不把工作给我，我就把当爹的是谁说出来。」</v>
      </c>
      <c r="J43" s="3" t="str">
        <f>IFERROR(__xludf.DUMMYFUNCTION("GOOGLETRANSLATE(D43, ""zh-TW"", ""zh-CN"")"),"约翰：「我们西方人在路上发生车祸，一定先打电话叫救护车，而你们中国人却先问候别人的妈妈。」")</f>
        <v>约翰：「我们西方人在路上发生车祸，一定先打电话叫救护车，而你们中国人却先问候别人的妈妈。」</v>
      </c>
      <c r="K43" s="3" t="str">
        <f>IFERROR(__xludf.DUMMYFUNCTION("GOOGLETRANSLATE(E43, ""zh-TW"", ""zh-CN"")"),"全家人顿时泣不成声的说：爽…死…了…")</f>
        <v>全家人顿时泣不成声的说：爽…死…了…</v>
      </c>
      <c r="L43" s="3"/>
      <c r="M43" s="3"/>
    </row>
    <row r="44">
      <c r="A44" s="4" t="s">
        <v>234</v>
      </c>
      <c r="B44" s="4" t="s">
        <v>235</v>
      </c>
      <c r="C44" s="4" t="s">
        <v>236</v>
      </c>
      <c r="D44" s="4" t="s">
        <v>237</v>
      </c>
      <c r="E44" s="4" t="s">
        <v>238</v>
      </c>
      <c r="F44" s="4" t="s">
        <v>237</v>
      </c>
      <c r="G44" s="3" t="str">
        <f>IFERROR(__xludf.DUMMYFUNCTION("GOOGLETRANSLATE(A44:A52, ""zh-TW"", ""zh-CN"")"),"小张在海滩上，看到一位穿着比基尼泳装的正妹，马上走过去和她搭讪闲聊。
小张想要知道她的名字，又不想太落于俗套，于是便问：「妳家里的人都怎么叫妳的？」
小张心想，这样他也能够用较为亲切的称呼，来和她继续聊下去。")</f>
        <v>小张在海滩上，看到一位穿着比基尼泳装的正妹，马上走过去和她搭讪闲聊。
小张想要知道她的名字，又不想太落于俗套，于是便问：「妳家里的人都怎么叫妳的？」
小张心想，这样他也能够用较为亲切的称呼，来和她继续聊下去。</v>
      </c>
      <c r="H44" s="3" t="str">
        <f>IFERROR(__xludf.DUMMYFUNCTION("GOOGLETRANSLATE(B44, ""zh-TW"", ""zh-CN"")"),"答：退伍，因为他当冰当很久了")</f>
        <v>答：退伍，因为他当冰当很久了</v>
      </c>
      <c r="I44" s="3" t="str">
        <f>IFERROR(__xludf.DUMMYFUNCTION("GOOGLETRANSLATE(C44, ""zh-TW"", ""zh-CN"")"),"「好极了！」太太将围裙交给他说，「现在你可以像美国的丈夫一样，帮我洗盘子了。」")</f>
        <v>「好极了！」太太将围裙交给他说，「现在你可以像美国的丈夫一样，帮我洗盘子了。」</v>
      </c>
      <c r="J44" s="3" t="str">
        <f>IFERROR(__xludf.DUMMYFUNCTION("GOOGLETRANSLATE(D44, ""zh-TW"", ""zh-CN"")"),"正妹笑了笑，回答道：「我家里的人，有的叫我『老婆』，有的叫我『妈咪』，有的叫我『阿嬷』…」")</f>
        <v>正妹笑了笑，回答道：「我家里的人，有的叫我『老婆』，有的叫我『妈咪』，有的叫我『阿嬷』…」</v>
      </c>
      <c r="K44" s="3" t="str">
        <f>IFERROR(__xludf.DUMMYFUNCTION("GOOGLETRANSLATE(E44, ""zh-TW"", ""zh-CN"")"),"爸爸：！ ＠＃＄％︿＆＊")</f>
        <v>爸爸：！ ＠＃＄％︿＆＊</v>
      </c>
      <c r="L44" s="3"/>
      <c r="M44" s="3"/>
    </row>
    <row r="45">
      <c r="A45" s="4" t="s">
        <v>239</v>
      </c>
      <c r="B45" s="4" t="s">
        <v>240</v>
      </c>
      <c r="C45" s="4" t="s">
        <v>241</v>
      </c>
      <c r="D45" s="4" t="s">
        <v>242</v>
      </c>
      <c r="E45" s="4" t="s">
        <v>243</v>
      </c>
      <c r="F45" s="4" t="s">
        <v>241</v>
      </c>
      <c r="G45" s="3" t="str">
        <f>IFERROR(__xludf.DUMMYFUNCTION("GOOGLETRANSLATE(A45:A53, ""zh-TW"", ""zh-CN"")"),"我丈夫在国外出差期间，我们四岁的女儿想要一个小弟弟。
「是个好主意，」我对她说，「但是，你不认为应该等到你爸爸回来吗？」
")</f>
        <v>我丈夫在国外出差期间，我们四岁的女儿想要一个小弟弟。
「是个好主意，」我对她说，「但是，你不认为应该等到你爸爸回来吗？」
</v>
      </c>
      <c r="H45" s="3" t="str">
        <f>IFERROR(__xludf.DUMMYFUNCTION("GOOGLETRANSLATE(B45, ""zh-TW"", ""zh-CN"")"),"「灰色？」老板回过去看了一下「ㄟ小姐，那『瓦斯筒』好吗？你不买也别闹嘛…」")</f>
        <v>「灰色？」老板回过去看了一下「ㄟ小姐，那『瓦斯筒』好吗？你不买也别闹嘛…」</v>
      </c>
      <c r="I45" s="3" t="str">
        <f>IFERROR(__xludf.DUMMYFUNCTION("GOOGLETRANSLATE(C45, ""zh-TW"", ""zh-CN"")"),"她的想法更酷。 「为什么我们不能给他一个惊喜呢？")</f>
        <v>她的想法更酷。 「为什么我们不能给他一个惊喜呢？</v>
      </c>
      <c r="J45" s="3" t="str">
        <f>IFERROR(__xludf.DUMMYFUNCTION("GOOGLETRANSLATE(D45, ""zh-TW"", ""zh-CN"")"),"片头吃披萨吃汉堡那些片段是广吿，你不用照着做。")</f>
        <v>片头吃披萨吃汉堡那些片段是广吿，你不用照着做。</v>
      </c>
      <c r="K45" s="3" t="str">
        <f>IFERROR(__xludf.DUMMYFUNCTION("GOOGLETRANSLATE(E45, ""zh-TW"", ""zh-CN"")"),"他说：贴嘴巴……")</f>
        <v>他说：贴嘴巴……</v>
      </c>
      <c r="L45" s="3"/>
      <c r="M45" s="3"/>
    </row>
    <row r="46">
      <c r="A46" s="4" t="s">
        <v>244</v>
      </c>
      <c r="B46" s="4" t="s">
        <v>245</v>
      </c>
      <c r="C46" s="4" t="s">
        <v>246</v>
      </c>
      <c r="D46" s="4" t="s">
        <v>247</v>
      </c>
      <c r="E46" s="4" t="s">
        <v>248</v>
      </c>
      <c r="F46" s="4" t="s">
        <v>245</v>
      </c>
      <c r="G46" s="3" t="str">
        <f>IFERROR(__xludf.DUMMYFUNCTION("GOOGLETRANSLATE(A46:A54, ""zh-TW"", ""zh-CN"")"),"早上，网咖刚开门，服务小姐在拖地。
小明来了。
小明：「现在能上吗？」
小姐：「等我脱完了你再上。」
")</f>
        <v>早上，网咖刚开门，服务小姐在拖地。
小明来了。
小明：「现在能上吗？」
小姐：「等我脱完了你再上。」
</v>
      </c>
      <c r="H46" s="3" t="str">
        <f>IFERROR(__xludf.DUMMYFUNCTION("GOOGLETRANSLATE(B46, ""zh-TW"", ""zh-CN"")"),"小明：「那我帮你脱吧，你快点让我上，我先脱你下面，来！抬一下腿")</f>
        <v>小明：「那我帮你脱吧，你快点让我上，我先脱你下面，来！抬一下腿</v>
      </c>
      <c r="I46" s="3" t="str">
        <f>IFERROR(__xludf.DUMMYFUNCTION("GOOGLETRANSLATE(C46, ""zh-TW"", ""zh-CN"")"),"结巴说：「我不吃你的呱……呱……呱子，我也不学鸭子叫。")</f>
        <v>结巴说：「我不吃你的呱……呱……呱子，我也不学鸭子叫。</v>
      </c>
      <c r="J46" s="3" t="str">
        <f>IFERROR(__xludf.DUMMYFUNCTION("GOOGLETRANSLATE(D46, ""zh-TW"", ""zh-CN"")"),"轮到小狗的第三方队了，小狗们忽然哭了。")</f>
        <v>轮到小狗的第三方队了，小狗们忽然哭了。</v>
      </c>
      <c r="K46" s="3" t="str">
        <f>IFERROR(__xludf.DUMMYFUNCTION("GOOGLETRANSLATE(E46, ""zh-TW"", ""zh-CN"")"),"老师：⋯⋯")</f>
        <v>老师：⋯⋯</v>
      </c>
      <c r="L46" s="3"/>
      <c r="M46" s="3"/>
    </row>
    <row r="47">
      <c r="A47" s="4" t="s">
        <v>249</v>
      </c>
      <c r="B47" s="4" t="s">
        <v>250</v>
      </c>
      <c r="C47" s="4" t="s">
        <v>251</v>
      </c>
      <c r="D47" s="4" t="s">
        <v>252</v>
      </c>
      <c r="E47" s="4" t="s">
        <v>253</v>
      </c>
      <c r="F47" s="4" t="s">
        <v>250</v>
      </c>
      <c r="G47" s="3" t="str">
        <f>IFERROR(__xludf.DUMMYFUNCTION("GOOGLETRANSLATE(A47:A55, ""zh-TW"", ""zh-CN"")"),"女友不解地问男友：「为什么男人有很多女朋友会被人羡慕，而女人有很多男友会被鄙视？！
」男友语重心长地说：「就好像是一把钥匙可以开很多锁，会被人称作万能钥匙！
")</f>
        <v>女友不解地问男友：「为什么男人有很多女朋友会被人羡慕，而女人有很多男友会被鄙视？！
」男友语重心长地说：「就好像是一把钥匙可以开很多锁，会被人称作万能钥匙！
</v>
      </c>
      <c r="H47" s="3" t="str">
        <f>IFERROR(__xludf.DUMMYFUNCTION("GOOGLETRANSLATE(B47, ""zh-TW"", ""zh-CN"")"),"而一把锁若是可以被很多钥匙开，那就说明锁有问题！ 」")</f>
        <v>而一把锁若是可以被很多钥匙开，那就说明锁有问题！ 」</v>
      </c>
      <c r="I47" s="3" t="str">
        <f>IFERROR(__xludf.DUMMYFUNCTION("GOOGLETRANSLATE(C47, ""zh-TW"", ""zh-CN"")"),"糊涂鬼回答说：「你的脑筋去了哪里，若我买了邮票，那不是更重了吗！」")</f>
        <v>糊涂鬼回答说：「你的脑筋去了哪里，若我买了邮票，那不是更重了吗！」</v>
      </c>
      <c r="J47" s="3" t="str">
        <f>IFERROR(__xludf.DUMMYFUNCTION("GOOGLETRANSLATE(D47, ""zh-TW"", ""zh-CN"")"),"「干你屁事」")</f>
        <v>「干你屁事」</v>
      </c>
      <c r="K47" s="3" t="str">
        <f>IFERROR(__xludf.DUMMYFUNCTION("GOOGLETRANSLATE(E47, ""zh-TW"", ""zh-CN"")"),"为什么我的成绩只比100公尺世界纪录慢了20秒，所有人都嘲笑我是个死胖子！ ？")</f>
        <v>为什么我的成绩只比100公尺世界纪录慢了20秒，所有人都嘲笑我是个死胖子！ ？</v>
      </c>
      <c r="L47" s="3"/>
      <c r="M47" s="3"/>
    </row>
    <row r="48">
      <c r="A48" s="4" t="s">
        <v>254</v>
      </c>
      <c r="B48" s="4" t="s">
        <v>255</v>
      </c>
      <c r="C48" s="4" t="s">
        <v>256</v>
      </c>
      <c r="D48" s="4" t="s">
        <v>31</v>
      </c>
      <c r="E48" s="4" t="s">
        <v>257</v>
      </c>
      <c r="F48" s="4" t="s">
        <v>255</v>
      </c>
      <c r="G48" s="3" t="str">
        <f>IFERROR(__xludf.DUMMYFUNCTION("GOOGLETRANSLATE(A48:A56, ""zh-TW"", ""zh-CN"")"),"办公室有一女同事，为人豪爽可爱，和老公感情特别好。
有一次我们吃饭说起小三，我问她：你老公要是有外遇了，你跟他离婚吗？
")</f>
        <v>办公室有一女同事，为人豪爽可爱，和老公感情特别好。
有一次我们吃饭说起小三，我问她：你老公要是有外遇了，你跟他离婚吗？
</v>
      </c>
      <c r="H48" s="3" t="str">
        <f>IFERROR(__xludf.DUMMYFUNCTION("GOOGLETRANSLATE(B48, ""zh-TW"", ""zh-CN"")"),"她斜眼看看她老公，淡淡地说：我这辈子没有离异，只有丧偶！")</f>
        <v>她斜眼看看她老公，淡淡地说：我这辈子没有离异，只有丧偶！</v>
      </c>
      <c r="I48" s="3" t="str">
        <f>IFERROR(__xludf.DUMMYFUNCTION("GOOGLETRANSLATE(C48, ""zh-TW"", ""zh-CN"")"),"男：「咦你不是从天上掉下来的天使吗？」")</f>
        <v>男：「咦你不是从天上掉下来的天使吗？」</v>
      </c>
      <c r="J48" s="3" t="str">
        <f>IFERROR(__xludf.DUMMYFUNCTION("GOOGLETRANSLATE(D48, ""zh-TW"", ""zh-CN"")"),"「而且你是校长，怎么可以不去！」")</f>
        <v>「而且你是校长，怎么可以不去！」</v>
      </c>
      <c r="K48" s="3" t="str">
        <f>IFERROR(__xludf.DUMMYFUNCTION("GOOGLETRANSLATE(E48, ""zh-TW"", ""zh-CN"")"),"小华：「钢琴。」")</f>
        <v>小华：「钢琴。」</v>
      </c>
      <c r="L48" s="3"/>
      <c r="M48" s="3"/>
    </row>
    <row r="49">
      <c r="A49" s="4" t="s">
        <v>258</v>
      </c>
      <c r="B49" s="3"/>
      <c r="C49" s="4" t="s">
        <v>259</v>
      </c>
      <c r="D49" s="4" t="s">
        <v>260</v>
      </c>
      <c r="E49" s="4" t="s">
        <v>151</v>
      </c>
      <c r="F49" s="3"/>
      <c r="G49" s="3" t="str">
        <f>IFERROR(__xludf.DUMMYFUNCTION("GOOGLETRANSLATE(A49:A57, ""zh-TW"", ""zh-CN"")"),"结婚30年的老夫妻，庆祝纪念日到日本旅行，夜宿温泉民宿。
睡到半夜，老先生突然紧紧抱住太太，说：「这辈子太短了！」
太太醒了过来，听到先生这句话，当场感动掉泪说：「都是缘份啊！」
老先生：…………………….
没好气说：「什么缘份？被子都盖不到脚啦！」
")</f>
        <v>结婚30年的老夫妻，庆祝纪念日到日本旅行，夜宿温泉民宿。
睡到半夜，老先生突然紧紧抱住太太，说：「这辈子太短了！」
太太醒了过来，听到先生这句话，当场感动掉泪说：「都是缘份啊！」
老先生：…………………….
没好气说：「什么缘份？被子都盖不到脚啦！」
</v>
      </c>
      <c r="H49" s="3" t="str">
        <f>IFERROR(__xludf.DUMMYFUNCTION("GOOGLETRANSLATE(B49, ""zh-TW"", ""zh-CN"")"),"#VALUE!")</f>
        <v>#VALUE!</v>
      </c>
      <c r="I49" s="3" t="str">
        <f>IFERROR(__xludf.DUMMYFUNCTION("GOOGLETRANSLATE(C49, ""zh-TW"", ""zh-CN"")"),"老婆：随「便」！")</f>
        <v>老婆：随「便」！</v>
      </c>
      <c r="J49" s="3" t="str">
        <f>IFERROR(__xludf.DUMMYFUNCTION("GOOGLETRANSLATE(D49, ""zh-TW"", ""zh-CN"")"),"就能乱坐座位了？你给我起来！")</f>
        <v>就能乱坐座位了？你给我起来！</v>
      </c>
      <c r="K49" s="3" t="str">
        <f>IFERROR(__xludf.DUMMYFUNCTION("GOOGLETRANSLATE(E49, ""zh-TW"", ""zh-CN"")"),"他气得大叫：「好啊，张麻子！我是和这个女人结婚的，我已经没法子所以才跟她在一起了，可是你何苦呢？」")</f>
        <v>他气得大叫：「好啊，张麻子！我是和这个女人结婚的，我已经没法子所以才跟她在一起了，可是你何苦呢？」</v>
      </c>
      <c r="L49" s="3"/>
      <c r="M49" s="3"/>
    </row>
    <row r="50">
      <c r="A50" s="4" t="s">
        <v>261</v>
      </c>
      <c r="B50" s="4" t="s">
        <v>262</v>
      </c>
      <c r="C50" s="4" t="s">
        <v>263</v>
      </c>
      <c r="D50" s="4" t="s">
        <v>264</v>
      </c>
      <c r="E50" s="4" t="s">
        <v>124</v>
      </c>
      <c r="F50" s="4" t="s">
        <v>263</v>
      </c>
      <c r="G50" s="3" t="str">
        <f>IFERROR(__xludf.DUMMYFUNCTION("GOOGLETRANSLATE(A50:A58, ""zh-TW"", ""zh-CN"")"),"老婆问老公：
老公，这辈子你睡过几个女人啊？
老公说：")</f>
        <v>老婆问老公：
老公，这辈子你睡过几个女人啊？
老公说：</v>
      </c>
      <c r="H50" s="3" t="str">
        <f>IFERROR(__xludf.DUMMYFUNCTION("GOOGLETRANSLATE(B50, ""zh-TW"", ""zh-CN"")"),"答：我针剑(我真贱)")</f>
        <v>答：我针剑(我真贱)</v>
      </c>
      <c r="I50" s="3" t="str">
        <f>IFERROR(__xludf.DUMMYFUNCTION("GOOGLETRANSLATE(C50, ""zh-TW"", ""zh-CN"")"),"只有妳一个，其他的都让我整晚睡不着。")</f>
        <v>只有妳一个，其他的都让我整晚睡不着。</v>
      </c>
      <c r="J50" s="3" t="str">
        <f>IFERROR(__xludf.DUMMYFUNCTION("GOOGLETRANSLATE(D50, ""zh-TW"", ""zh-CN"")"),"有人考试靠实力，有人考试靠视力，而我考试靠的是丰富的想像力。")</f>
        <v>有人考试靠实力，有人考试靠视力，而我考试靠的是丰富的想像力。</v>
      </c>
      <c r="K50" s="3" t="str">
        <f>IFERROR(__xludf.DUMMYFUNCTION("GOOGLETRANSLATE(E50, ""zh-TW"", ""zh-CN"")"),"男：「泼妇。」")</f>
        <v>男：「泼妇。」</v>
      </c>
      <c r="L50" s="3"/>
      <c r="M50" s="3"/>
    </row>
    <row r="51">
      <c r="A51" s="4" t="s">
        <v>265</v>
      </c>
      <c r="B51" s="4" t="s">
        <v>266</v>
      </c>
      <c r="C51" s="4" t="s">
        <v>267</v>
      </c>
      <c r="D51" s="4" t="s">
        <v>268</v>
      </c>
      <c r="E51" s="4" t="s">
        <v>269</v>
      </c>
      <c r="F51" s="4" t="s">
        <v>266</v>
      </c>
      <c r="G51" s="3" t="str">
        <f>IFERROR(__xludf.DUMMYFUNCTION("GOOGLETRANSLATE(A51:A59, ""zh-TW"", ""zh-CN"")"),"董事长的助理名叫光光，有天董事长叫助理去买蛋塔然后亲自拿去分给公司员工。
一位女性主管吃了后，惊觉非常好吃….
董事长说，这是我托光光去买的，如果喜欢的话，你也可以托光光去买。
女主管面有难色问：一定要脱光光吗？
董事长说，不托光光也可以，只是托光光去买比较快
")</f>
        <v>董事长的助理名叫光光，有天董事长叫助理去买蛋塔然后亲自拿去分给公司员工。
一位女性主管吃了后，惊觉非常好吃….
董事长说，这是我托光光去买的，如果喜欢的话，你也可以托光光去买。
女主管面有难色问：一定要脱光光吗？
董事长说，不托光光也可以，只是托光光去买比较快
</v>
      </c>
      <c r="H51" s="3" t="str">
        <f>IFERROR(__xludf.DUMMYFUNCTION("GOOGLETRANSLATE(B51, ""zh-TW"", ""zh-CN"")"),"要不然等一下我托光光带你去‼")</f>
        <v>要不然等一下我托光光带你去‼</v>
      </c>
      <c r="I51" s="3" t="str">
        <f>IFERROR(__xludf.DUMMYFUNCTION("GOOGLETRANSLATE(C51, ""zh-TW"", ""zh-CN"")"),"另一位回答说：我也记不起来了！")</f>
        <v>另一位回答说：我也记不起来了！</v>
      </c>
      <c r="J51" s="3" t="str">
        <f>IFERROR(__xludf.DUMMYFUNCTION("GOOGLETRANSLATE(D51, ""zh-TW"", ""zh-CN"")"),"答：因为在厕所会得到一种氨味")</f>
        <v>答：因为在厕所会得到一种氨味</v>
      </c>
      <c r="K51" s="3" t="str">
        <f>IFERROR(__xludf.DUMMYFUNCTION("GOOGLETRANSLATE(E51, ""zh-TW"", ""zh-CN"")"),"于是……挂了..")</f>
        <v>于是……挂了..</v>
      </c>
      <c r="L51" s="3"/>
      <c r="M51" s="3"/>
    </row>
    <row r="52">
      <c r="A52" s="4" t="s">
        <v>270</v>
      </c>
      <c r="B52" s="4" t="s">
        <v>271</v>
      </c>
      <c r="C52" s="4" t="s">
        <v>272</v>
      </c>
      <c r="D52" s="4" t="s">
        <v>273</v>
      </c>
      <c r="E52" s="4" t="s">
        <v>274</v>
      </c>
      <c r="F52" s="4" t="s">
        <v>271</v>
      </c>
      <c r="G52" s="3" t="str">
        <f>IFERROR(__xludf.DUMMYFUNCTION("GOOGLETRANSLATE(A52:A60, ""zh-TW"", ""zh-CN"")"),"老公：我刚刚逛街，看见四款包，不知道妳喜欢哪一个，所以我全买了！
老婆：哇～（开心）
快拿来我看看！ （期待）
")</f>
        <v>老公：我刚刚逛街，看见四款包，不知道妳喜欢哪一个，所以我全买了！
老婆：哇～（开心）
快拿来我看看！ （期待）
</v>
      </c>
      <c r="H52" s="3" t="str">
        <f>IFERROR(__xludf.DUMMYFUNCTION("GOOGLETRANSLATE(B52, ""zh-TW"", ""zh-CN"")"),"老公：豆沙包、肉包、菜包、割包…..")</f>
        <v>老公：豆沙包、肉包、菜包、割包…..</v>
      </c>
      <c r="I52" s="3" t="str">
        <f>IFERROR(__xludf.DUMMYFUNCTION("GOOGLETRANSLATE(C52, ""zh-TW"", ""zh-CN"")"),"老师：「……」")</f>
        <v>老师：「……」</v>
      </c>
      <c r="J52" s="3" t="str">
        <f>IFERROR(__xludf.DUMMYFUNCTION("GOOGLETRANSLATE(D52, ""zh-TW"", ""zh-CN"")"),"这位跳水运动员的动作难度很大，他做了一个转体「三周」、接前空翻「三周半」、接后空翻「一个月」。")</f>
        <v>这位跳水运动员的动作难度很大，他做了一个转体「三周」、接前空翻「三周半」、接后空翻「一个月」。</v>
      </c>
      <c r="K52" s="3" t="str">
        <f>IFERROR(__xludf.DUMMYFUNCTION("GOOGLETRANSLATE(E52, ""zh-TW"", ""zh-CN"")"),"答：BOOK11（不可思议）")</f>
        <v>答：BOOK11（不可思议）</v>
      </c>
      <c r="L52" s="3"/>
      <c r="M52" s="3"/>
    </row>
    <row r="53">
      <c r="A53" s="4" t="s">
        <v>275</v>
      </c>
      <c r="B53" s="4" t="s">
        <v>276</v>
      </c>
      <c r="C53" s="4" t="s">
        <v>277</v>
      </c>
      <c r="D53" s="4" t="s">
        <v>278</v>
      </c>
      <c r="E53" s="4" t="s">
        <v>65</v>
      </c>
      <c r="F53" s="4" t="s">
        <v>277</v>
      </c>
      <c r="G53" s="3" t="str">
        <f>IFERROR(__xludf.DUMMYFUNCTION("GOOGLETRANSLATE(A53:A61, ""zh-TW"", ""zh-CN"")"),"阿伯脚扭到了，媳妇听闻后，就叫阿伯去看医生。
阿伯看了医生，护士给了一包药说：「药效12小时。」
阿伯领了药就坐在门口…..
过了4.5小时媳妇查觉不对劲，就赶紧跑到医院，见了公公在那「哈、哈、哈、哈、一直笑」
就问公公在做啥？阿伯生气回答：「卖吵，医生说要笑12小时，我才笑4个小时！」
话说护士给了药后，顺口说了一句：「吃饱三粒。」
老伯回到家翻箱到柜，媳妇见状，就问公公在找什么？
老伯说：「找药，护士要我吃130粒。」
二天后老伯回诊，这次医生没开药，只说一句：「多喝水。」
老伯一回到家，就躺在床"&amp;"上，一动也不动。
媳妇一看，大事不妙，便上前询问。
只见公公说：「医生要我多喝水(倒好势)。」
阿伯吃完选举宴回家时不小心被车子撞倒，被送到附近医院。
护士小姐看他有点神智不清，就帮他填写病历资料，知道阿伯姓林后，
于是问他：「阿伯，你林啥？」(台语)
阿伯答：「我喝两罐袐鲁ㄋㄧㄚˊ。」(台语)
护士：「不是啦！我是问你叫啥？」(台语)
阿伯答：「我叫海带配卤蛋啦！」(台语)
护士：！ @#$%^&amp;*
问不出个所以然，于是护士带阿伯去照X光。
护士小姐说：「阿伯，你人趴过来。」(台语)
阿伯说：「妳骗"&amp;"我ㄌㄝ不懂，哪有人撞着胸坎要照懒趴？」(台语)
好不容易告诉阿伯趴在X光机上准备要照时，
护士说：「阿伯！我数到3就要照(跑)喔！！(台语)1…2…3」")</f>
        <v>阿伯脚扭到了，媳妇听闻后，就叫阿伯去看医生。
阿伯看了医生，护士给了一包药说：「药效12小时。」
阿伯领了药就坐在门口…..
过了4.5小时媳妇查觉不对劲，就赶紧跑到医院，见了公公在那「哈、哈、哈、哈、一直笑」
就问公公在做啥？阿伯生气回答：「卖吵，医生说要笑12小时，我才笑4个小时！」
话说护士给了药后，顺口说了一句：「吃饱三粒。」
老伯回到家翻箱到柜，媳妇见状，就问公公在找什么？
老伯说：「找药，护士要我吃130粒。」
二天后老伯回诊，这次医生没开药，只说一句：「多喝水。」
老伯一回到家，就躺在床上，一动也不动。
媳妇一看，大事不妙，便上前询问。
只见公公说：「医生要我多喝水(倒好势)。」
阿伯吃完选举宴回家时不小心被车子撞倒，被送到附近医院。
护士小姐看他有点神智不清，就帮他填写病历资料，知道阿伯姓林后，
于是问他：「阿伯，你林啥？」(台语)
阿伯答：「我喝两罐袐鲁ㄋㄧㄚˊ。」(台语)
护士：「不是啦！我是问你叫啥？」(台语)
阿伯答：「我叫海带配卤蛋啦！」(台语)
护士：！ @#$%^&amp;*
问不出个所以然，于是护士带阿伯去照X光。
护士小姐说：「阿伯，你人趴过来。」(台语)
阿伯说：「妳骗我ㄌㄝ不懂，哪有人撞着胸坎要照懒趴？」(台语)
好不容易告诉阿伯趴在X光机上准备要照时，
护士说：「阿伯！我数到3就要照(跑)喔！！(台语)1…2…3」</v>
      </c>
      <c r="H53" s="3" t="str">
        <f>IFERROR(__xludf.DUMMYFUNCTION("GOOGLETRANSLATE(B53, ""zh-TW"", ""zh-CN"")"),"体卫组老师说：「你那朋友对着沙包跪了一下午了！」")</f>
        <v>体卫组老师说：「你那朋友对着沙包跪了一下午了！」</v>
      </c>
      <c r="I53" s="3" t="str">
        <f>IFERROR(__xludf.DUMMYFUNCTION("GOOGLETRANSLATE(C53, ""zh-TW"", ""zh-CN"")"),"只见阿伯往X光室外面死命的跑…")</f>
        <v>只见阿伯往X光室外面死命的跑…</v>
      </c>
      <c r="J53" s="3" t="str">
        <f>IFERROR(__xludf.DUMMYFUNCTION("GOOGLETRANSLATE(D53, ""zh-TW"", ""zh-CN"")"),"让女人和小孩先走！")</f>
        <v>让女人和小孩先走！</v>
      </c>
      <c r="K53" s="3" t="str">
        <f>IFERROR(__xludf.DUMMYFUNCTION("GOOGLETRANSLATE(E53, ""zh-TW"", ""zh-CN"")"),"老板：「……」")</f>
        <v>老板：「……」</v>
      </c>
      <c r="L53" s="3"/>
      <c r="M53" s="3"/>
    </row>
    <row r="54">
      <c r="A54" s="4" t="s">
        <v>279</v>
      </c>
      <c r="B54" s="4" t="s">
        <v>280</v>
      </c>
      <c r="C54" s="4" t="s">
        <v>281</v>
      </c>
      <c r="D54" s="4" t="s">
        <v>282</v>
      </c>
      <c r="E54" s="4" t="s">
        <v>256</v>
      </c>
      <c r="F54" s="4" t="s">
        <v>280</v>
      </c>
      <c r="G54" s="3" t="str">
        <f>IFERROR(__xludf.DUMMYFUNCTION("GOOGLETRANSLATE(A54:A62, ""zh-TW"", ""zh-CN"")"),"周一：遇上船长。
周二：船长邀我共进晚餐。
周三：船长要跟我那个我不从。
周四：船长威胁再不从就把整条船弄沉，淹死七百多人。
周五：我救了七百多人。
周六：连续救了好几回。")</f>
        <v>周一：遇上船长。
周二：船长邀我共进晚餐。
周三：船长要跟我那个我不从。
周四：船长威胁再不从就把整条船弄沉，淹死七百多人。
周五：我救了七百多人。
周六：连续救了好几回。</v>
      </c>
      <c r="H54" s="3" t="str">
        <f>IFERROR(__xludf.DUMMYFUNCTION("GOOGLETRANSLATE(B54, ""zh-TW"", ""zh-CN"")"),"周日：船长喊救命，可是我还想救大家")</f>
        <v>周日：船长喊救命，可是我还想救大家</v>
      </c>
      <c r="I54" s="3" t="str">
        <f>IFERROR(__xludf.DUMMYFUNCTION("GOOGLETRANSLATE(C54, ""zh-TW"", ""zh-CN"")"),"答：信，信是蛋蛋")</f>
        <v>答：信，信是蛋蛋</v>
      </c>
      <c r="J54" s="3" t="str">
        <f>IFERROR(__xludf.DUMMYFUNCTION("GOOGLETRANSLATE(D54, ""zh-TW"", ""zh-CN"")"),"强盗头子啐了一口，生气的说：""我们出生入死，费了九牛二虎之力，才抢到两千万；他们坐办公室的只是动动口舌，就得到一亿元！""")</f>
        <v>强盗头子啐了一口，生气的说："我们出生入死，费了九牛二虎之力，才抢到两千万；他们坐办公室的只是动动口舌，就得到一亿元！"</v>
      </c>
      <c r="K54" s="3" t="str">
        <f>IFERROR(__xludf.DUMMYFUNCTION("GOOGLETRANSLATE(E54, ""zh-TW"", ""zh-CN"")"),"男：「咦你不是从天上掉下来的天使吗？」")</f>
        <v>男：「咦你不是从天上掉下来的天使吗？」</v>
      </c>
      <c r="L54" s="3"/>
      <c r="M54" s="3"/>
    </row>
    <row r="55">
      <c r="A55" s="4" t="s">
        <v>283</v>
      </c>
      <c r="B55" s="4" t="s">
        <v>284</v>
      </c>
      <c r="C55" s="4" t="s">
        <v>285</v>
      </c>
      <c r="D55" s="4" t="s">
        <v>286</v>
      </c>
      <c r="E55" s="4" t="s">
        <v>287</v>
      </c>
      <c r="F55" s="4" t="s">
        <v>284</v>
      </c>
      <c r="G55" s="3" t="str">
        <f>IFERROR(__xludf.DUMMYFUNCTION("GOOGLETRANSLATE(A55:A63, ""zh-TW"", ""zh-CN"")"),"有位原住民朋友去应征工作~
主管问：请问您的学经历是……？
原：我是台…大历史的啦！
主管：哦！台大的，很好啊！
原：不是啦！
")</f>
        <v>有位原住民朋友去应征工作~
主管问：请问您的学经历是……？
原：我是台…大历史的啦！
主管：哦！台大的，很好啊！
原：不是啦！
</v>
      </c>
      <c r="H55" s="3" t="str">
        <f>IFERROR(__xludf.DUMMYFUNCTION("GOOGLETRANSLATE(B55, ""zh-TW"", ""zh-CN"")"),"是抬大理石的啦！")</f>
        <v>是抬大理石的啦！</v>
      </c>
      <c r="I55" s="3" t="str">
        <f>IFERROR(__xludf.DUMMYFUNCTION("GOOGLETRANSLATE(C55, ""zh-TW"", ""zh-CN"")"),"突然就被一条河泼了水，河生气的说：什么火才棒！水才棒！")</f>
        <v>突然就被一条河泼了水，河生气的说：什么火才棒！水才棒！</v>
      </c>
      <c r="J55" s="3" t="str">
        <f>IFERROR(__xludf.DUMMYFUNCTION("GOOGLETRANSLATE(D55, ""zh-TW"", ""zh-CN"")"),"法官：「……」")</f>
        <v>法官：「……」</v>
      </c>
      <c r="K55" s="3" t="str">
        <f>IFERROR(__xludf.DUMMYFUNCTION("GOOGLETRANSLATE(E55, ""zh-TW"", ""zh-CN"")"),"妻子指着他们的五个孩子说：你认为我是从Google下载这些孩子的吗？")</f>
        <v>妻子指着他们的五个孩子说：你认为我是从Google下载这些孩子的吗？</v>
      </c>
      <c r="L55" s="3"/>
      <c r="M55" s="3"/>
    </row>
    <row r="56">
      <c r="A56" s="4" t="s">
        <v>288</v>
      </c>
      <c r="B56" s="4" t="s">
        <v>289</v>
      </c>
      <c r="C56" s="4" t="s">
        <v>290</v>
      </c>
      <c r="D56" s="4" t="s">
        <v>291</v>
      </c>
      <c r="E56" s="4" t="s">
        <v>292</v>
      </c>
      <c r="F56" s="4" t="s">
        <v>292</v>
      </c>
      <c r="G56" s="3" t="str">
        <f>IFERROR(__xludf.DUMMYFUNCTION("GOOGLETRANSLATE(A56:A64, ""zh-TW"", ""zh-CN"")"),"有个阿婆到杂货店去
问小姐说：「阿！你这甘有火炉(台语发音)？」
小姐说：「妳要烤身体的还是烤肉用的？」
")</f>
        <v>有个阿婆到杂货店去
问小姐说：「阿！你这甘有火炉(台语发音)？」
小姐说：「妳要烤身体的还是烤肉用的？」
</v>
      </c>
      <c r="H56" s="3" t="str">
        <f>IFERROR(__xludf.DUMMYFUNCTION("GOOGLETRANSLATE(B56, ""zh-TW"", ""zh-CN"")"),"「亲爱的作家先生，有时候睡觉也是一种意见的表示。」")</f>
        <v>「亲爱的作家先生，有时候睡觉也是一种意见的表示。」</v>
      </c>
      <c r="I56" s="3" t="str">
        <f>IFERROR(__xludf.DUMMYFUNCTION("GOOGLETRANSLATE(C56, ""zh-TW"", ""zh-CN"")"),"老张说：「我们只要一吵架，什么陈年旧帐，什么鸡毛蒜皮的芝麻小事，她都记得清清楚楚，无一遗漏。会计不就需要这种人才吗？」")</f>
        <v>老张说：「我们只要一吵架，什么陈年旧帐，什么鸡毛蒜皮的芝麻小事，她都记得清清楚楚，无一遗漏。会计不就需要这种人才吗？」</v>
      </c>
      <c r="J56" s="3" t="str">
        <f>IFERROR(__xludf.DUMMYFUNCTION("GOOGLETRANSLATE(D56, ""zh-TW"", ""zh-CN"")"),"先生：#$%&amp;........")</f>
        <v>先生：#$%&amp;........</v>
      </c>
      <c r="K56" s="3" t="str">
        <f>IFERROR(__xludf.DUMMYFUNCTION("GOOGLETRANSLATE(E56, ""zh-TW"", ""zh-CN"")"),"阿婆说：「烤你去死啦！我要洗头发的『飞柔』啦！」")</f>
        <v>阿婆说：「烤你去死啦！我要洗头发的『飞柔』啦！」</v>
      </c>
      <c r="L56" s="3"/>
      <c r="M56" s="3"/>
    </row>
    <row r="57">
      <c r="A57" s="4" t="s">
        <v>293</v>
      </c>
      <c r="B57" s="4" t="s">
        <v>188</v>
      </c>
      <c r="C57" s="4" t="s">
        <v>294</v>
      </c>
      <c r="D57" s="4" t="s">
        <v>295</v>
      </c>
      <c r="E57" s="4" t="s">
        <v>296</v>
      </c>
      <c r="F57" s="4" t="s">
        <v>296</v>
      </c>
      <c r="G57" s="3" t="str">
        <f>IFERROR(__xludf.DUMMYFUNCTION("GOOGLETRANSLATE(A57:A65, ""zh-TW"", ""zh-CN"")"),"老师：「小新，请用『左右为难』来造句」
小新：「我考试时左右为难」
老师：「是题目不会答，让你左右为难？」
")</f>
        <v>老师：「小新，请用『左右为难』来造句」
小新：「我考试时左右为难」
老师：「是题目不会答，让你左右为难？」
</v>
      </c>
      <c r="H57" s="3" t="str">
        <f>IFERROR(__xludf.DUMMYFUNCTION("GOOGLETRANSLATE(B57, ""zh-TW"", ""zh-CN"")"),"老板的意思是：去个头！ 」")</f>
        <v>老板的意思是：去个头！ 」</v>
      </c>
      <c r="I57" s="3" t="str">
        <f>IFERROR(__xludf.DUMMYFUNCTION("GOOGLETRANSLATE(C57, ""zh-TW"", ""zh-CN"")"),"小芳：「……」")</f>
        <v>小芳：「……」</v>
      </c>
      <c r="J57" s="3" t="str">
        <f>IFERROR(__xludf.DUMMYFUNCTION("GOOGLETRANSLATE(D57, ""zh-TW"", ""zh-CN"")"),"洋妞：「????」")</f>
        <v>洋妞：「????」</v>
      </c>
      <c r="K57" s="3" t="str">
        <f>IFERROR(__xludf.DUMMYFUNCTION("GOOGLETRANSLATE(E57, ""zh-TW"", ""zh-CN"")"),"小新：「不，是左右同学答案不一样，让我左右为难」。")</f>
        <v>小新：「不，是左右同学答案不一样，让我左右为难」。</v>
      </c>
      <c r="L57" s="3"/>
      <c r="M57" s="3"/>
    </row>
    <row r="58">
      <c r="A58" s="4" t="s">
        <v>297</v>
      </c>
      <c r="B58" s="3"/>
      <c r="C58" s="4" t="s">
        <v>298</v>
      </c>
      <c r="D58" s="4" t="s">
        <v>299</v>
      </c>
      <c r="E58" s="4" t="s">
        <v>300</v>
      </c>
      <c r="F58" s="4" t="s">
        <v>299</v>
      </c>
      <c r="G58" s="3" t="str">
        <f>IFERROR(__xludf.DUMMYFUNCTION("GOOGLETRANSLATE(A58:A66, ""zh-TW"", ""zh-CN"")"),"某医生在家接到同事电话：打麻将，三缺一！
医生说：我马上来！
妻子在旁边问：情况严重吗？
")</f>
        <v>某医生在家接到同事电话：打麻将，三缺一！
医生说：我马上来！
妻子在旁边问：情况严重吗？
</v>
      </c>
      <c r="H58" s="3" t="str">
        <f>IFERROR(__xludf.DUMMYFUNCTION("GOOGLETRANSLATE(B58, ""zh-TW"", ""zh-CN"")"),"#VALUE!")</f>
        <v>#VALUE!</v>
      </c>
      <c r="I58" s="3" t="str">
        <f>IFERROR(__xludf.DUMMYFUNCTION("GOOGLETRANSLATE(C58, ""zh-TW"", ""zh-CN"")"),"丙：我没有家，我想他们留下陪我！")</f>
        <v>丙：我没有家，我想他们留下陪我！</v>
      </c>
      <c r="J58" s="3" t="str">
        <f>IFERROR(__xludf.DUMMYFUNCTION("GOOGLETRANSLATE(D58, ""zh-TW"", ""zh-CN"")"),"医生严肃地说：很严重，已有三位医生在那了。")</f>
        <v>医生严肃地说：很严重，已有三位医生在那了。</v>
      </c>
      <c r="K58" s="3" t="str">
        <f>IFERROR(__xludf.DUMMYFUNCTION("GOOGLETRANSLATE(E58, ""zh-TW"", ""zh-CN"")"),"阿土就说：「我就问她啊…你奶奶多大啊？就被~~~~~~~~~」")</f>
        <v>阿土就说：「我就问她啊…你奶奶多大啊？就被~~~~~~~~~」</v>
      </c>
      <c r="L58" s="3"/>
      <c r="M58" s="3"/>
    </row>
    <row r="59">
      <c r="A59" s="4" t="s">
        <v>301</v>
      </c>
      <c r="B59" s="4" t="s">
        <v>302</v>
      </c>
      <c r="C59" s="4" t="s">
        <v>303</v>
      </c>
      <c r="D59" s="3"/>
      <c r="E59" s="4" t="s">
        <v>304</v>
      </c>
      <c r="F59" s="4" t="s">
        <v>303</v>
      </c>
      <c r="G59" s="3" t="str">
        <f>IFERROR(__xludf.DUMMYFUNCTION("GOOGLETRANSLATE(A59:A67, ""zh-TW"", ""zh-CN"")"),"「请问禅师，现在社会那么乱，我这一弱女子应当如何保护自己？」
禅师二话不说，倒了一杯水，立即泼到了女子的脸上。
女子一楞，说道：「难道你是要我保持冷静，以此对待世界的一切吗？」
禅师摇摇头…
")</f>
        <v>「请问禅师，现在社会那么乱，我这一弱女子应当如何保护自己？」
禅师二话不说，倒了一杯水，立即泼到了女子的脸上。
女子一楞，说道：「难道你是要我保持冷静，以此对待世界的一切吗？」
禅师摇摇头…
</v>
      </c>
      <c r="H59" s="3" t="str">
        <f>IFERROR(__xludf.DUMMYFUNCTION("GOOGLETRANSLATE(B59, ""zh-TW"", ""zh-CN"")"),"「因为时间会冲淡一切。」")</f>
        <v>「因为时间会冲淡一切。」</v>
      </c>
      <c r="I59" s="3" t="str">
        <f>IFERROR(__xludf.DUMMYFUNCTION("GOOGLETRANSLATE(C59, ""zh-TW"", ""zh-CN"")"),"「你素颜就可以了」")</f>
        <v>「你素颜就可以了」</v>
      </c>
      <c r="J59" s="3" t="str">
        <f>IFERROR(__xludf.DUMMYFUNCTION("GOOGLETRANSLATE(D59, ""zh-TW"", ""zh-CN"")"),"#VALUE!")</f>
        <v>#VALUE!</v>
      </c>
      <c r="K59" s="3" t="str">
        <f>IFERROR(__xludf.DUMMYFUNCTION("GOOGLETRANSLATE(E59, ""zh-TW"", ""zh-CN"")"),"对她说：「能站起来一下吗？我要进到你后面去…」")</f>
        <v>对她说：「能站起来一下吗？我要进到你后面去…」</v>
      </c>
      <c r="L59" s="3"/>
      <c r="M59" s="3"/>
    </row>
    <row r="60">
      <c r="A60" s="4" t="s">
        <v>305</v>
      </c>
      <c r="B60" s="4" t="s">
        <v>306</v>
      </c>
      <c r="C60" s="4" t="s">
        <v>307</v>
      </c>
      <c r="D60" s="4" t="s">
        <v>308</v>
      </c>
      <c r="E60" s="4" t="s">
        <v>309</v>
      </c>
      <c r="F60" s="4" t="s">
        <v>306</v>
      </c>
      <c r="G60" s="3" t="str">
        <f>IFERROR(__xludf.DUMMYFUNCTION("GOOGLETRANSLATE(A60:A68, ""zh-TW"", ""zh-CN"")"),"某立委访问一精神病院时，问院长：「如何判断一个精神病患者是否可以出院？」
院长说：「我们会将一个浴缸放满水，然后提供一个汤匙，一个茶杯和一个水桶给病人，然后请他把浴缸的水弄掉。」
「噢！我了解了。」
立委说：「正常人会选择用水桶，因为它比汤匙和茶杯都来得大。」
「不！」
")</f>
        <v>某立委访问一精神病院时，问院长：「如何判断一个精神病患者是否可以出院？」
院长说：「我们会将一个浴缸放满水，然后提供一个汤匙，一个茶杯和一个水桶给病人，然后请他把浴缸的水弄掉。」
「噢！我了解了。」
立委说：「正常人会选择用水桶，因为它比汤匙和茶杯都来得大。」
「不！」
</v>
      </c>
      <c r="H60" s="3" t="str">
        <f>IFERROR(__xludf.DUMMYFUNCTION("GOOGLETRANSLATE(B60, ""zh-TW"", ""zh-CN"")"),"院长说：「一个正常人会把浴缸底的塞子拉起来就好了。阿……要不要帮您安排个靠窗户的床位呀？」")</f>
        <v>院长说：「一个正常人会把浴缸底的塞子拉起来就好了。阿……要不要帮您安排个靠窗户的床位呀？」</v>
      </c>
      <c r="I60" s="3" t="str">
        <f>IFERROR(__xludf.DUMMYFUNCTION("GOOGLETRANSLATE(C60, ""zh-TW"", ""zh-CN"")"),"小新：「我爸晚上没地方去，只好在家盯我写功课。」")</f>
        <v>小新：「我爸晚上没地方去，只好在家盯我写功课。」</v>
      </c>
      <c r="J60" s="3" t="str">
        <f>IFERROR(__xludf.DUMMYFUNCTION("GOOGLETRANSLATE(D60, ""zh-TW"", ""zh-CN"")"),"小新：「有人会告你性骚扰」")</f>
        <v>小新：「有人会告你性骚扰」</v>
      </c>
      <c r="K60" s="3" t="str">
        <f>IFERROR(__xludf.DUMMYFUNCTION("GOOGLETRANSLATE(E60, ""zh-TW"", ""zh-CN"")"),"食品厂老板连忙说：「不敢不敢，我正想到贵厂取经呢～听说贵厂所做出的砖块，比我们的核桃酥还酥呢！」")</f>
        <v>食品厂老板连忙说：「不敢不敢，我正想到贵厂取经呢～听说贵厂所做出的砖块，比我们的核桃酥还酥呢！」</v>
      </c>
      <c r="L60" s="3"/>
      <c r="M60" s="3"/>
    </row>
    <row r="61">
      <c r="A61" s="4" t="s">
        <v>310</v>
      </c>
      <c r="B61" s="4" t="s">
        <v>311</v>
      </c>
      <c r="C61" s="4" t="s">
        <v>312</v>
      </c>
      <c r="D61" s="4" t="s">
        <v>313</v>
      </c>
      <c r="E61" s="4" t="s">
        <v>314</v>
      </c>
      <c r="F61" s="4" t="s">
        <v>311</v>
      </c>
      <c r="G61" s="3" t="str">
        <f>IFERROR(__xludf.DUMMYFUNCTION("GOOGLETRANSLATE(A61:A69, ""zh-TW"", ""zh-CN"")"),"累了一天，终于搞定了….
上午把车看好了，也试乘了，BMW7系列，有2014现车，
感觉还可以，计画后天去付订金。
下午也去看了房子，独栋的别墅价格还可接受，160坪的，门口有花园，可停车，折扣也已经谈好准备下订金了。
现在万事俱备，就看今天的威力彩了。
")</f>
        <v>累了一天，终于搞定了….
上午把车看好了，也试乘了，BMW7系列，有2014现车，
感觉还可以，计画后天去付订金。
下午也去看了房子，独栋的别墅价格还可接受，160坪的，门口有花园，可停车，折扣也已经谈好准备下订金了。
现在万事俱备，就看今天的威力彩了。
</v>
      </c>
      <c r="H61" s="3" t="str">
        <f>IFERROR(__xludf.DUMMYFUNCTION("GOOGLETRANSLATE(B61, ""zh-TW"", ""zh-CN"")"),"如果不中的话，今天就他妈的白忙了！")</f>
        <v>如果不中的话，今天就他妈的白忙了！</v>
      </c>
      <c r="I61" s="3" t="str">
        <f>IFERROR(__xludf.DUMMYFUNCTION("GOOGLETRANSLATE(C61, ""zh-TW"", ""zh-CN"")"),"但一位中国人看到了，大吃一惊，原来上面写着「物美价廉」。")</f>
        <v>但一位中国人看到了，大吃一惊，原来上面写着「物美价廉」。</v>
      </c>
      <c r="J61" s="3" t="str">
        <f>IFERROR(__xludf.DUMMYFUNCTION("GOOGLETRANSLATE(D61, ""zh-TW"", ""zh-CN"")"),"「当然，」那独身男子还是不胜感叹：「可是，连你都不要我，还有谁肯要我呢？」")</f>
        <v>「当然，」那独身男子还是不胜感叹：「可是，连你都不要我，还有谁肯要我呢？」</v>
      </c>
      <c r="K61" s="3" t="str">
        <f>IFERROR(__xludf.DUMMYFUNCTION("GOOGLETRANSLATE(E61, ""zh-TW"", ""zh-CN"")"),"孙子：「万一老师叫请家长，您让谁去呢？」")</f>
        <v>孙子：「万一老师叫请家长，您让谁去呢？」</v>
      </c>
      <c r="L61" s="3"/>
      <c r="M61" s="3"/>
    </row>
    <row r="62">
      <c r="A62" s="4" t="s">
        <v>315</v>
      </c>
      <c r="B62" s="4" t="s">
        <v>316</v>
      </c>
      <c r="C62" s="4" t="s">
        <v>317</v>
      </c>
      <c r="D62" s="4" t="s">
        <v>318</v>
      </c>
      <c r="E62" s="4" t="s">
        <v>319</v>
      </c>
      <c r="F62" s="4" t="s">
        <v>316</v>
      </c>
      <c r="G62" s="3" t="str">
        <f>IFERROR(__xludf.DUMMYFUNCTION("GOOGLETRANSLATE(A62:A70, ""zh-TW"", ""zh-CN"")"),"病人：「我失眠。」
医生：「这些药丸，红色让你梦到德华；白色梦到富城；绿色梦到润发。」
病人大喜问道：「那我全部服下去呢？」
")</f>
        <v>病人：「我失眠。」
医生：「这些药丸，红色让你梦到德华；白色梦到富城；绿色梦到润发。」
病人大喜问道：「那我全部服下去呢？」
</v>
      </c>
      <c r="H62" s="3" t="str">
        <f>IFERROR(__xludf.DUMMYFUNCTION("GOOGLETRANSLATE(B62, ""zh-TW"", ""zh-CN"")"),"医生：「那你可以亲身见到国荣。」")</f>
        <v>医生：「那你可以亲身见到国荣。」</v>
      </c>
      <c r="I62" s="3" t="str">
        <f>IFERROR(__xludf.DUMMYFUNCTION("GOOGLETRANSLATE(C62, ""zh-TW"", ""zh-CN"")"),"威廉夫人把婴儿往怀里拉了拉，冷冷地说：「先生，您搞错了，第一，这孩子是个男孩；第二，您拿的是我的手。」")</f>
        <v>威廉夫人把婴儿往怀里拉了拉，冷冷地说：「先生，您搞错了，第一，这孩子是个男孩；第二，您拿的是我的手。」</v>
      </c>
      <c r="J62" s="3" t="str">
        <f>IFERROR(__xludf.DUMMYFUNCTION("GOOGLETRANSLATE(D62, ""zh-TW"", ""zh-CN"")"),"答案：被告（因为他有权保持沉没）")</f>
        <v>答案：被告（因为他有权保持沉没）</v>
      </c>
      <c r="K62" s="3" t="str">
        <f>IFERROR(__xludf.DUMMYFUNCTION("GOOGLETRANSLATE(E62, ""zh-TW"", ""zh-CN"")"),"鸡蛋：「你放屁好臭……」")</f>
        <v>鸡蛋：「你放屁好臭……」</v>
      </c>
      <c r="L62" s="3"/>
      <c r="M62" s="3"/>
    </row>
    <row r="63">
      <c r="A63" s="4" t="s">
        <v>320</v>
      </c>
      <c r="B63" s="4" t="s">
        <v>321</v>
      </c>
      <c r="C63" s="4" t="s">
        <v>59</v>
      </c>
      <c r="D63" s="4" t="s">
        <v>322</v>
      </c>
      <c r="E63" s="4" t="s">
        <v>323</v>
      </c>
      <c r="F63" s="4" t="s">
        <v>323</v>
      </c>
      <c r="G63" s="3" t="str">
        <f>IFERROR(__xludf.DUMMYFUNCTION("GOOGLETRANSLATE(A63:A71, ""zh-TW"", ""zh-CN"")"),"女：「戴上它！」
男：「不戴比较爽！」
女：「戴了安全点！」
男：「相信我的技术！」
女：「不戴就不让你上！」
男：「不戴才像男子汉！」")</f>
        <v>女：「戴上它！」
男：「不戴比较爽！」
女：「戴了安全点！」
男：「相信我的技术！」
女：「不戴就不让你上！」
男：「不戴才像男子汉！」</v>
      </c>
      <c r="H63" s="3" t="str">
        <f>IFERROR(__xludf.DUMMYFUNCTION("GOOGLETRANSLATE(B63, ""zh-TW"", ""zh-CN"")"),"他得了优等。")</f>
        <v>他得了优等。</v>
      </c>
      <c r="I63" s="3" t="str">
        <f>IFERROR(__xludf.DUMMYFUNCTION("GOOGLETRANSLATE(C63, ""zh-TW"", ""zh-CN"")"),"蓝西回答说：「幸运的不是我而是你。我想假如我们不结婚的话，他已经当上匹兹堡市的市长了。」")</f>
        <v>蓝西回答说：「幸运的不是我而是你。我想假如我们不结婚的话，他已经当上匹兹堡市的市长了。」</v>
      </c>
      <c r="J63" s="3" t="str">
        <f>IFERROR(__xludf.DUMMYFUNCTION("GOOGLETRANSLATE(D63, ""zh-TW"", ""zh-CN"")"),"一只不见了还有两只")</f>
        <v>一只不见了还有两只</v>
      </c>
      <c r="K63" s="3" t="str">
        <f>IFERROR(__xludf.DUMMYFUNCTION("GOOGLETRANSLATE(E63, ""zh-TW"", ""zh-CN"")"),"女：「你烦不烦啊！骑摩拖车戴安全帽会死啊？」")</f>
        <v>女：「你烦不烦啊！骑摩拖车戴安全帽会死啊？」</v>
      </c>
      <c r="L63" s="3"/>
      <c r="M63" s="3"/>
    </row>
    <row r="64">
      <c r="A64" s="4" t="s">
        <v>324</v>
      </c>
      <c r="B64" s="4" t="s">
        <v>325</v>
      </c>
      <c r="C64" s="4" t="s">
        <v>326</v>
      </c>
      <c r="D64" s="4" t="s">
        <v>327</v>
      </c>
      <c r="E64" s="4" t="s">
        <v>328</v>
      </c>
      <c r="F64" s="4" t="s">
        <v>326</v>
      </c>
      <c r="G64" s="3" t="str">
        <f>IFERROR(__xludf.DUMMYFUNCTION("GOOGLETRANSLATE(A64:A72, ""zh-TW"", ""zh-CN"")"),"情人节后第二天，有一美女头痛去看医生。
医生问：「有什么不舒服？」
美少女：「吃了20粒避孕药，头痛。」
医生问：「为何不按说明书服用？」
美少女：「就是按说明书，说明书上写着：一次一粒。」")</f>
        <v>情人节后第二天，有一美女头痛去看医生。
医生问：「有什么不舒服？」
美少女：「吃了20粒避孕药，头痛。」
医生问：「为何不按说明书服用？」
美少女：「就是按说明书，说明书上写着：一次一粒。」</v>
      </c>
      <c r="H64" s="3" t="str">
        <f>IFERROR(__xludf.DUMMYFUNCTION("GOOGLETRANSLATE(B64, ""zh-TW"", ""zh-CN"")"),"答：一般人都会想到「死」，吃货就和你想的不一样，人家觉得是「熟」。")</f>
        <v>答：一般人都会想到「死」，吃货就和你想的不一样，人家觉得是「熟」。</v>
      </c>
      <c r="I64" s="3" t="str">
        <f>IFERROR(__xludf.DUMMYFUNCTION("GOOGLETRANSLATE(C64, ""zh-TW"", ""zh-CN"")"),"医生：……")</f>
        <v>医生：……</v>
      </c>
      <c r="J64" s="3" t="str">
        <f>IFERROR(__xludf.DUMMYFUNCTION("GOOGLETRANSLATE(D64, ""zh-TW"", ""zh-CN"")"),"一直听他们谈话的妹妹听了，突然插嘴说：「那好，我和爸爸吃这只具体的鸡，你一个人去吃那只抽象的鸡吧！」")</f>
        <v>一直听他们谈话的妹妹听了，突然插嘴说：「那好，我和爸爸吃这只具体的鸡，你一个人去吃那只抽象的鸡吧！」</v>
      </c>
      <c r="K64" s="3" t="str">
        <f>IFERROR(__xludf.DUMMYFUNCTION("GOOGLETRANSLATE(E64, ""zh-TW"", ""zh-CN"")"),"犯人直愣愣地盯着杰弗里斯的眼睛，说：「请问阁下，您说的是哪一头？」")</f>
        <v>犯人直愣愣地盯着杰弗里斯的眼睛，说：「请问阁下，您说的是哪一头？」</v>
      </c>
      <c r="L64" s="3"/>
      <c r="M64" s="3"/>
    </row>
    <row r="65">
      <c r="A65" s="4" t="s">
        <v>329</v>
      </c>
      <c r="B65" s="4" t="s">
        <v>167</v>
      </c>
      <c r="C65" s="4" t="s">
        <v>250</v>
      </c>
      <c r="D65" s="4" t="s">
        <v>330</v>
      </c>
      <c r="E65" s="4" t="s">
        <v>331</v>
      </c>
      <c r="F65" s="4" t="s">
        <v>167</v>
      </c>
      <c r="G65" s="3" t="str">
        <f>IFERROR(__xludf.DUMMYFUNCTION("GOOGLETRANSLATE(A65:A73, ""zh-TW"", ""zh-CN"")"),"老师说：「以后上䋄发言不要再随便自称「笔者」因为现在根本没人用笔写字」
学生反问：「那要怎么称呼？」
老师说：「键人」
学生接着问：「那用滑鼠的人呢？」
老师说：「叫鼠辈」
学生又问：「那智慧型手机都用触控式的．又没䭈盘、没滑鼠、又该怎么称呼？」")</f>
        <v>老师说：「以后上䋄发言不要再随便自称「笔者」因为现在根本没人用笔写字」
学生反问：「那要怎么称呼？」
老师说：「键人」
学生接着问：「那用滑鼠的人呢？」
老师说：「叫鼠辈」
学生又问：「那智慧型手机都用触控式的．又没䭈盘、没滑鼠、又该怎么称呼？」</v>
      </c>
      <c r="H65" s="3" t="str">
        <f>IFERROR(__xludf.DUMMYFUNCTION("GOOGLETRANSLATE(B65, ""zh-TW"", ""zh-CN"")"),"老师说：「叫触生」")</f>
        <v>老师说：「叫触生」</v>
      </c>
      <c r="I65" s="3" t="str">
        <f>IFERROR(__xludf.DUMMYFUNCTION("GOOGLETRANSLATE(C65, ""zh-TW"", ""zh-CN"")"),"而一把锁若是可以被很多钥匙开，那就说明锁有问题！ 」")</f>
        <v>而一把锁若是可以被很多钥匙开，那就说明锁有问题！ 」</v>
      </c>
      <c r="J65" s="3" t="str">
        <f>IFERROR(__xludf.DUMMYFUNCTION("GOOGLETRANSLATE(D65, ""zh-TW"", ""zh-CN"")"),"冷冷的说：「你觉得我会中途下机吗？」")</f>
        <v>冷冷的说：「你觉得我会中途下机吗？」</v>
      </c>
      <c r="K65" s="3" t="str">
        <f>IFERROR(__xludf.DUMMYFUNCTION("GOOGLETRANSLATE(E65, ""zh-TW"", ""zh-CN"")"),"「为什么要这样？」警察答：「这是保安措施。」他说：「保安？我不会伤害他们的。」")</f>
        <v>「为什么要这样？」警察答：「这是保安措施。」他说：「保安？我不会伤害他们的。」</v>
      </c>
      <c r="L65" s="3"/>
      <c r="M65" s="3"/>
    </row>
    <row r="66">
      <c r="A66" s="4" t="s">
        <v>332</v>
      </c>
      <c r="B66" s="4" t="s">
        <v>333</v>
      </c>
      <c r="C66" s="4" t="s">
        <v>334</v>
      </c>
      <c r="D66" s="4" t="s">
        <v>335</v>
      </c>
      <c r="E66" s="4" t="s">
        <v>336</v>
      </c>
      <c r="F66" s="4" t="s">
        <v>335</v>
      </c>
      <c r="G66" s="3" t="str">
        <f>IFERROR(__xludf.DUMMYFUNCTION("GOOGLETRANSLATE(A66:A74, ""zh-TW"", ""zh-CN"")"),"老公心情不好，一个劲的喝闷酒，
老婆问：你在干嘛？
老公说：别跟我说话，我想静静！
老婆转过身一个巴掌呼了过去，
问：他妈的~静静是谁？
")</f>
        <v>老公心情不好，一个劲的喝闷酒，
老婆问：你在干嘛？
老公说：别跟我说话，我想静静！
老婆转过身一个巴掌呼了过去，
问：他妈的~静静是谁？
</v>
      </c>
      <c r="H66" s="3" t="str">
        <f>IFERROR(__xludf.DUMMYFUNCTION("GOOGLETRANSLATE(B66, ""zh-TW"", ""zh-CN"")"),"然后法学系的日本妹带了一个德国人…")</f>
        <v>然后法学系的日本妹带了一个德国人…</v>
      </c>
      <c r="I66" s="3" t="str">
        <f>IFERROR(__xludf.DUMMYFUNCTION("GOOGLETRANSLATE(C66, ""zh-TW"", ""zh-CN"")"),"女人冷冷的说：「回去把你的鸡养大吧.........」")</f>
        <v>女人冷冷的说：「回去把你的鸡养大吧.........」</v>
      </c>
      <c r="J66" s="3" t="str">
        <f>IFERROR(__xludf.DUMMYFUNCTION("GOOGLETRANSLATE(D66, ""zh-TW"", ""zh-CN"")"),"人生有时候想静静都难")</f>
        <v>人生有时候想静静都难</v>
      </c>
      <c r="K66" s="3" t="str">
        <f>IFERROR(__xludf.DUMMYFUNCTION("GOOGLETRANSLATE(E66, ""zh-TW"", ""zh-CN"")"),"贾华佗急得大叫：「大王若如此判断，只求放我还阳。家中尚有一子一女，子叫他去做贼，女就叫她接客便了。」")</f>
        <v>贾华佗急得大叫：「大王若如此判断，只求放我还阳。家中尚有一子一女，子叫他去做贼，女就叫她接客便了。」</v>
      </c>
      <c r="L66" s="3"/>
      <c r="M66" s="3"/>
    </row>
    <row r="67">
      <c r="A67" s="4" t="s">
        <v>337</v>
      </c>
      <c r="B67" s="4" t="s">
        <v>338</v>
      </c>
      <c r="C67" s="4" t="s">
        <v>339</v>
      </c>
      <c r="D67" s="4" t="s">
        <v>340</v>
      </c>
      <c r="E67" s="4" t="s">
        <v>341</v>
      </c>
      <c r="F67" s="4" t="s">
        <v>340</v>
      </c>
      <c r="G67" s="3" t="str">
        <f>IFERROR(__xludf.DUMMYFUNCTION("GOOGLETRANSLATE(A67:A75, ""zh-TW"", ""zh-CN"")"),"老婆脚受伤叫老公帮忙买内农，老公问也没问就跑到女性内衣店。
店员问你太太的罩杯多大啊？老公忽然想不起来！
店员就问：有柚子大吗？老公说没有。
店员又问有橘子大吗？先生说也没有，
店员又问总有鸡蛋大吧！")</f>
        <v>老婆脚受伤叫老公帮忙买内农，老公问也没问就跑到女性内衣店。
店员问你太太的罩杯多大啊？老公忽然想不起来！
店员就问：有柚子大吗？老公说没有。
店员又问有橘子大吗？先生说也没有，
店员又问总有鸡蛋大吧！</v>
      </c>
      <c r="H67" s="3" t="str">
        <f>IFERROR(__xludf.DUMMYFUNCTION("GOOGLETRANSLATE(B67, ""zh-TW"", ""zh-CN"")"),"牧师：「原来你的猫也是虔诚信徒呢！放心吧他将前往天国见主了。」")</f>
        <v>牧师：「原来你的猫也是虔诚信徒呢！放心吧他将前往天国见主了。」</v>
      </c>
      <c r="I67" s="3" t="str">
        <f>IFERROR(__xludf.DUMMYFUNCTION("GOOGLETRANSLATE(C67, ""zh-TW"", ""zh-CN"")"),"答：先射杀青鬼，等红鬼吓的全身发青只要再一发即可…")</f>
        <v>答：先射杀青鬼，等红鬼吓的全身发青只要再一发即可…</v>
      </c>
      <c r="J67" s="3" t="str">
        <f>IFERROR(__xludf.DUMMYFUNCTION("GOOGLETRANSLATE(D67, ""zh-TW"", ""zh-CN"")"),"先生回答有，但是是煎熟的。")</f>
        <v>先生回答有，但是是煎熟的。</v>
      </c>
      <c r="K67" s="3" t="str">
        <f>IFERROR(__xludf.DUMMYFUNCTION("GOOGLETRANSLATE(E67, ""zh-TW"", ""zh-CN"")"),"太太：「下次在睡觉前，试着喝杯咖啡看看──」")</f>
        <v>太太：「下次在睡觉前，试着喝杯咖啡看看──」</v>
      </c>
      <c r="L67" s="3"/>
      <c r="M67" s="3"/>
    </row>
    <row r="68">
      <c r="A68" s="4" t="s">
        <v>342</v>
      </c>
      <c r="B68" s="3"/>
      <c r="C68" s="4" t="s">
        <v>343</v>
      </c>
      <c r="D68" s="4" t="s">
        <v>344</v>
      </c>
      <c r="E68" s="4" t="s">
        <v>345</v>
      </c>
      <c r="F68" s="4" t="s">
        <v>344</v>
      </c>
      <c r="G68" s="3" t="str">
        <f>IFERROR(__xludf.DUMMYFUNCTION("GOOGLETRANSLATE(A68:A76, ""zh-TW"", ""zh-CN"")"),"五位好朋友在喝酒，然后他们决定开车去续摊！
半路被警察拦下，警察说：怎么有酒味？")</f>
        <v>五位好朋友在喝酒，然后他们决定开车去续摊！
半路被警察拦下，警察说：怎么有酒味？</v>
      </c>
      <c r="H68" s="3" t="str">
        <f>IFERROR(__xludf.DUMMYFUNCTION("GOOGLETRANSLATE(B68, ""zh-TW"", ""zh-CN"")"),"#VALUE!")</f>
        <v>#VALUE!</v>
      </c>
      <c r="I68" s="3" t="str">
        <f>IFERROR(__xludf.DUMMYFUNCTION("GOOGLETRANSLATE(C68, ""zh-TW"", ""zh-CN"")"),"恐怖份子宣称：「如果不付出赎金，他们每隔一个小时就要释放一名立法委员。」")</f>
        <v>恐怖份子宣称：「如果不付出赎金，他们每隔一个小时就要释放一名立法委员。」</v>
      </c>
      <c r="J68" s="3" t="str">
        <f>IFERROR(__xludf.DUMMYFUNCTION("GOOGLETRANSLATE(D68, ""zh-TW"", ""zh-CN"")"),"开车朋友说：警察先生你喝醉了喔，我们明明才五位哪有九位。")</f>
        <v>开车朋友说：警察先生你喝醉了喔，我们明明才五位哪有九位。</v>
      </c>
      <c r="K68" s="3" t="str">
        <f>IFERROR(__xludf.DUMMYFUNCTION("GOOGLETRANSLATE(E68, ""zh-TW"", ""zh-CN"")"),"答：因为会海啸")</f>
        <v>答：因为会海啸</v>
      </c>
      <c r="L68" s="3"/>
      <c r="M68" s="3"/>
    </row>
    <row r="69">
      <c r="A69" s="4" t="s">
        <v>346</v>
      </c>
      <c r="B69" s="4" t="s">
        <v>347</v>
      </c>
      <c r="C69" s="4" t="s">
        <v>348</v>
      </c>
      <c r="D69" s="4" t="s">
        <v>349</v>
      </c>
      <c r="E69" s="4" t="s">
        <v>350</v>
      </c>
      <c r="F69" s="4" t="s">
        <v>349</v>
      </c>
      <c r="G69" s="3" t="str">
        <f>IFERROR(__xludf.DUMMYFUNCTION("GOOGLETRANSLATE(A69:A77, ""zh-TW"", ""zh-CN"")"),"昨天接到一个不认识的电话，
不像本土口音，上来就直呼我的名字！
「王总！」
「你是谁呀？」
「你的老朋友啊」
「谁呀？」
「台东的老朋友啦，连我的声音你都听不出来了？」
「你是？」
「哎呀，王总你贵人多忘事啊」
我是真的被问住了，想不起来这个声音，又寒暄了半天，
对方就是不说自己的名字，最后我不耐烦了，
「你不说就算了」我就把电话挂了。后来想想有点不对劲，
可能是骗子，如果我把对方的声音认做某个老朋友，
对方就会想办法讲故事骗钱了。
我就按照刚才显示的号码把电话拨回去了。
我说：「你是台东的张XX吧」
「"&amp;"对呀对呀对呀，看看，我说你贵人多忘事，连我的声音都听不出来了。」
「对不起啊，XX，我还以为谁和我开玩笑呐」
「王总啊，我准备去台北出差，顺便请你吃饭……」
我问：「XX，你母亲的癌症怎么样了」
对方呆了一下：「喔……还是老样子」
「唉，得了这病也没办法。你爸车祸的案子结了吗？」
「喔……差不多了」
「行啊，人都走了，赔不赔的也别太在意了~」
「嗯…」
我又问：「强奸你老婆的流氓逮到了没啊？」
「逮到了，逮到了」
我又问「你儿子没屁眼的手术做了没啊？」
")</f>
        <v>昨天接到一个不认识的电话，
不像本土口音，上来就直呼我的名字！
「王总！」
「你是谁呀？」
「你的老朋友啊」
「谁呀？」
「台东的老朋友啦，连我的声音你都听不出来了？」
「你是？」
「哎呀，王总你贵人多忘事啊」
我是真的被问住了，想不起来这个声音，又寒暄了半天，
对方就是不说自己的名字，最后我不耐烦了，
「你不说就算了」我就把电话挂了。后来想想有点不对劲，
可能是骗子，如果我把对方的声音认做某个老朋友，
对方就会想办法讲故事骗钱了。
我就按照刚才显示的号码把电话拨回去了。
我说：「你是台东的张XX吧」
「对呀对呀对呀，看看，我说你贵人多忘事，连我的声音都听不出来了。」
「对不起啊，XX，我还以为谁和我开玩笑呐」
「王总啊，我准备去台北出差，顺便请你吃饭……」
我问：「XX，你母亲的癌症怎么样了」
对方呆了一下：「喔……还是老样子」
「唉，得了这病也没办法。你爸车祸的案子结了吗？」
「喔……差不多了」
「行啊，人都走了，赔不赔的也别太在意了~」
「嗯…」
我又问：「强奸你老婆的流氓逮到了没啊？」
「逮到了，逮到了」
我又问「你儿子没屁眼的手术做了没啊？」
</v>
      </c>
      <c r="H69" s="3" t="str">
        <f>IFERROR(__xludf.DUMMYFUNCTION("GOOGLETRANSLATE(B69, ""zh-TW"", ""zh-CN"")"),"男：「你住在我心里很久了。」")</f>
        <v>男：「你住在我心里很久了。」</v>
      </c>
      <c r="I69" s="3" t="str">
        <f>IFERROR(__xludf.DUMMYFUNCTION("GOOGLETRANSLATE(C69, ""zh-TW"", ""zh-CN"")"),"祖母欢快地回答：「哇：那我什么东西都不要了。」")</f>
        <v>祖母欢快地回答：「哇：那我什么东西都不要了。」</v>
      </c>
      <c r="J69" s="3" t="str">
        <f>IFERROR(__xludf.DUMMYFUNCTION("GOOGLETRANSLATE(D69, ""zh-TW"", ""zh-CN"")"),"对方沉默了10秒钟，没说出话来，把电话挂了……")</f>
        <v>对方沉默了10秒钟，没说出话来，把电话挂了……</v>
      </c>
      <c r="K69" s="3" t="str">
        <f>IFERROR(__xludf.DUMMYFUNCTION("GOOGLETRANSLATE(E69, ""zh-TW"", ""zh-CN"")"),"「可怜的狗！我好像听到你妻子，甚至威胁要拿走它进门的钥匙。」")</f>
        <v>「可怜的狗！我好像听到你妻子，甚至威胁要拿走它进门的钥匙。」</v>
      </c>
      <c r="L69" s="3"/>
      <c r="M69" s="3"/>
    </row>
    <row r="70">
      <c r="A70" s="4" t="s">
        <v>351</v>
      </c>
      <c r="B70" s="4" t="s">
        <v>352</v>
      </c>
      <c r="C70" s="4" t="s">
        <v>353</v>
      </c>
      <c r="D70" s="4" t="s">
        <v>354</v>
      </c>
      <c r="E70" s="4" t="s">
        <v>355</v>
      </c>
      <c r="F70" s="4" t="s">
        <v>355</v>
      </c>
      <c r="G70" s="3" t="str">
        <f>IFERROR(__xludf.DUMMYFUNCTION("GOOGLETRANSLATE(A70:A78, ""zh-TW"", ""zh-CN"")"),"我当卧底多年，今天却被大哥识破了
因为大哥跟我去看电影
售票小姐问我：您要买什么票？")</f>
        <v>我当卧底多年，今天却被大哥识破了
因为大哥跟我去看电影
售票小姐问我：您要买什么票？</v>
      </c>
      <c r="H70" s="3" t="str">
        <f>IFERROR(__xludf.DUMMYFUNCTION("GOOGLETRANSLATE(B70, ""zh-TW"", ""zh-CN"")"),"然后感觉我周围的人都投来怜悯的目光…")</f>
        <v>然后感觉我周围的人都投来怜悯的目光…</v>
      </c>
      <c r="I70" s="3" t="str">
        <f>IFERROR(__xludf.DUMMYFUNCTION("GOOGLETRANSLATE(C70, ""zh-TW"", ""zh-CN"")"),"A就跑去跟他说：ㄟUniqlo？")</f>
        <v>A就跑去跟他说：ㄟUniqlo？</v>
      </c>
      <c r="J70" s="3" t="str">
        <f>IFERROR(__xludf.DUMMYFUNCTION("GOOGLETRANSLATE(D70, ""zh-TW"", ""zh-CN"")"),"我深信，会有一个男人是为受我的折磨而来到这世上的。")</f>
        <v>我深信，会有一个男人是为受我的折磨而来到这世上的。</v>
      </c>
      <c r="K70" s="3" t="str">
        <f>IFERROR(__xludf.DUMMYFUNCTION("GOOGLETRANSLATE(E70, ""zh-TW"", ""zh-CN"")"),"我说：军警票。")</f>
        <v>我说：军警票。</v>
      </c>
      <c r="L70" s="3"/>
      <c r="M70" s="3"/>
    </row>
    <row r="71">
      <c r="A71" s="4" t="s">
        <v>356</v>
      </c>
      <c r="B71" s="4" t="s">
        <v>357</v>
      </c>
      <c r="C71" s="4" t="s">
        <v>358</v>
      </c>
      <c r="D71" s="4" t="s">
        <v>359</v>
      </c>
      <c r="E71" s="4" t="s">
        <v>360</v>
      </c>
      <c r="F71" s="4" t="s">
        <v>357</v>
      </c>
      <c r="G71" s="3" t="str">
        <f>IFERROR(__xludf.DUMMYFUNCTION("GOOGLETRANSLATE(A71:A79, ""zh-TW"", ""zh-CN"")"),"小明不小心把爱疯4掉到河里，河神很可怜他，就从河里拿出一个爱疯5问是不是他的，小明摇头。
又拿出一个爱疯4S问他，小明依旧摇头。
最后拿出了爱疯4，小明点头说：这个才是我的。")</f>
        <v>小明不小心把爱疯4掉到河里，河神很可怜他，就从河里拿出一个爱疯5问是不是他的，小明摇头。
又拿出一个爱疯4S问他，小明依旧摇头。
最后拿出了爱疯4，小明点头说：这个才是我的。</v>
      </c>
      <c r="H71" s="3" t="str">
        <f>IFERROR(__xludf.DUMMYFUNCTION("GOOGLETRANSLATE(B71, ""zh-TW"", ""zh-CN"")"),"河神大悦：诚实的孩子，这3个爱疯你都拿去吧，反正也不能用了…")</f>
        <v>河神大悦：诚实的孩子，这3个爱疯你都拿去吧，反正也不能用了…</v>
      </c>
      <c r="I71" s="3" t="str">
        <f>IFERROR(__xludf.DUMMYFUNCTION("GOOGLETRANSLATE(C71, ""zh-TW"", ""zh-CN"")"),"该学生说：「我也是画两个圈圈啊，一大一小。然后我告诉他们说：『比较小的圈圈，是进监狱以前的屁眼；比较大的，是出狱后的屁眼。』 」")</f>
        <v>该学生说：「我也是画两个圈圈啊，一大一小。然后我告诉他们说：『比较小的圈圈，是进监狱以前的屁眼；比较大的，是出狱后的屁眼。』 」</v>
      </c>
      <c r="J71" s="3" t="str">
        <f>IFERROR(__xludf.DUMMYFUNCTION("GOOGLETRANSLATE(D71, ""zh-TW"", ""zh-CN"")"),"要注意喔.....")</f>
        <v>要注意喔.....</v>
      </c>
      <c r="K71" s="3" t="str">
        <f>IFERROR(__xludf.DUMMYFUNCTION("GOOGLETRANSLATE(E71, ""zh-TW"", ""zh-CN"")"),"服务生指了指菜单说：「请您点菜单里有的菜好吗？」")</f>
        <v>服务生指了指菜单说：「请您点菜单里有的菜好吗？」</v>
      </c>
      <c r="L71" s="3"/>
      <c r="M71" s="3"/>
    </row>
    <row r="72">
      <c r="A72" s="4" t="s">
        <v>361</v>
      </c>
      <c r="B72" s="4" t="s">
        <v>362</v>
      </c>
      <c r="C72" s="4" t="s">
        <v>363</v>
      </c>
      <c r="D72" s="4" t="s">
        <v>364</v>
      </c>
      <c r="E72" s="4" t="s">
        <v>365</v>
      </c>
      <c r="F72" s="4" t="s">
        <v>365</v>
      </c>
      <c r="G72" s="3" t="str">
        <f>IFERROR(__xludf.DUMMYFUNCTION("GOOGLETRANSLATE(A72:A80, ""zh-TW"", ""zh-CN"")"),"女友是个家里只有老妈的单亲家庭。
女友问：「如果哪天我要跟别人结婚，你怎么办？」")</f>
        <v>女友是个家里只有老妈的单亲家庭。
女友问：「如果哪天我要跟别人结婚，你怎么办？」</v>
      </c>
      <c r="H72" s="3" t="str">
        <f>IFERROR(__xludf.DUMMYFUNCTION("GOOGLETRANSLATE(B72, ""zh-TW"", ""zh-CN"")"),"阿芳：「……」")</f>
        <v>阿芳：「……」</v>
      </c>
      <c r="I72" s="3" t="str">
        <f>IFERROR(__xludf.DUMMYFUNCTION("GOOGLETRANSLATE(C72, ""zh-TW"", ""zh-CN"")"),"老教授：这怎么可以，找不到那张票，我就不知道我要去哪里啊！")</f>
        <v>老教授：这怎么可以，找不到那张票，我就不知道我要去哪里啊！</v>
      </c>
      <c r="J72" s="3" t="str">
        <f>IFERROR(__xludf.DUMMYFUNCTION("GOOGLETRANSLATE(D72, ""zh-TW"", ""zh-CN"")"),"每当要考试了的时候走在寝室走廊楼道就有一种进了精神病院的感觉。")</f>
        <v>每当要考试了的时候走在寝室走廊楼道就有一种进了精神病院的感觉。</v>
      </c>
      <c r="K72" s="3" t="str">
        <f>IFERROR(__xludf.DUMMYFUNCTION("GOOGLETRANSLATE(E72, ""zh-TW"", ""zh-CN"")"),"我回答：「我会泡你老妈，然后成为你爸，最后极力反对这门婚事。」")</f>
        <v>我回答：「我会泡你老妈，然后成为你爸，最后极力反对这门婚事。」</v>
      </c>
      <c r="L72" s="3"/>
      <c r="M72" s="3"/>
    </row>
    <row r="73">
      <c r="A73" s="4" t="s">
        <v>366</v>
      </c>
      <c r="B73" s="4" t="s">
        <v>367</v>
      </c>
      <c r="C73" s="4" t="s">
        <v>368</v>
      </c>
      <c r="D73" s="4" t="s">
        <v>369</v>
      </c>
      <c r="E73" s="3"/>
      <c r="F73" s="4" t="s">
        <v>369</v>
      </c>
      <c r="G73" s="3" t="str">
        <f>IFERROR(__xludf.DUMMYFUNCTION("GOOGLETRANSLATE(A73:A81, ""zh-TW"", ""zh-CN"")"),"父亲带着儿子去看精神病医生。
父亲给医生说：「儿子觉得自己是母鸡，已经有半年了！」
医生：「啊！都半年了，为什么不早来？」")</f>
        <v>父亲带着儿子去看精神病医生。
父亲给医生说：「儿子觉得自己是母鸡，已经有半年了！」
医生：「啊！都半年了，为什么不早来？」</v>
      </c>
      <c r="H73" s="3" t="str">
        <f>IFERROR(__xludf.DUMMYFUNCTION("GOOGLETRANSLATE(B73, ""zh-TW"", ""zh-CN"")"),"甲：跳过跳过跳过跳过跳过，跳过跳过，完毕！")</f>
        <v>甲：跳过跳过跳过跳过跳过，跳过跳过，完毕！</v>
      </c>
      <c r="I73" s="3" t="str">
        <f>IFERROR(__xludf.DUMMYFUNCTION("GOOGLETRANSLATE(C73, ""zh-TW"", ""zh-CN"")"),"小朋友写：先生，再见！")</f>
        <v>小朋友写：先生，再见！</v>
      </c>
      <c r="J73" s="3" t="str">
        <f>IFERROR(__xludf.DUMMYFUNCTION("GOOGLETRANSLATE(D73, ""zh-TW"", ""zh-CN"")"),"父亲：「因为我想吃鸡蛋呀！」")</f>
        <v>父亲：「因为我想吃鸡蛋呀！」</v>
      </c>
      <c r="K73" s="3" t="str">
        <f>IFERROR(__xludf.DUMMYFUNCTION("GOOGLETRANSLATE(E73, ""zh-TW"", ""zh-CN"")"),"#VALUE!")</f>
        <v>#VALUE!</v>
      </c>
      <c r="L73" s="3"/>
      <c r="M73" s="3"/>
    </row>
    <row r="74">
      <c r="A74" s="4" t="s">
        <v>370</v>
      </c>
      <c r="B74" s="4" t="s">
        <v>371</v>
      </c>
      <c r="C74" s="4" t="s">
        <v>372</v>
      </c>
      <c r="D74" s="4" t="s">
        <v>373</v>
      </c>
      <c r="E74" s="4" t="s">
        <v>374</v>
      </c>
      <c r="F74" s="4" t="s">
        <v>371</v>
      </c>
      <c r="G74" s="3" t="str">
        <f>IFERROR(__xludf.DUMMYFUNCTION("GOOGLETRANSLATE(A74:A82, ""zh-TW"", ""zh-CN"")"),"清晨，唐僧从梦中醒来，发现孙悟空跪在自己的床前，于是便问：「悟空，你怎么了？」")</f>
        <v>清晨，唐僧从梦中醒来，发现孙悟空跪在自己的床前，于是便问：「悟空，你怎么了？」</v>
      </c>
      <c r="H74" s="3" t="str">
        <f>IFERROR(__xludf.DUMMYFUNCTION("GOOGLETRANSLATE(B74, ""zh-TW"", ""zh-CN"")"),"孙悟空满脸泪水的说：「师父，我求您了，下次说梦话，不念紧箍咒，行吗？」")</f>
        <v>孙悟空满脸泪水的说：「师父，我求您了，下次说梦话，不念紧箍咒，行吗？」</v>
      </c>
      <c r="I74" s="3" t="str">
        <f>IFERROR(__xludf.DUMMYFUNCTION("GOOGLETRANSLATE(C74, ""zh-TW"", ""zh-CN"")"),"鲁西契卡深深地叹了一口气说：「你看，诺瓦克，生活里的变化真是奇妙无穷，过去呀，谁要是找对象，就得找好几年，而住宅呢，半小时内就找得到，现在是半小时内就能找到对象，等住宅却要等无数年。」")</f>
        <v>鲁西契卡深深地叹了一口气说：「你看，诺瓦克，生活里的变化真是奇妙无穷，过去呀，谁要是找对象，就得找好几年，而住宅呢，半小时内就找得到，现在是半小时内就能找到对象，等住宅却要等无数年。」</v>
      </c>
      <c r="J74" s="3" t="str">
        <f>IFERROR(__xludf.DUMMYFUNCTION("GOOGLETRANSLATE(D74, ""zh-TW"", ""zh-CN"")"),"答：鸽子。因为他会姑姑(咕咕)、姑姑(咕咕)叫")</f>
        <v>答：鸽子。因为他会姑姑(咕咕)、姑姑(咕咕)叫</v>
      </c>
      <c r="K74" s="3" t="str">
        <f>IFERROR(__xludf.DUMMYFUNCTION("GOOGLETRANSLATE(E74, ""zh-TW"", ""zh-CN"")"),"纸条上写着：「妈，我没命回家，请快点送命来给我。」")</f>
        <v>纸条上写着：「妈，我没命回家，请快点送命来给我。」</v>
      </c>
      <c r="L74" s="3"/>
      <c r="M74" s="3"/>
    </row>
    <row r="75">
      <c r="A75" s="4" t="s">
        <v>375</v>
      </c>
      <c r="B75" s="4" t="s">
        <v>376</v>
      </c>
      <c r="C75" s="4" t="s">
        <v>213</v>
      </c>
      <c r="D75" s="4" t="s">
        <v>377</v>
      </c>
      <c r="E75" s="4" t="s">
        <v>378</v>
      </c>
      <c r="F75" s="4" t="s">
        <v>213</v>
      </c>
      <c r="G75" s="3" t="str">
        <f>IFERROR(__xludf.DUMMYFUNCTION("GOOGLETRANSLATE(A75:A83, ""zh-TW"", ""zh-CN"")"),"有一天，一坨黑色的大便看到了一坨白色的大便，黑大便问：你为啥长的那么白，那么漂亮？")</f>
        <v>有一天，一坨黑色的大便看到了一坨白色的大便，黑大便问：你为啥长的那么白，那么漂亮？</v>
      </c>
      <c r="H75" s="3" t="str">
        <f>IFERROR(__xludf.DUMMYFUNCTION("GOOGLETRANSLATE(B75, ""zh-TW"", ""zh-CN"")"),"老公一脸不屑头也不回的说：「放心！依妳这种身材即使被拍到也会剪掉的！」")</f>
        <v>老公一脸不屑头也不回的说：「放心！依妳这种身材即使被拍到也会剪掉的！」</v>
      </c>
      <c r="I75" s="3" t="str">
        <f>IFERROR(__xludf.DUMMYFUNCTION("GOOGLETRANSLATE(C75, ""zh-TW"", ""zh-CN"")"),"白大便听了非常生气，说：我不是大便！我是冰淇淋！")</f>
        <v>白大便听了非常生气，说：我不是大便！我是冰淇淋！</v>
      </c>
      <c r="J75" s="3" t="str">
        <f>IFERROR(__xludf.DUMMYFUNCTION("GOOGLETRANSLATE(D75, ""zh-TW"", ""zh-CN"")"),"王对皇说：「变成皇上头都变白了」")</f>
        <v>王对皇说：「变成皇上头都变白了」</v>
      </c>
      <c r="K75" s="3" t="str">
        <f>IFERROR(__xludf.DUMMYFUNCTION("GOOGLETRANSLATE(E75, ""zh-TW"", ""zh-CN"")"),"老王：「不是的。你知道吗？婴儿睡觉的时候都是每小时起来哭一次的．．．．」")</f>
        <v>老王：「不是的。你知道吗？婴儿睡觉的时候都是每小时起来哭一次的．．．．」</v>
      </c>
      <c r="L75" s="3"/>
      <c r="M75" s="3"/>
    </row>
    <row r="76">
      <c r="A76" s="4" t="s">
        <v>379</v>
      </c>
      <c r="B76" s="4" t="s">
        <v>380</v>
      </c>
      <c r="C76" s="4" t="s">
        <v>381</v>
      </c>
      <c r="D76" s="4" t="s">
        <v>286</v>
      </c>
      <c r="E76" s="4" t="s">
        <v>382</v>
      </c>
      <c r="F76" s="4" t="s">
        <v>382</v>
      </c>
      <c r="G76" s="3" t="str">
        <f>IFERROR(__xludf.DUMMYFUNCTION("GOOGLETRANSLATE(A76:A84, ""zh-TW"", ""zh-CN"")"),"小明坐在家门口吃雪糕，不远处站着一个衣衫褴褛的小男孩正眼巴巴的瞅着他，垂涎欲滴的样子。
小明觉得他很可怜，就招手让小男孩过来。")</f>
        <v>小明坐在家门口吃雪糕，不远处站着一个衣衫褴褛的小男孩正眼巴巴的瞅着他，垂涎欲滴的样子。
小明觉得他很可怜，就招手让小男孩过来。</v>
      </c>
      <c r="H76" s="3" t="str">
        <f>IFERROR(__xludf.DUMMYFUNCTION("GOOGLETRANSLATE(B76, ""zh-TW"", ""zh-CN"")"),"总经理：「就那个穿迷你裙，胸部大的那位吧！」")</f>
        <v>总经理：「就那个穿迷你裙，胸部大的那位吧！」</v>
      </c>
      <c r="I76" s="3" t="str">
        <f>IFERROR(__xludf.DUMMYFUNCTION("GOOGLETRANSLATE(C76, ""zh-TW"", ""zh-CN"")"),"当今年轻人的生活历程顺序刚好与此相反：生孩子→结婚→恋爱→离家出走→逐渐懂事。")</f>
        <v>当今年轻人的生活历程顺序刚好与此相反：生孩子→结婚→恋爱→离家出走→逐渐懂事。</v>
      </c>
      <c r="J76" s="3" t="str">
        <f>IFERROR(__xludf.DUMMYFUNCTION("GOOGLETRANSLATE(D76, ""zh-TW"", ""zh-CN"")"),"法官：「……」")</f>
        <v>法官：「……」</v>
      </c>
      <c r="K76" s="3" t="str">
        <f>IFERROR(__xludf.DUMMYFUNCTION("GOOGLETRANSLATE(E76, ""zh-TW"", ""zh-CN"")"),"然后递给他一个板凳说：「来，坐着看！」")</f>
        <v>然后递给他一个板凳说：「来，坐着看！」</v>
      </c>
      <c r="L76" s="3"/>
      <c r="M76" s="3"/>
    </row>
    <row r="77">
      <c r="A77" s="4" t="s">
        <v>383</v>
      </c>
      <c r="B77" s="4" t="s">
        <v>384</v>
      </c>
      <c r="C77" s="4" t="s">
        <v>385</v>
      </c>
      <c r="D77" s="4" t="s">
        <v>386</v>
      </c>
      <c r="E77" s="4" t="s">
        <v>387</v>
      </c>
      <c r="F77" s="4" t="s">
        <v>386</v>
      </c>
      <c r="G77" s="3" t="str">
        <f>IFERROR(__xludf.DUMMYFUNCTION("GOOGLETRANSLATE(A77:A85, ""zh-TW"", ""zh-CN"")"),"女儿：我爸最疼我了，在我记忆中他从来没打过我。")</f>
        <v>女儿：我爸最疼我了，在我记忆中他从来没打过我。</v>
      </c>
      <c r="H77" s="3" t="str">
        <f>IFERROR(__xludf.DUMMYFUNCTION("GOOGLETRANSLATE(B77, ""zh-TW"", ""zh-CN"")"),"妈妈：『猪进来了，就把它赶出去啊……！ 』")</f>
        <v>妈妈：『猪进来了，就把它赶出去啊……！ 』</v>
      </c>
      <c r="I77" s="3" t="str">
        <f>IFERROR(__xludf.DUMMYFUNCTION("GOOGLETRANSLATE(C77, ""zh-TW"", ""zh-CN"")"),"「那和你又有什么关系呢？」")</f>
        <v>「那和你又有什么关系呢？」</v>
      </c>
      <c r="J77" s="3" t="str">
        <f>IFERROR(__xludf.DUMMYFUNCTION("GOOGLETRANSLATE(D77, ""zh-TW"", ""zh-CN"")"),"父亲：我以前很凶，小孩不听话就打，直到有一次把闺女打失忆了……")</f>
        <v>父亲：我以前很凶，小孩不听话就打，直到有一次把闺女打失忆了……</v>
      </c>
      <c r="K77" s="3" t="str">
        <f>IFERROR(__xludf.DUMMYFUNCTION("GOOGLETRANSLATE(E77, ""zh-TW"", ""zh-CN"")"),"小明只好跟阿伯讲：「唉呀，没关系，那不是我的车，我的机车停在对面啦！我只是路见不平、见义勇为而已」")</f>
        <v>小明只好跟阿伯讲：「唉呀，没关系，那不是我的车，我的机车停在对面啦！我只是路见不平、见义勇为而已」</v>
      </c>
      <c r="L77" s="3"/>
      <c r="M77" s="3"/>
    </row>
    <row r="78">
      <c r="A78" s="4" t="s">
        <v>388</v>
      </c>
      <c r="B78" s="4" t="s">
        <v>389</v>
      </c>
      <c r="C78" s="4" t="s">
        <v>390</v>
      </c>
      <c r="D78" s="4" t="s">
        <v>391</v>
      </c>
      <c r="E78" s="4" t="s">
        <v>392</v>
      </c>
      <c r="F78" s="4" t="s">
        <v>391</v>
      </c>
      <c r="G78" s="3" t="str">
        <f>IFERROR(__xludf.DUMMYFUNCTION("GOOGLETRANSLATE(A78:A86, ""zh-TW"", ""zh-CN"")"),"一位黑道兄弟去牙科诊所拔牙，
拔完后拿药单去药局领药…
回家后，忘了药师交代的服用方式…
情急之下，打电话回牙科诊所询问
兄弟：「药那么多颗，怎么吃？」
护士：「你有肿就吃，没肿就不要吃啰。」
")</f>
        <v>一位黑道兄弟去牙科诊所拔牙，
拔完后拿药单去药局领药…
回家后，忘了药师交代的服用方式…
情急之下，打电话回牙科诊所询问
兄弟：「药那么多颗，怎么吃？」
护士：「你有肿就吃，没肿就不要吃啰。」
</v>
      </c>
      <c r="H78" s="3" t="str">
        <f>IFERROR(__xludf.DUMMYFUNCTION("GOOGLETRANSLATE(B78, ""zh-TW"", ""zh-CN"")"),"男：「不劫财，不劫色，但劫妳的心。」")</f>
        <v>男：「不劫财，不劫色，但劫妳的心。」</v>
      </c>
      <c r="I78" s="3" t="str">
        <f>IFERROR(__xludf.DUMMYFUNCTION("GOOGLETRANSLATE(C78, ""zh-TW"", ""zh-CN"")"),"老师评语：我会跟你爸妈说~~")</f>
        <v>老师评语：我会跟你爸妈说~~</v>
      </c>
      <c r="J78" s="3" t="str">
        <f>IFERROR(__xludf.DUMMYFUNCTION("GOOGLETRANSLATE(D78, ""zh-TW"", ""zh-CN"")"),"结果，这位兄弟就把所有的药都吃了…")</f>
        <v>结果，这位兄弟就把所有的药都吃了…</v>
      </c>
      <c r="K78" s="3" t="str">
        <f>IFERROR(__xludf.DUMMYFUNCTION("GOOGLETRANSLATE(E78, ""zh-TW"", ""zh-CN"")"),"答：因为袋鼠宝宝尿尿了。")</f>
        <v>答：因为袋鼠宝宝尿尿了。</v>
      </c>
      <c r="L78" s="3"/>
      <c r="M78" s="3"/>
    </row>
    <row r="79">
      <c r="A79" s="4" t="s">
        <v>393</v>
      </c>
      <c r="B79" s="4" t="s">
        <v>394</v>
      </c>
      <c r="C79" s="4" t="s">
        <v>395</v>
      </c>
      <c r="D79" s="4" t="s">
        <v>233</v>
      </c>
      <c r="E79" s="4" t="s">
        <v>314</v>
      </c>
      <c r="F79" s="4" t="s">
        <v>314</v>
      </c>
      <c r="G79" s="3" t="str">
        <f>IFERROR(__xludf.DUMMYFUNCTION("GOOGLETRANSLATE(A79:A87, ""zh-TW"", ""zh-CN"")"),"76岁的爷爷突然决定去念书，并从小学上起。
小孙子说：「您想上学不错，可有件事情不太好办。」
爷爷：「什么事？」")</f>
        <v>76岁的爷爷突然决定去念书，并从小学上起。
小孙子说：「您想上学不错，可有件事情不太好办。」
爷爷：「什么事？」</v>
      </c>
      <c r="H79" s="3" t="str">
        <f>IFERROR(__xludf.DUMMYFUNCTION("GOOGLETRANSLATE(B79, ""zh-TW"", ""zh-CN"")"),"比利回答，「我老板比他笨多了，他竟然叫我回家看他在不在，他有手机不是吗？他不会自己打吗？」")</f>
        <v>比利回答，「我老板比他笨多了，他竟然叫我回家看他在不在，他有手机不是吗？他不会自己打吗？」</v>
      </c>
      <c r="I79" s="3" t="str">
        <f>IFERROR(__xludf.DUMMYFUNCTION("GOOGLETRANSLATE(C79, ""zh-TW"", ""zh-CN"")"),"军医说：「你伤的很深好几天都血流不止，到今天血终于止住了，伤口我已经帮你缝起来了！」")</f>
        <v>军医说：「你伤的很深好几天都血流不止，到今天血终于止住了，伤口我已经帮你缝起来了！」</v>
      </c>
      <c r="J79" s="3" t="str">
        <f>IFERROR(__xludf.DUMMYFUNCTION("GOOGLETRANSLATE(D79, ""zh-TW"", ""zh-CN"")"),"全家人顿时泣不成声的说：爽…死…了…")</f>
        <v>全家人顿时泣不成声的说：爽…死…了…</v>
      </c>
      <c r="K79" s="3" t="str">
        <f>IFERROR(__xludf.DUMMYFUNCTION("GOOGLETRANSLATE(E79, ""zh-TW"", ""zh-CN"")"),"孙子：「万一老师叫请家长，您让谁去呢？」")</f>
        <v>孙子：「万一老师叫请家长，您让谁去呢？」</v>
      </c>
      <c r="L79" s="3"/>
      <c r="M79" s="3"/>
    </row>
    <row r="80">
      <c r="A80" s="4" t="s">
        <v>396</v>
      </c>
      <c r="B80" s="4" t="s">
        <v>397</v>
      </c>
      <c r="C80" s="4" t="s">
        <v>398</v>
      </c>
      <c r="D80" s="4" t="s">
        <v>399</v>
      </c>
      <c r="E80" s="4" t="s">
        <v>186</v>
      </c>
      <c r="F80" s="4" t="s">
        <v>399</v>
      </c>
      <c r="G80" s="3" t="str">
        <f>IFERROR(__xludf.DUMMYFUNCTION("GOOGLETRANSLATE(A80:A88, ""zh-TW"", ""zh-CN"")"),"甲妇：「看起来你好像很累！」
乙妇：「是呀！我先生住院，我日夜都得守着他。」
甲妇：「你为何不请一个护士帮忙照顾呢？」")</f>
        <v>甲妇：「看起来你好像很累！」
乙妇：「是呀！我先生住院，我日夜都得守着他。」
甲妇：「你为何不请一个护士帮忙照顾呢？」</v>
      </c>
      <c r="H80" s="3" t="str">
        <f>IFERROR(__xludf.DUMMYFUNCTION("GOOGLETRANSLATE(B80, ""zh-TW"", ""zh-CN"")"),"我：「………………」")</f>
        <v>我：「………………」</v>
      </c>
      <c r="I80" s="3" t="str">
        <f>IFERROR(__xludf.DUMMYFUNCTION("GOOGLETRANSLATE(C80, ""zh-TW"", ""zh-CN"")"),"那么『林目』就说明你也有被你妈妈骂啰！ 」")</f>
        <v>那么『林目』就说明你也有被你妈妈骂啰！ 」</v>
      </c>
      <c r="J80" s="3" t="str">
        <f>IFERROR(__xludf.DUMMYFUNCTION("GOOGLETRANSLATE(D80, ""zh-TW"", ""zh-CN"")"),"乙妇：「就是因为请了护士，才需要我日夜都顾好我先生啊！」")</f>
        <v>乙妇：「就是因为请了护士，才需要我日夜都顾好我先生啊！」</v>
      </c>
      <c r="K80" s="3" t="str">
        <f>IFERROR(__xludf.DUMMYFUNCTION("GOOGLETRANSLATE(E80, ""zh-TW"", ""zh-CN"")"),"妈妈：......")</f>
        <v>妈妈：......</v>
      </c>
      <c r="L80" s="3"/>
      <c r="M80" s="3"/>
    </row>
    <row r="81">
      <c r="A81" s="4" t="s">
        <v>400</v>
      </c>
      <c r="B81" s="4" t="s">
        <v>401</v>
      </c>
      <c r="C81" s="4" t="s">
        <v>402</v>
      </c>
      <c r="D81" s="4" t="s">
        <v>403</v>
      </c>
      <c r="E81" s="4" t="s">
        <v>37</v>
      </c>
      <c r="F81" s="4" t="s">
        <v>403</v>
      </c>
      <c r="G81" s="3" t="str">
        <f>IFERROR(__xludf.DUMMYFUNCTION("GOOGLETRANSLATE(A81:A89, ""zh-TW"", ""zh-CN"")"),"老人临终前给儿子分遗产。
对大儿子说：「你媳妇快生小孩了，把存折留给你。」
对二儿子说：「你马上就要结婚，我把房子留给你」
最后，对小儿子说：「最不放心你了，现在还没个女朋友，就把最宝贵的遗产留给你吧。」
小儿子心中窃喜，
")</f>
        <v>老人临终前给儿子分遗产。
对大儿子说：「你媳妇快生小孩了，把存折留给你。」
对二儿子说：「你马上就要结婚，我把房子留给你」
最后，对小儿子说：「最不放心你了，现在还没个女朋友，就把最宝贵的遗产留给你吧。」
小儿子心中窃喜，
</v>
      </c>
      <c r="H81" s="3" t="str">
        <f>IFERROR(__xludf.DUMMYFUNCTION("GOOGLETRANSLATE(B81, ""zh-TW"", ""zh-CN"")"),"「笑话。」")</f>
        <v>「笑话。」</v>
      </c>
      <c r="I81" s="3" t="str">
        <f>IFERROR(__xludf.DUMMYFUNCTION("GOOGLETRANSLATE(C81, ""zh-TW"", ""zh-CN"")"),"病人气愤地回答：「在我为左耳受伤痛苦万分时，那个可恶的笨蛋又打来电话…」")</f>
        <v>病人气愤地回答：「在我为左耳受伤痛苦万分时，那个可恶的笨蛋又打来电话…」</v>
      </c>
      <c r="J81" s="3" t="str">
        <f>IFERROR(__xludf.DUMMYFUNCTION("GOOGLETRANSLATE(D81, ""zh-TW"", ""zh-CN"")"),"老人说：「我要把line的帐号给你，好友栏里有一百多个年轻姑娘。」")</f>
        <v>老人说：「我要把line的帐号给你，好友栏里有一百多个年轻姑娘。」</v>
      </c>
      <c r="K81" s="3" t="str">
        <f>IFERROR(__xludf.DUMMYFUNCTION("GOOGLETRANSLATE(E81, ""zh-TW"", ""zh-CN"")"),"子：「有什么关系？到时候他就会跪下来求我还他了」。")</f>
        <v>子：「有什么关系？到时候他就会跪下来求我还他了」。</v>
      </c>
      <c r="L81" s="3"/>
      <c r="M81" s="3"/>
    </row>
    <row r="82">
      <c r="A82" s="4" t="s">
        <v>404</v>
      </c>
      <c r="B82" s="4" t="s">
        <v>198</v>
      </c>
      <c r="C82" s="4" t="s">
        <v>405</v>
      </c>
      <c r="D82" s="4" t="s">
        <v>406</v>
      </c>
      <c r="E82" s="4" t="s">
        <v>407</v>
      </c>
      <c r="F82" s="4" t="s">
        <v>407</v>
      </c>
      <c r="G82" s="3" t="str">
        <f>IFERROR(__xludf.DUMMYFUNCTION("GOOGLETRANSLATE(A82:A90, ""zh-TW"", ""zh-CN"")"),"一男生暗恋一女生许久。
一天自习课上，男生终于鼓足勇气写了张字条给那个女生，上面写着：其实我注意你很久了。
")</f>
        <v>一男生暗恋一女生许久。
一天自习课上，男生终于鼓足勇气写了张字条给那个女生，上面写着：其实我注意你很久了。
</v>
      </c>
      <c r="H82" s="3" t="str">
        <f>IFERROR(__xludf.DUMMYFUNCTION("GOOGLETRANSLATE(B82, ""zh-TW"", ""zh-CN"")"),"女观众：「哼！隔着一块黑布的东西也给你看得透，我穿了一件薄薄的衣服，逃得过你的眼睛吗？」")</f>
        <v>女观众：「哼！隔着一块黑布的东西也给你看得透，我穿了一件薄薄的衣服，逃得过你的眼睛吗？」</v>
      </c>
      <c r="I82" s="3" t="str">
        <f>IFERROR(__xludf.DUMMYFUNCTION("GOOGLETRANSLATE(C82, ""zh-TW"", ""zh-CN"")"),"上帝就回答说：「你的阿，被我拿去当电风扇用了。」")</f>
        <v>上帝就回答说：「你的阿，被我拿去当电风扇用了。」</v>
      </c>
      <c r="J82" s="3" t="str">
        <f>IFERROR(__xludf.DUMMYFUNCTION("GOOGLETRANSLATE(D82, ""zh-TW"", ""zh-CN"")"),"「先来一份鸡蛋吧。」")</f>
        <v>「先来一份鸡蛋吧。」</v>
      </c>
      <c r="K82" s="3" t="str">
        <f>IFERROR(__xludf.DUMMYFUNCTION("GOOGLETRANSLATE(E82, ""zh-TW"", ""zh-CN"")"),"不一会儿，字条又传回来，上面写着：拜托别告诉老师，我保证以后再也不上课嗑瓜子了！")</f>
        <v>不一会儿，字条又传回来，上面写着：拜托别告诉老师，我保证以后再也不上课嗑瓜子了！</v>
      </c>
      <c r="L82" s="3"/>
      <c r="M82" s="3"/>
    </row>
    <row r="83">
      <c r="A83" s="4" t="s">
        <v>408</v>
      </c>
      <c r="B83" s="4" t="s">
        <v>409</v>
      </c>
      <c r="C83" s="4" t="s">
        <v>410</v>
      </c>
      <c r="D83" s="4" t="s">
        <v>411</v>
      </c>
      <c r="E83" s="4" t="s">
        <v>412</v>
      </c>
      <c r="F83" s="4" t="s">
        <v>409</v>
      </c>
      <c r="G83" s="3" t="str">
        <f>IFERROR(__xludf.DUMMYFUNCTION("GOOGLETRANSLATE(A83:A91, ""zh-TW"", ""zh-CN"")"),"月黑风高，毒贩与黑道老大进行交易。
毒贩拿出一个黑色皮箱，放到桌上，打开一看，里面满满都是海洛因。
毒贩对老大说道，公平交易！见货付钱！
黑道老大勃然大怒，掏出手枪对着毒贩，边开枪边喊…
")</f>
        <v>月黑风高，毒贩与黑道老大进行交易。
毒贩拿出一个黑色皮箱，放到桌上，打开一看，里面满满都是海洛因。
毒贩对老大说道，公平交易！见货付钱！
黑道老大勃然大怒，掏出手枪对着毒贩，边开枪边喊…
</v>
      </c>
      <c r="H83" s="3" t="str">
        <f>IFERROR(__xludf.DUMMYFUNCTION("GOOGLETRANSLATE(B83, ""zh-TW"", ""zh-CN"")"),"你他妈才是贱货！你他妈才是贱货！")</f>
        <v>你他妈才是贱货！你他妈才是贱货！</v>
      </c>
      <c r="I83" s="3" t="str">
        <f>IFERROR(__xludf.DUMMYFUNCTION("GOOGLETRANSLATE(C83, ""zh-TW"", ""zh-CN"")"),"苏格拉底笑了笑，说：「因为我得教你两样功课，一是怎样闭嘴，另外才是怎样演讲。」")</f>
        <v>苏格拉底笑了笑，说：「因为我得教你两样功课，一是怎样闭嘴，另外才是怎样演讲。」</v>
      </c>
      <c r="J83" s="3" t="str">
        <f>IFERROR(__xludf.DUMMYFUNCTION("GOOGLETRANSLATE(D83, ""zh-TW"", ""zh-CN"")"),"上今天的班，睡昨天的觉！")</f>
        <v>上今天的班，睡昨天的觉！</v>
      </c>
      <c r="K83" s="3" t="str">
        <f>IFERROR(__xludf.DUMMYFUNCTION("GOOGLETRANSLATE(E83, ""zh-TW"", ""zh-CN"")"),"小新：「我会看电视看得很累。」")</f>
        <v>小新：「我会看电视看得很累。」</v>
      </c>
      <c r="L83" s="3"/>
      <c r="M83" s="3"/>
    </row>
    <row r="84">
      <c r="A84" s="4" t="s">
        <v>413</v>
      </c>
      <c r="B84" s="4" t="s">
        <v>414</v>
      </c>
      <c r="C84" s="4" t="s">
        <v>415</v>
      </c>
      <c r="D84" s="4" t="s">
        <v>416</v>
      </c>
      <c r="E84" s="4" t="s">
        <v>417</v>
      </c>
      <c r="F84" s="4" t="s">
        <v>417</v>
      </c>
      <c r="G84" s="3" t="str">
        <f>IFERROR(__xludf.DUMMYFUNCTION("GOOGLETRANSLATE(A84:A92, ""zh-TW"", ""zh-CN"")"),"一漂亮女子穿迷你超短裙在公车上遇一流氓。流氓说：「小姐，让我看看你的大腿！给你50元。」
女子说：「这样吧，先给我100元，等公车到站后，我让你看看我生过小孩的地方。」
流氓高兴地不得了。")</f>
        <v>一漂亮女子穿迷你超短裙在公车上遇一流氓。流氓说：「小姐，让我看看你的大腿！给你50元。」
女子说：「这样吧，先给我100元，等公车到站后，我让你看看我生过小孩的地方。」
流氓高兴地不得了。</v>
      </c>
      <c r="H84" s="3" t="str">
        <f>IFERROR(__xludf.DUMMYFUNCTION("GOOGLETRANSLATE(B84, ""zh-TW"", ""zh-CN"")"),"「我要在阳台上连做十次.........」")</f>
        <v>「我要在阳台上连做十次.........」</v>
      </c>
      <c r="I84" s="3" t="str">
        <f>IFERROR(__xludf.DUMMYFUNCTION("GOOGLETRANSLATE(C84, ""zh-TW"", ""zh-CN"")"),"店员接着说：「Can……you……speak……Chinese?」")</f>
        <v>店员接着说：「Can……you……speak……Chinese?」</v>
      </c>
      <c r="J84" s="3" t="str">
        <f>IFERROR(__xludf.DUMMYFUNCTION("GOOGLETRANSLATE(D84, ""zh-TW"", ""zh-CN"")"),"这个事例告诉我们：「去陌生人圈子可能有意外收获！拓展人脉很重要。」")</f>
        <v>这个事例告诉我们：「去陌生人圈子可能有意外收获！拓展人脉很重要。」</v>
      </c>
      <c r="K84" s="3" t="str">
        <f>IFERROR(__xludf.DUMMYFUNCTION("GOOGLETRANSLATE(E84, ""zh-TW"", ""zh-CN"")"),"等公车到了站，她朝着路边的医院指着说：「你看，这就是我生过孩子的地方！」")</f>
        <v>等公车到了站，她朝着路边的医院指着说：「你看，这就是我生过孩子的地方！」</v>
      </c>
      <c r="L84" s="3"/>
      <c r="M84" s="3"/>
    </row>
    <row r="85">
      <c r="A85" s="4" t="s">
        <v>418</v>
      </c>
      <c r="B85" s="4" t="s">
        <v>419</v>
      </c>
      <c r="C85" s="4" t="s">
        <v>391</v>
      </c>
      <c r="D85" s="4" t="s">
        <v>420</v>
      </c>
      <c r="E85" s="4" t="s">
        <v>421</v>
      </c>
      <c r="F85" s="4" t="s">
        <v>421</v>
      </c>
      <c r="G85" s="3" t="str">
        <f>IFERROR(__xludf.DUMMYFUNCTION("GOOGLETRANSLATE(A85:A93, ""zh-TW"", ""zh-CN"")"),"有一个人，三十几岁了依然事业无成，工作也找不到，事业也做不成，都一直赚不到钱。
于是，去找算命师算个命看看。
「你啊，将会一直穷困僚倒，直到四十岁。」
那个人听了，眼睛为之一亮，心想有转机了，马上问说：「然后呢？」
")</f>
        <v>有一个人，三十几岁了依然事业无成，工作也找不到，事业也做不成，都一直赚不到钱。
于是，去找算命师算个命看看。
「你啊，将会一直穷困僚倒，直到四十岁。」
那个人听了，眼睛为之一亮，心想有转机了，马上问说：「然后呢？」
</v>
      </c>
      <c r="H85" s="3" t="str">
        <f>IFERROR(__xludf.DUMMYFUNCTION("GOOGLETRANSLATE(B85, ""zh-TW"", ""zh-CN"")"),"小王：……………………")</f>
        <v>小王：……………………</v>
      </c>
      <c r="I85" s="3" t="str">
        <f>IFERROR(__xludf.DUMMYFUNCTION("GOOGLETRANSLATE(C85, ""zh-TW"", ""zh-CN"")"),"结果，这位兄弟就把所有的药都吃了…")</f>
        <v>结果，这位兄弟就把所有的药都吃了…</v>
      </c>
      <c r="J85" s="3" t="str">
        <f>IFERROR(__xludf.DUMMYFUNCTION("GOOGLETRANSLATE(D85, ""zh-TW"", ""zh-CN"")"),"老爸说：「我现在哪有钱啊～等晚上我找你妈要」")</f>
        <v>老爸说：「我现在哪有钱啊～等晚上我找你妈要」</v>
      </c>
      <c r="K85" s="3" t="str">
        <f>IFERROR(__xludf.DUMMYFUNCTION("GOOGLETRANSLATE(E85, ""zh-TW"", ""zh-CN"")"),"「然后喔………」算命师看了一下他的命盘接着说：「然后你就习惯了。」")</f>
        <v>「然后喔………」算命师看了一下他的命盘接着说：「然后你就习惯了。」</v>
      </c>
      <c r="L85" s="3"/>
      <c r="M85" s="3"/>
    </row>
    <row r="86">
      <c r="A86" s="4" t="s">
        <v>422</v>
      </c>
      <c r="B86" s="4" t="s">
        <v>423</v>
      </c>
      <c r="C86" s="4" t="s">
        <v>424</v>
      </c>
      <c r="D86" s="4" t="s">
        <v>425</v>
      </c>
      <c r="E86" s="4" t="s">
        <v>426</v>
      </c>
      <c r="F86" s="4" t="s">
        <v>425</v>
      </c>
      <c r="G86" s="3" t="str">
        <f>IFERROR(__xludf.DUMMYFUNCTION("GOOGLETRANSLATE(A86:A94, ""zh-TW"", ""zh-CN"")"),"高中是寄宿制学校。有天晚上，同寝室一位室友突然特别大方，翻出他的「私人储备」
整整一桶饼干，分给全寝室人吃，正当我们狼吞虎咽之时，
")</f>
        <v>高中是寄宿制学校。有天晚上，同寝室一位室友突然特别大方，翻出他的「私人储备」
整整一桶饼干，分给全寝室人吃，正当我们狼吞虎咽之时，
</v>
      </c>
      <c r="H86" s="3" t="str">
        <f>IFERROR(__xludf.DUMMYFUNCTION("GOOGLETRANSLATE(B86, ""zh-TW"", ""zh-CN"")"),"老婆：干，佳欣是谁？")</f>
        <v>老婆：干，佳欣是谁？</v>
      </c>
      <c r="I86" s="3" t="str">
        <f>IFERROR(__xludf.DUMMYFUNCTION("GOOGLETRANSLATE(C86, ""zh-TW"", ""zh-CN"")"),"有一天郝棒棒、郝美丽、郝帅气三个人去游泳，结果三个人都溺水了，郝帅气因为会游泳，所以先把郝美丽救上岸，郝美丽就问郝帅气说：「啊不救郝棒棒？」")</f>
        <v>有一天郝棒棒、郝美丽、郝帅气三个人去游泳，结果三个人都溺水了，郝帅气因为会游泳，所以先把郝美丽救上岸，郝美丽就问郝帅气说：「啊不救郝棒棒？」</v>
      </c>
      <c r="J86" s="3" t="str">
        <f>IFERROR(__xludf.DUMMYFUNCTION("GOOGLETRANSLATE(D86, ""zh-TW"", ""zh-CN"")"),"他来了一句：「抓紧时间吃，等会儿12点一过，这饼干就过期了…」")</f>
        <v>他来了一句：「抓紧时间吃，等会儿12点一过，这饼干就过期了…」</v>
      </c>
      <c r="K86" s="3" t="str">
        <f>IFERROR(__xludf.DUMMYFUNCTION("GOOGLETRANSLATE(E86, ""zh-TW"", ""zh-CN"")"),"「没有意见，你为我想得很周到。我只是提醒你记住一件事情，每天晚上七点准时做爱一一不论你在还是不在！」")</f>
        <v>「没有意见，你为我想得很周到。我只是提醒你记住一件事情，每天晚上七点准时做爱一一不论你在还是不在！」</v>
      </c>
      <c r="L86" s="3"/>
      <c r="M86" s="3"/>
    </row>
    <row r="87">
      <c r="A87" s="4" t="s">
        <v>427</v>
      </c>
      <c r="B87" s="4" t="s">
        <v>428</v>
      </c>
      <c r="C87" s="4" t="s">
        <v>429</v>
      </c>
      <c r="D87" s="4" t="s">
        <v>430</v>
      </c>
      <c r="E87" s="4" t="s">
        <v>431</v>
      </c>
      <c r="F87" s="4" t="s">
        <v>431</v>
      </c>
      <c r="G87" s="3" t="str">
        <f>IFERROR(__xludf.DUMMYFUNCTION("GOOGLETRANSLATE(A87:A95, ""zh-TW"", ""zh-CN"")"),"话说有一女子问媒婆：我的相亲对象是什么人啊？
媒婆添油加醋地形容：对方人称外号『金城武。 』！
相亲女立刻挂了电话就去相亲。
结果回来后大骂媒婆：又矮又丑，这个叫金城武？
媒婆回答：我还没有把话讲完你就跑来！
")</f>
        <v>话说有一女子问媒婆：我的相亲对象是什么人啊？
媒婆添油加醋地形容：对方人称外号『金城武。 』！
相亲女立刻挂了电话就去相亲。
结果回来后大骂媒婆：又矮又丑，这个叫金城武？
媒婆回答：我还没有把话讲完你就跑来！
</v>
      </c>
      <c r="H87" s="3" t="str">
        <f>IFERROR(__xludf.DUMMYFUNCTION("GOOGLETRANSLATE(B87, ""zh-TW"", ""zh-CN"")"),"驾驶朋友在撞我之前，要三思而后行！ 」")</f>
        <v>驾驶朋友在撞我之前，要三思而后行！ 」</v>
      </c>
      <c r="I87" s="3" t="str">
        <f>IFERROR(__xludf.DUMMYFUNCTION("GOOGLETRANSLATE(C87, ""zh-TW"", ""zh-CN"")"),"男：「妳的美沉鱼落雁。」")</f>
        <v>男：「妳的美沉鱼落雁。」</v>
      </c>
      <c r="J87" s="3" t="str">
        <f>IFERROR(__xludf.DUMMYFUNCTION("GOOGLETRANSLATE(D87, ""zh-TW"", ""zh-CN"")"),"不然你想的是什么？")</f>
        <v>不然你想的是什么？</v>
      </c>
      <c r="K87" s="3" t="str">
        <f>IFERROR(__xludf.DUMMYFUNCTION("GOOGLETRANSLATE(E87, ""zh-TW"", ""zh-CN"")"),"人家是说外号『京城武大郎』")</f>
        <v>人家是说外号『京城武大郎』</v>
      </c>
      <c r="L87" s="3"/>
      <c r="M87" s="3"/>
    </row>
    <row r="88">
      <c r="A88" s="4" t="s">
        <v>432</v>
      </c>
      <c r="B88" s="4" t="s">
        <v>433</v>
      </c>
      <c r="C88" s="4" t="s">
        <v>434</v>
      </c>
      <c r="D88" s="4" t="s">
        <v>435</v>
      </c>
      <c r="E88" s="4" t="s">
        <v>434</v>
      </c>
      <c r="F88" s="4" t="s">
        <v>434</v>
      </c>
      <c r="G88" s="3" t="str">
        <f>IFERROR(__xludf.DUMMYFUNCTION("GOOGLETRANSLATE(A88:A96, ""zh-TW"", ""zh-CN"")"),"女子刚生完宝宝，坐月子的时候，一群闺蜜去探望。
其中一闺蜜凑过来说：「哇，长得好像你老公啊！」
另一闺蜜说：「是啊，特别像，尤其吃奶的时候，眼神超像的！」
")</f>
        <v>女子刚生完宝宝，坐月子的时候，一群闺蜜去探望。
其中一闺蜜凑过来说：「哇，长得好像你老公啊！」
另一闺蜜说：「是啊，特别像，尤其吃奶的时候，眼神超像的！」
</v>
      </c>
      <c r="H88" s="3" t="str">
        <f>IFERROR(__xludf.DUMMYFUNCTION("GOOGLETRANSLATE(B88, ""zh-TW"", ""zh-CN"")"),"答：护士，为什么？因为7-11=-4")</f>
        <v>答：护士，为什么？因为7-11=-4</v>
      </c>
      <c r="I88" s="3" t="str">
        <f>IFERROR(__xludf.DUMMYFUNCTION("GOOGLETRANSLATE(C88, ""zh-TW"", ""zh-CN"")"),"顿时大家都沉默了。")</f>
        <v>顿时大家都沉默了。</v>
      </c>
      <c r="J88" s="3" t="str">
        <f>IFERROR(__xludf.DUMMYFUNCTION("GOOGLETRANSLATE(D88, ""zh-TW"", ""zh-CN"")"),"「就是爱得有始有终（有屎有钟）。」")</f>
        <v>「就是爱得有始有终（有屎有钟）。」</v>
      </c>
      <c r="K88" s="3" t="str">
        <f>IFERROR(__xludf.DUMMYFUNCTION("GOOGLETRANSLATE(E88, ""zh-TW"", ""zh-CN"")"),"顿时大家都沉默了。")</f>
        <v>顿时大家都沉默了。</v>
      </c>
      <c r="L88" s="3"/>
      <c r="M88" s="3"/>
    </row>
    <row r="89">
      <c r="A89" s="4" t="s">
        <v>436</v>
      </c>
      <c r="B89" s="4" t="s">
        <v>437</v>
      </c>
      <c r="C89" s="4" t="s">
        <v>89</v>
      </c>
      <c r="D89" s="4" t="s">
        <v>438</v>
      </c>
      <c r="E89" s="4" t="s">
        <v>439</v>
      </c>
      <c r="F89" s="4" t="s">
        <v>439</v>
      </c>
      <c r="G89" s="3" t="str">
        <f>IFERROR(__xludf.DUMMYFUNCTION("GOOGLETRANSLATE(A89:A97, ""zh-TW"", ""zh-CN"")"),"父亲训斥儿子：「爱迪生像你这么大时，已经成为一个发明家了。」
")</f>
        <v>父亲训斥儿子：「爱迪生像你这么大时，已经成为一个发明家了。」
</v>
      </c>
      <c r="H89" s="3" t="str">
        <f>IFERROR(__xludf.DUMMYFUNCTION("GOOGLETRANSLATE(B89, ""zh-TW"", ""zh-CN"")"),"教授仔细看过他的考卷后，以笃定的语气说：「放心吧！上帝并没有帮你。」")</f>
        <v>教授仔细看过他的考卷后，以笃定的语气说：「放心吧！上帝并没有帮你。」</v>
      </c>
      <c r="I89" s="3" t="str">
        <f>IFERROR(__xludf.DUMMYFUNCTION("GOOGLETRANSLATE(C89, ""zh-TW"", ""zh-CN"")"),"他妈妈又叫：「小─白！叫你出来你不出来，等一下被熏死了我可不管！」")</f>
        <v>他妈妈又叫：「小─白！叫你出来你不出来，等一下被熏死了我可不管！」</v>
      </c>
      <c r="J89" s="3" t="str">
        <f>IFERROR(__xludf.DUMMYFUNCTION("GOOGLETRANSLATE(D89, ""zh-TW"", ""zh-CN"")"),"「这名患者因交通事故不能动弹了，你们首先要教他如何使用便盆。」")</f>
        <v>「这名患者因交通事故不能动弹了，你们首先要教他如何使用便盆。」</v>
      </c>
      <c r="K89" s="3" t="str">
        <f>IFERROR(__xludf.DUMMYFUNCTION("GOOGLETRANSLATE(E89, ""zh-TW"", ""zh-CN"")"),"儿子立刻回敬：「林肯像你这么大时，早已当上美国总统了。」")</f>
        <v>儿子立刻回敬：「林肯像你这么大时，早已当上美国总统了。」</v>
      </c>
      <c r="L89" s="3"/>
      <c r="M89" s="3"/>
    </row>
    <row r="90">
      <c r="A90" s="4" t="s">
        <v>440</v>
      </c>
      <c r="B90" s="4" t="s">
        <v>441</v>
      </c>
      <c r="C90" s="4" t="s">
        <v>442</v>
      </c>
      <c r="D90" s="4" t="s">
        <v>419</v>
      </c>
      <c r="E90" s="4" t="s">
        <v>443</v>
      </c>
      <c r="F90" s="4" t="s">
        <v>419</v>
      </c>
      <c r="G90" s="3" t="str">
        <f>IFERROR(__xludf.DUMMYFUNCTION("GOOGLETRANSLATE(A90:A98, ""zh-TW"", ""zh-CN"")"),"一天，小王和妻子一起看电视，电视上有一则报道：「据调查，男人中有70%希望有一次婚外恋~~~」
小王忙向妻子解释道：「我是另外那30%当中的！」
话音刚落，电视里继续报道：「另外的30%希望有多次婚外恋！」
")</f>
        <v>一天，小王和妻子一起看电视，电视上有一则报道：「据调查，男人中有70%希望有一次婚外恋~~~」
小王忙向妻子解释道：「我是另外那30%当中的！」
话音刚落，电视里继续报道：「另外的30%希望有多次婚外恋！」
</v>
      </c>
      <c r="H90" s="3" t="str">
        <f>IFERROR(__xludf.DUMMYFUNCTION("GOOGLETRANSLATE(B90, ""zh-TW"", ""zh-CN"")"),"因为明天还是解不了")</f>
        <v>因为明天还是解不了</v>
      </c>
      <c r="I90" s="3" t="str">
        <f>IFERROR(__xludf.DUMMYFUNCTION("GOOGLETRANSLATE(C90, ""zh-TW"", ""zh-CN"")"),"小明总是走在时代的尖端，有一天，他就被刺死了")</f>
        <v>小明总是走在时代的尖端，有一天，他就被刺死了</v>
      </c>
      <c r="J90" s="3" t="str">
        <f>IFERROR(__xludf.DUMMYFUNCTION("GOOGLETRANSLATE(D90, ""zh-TW"", ""zh-CN"")"),"小王：……………………")</f>
        <v>小王：……………………</v>
      </c>
      <c r="K90" s="3" t="str">
        <f>IFERROR(__xludf.DUMMYFUNCTION("GOOGLETRANSLATE(E90, ""zh-TW"", ""zh-CN"")"),"男子回答：「卸妆油」")</f>
        <v>男子回答：「卸妆油」</v>
      </c>
      <c r="L90" s="3"/>
      <c r="M90" s="3"/>
    </row>
    <row r="91">
      <c r="A91" s="4" t="s">
        <v>444</v>
      </c>
      <c r="B91" s="4" t="s">
        <v>445</v>
      </c>
      <c r="C91" s="4" t="s">
        <v>446</v>
      </c>
      <c r="D91" s="4" t="s">
        <v>447</v>
      </c>
      <c r="E91" s="4" t="s">
        <v>448</v>
      </c>
      <c r="F91" s="4" t="s">
        <v>448</v>
      </c>
      <c r="G91" s="3" t="str">
        <f>IFERROR(__xludf.DUMMYFUNCTION("GOOGLETRANSLATE(A91:A99, ""zh-TW"", ""zh-CN"")"),"老师问：你约了心仪的女孩子吃晚餐，当你要上厕所时，该怎么礼貌地说？
同学A：我去撇个尿！
老师：这一点都不礼貌。
同学B：我去上个厕所，等等回来。
老师：嗯，这个不错，但还有更礼貌的。
同学C：容我离开一下。我去跟一个好朋友见个面。如果可以的话，我更希望今天晚上有机会介绍他给你认识。")</f>
        <v>老师问：你约了心仪的女孩子吃晚餐，当你要上厕所时，该怎么礼貌地说？
同学A：我去撇个尿！
老师：这一点都不礼貌。
同学B：我去上个厕所，等等回来。
老师：嗯，这个不错，但还有更礼貌的。
同学C：容我离开一下。我去跟一个好朋友见个面。如果可以的话，我更希望今天晚上有机会介绍他给你认识。</v>
      </c>
      <c r="H91" s="3" t="str">
        <f>IFERROR(__xludf.DUMMYFUNCTION("GOOGLETRANSLATE(B91, ""zh-TW"", ""zh-CN"")"),"政治家很有风度地说：「诸位，那么混乱又是谁造成的呢？」")</f>
        <v>政治家很有风度地说：「诸位，那么混乱又是谁造成的呢？」</v>
      </c>
      <c r="I91" s="3" t="str">
        <f>IFERROR(__xludf.DUMMYFUNCTION("GOOGLETRANSLATE(C91, ""zh-TW"", ""zh-CN"")"),"公车司机：「……」")</f>
        <v>公车司机：「……」</v>
      </c>
      <c r="J91" s="3" t="str">
        <f>IFERROR(__xludf.DUMMYFUNCTION("GOOGLETRANSLATE(D91, ""zh-TW"", ""zh-CN"")"),"「我懂了，这位女士。」工作人员耐心地听完后说：「你需要的是一台电视机。」")</f>
        <v>「我懂了，这位女士。」工作人员耐心地听完后说：「你需要的是一台电视机。」</v>
      </c>
      <c r="K91" s="3" t="str">
        <f>IFERROR(__xludf.DUMMYFUNCTION("GOOGLETRANSLATE(E91, ""zh-TW"", ""zh-CN"")"),"老师：")</f>
        <v>老师：</v>
      </c>
      <c r="L91" s="3"/>
      <c r="M91" s="3"/>
    </row>
    <row r="92">
      <c r="A92" s="4" t="s">
        <v>449</v>
      </c>
      <c r="B92" s="4" t="s">
        <v>450</v>
      </c>
      <c r="C92" s="4" t="s">
        <v>451</v>
      </c>
      <c r="D92" s="4" t="s">
        <v>452</v>
      </c>
      <c r="E92" s="4" t="s">
        <v>453</v>
      </c>
      <c r="F92" s="4" t="s">
        <v>453</v>
      </c>
      <c r="G92" s="3" t="str">
        <f>IFERROR(__xludf.DUMMYFUNCTION("GOOGLETRANSLATE(A92:A100, ""zh-TW"", ""zh-CN"")"),"顾客：老板，这盘烤鸭怎么少一条腿？
经理：哦，这鸭出了车祸，被压断了一条腿。
顾客：那麻烦你换一只没有出车祸的来吧！
")</f>
        <v>顾客：老板，这盘烤鸭怎么少一条腿？
经理：哦，这鸭出了车祸，被压断了一条腿。
顾客：那麻烦你换一只没有出车祸的来吧！
</v>
      </c>
      <c r="H92" s="3" t="str">
        <f>IFERROR(__xludf.DUMMYFUNCTION("GOOGLETRANSLATE(B92, ""zh-TW"", ""zh-CN"")"),"「不，我是成衣制造商。」")</f>
        <v>「不，我是成衣制造商。」</v>
      </c>
      <c r="I92" s="3" t="str">
        <f>IFERROR(__xludf.DUMMYFUNCTION("GOOGLETRANSLATE(C92, ""zh-TW"", ""zh-CN"")"),"于是小男孩回家躺在床上，狂揉胸部喊道：「我要自行车我要自行车！」")</f>
        <v>于是小男孩回家躺在床上，狂揉胸部喊道：「我要自行车我要自行车！」</v>
      </c>
      <c r="J92" s="3" t="str">
        <f>IFERROR(__xludf.DUMMYFUNCTION("GOOGLETRANSLATE(D92, ""zh-TW"", ""zh-CN"")"),"「嗯，马瘦了一公斤！」")</f>
        <v>「嗯，马瘦了一公斤！」</v>
      </c>
      <c r="K92" s="3" t="str">
        <f>IFERROR(__xludf.DUMMYFUNCTION("GOOGLETRANSLATE(E92, ""zh-TW"", ""zh-CN"")"),"经理：你也太没有爱心了吧！不关爱残疾人士也就罢了，怎么能够歧视它们呢？")</f>
        <v>经理：你也太没有爱心了吧！不关爱残疾人士也就罢了，怎么能够歧视它们呢？</v>
      </c>
      <c r="L92" s="3"/>
      <c r="M92" s="3"/>
    </row>
    <row r="93">
      <c r="A93" s="4" t="s">
        <v>454</v>
      </c>
      <c r="B93" s="4" t="s">
        <v>455</v>
      </c>
      <c r="C93" s="4" t="s">
        <v>456</v>
      </c>
      <c r="D93" s="4" t="s">
        <v>457</v>
      </c>
      <c r="E93" s="4" t="s">
        <v>458</v>
      </c>
      <c r="F93" s="4" t="s">
        <v>456</v>
      </c>
      <c r="G93" s="3" t="str">
        <f>IFERROR(__xludf.DUMMYFUNCTION("GOOGLETRANSLATE(A93:A101, ""zh-TW"", ""zh-CN"")"),"前阵子父母打电话天天催我找女朋友，我一时没办法，只好骗他们我是gay。
")</f>
        <v>前阵子父母打电话天天催我找女朋友，我一时没办法，只好骗他们我是gay。
</v>
      </c>
      <c r="H93" s="3" t="str">
        <f>IFERROR(__xludf.DUMMYFUNCTION("GOOGLETRANSLATE(B93, ""zh-TW"", ""zh-CN"")"),"病人：「因为我的家人都在等我生蛋...」")</f>
        <v>病人：「因为我的家人都在等我生蛋...」</v>
      </c>
      <c r="I93" s="3" t="str">
        <f>IFERROR(__xludf.DUMMYFUNCTION("GOOGLETRANSLATE(C93, ""zh-TW"", ""zh-CN"")"),"他们沉默了一星期，这几天又总打电话催我找男朋友。")</f>
        <v>他们沉默了一星期，这几天又总打电话催我找男朋友。</v>
      </c>
      <c r="J93" s="3" t="str">
        <f>IFERROR(__xludf.DUMMYFUNCTION("GOOGLETRANSLATE(D93, ""zh-TW"", ""zh-CN"")"),"耶稣会教士答：「是谁告诉你的？」")</f>
        <v>耶稣会教士答：「是谁告诉你的？」</v>
      </c>
      <c r="K93" s="3" t="str">
        <f>IFERROR(__xludf.DUMMYFUNCTION("GOOGLETRANSLATE(E93, ""zh-TW"", ""zh-CN"")"),"「局长，恐怕这是我的过错。早晨我把鸟食错当成早饭给他吃了。」")</f>
        <v>「局长，恐怕这是我的过错。早晨我把鸟食错当成早饭给他吃了。」</v>
      </c>
      <c r="L93" s="3"/>
      <c r="M93" s="3"/>
    </row>
    <row r="94">
      <c r="A94" s="4" t="s">
        <v>459</v>
      </c>
      <c r="B94" s="4" t="s">
        <v>460</v>
      </c>
      <c r="C94" s="4" t="s">
        <v>461</v>
      </c>
      <c r="D94" s="4" t="s">
        <v>462</v>
      </c>
      <c r="E94" s="4" t="s">
        <v>463</v>
      </c>
      <c r="F94" s="4" t="s">
        <v>460</v>
      </c>
      <c r="G94" s="3" t="str">
        <f>IFERROR(__xludf.DUMMYFUNCTION("GOOGLETRANSLATE(A94:A102, ""zh-TW"", ""zh-CN"")"),"一新婚夫妻二人洞房对话。
女：要是以后孩子长得像你，你就死定了。
")</f>
        <v>一新婚夫妻二人洞房对话。
女：要是以后孩子长得像你，你就死定了。
</v>
      </c>
      <c r="H94" s="3" t="str">
        <f>IFERROR(__xludf.DUMMYFUNCTION("GOOGLETRANSLATE(B94, ""zh-TW"", ""zh-CN"")"),"男：要是以后孩子长得不像我，你就死定了。")</f>
        <v>男：要是以后孩子长得不像我，你就死定了。</v>
      </c>
      <c r="I94" s="3" t="str">
        <f>IFERROR(__xludf.DUMMYFUNCTION("GOOGLETRANSLATE(C94, ""zh-TW"", ""zh-CN"")"),"答：因为救人要紧")</f>
        <v>答：因为救人要紧</v>
      </c>
      <c r="J94" s="3" t="str">
        <f>IFERROR(__xludf.DUMMYFUNCTION("GOOGLETRANSLATE(D94, ""zh-TW"", ""zh-CN"")"),"你骑他的就可以了」")</f>
        <v>你骑他的就可以了」</v>
      </c>
      <c r="K94" s="3" t="str">
        <f>IFERROR(__xludf.DUMMYFUNCTION("GOOGLETRANSLATE(E94, ""zh-TW"", ""zh-CN"")"),"「钱。」")</f>
        <v>「钱。」</v>
      </c>
      <c r="L94" s="3"/>
      <c r="M94" s="3"/>
    </row>
    <row r="95">
      <c r="A95" s="4" t="s">
        <v>464</v>
      </c>
      <c r="B95" s="4" t="s">
        <v>335</v>
      </c>
      <c r="C95" s="4" t="s">
        <v>83</v>
      </c>
      <c r="D95" s="4" t="s">
        <v>465</v>
      </c>
      <c r="E95" s="4" t="s">
        <v>466</v>
      </c>
      <c r="F95" s="4" t="s">
        <v>466</v>
      </c>
      <c r="G95" s="3" t="str">
        <f>IFERROR(__xludf.DUMMYFUNCTION("GOOGLETRANSLATE(A95:A103, ""zh-TW"", ""zh-CN"")"),"我一次出去玩，在一个远房亲戚家住了两天。
那里有个风俗就是小孩子的尿是最干净的，他们就用童子尿来煮鸡蛋，据说是非常养生。
我哪里敢吃，但无奈人家热情，一直劝我..吃..吃..吃，我没办法只好来了句：我不爱吃鸡蛋。
")</f>
        <v>我一次出去玩，在一个远房亲戚家住了两天。
那里有个风俗就是小孩子的尿是最干净的，他们就用童子尿来煮鸡蛋，据说是非常养生。
我哪里敢吃，但无奈人家热情，一直劝我..吃..吃..吃，我没办法只好来了句：我不爱吃鸡蛋。
</v>
      </c>
      <c r="H95" s="3" t="str">
        <f>IFERROR(__xludf.DUMMYFUNCTION("GOOGLETRANSLATE(B95, ""zh-TW"", ""zh-CN"")"),"人生有时候想静静都难")</f>
        <v>人生有时候想静静都难</v>
      </c>
      <c r="I95" s="3" t="str">
        <f>IFERROR(__xludf.DUMMYFUNCTION("GOOGLETRANSLATE(C95, ""zh-TW"", ""zh-CN"")"),"「那好哇，你抱怨什么呢？那条小鱼还在那儿呢！」")</f>
        <v>「那好哇，你抱怨什么呢？那条小鱼还在那儿呢！」</v>
      </c>
      <c r="J95" s="3" t="str">
        <f>IFERROR(__xludf.DUMMYFUNCTION("GOOGLETRANSLATE(D95, ""zh-TW"", ""zh-CN"")"),"这时，她的室友冷冷的回道：「大概是因为你长的像大便吧....」")</f>
        <v>这时，她的室友冷冷的回道：「大概是因为你长的像大便吧....」</v>
      </c>
      <c r="K95" s="3" t="str">
        <f>IFERROR(__xludf.DUMMYFUNCTION("GOOGLETRANSLATE(E95, ""zh-TW"", ""zh-CN"")"),"我那亲戚更可爱了，说那你喝点汤吧。")</f>
        <v>我那亲戚更可爱了，说那你喝点汤吧。</v>
      </c>
      <c r="L95" s="3"/>
      <c r="M95" s="3"/>
    </row>
    <row r="96">
      <c r="A96" s="4" t="s">
        <v>467</v>
      </c>
      <c r="B96" s="4" t="s">
        <v>468</v>
      </c>
      <c r="C96" s="4" t="s">
        <v>469</v>
      </c>
      <c r="D96" s="4" t="s">
        <v>470</v>
      </c>
      <c r="E96" s="4" t="s">
        <v>471</v>
      </c>
      <c r="F96" s="4" t="s">
        <v>468</v>
      </c>
      <c r="G96" s="3" t="str">
        <f>IFERROR(__xludf.DUMMYFUNCTION("GOOGLETRANSLATE(A96:A104, ""zh-TW"", ""zh-CN"")"),"几个男子合资要开一家公司，为了彰显公司的霸气，特取名「能力」_x0008_。
嗯！ 「能力公司」听着多霸气啊！
于是大家兴高采烈地去申请并拿回营业执照，拿回来后大家几个都傻眼了")</f>
        <v>几个男子合资要开一家公司，为了彰显公司的霸气，特取名「能力」_x0008_。
嗯！ 「能力公司」听着多霸气啊！
于是大家兴高采烈地去申请并拿回营业执照，拿回来后大家几个都傻眼了</v>
      </c>
      <c r="H96" s="3" t="str">
        <f>IFERROR(__xludf.DUMMYFUNCTION("GOOGLETRANSLATE(B96, ""zh-TW"", ""zh-CN"")"),"只见执照上大大地写着…「能力有限公司」")</f>
        <v>只见执照上大大地写着…「能力有限公司」</v>
      </c>
      <c r="I96" s="3" t="str">
        <f>IFERROR(__xludf.DUMMYFUNCTION("GOOGLETRANSLATE(C96, ""zh-TW"", ""zh-CN"")"),"打电话给老王的老婆：妳老公和妳儿子又喝茫了！")</f>
        <v>打电话给老王的老婆：妳老公和妳儿子又喝茫了！</v>
      </c>
      <c r="J96" s="3" t="str">
        <f>IFERROR(__xludf.DUMMYFUNCTION("GOOGLETRANSLATE(D96, ""zh-TW"", ""zh-CN"")"),"答：是拍一张彩色照片")</f>
        <v>答：是拍一张彩色照片</v>
      </c>
      <c r="K96" s="3" t="str">
        <f>IFERROR(__xludf.DUMMYFUNCTION("GOOGLETRANSLATE(E96, ""zh-TW"", ""zh-CN"")"),"答：阿霞，因为：啊哈（阿霞）给我一杯忘情水")</f>
        <v>答：阿霞，因为：啊哈（阿霞）给我一杯忘情水</v>
      </c>
      <c r="L96" s="3"/>
      <c r="M96" s="3"/>
    </row>
    <row r="97">
      <c r="A97" s="4" t="s">
        <v>472</v>
      </c>
      <c r="B97" s="4" t="s">
        <v>473</v>
      </c>
      <c r="C97" s="4" t="s">
        <v>474</v>
      </c>
      <c r="D97" s="4" t="s">
        <v>475</v>
      </c>
      <c r="E97" s="4" t="s">
        <v>476</v>
      </c>
      <c r="F97" s="4" t="s">
        <v>475</v>
      </c>
      <c r="G97" s="3" t="str">
        <f>IFERROR(__xludf.DUMMYFUNCTION("GOOGLETRANSLATE(A97:A105, ""zh-TW"", ""zh-CN"")"),"前阵子，航空公司纷纷教导英语、台语、国语三种语言都行，于是空姐们便开始努力学习如何以台语引导乘客各种注意事项。
某日Ａ空姐，心血来潮便想试试自己的台语能力，刚好机上乘客大多数为老公公与老婆婆（出国旅游，享福），")</f>
        <v>前阵子，航空公司纷纷教导英语、台语、国语三种语言都行，于是空姐们便开始努力学习如何以台语引导乘客各种注意事项。
某日Ａ空姐，心血来潮便想试试自己的台语能力，刚好机上乘客大多数为老公公与老婆婆（出国旅游，享福），</v>
      </c>
      <c r="H97" s="3" t="str">
        <f>IFERROR(__xludf.DUMMYFUNCTION("GOOGLETRANSLATE(B97, ""zh-TW"", ""zh-CN"")"),"然后爸爸就变得越来越笨了……")</f>
        <v>然后爸爸就变得越来越笨了……</v>
      </c>
      <c r="I97" s="3" t="str">
        <f>IFERROR(__xludf.DUMMYFUNCTION("GOOGLETRANSLATE(C97, ""zh-TW"", ""zh-CN"")"),"答案：小名")</f>
        <v>答案：小名</v>
      </c>
      <c r="J97" s="3" t="str">
        <f>IFERROR(__xludf.DUMMYFUNCTION("GOOGLETRANSLATE(D97, ""zh-TW"", ""zh-CN"")"),"于是乘客目的地快到时，Ａ空姐便开始以台语说：「各位公婆，呢也墓地已经到啊，呢也牲礼已经传好，我也盖呢拜拜」")</f>
        <v>于是乘客目的地快到时，Ａ空姐便开始以台语说：「各位公婆，呢也墓地已经到啊，呢也牲礼已经传好，我也盖呢拜拜」</v>
      </c>
      <c r="K97" s="3" t="str">
        <f>IFERROR(__xludf.DUMMYFUNCTION("GOOGLETRANSLATE(E97, ""zh-TW"", ""zh-CN"")"),"「你煮面加那个喔？！」")</f>
        <v>「你煮面加那个喔？！」</v>
      </c>
      <c r="L97" s="3"/>
      <c r="M97" s="3"/>
    </row>
    <row r="98">
      <c r="A98" s="4" t="s">
        <v>477</v>
      </c>
      <c r="B98" s="4" t="s">
        <v>478</v>
      </c>
      <c r="C98" s="4" t="s">
        <v>479</v>
      </c>
      <c r="D98" s="4" t="s">
        <v>480</v>
      </c>
      <c r="E98" s="4" t="s">
        <v>481</v>
      </c>
      <c r="F98" s="4" t="s">
        <v>478</v>
      </c>
      <c r="G98" s="3" t="str">
        <f>IFERROR(__xludf.DUMMYFUNCTION("GOOGLETRANSLATE(A98:A106, ""zh-TW"", ""zh-CN"")"),"有一天，世界上要推出全世界最厉害的警察。到了最后一个阶段，剩下一个美国的FBI、苏俄的KGB及台湾的警察。
考题是放一只小白兔进一个不小的森林，要在十分钟之内把目标（小白兔）找出来，否则就淘汰。
首先，FBI进去了，展开地毯式的搜索，十分钟过去了，FBI无功而返。
下一个是KGB，一进去就放火烧林，企图逼出小白兔，十分钟过去了，烧林的效果没想像中大，KGB也被淘汰了。
轮到了台湾的警察，只见他不慌不忙的晃着手上的警棍进了森林。
不到五分钟的时间，台湾警察出来了，手上拧着一只熊猫的耳朵，带了一只熊猫出来。")</f>
        <v>有一天，世界上要推出全世界最厉害的警察。到了最后一个阶段，剩下一个美国的FBI、苏俄的KGB及台湾的警察。
考题是放一只小白兔进一个不小的森林，要在十分钟之内把目标（小白兔）找出来，否则就淘汰。
首先，FBI进去了，展开地毯式的搜索，十分钟过去了，FBI无功而返。
下一个是KGB，一进去就放火烧林，企图逼出小白兔，十分钟过去了，烧林的效果没想像中大，KGB也被淘汰了。
轮到了台湾的警察，只见他不慌不忙的晃着手上的警棍进了森林。
不到五分钟的时间，台湾警察出来了，手上拧着一只熊猫的耳朵，带了一只熊猫出来。</v>
      </c>
      <c r="H98" s="3" t="str">
        <f>IFERROR(__xludf.DUMMYFUNCTION("GOOGLETRANSLATE(B98, ""zh-TW"", ""zh-CN"")"),"正当大家觉得奇怪时，熊猫说话了：不要再打了！不要再打了！我承认我是小白兔！")</f>
        <v>正当大家觉得奇怪时，熊猫说话了：不要再打了！不要再打了！我承认我是小白兔！</v>
      </c>
      <c r="I98" s="3" t="str">
        <f>IFERROR(__xludf.DUMMYFUNCTION("GOOGLETRANSLATE(C98, ""zh-TW"", ""zh-CN"")"),"小骆：「爸爸，最后一个问题，那我们在动物园干嘛呢？」")</f>
        <v>小骆：「爸爸，最后一个问题，那我们在动物园干嘛呢？」</v>
      </c>
      <c r="J98" s="3" t="str">
        <f>IFERROR(__xludf.DUMMYFUNCTION("GOOGLETRANSLATE(D98, ""zh-TW"", ""zh-CN"")"),"答：钾，因为金甲(台语)")</f>
        <v>答：钾，因为金甲(台语)</v>
      </c>
      <c r="K98" s="3" t="str">
        <f>IFERROR(__xludf.DUMMYFUNCTION("GOOGLETRANSLATE(E98, ""zh-TW"", ""zh-CN"")"),"有个学生开口了：「是呀，铁达尼号！」")</f>
        <v>有个学生开口了：「是呀，铁达尼号！」</v>
      </c>
      <c r="L98" s="3"/>
      <c r="M98" s="3"/>
    </row>
    <row r="99">
      <c r="A99" s="4" t="s">
        <v>482</v>
      </c>
      <c r="B99" s="4" t="s">
        <v>483</v>
      </c>
      <c r="C99" s="4" t="s">
        <v>484</v>
      </c>
      <c r="D99" s="4" t="s">
        <v>485</v>
      </c>
      <c r="E99" s="4" t="s">
        <v>115</v>
      </c>
      <c r="F99" s="4" t="s">
        <v>115</v>
      </c>
      <c r="G99" s="3" t="str">
        <f>IFERROR(__xludf.DUMMYFUNCTION("GOOGLETRANSLATE(A99:A107, ""zh-TW"", ""zh-CN"")"),"两名兄弟因在外界有杀人罪，以至被判到最高法院.....而其父母因担心法院判决太严，以至教两兄弟说.......
父母：你们要让法院的所有人知道你们很爱国，或许法官会判的较轻
(于是父母教他们唱一首""中华民国颂""，又说：法官判决时，你们就要唱的动听点...)
隔日在法院时......法官：你们在那里杀了人？两人：""青海的草原""法官：那你们杀了多少人？
两人：""一眼看不完""法官：你们将尸体放在那？两人：""喜玛拉雅山""法官：喔！放在那些地点？
两人：""峰峰相连到天边""法官：哦！那杀了那些人？"&amp;"
两人：""古圣和先贤""法官：那你们是为了什么杀人呢？
两人：""在这里建家园""法官：你们在什么情况下杀人？
两人：""风吹雨打中""法官：真惨忍！你们杀人有多久了？
两人：""耸立五千年""法官问旁边一人：你是那个国家呢？犯人：""中华民国""
法官：那你？犯人：""中华民国""法官：你们知道杀人是要判刑的吗？
两人：""经得起考验""法官：那么还要杀多少人？两人：""只要长江和黄河的水不断""")</f>
        <v>两名兄弟因在外界有杀人罪，以至被判到最高法院.....而其父母因担心法院判决太严，以至教两兄弟说.......
父母：你们要让法院的所有人知道你们很爱国，或许法官会判的较轻
(于是父母教他们唱一首"中华民国颂"，又说：法官判决时，你们就要唱的动听点...)
隔日在法院时......法官：你们在那里杀了人？两人："青海的草原"法官：那你们杀了多少人？
两人："一眼看不完"法官：你们将尸体放在那？两人："喜玛拉雅山"法官：喔！放在那些地点？
两人："峰峰相连到天边"法官：哦！那杀了那些人？
两人："古圣和先贤"法官：那你们是为了什么杀人呢？
两人："在这里建家园"法官：你们在什么情况下杀人？
两人："风吹雨打中"法官：真惨忍！你们杀人有多久了？
两人："耸立五千年"法官问旁边一人：你是那个国家呢？犯人："中华民国"
法官：那你？犯人："中华民国"法官：你们知道杀人是要判刑的吗？
两人："经得起考验"法官：那么还要杀多少人？两人："只要长江和黄河的水不断"</v>
      </c>
      <c r="H99" s="3" t="str">
        <f>IFERROR(__xludf.DUMMYFUNCTION("GOOGLETRANSLATE(B99, ""zh-TW"", ""zh-CN"")"),"从前有一个棉花糖去打了球打了很长时间，他说：「好累啊，我觉得我整个人都软下来了……….」")</f>
        <v>从前有一个棉花糖去打了球打了很长时间，他说：「好累啊，我觉得我整个人都软下来了……….」</v>
      </c>
      <c r="I99" s="3" t="str">
        <f>IFERROR(__xludf.DUMMYFUNCTION("GOOGLETRANSLATE(C99, ""zh-TW"", ""zh-CN"")"),"小蓝：「隔壁同学用铅笔我看不清楚...」")</f>
        <v>小蓝：「隔壁同学用铅笔我看不清楚...」</v>
      </c>
      <c r="J99" s="3" t="str">
        <f>IFERROR(__xludf.DUMMYFUNCTION("GOOGLETRANSLATE(D99, ""zh-TW"", ""zh-CN"")"),"马上有十个会员表示愿意捐血——捐他们丈夫的血。")</f>
        <v>马上有十个会员表示愿意捐血——捐他们丈夫的血。</v>
      </c>
      <c r="K99" s="3" t="str">
        <f>IFERROR(__xludf.DUMMYFUNCTION("GOOGLETRANSLATE(E99, ""zh-TW"", ""zh-CN"")"),"法官：那要杀多久？两人：""千秋万世，直到永远""法官：....嗯..死刑...................")</f>
        <v>法官：那要杀多久？两人："千秋万世，直到永远"法官：....嗯..死刑...................</v>
      </c>
      <c r="L99" s="3"/>
      <c r="M99" s="3"/>
    </row>
    <row r="100">
      <c r="A100" s="4" t="s">
        <v>486</v>
      </c>
      <c r="B100" s="4" t="s">
        <v>127</v>
      </c>
      <c r="C100" s="4" t="s">
        <v>487</v>
      </c>
      <c r="D100" s="4" t="s">
        <v>488</v>
      </c>
      <c r="E100" s="4" t="s">
        <v>489</v>
      </c>
      <c r="F100" s="4" t="s">
        <v>489</v>
      </c>
      <c r="G100" s="3" t="str">
        <f>IFERROR(__xludf.DUMMYFUNCTION("GOOGLETRANSLATE(A100:A108, ""zh-TW"", ""zh-CN"")"),"有一北漂青年刚考上北一女，注册那一天她第一次上台北，虽然家人耳提面命地告诉她北一女的位置，但是她还是迷了路，
于是她打算问路人.但是她想说穿着北一女的制服问学校在那里太丢脸了，
所以就想出了一个方法：""先生，请问总统府要怎么走？""(我聪明吧)")</f>
        <v>有一北漂青年刚考上北一女，注册那一天她第一次上台北，虽然家人耳提面命地告诉她北一女的位置，但是她还是迷了路，
于是她打算问路人.但是她想说穿着北一女的制服问学校在那里太丢脸了，
所以就想出了一个方法："先生，请问总统府要怎么走？"(我聪明吧)</v>
      </c>
      <c r="H100" s="3" t="str">
        <f>IFERROR(__xludf.DUMMYFUNCTION("GOOGLETRANSLATE(B100, ""zh-TW"", ""zh-CN"")"),"鲍尔听后，毫无愧色地说：「那有什么，我只不过常常来，而你是天天在这里。」")</f>
        <v>鲍尔听后，毫无愧色地说：「那有什么，我只不过常常来，而你是天天在这里。」</v>
      </c>
      <c r="I100" s="3" t="str">
        <f>IFERROR(__xludf.DUMMYFUNCTION("GOOGLETRANSLATE(C100, ""zh-TW"", ""zh-CN"")"),"葡萄柚")</f>
        <v>葡萄柚</v>
      </c>
      <c r="J100" s="3" t="str">
        <f>IFERROR(__xludf.DUMMYFUNCTION("GOOGLETRANSLATE(D100, ""zh-TW"", ""zh-CN"")"),"因为很烫。")</f>
        <v>因为很烫。</v>
      </c>
      <c r="K100" s="3" t="str">
        <f>IFERROR(__xludf.DUMMYFUNCTION("GOOGLETRANSLATE(E100, ""zh-TW"", ""zh-CN"")"),"路人：""咦？总统府不就在妳们学校前面吗？""")</f>
        <v>路人："咦？总统府不就在妳们学校前面吗？"</v>
      </c>
      <c r="L100" s="3"/>
      <c r="M100" s="3"/>
    </row>
    <row r="101">
      <c r="A101" s="4" t="s">
        <v>490</v>
      </c>
      <c r="B101" s="4" t="s">
        <v>491</v>
      </c>
      <c r="C101" s="4" t="s">
        <v>492</v>
      </c>
      <c r="D101" s="4" t="s">
        <v>493</v>
      </c>
      <c r="E101" s="4" t="s">
        <v>494</v>
      </c>
      <c r="F101" s="4" t="s">
        <v>492</v>
      </c>
      <c r="G101" s="3" t="str">
        <f>IFERROR(__xludf.DUMMYFUNCTION("GOOGLETRANSLATE(A101:A109, ""zh-TW"", ""zh-CN"")"),"一艘军舰航行在海上，在某一个夜晚，一名水手突然发现，在远方有一点灯光，
他立即报告舰长：「报告见舰长，不远的地方有艘船正驶向我们，若再不改航道，就要撞上了！」
舰长一听，立即呼叫到「呼叫呼叫！我是舰长，请立刻将你们的船，航道向东移10度！」
对方回到：「呼叫呼叫！请你们向西移10度！」
舰长：「我是军舰，你敢叫我移！」")</f>
        <v>一艘军舰航行在海上，在某一个夜晚，一名水手突然发现，在远方有一点灯光，
他立即报告舰长：「报告见舰长，不远的地方有艘船正驶向我们，若再不改航道，就要撞上了！」
舰长一听，立即呼叫到「呼叫呼叫！我是舰长，请立刻将你们的船，航道向东移10度！」
对方回到：「呼叫呼叫！请你们向西移10度！」
舰长：「我是军舰，你敢叫我移！」</v>
      </c>
      <c r="H101" s="3" t="str">
        <f>IFERROR(__xludf.DUMMYFUNCTION("GOOGLETRANSLATE(B101, ""zh-TW"", ""zh-CN"")"),"孩子说：「怎么？他自己还不知道吗？」")</f>
        <v>孩子说：「怎么？他自己还不知道吗？」</v>
      </c>
      <c r="I101" s="3" t="str">
        <f>IFERROR(__xludf.DUMMYFUNCTION("GOOGLETRANSLATE(C101, ""zh-TW"", ""zh-CN"")"),"对方立即道：「靠！我是灯塔，有种你就撞上来试试？」")</f>
        <v>对方立即道：「靠！我是灯塔，有种你就撞上来试试？」</v>
      </c>
      <c r="J101" s="3" t="str">
        <f>IFERROR(__xludf.DUMMYFUNCTION("GOOGLETRANSLATE(D101, ""zh-TW"", ""zh-CN"")"),"被告：「你不能升官，怎么能怪我呀？！那可不是我的过错~」")</f>
        <v>被告：「你不能升官，怎么能怪我呀？！那可不是我的过错~」</v>
      </c>
      <c r="K101" s="3" t="str">
        <f>IFERROR(__xludf.DUMMYFUNCTION("GOOGLETRANSLATE(E101, ""zh-TW"", ""zh-CN"")"),"小新：「我爸爸是男士，我妈妈是女士。」")</f>
        <v>小新：「我爸爸是男士，我妈妈是女士。」</v>
      </c>
      <c r="L101" s="3"/>
      <c r="M101" s="3"/>
    </row>
    <row r="102">
      <c r="A102" s="4" t="s">
        <v>495</v>
      </c>
      <c r="B102" s="4" t="s">
        <v>496</v>
      </c>
      <c r="C102" s="4" t="s">
        <v>497</v>
      </c>
      <c r="D102" s="4" t="s">
        <v>498</v>
      </c>
      <c r="E102" s="4" t="s">
        <v>499</v>
      </c>
      <c r="F102" s="4" t="s">
        <v>498</v>
      </c>
      <c r="G102" s="3" t="str">
        <f>IFERROR(__xludf.DUMMYFUNCTION("GOOGLETRANSLATE(A102:A110, ""zh-TW"", ""zh-CN"")"),"有一个阿呆，他机车经常被偷，就算是中古车还是被偷，
有一天他突然想到如何防止机车再被偷，于是他加上4个锁，而且贴上了一个字条『看你怎么偷』，
于是他就很高兴去吃饭了。当他回来时，机车果然没被偷，")</f>
        <v>有一个阿呆，他机车经常被偷，就算是中古车还是被偷，
有一天他突然想到如何防止机车再被偷，于是他加上4个锁，而且贴上了一个字条『看你怎么偷』，
于是他就很高兴去吃饭了。当他回来时，机车果然没被偷，</v>
      </c>
      <c r="H102" s="3" t="str">
        <f>IFERROR(__xludf.DUMMYFUNCTION("GOOGLETRANSLATE(B102, ""zh-TW"", ""zh-CN"")"),"他抬起头来说：「你运气好。我有五个低能的人，在我手下工作。」")</f>
        <v>他抬起头来说：「你运气好。我有五个低能的人，在我手下工作。」</v>
      </c>
      <c r="I102" s="3" t="str">
        <f>IFERROR(__xludf.DUMMYFUNCTION("GOOGLETRANSLATE(C102, ""zh-TW"", ""zh-CN"")"),"「还好啦！白天她帮我带我儿子，晚上我帮她带她儿子，这很公平，谁也没占便宜。」")</f>
        <v>「还好啦！白天她帮我带我儿子，晚上我帮她带她儿子，这很公平，谁也没占便宜。」</v>
      </c>
      <c r="J102" s="3" t="str">
        <f>IFERROR(__xludf.DUMMYFUNCTION("GOOGLETRANSLATE(D102, ""zh-TW"", ""zh-CN"")"),"正要大笑时，却发现多了一个锁和一张纸『看你怎么骑』。")</f>
        <v>正要大笑时，却发现多了一个锁和一张纸『看你怎么骑』。</v>
      </c>
      <c r="K102" s="3" t="str">
        <f>IFERROR(__xludf.DUMMYFUNCTION("GOOGLETRANSLATE(E102, ""zh-TW"", ""zh-CN"")"),"答：秦史，因为秦始皇(黄)")</f>
        <v>答：秦史，因为秦始皇(黄)</v>
      </c>
      <c r="L102" s="3"/>
      <c r="M102" s="3"/>
    </row>
    <row r="103">
      <c r="A103" s="3"/>
      <c r="B103" s="3"/>
      <c r="C103" s="3"/>
      <c r="D103" s="3"/>
      <c r="E103" s="3"/>
      <c r="F103" s="3"/>
      <c r="G103" s="3"/>
      <c r="H103" s="3"/>
      <c r="I103" s="3"/>
    </row>
    <row r="104">
      <c r="A104" s="3"/>
      <c r="B104" s="3"/>
      <c r="C104" s="3"/>
      <c r="D104" s="3"/>
      <c r="E104" s="3"/>
      <c r="F104" s="3"/>
      <c r="G104" s="3"/>
      <c r="H104" s="3"/>
      <c r="I104" s="3"/>
      <c r="J104" s="3"/>
    </row>
    <row r="105">
      <c r="A105" s="3"/>
      <c r="B105" s="3"/>
      <c r="C105" s="3"/>
      <c r="D105" s="3"/>
      <c r="E105" s="3"/>
      <c r="F105" s="3"/>
      <c r="G105" s="3"/>
      <c r="H105" s="3"/>
      <c r="I105" s="3"/>
      <c r="J105" s="3"/>
    </row>
    <row r="106">
      <c r="A106" s="3"/>
      <c r="B106" s="3"/>
      <c r="C106" s="3"/>
      <c r="D106" s="3"/>
      <c r="E106" s="3"/>
      <c r="F106" s="3"/>
      <c r="G106" s="3"/>
      <c r="H106" s="3"/>
      <c r="I106" s="3"/>
      <c r="J106" s="3"/>
    </row>
    <row r="107">
      <c r="A107" s="3"/>
      <c r="B107" s="3"/>
      <c r="C107" s="3"/>
      <c r="D107" s="3"/>
      <c r="E107" s="3"/>
      <c r="F107" s="3"/>
      <c r="G107" s="3"/>
      <c r="H107" s="3"/>
      <c r="I107" s="3"/>
      <c r="J107" s="3"/>
    </row>
    <row r="108">
      <c r="A108" s="3"/>
      <c r="B108" s="3"/>
      <c r="C108" s="3"/>
      <c r="D108" s="3"/>
      <c r="E108" s="3"/>
      <c r="F108" s="3"/>
      <c r="G108" s="3"/>
      <c r="H108" s="3"/>
      <c r="I108" s="3"/>
      <c r="J108" s="3"/>
    </row>
    <row r="109">
      <c r="A109" s="3"/>
      <c r="B109" s="3"/>
      <c r="C109" s="3"/>
      <c r="D109" s="3"/>
      <c r="E109" s="3"/>
      <c r="F109" s="3"/>
      <c r="G109" s="3"/>
      <c r="H109" s="3"/>
      <c r="I109" s="3"/>
      <c r="J109" s="3"/>
    </row>
    <row r="110">
      <c r="A110" s="3"/>
      <c r="B110" s="3"/>
      <c r="C110" s="3"/>
      <c r="D110" s="3"/>
      <c r="E110" s="3"/>
      <c r="F110" s="3"/>
      <c r="G110" s="3"/>
      <c r="H110" s="3"/>
      <c r="I110" s="3"/>
      <c r="J110" s="3"/>
    </row>
    <row r="111">
      <c r="A111" s="3"/>
      <c r="B111" s="3"/>
      <c r="C111" s="3"/>
      <c r="D111" s="3"/>
      <c r="E111" s="3"/>
      <c r="F111" s="3"/>
      <c r="G111" s="3"/>
      <c r="H111" s="3"/>
      <c r="I111" s="3"/>
      <c r="J111" s="3"/>
    </row>
    <row r="112">
      <c r="A112" s="3"/>
      <c r="B112" s="3"/>
      <c r="C112" s="3"/>
      <c r="D112" s="3"/>
      <c r="E112" s="3"/>
      <c r="F112" s="3"/>
      <c r="G112" s="3"/>
      <c r="H112" s="3"/>
      <c r="I112" s="3"/>
      <c r="J112" s="3"/>
    </row>
    <row r="113">
      <c r="A113" s="3"/>
      <c r="B113" s="3"/>
      <c r="C113" s="3"/>
      <c r="D113" s="3"/>
      <c r="E113" s="3"/>
      <c r="F113" s="3"/>
      <c r="G113" s="3"/>
      <c r="H113" s="3"/>
      <c r="I113" s="3"/>
      <c r="J113" s="3"/>
    </row>
    <row r="114">
      <c r="A114" s="3"/>
      <c r="B114" s="3"/>
      <c r="C114" s="3"/>
      <c r="D114" s="3"/>
      <c r="E114" s="3"/>
      <c r="F114" s="3"/>
      <c r="G114" s="3"/>
      <c r="H114" s="3"/>
      <c r="I114" s="3"/>
      <c r="J114" s="3"/>
    </row>
    <row r="115">
      <c r="A115" s="3"/>
      <c r="B115" s="3"/>
      <c r="C115" s="3"/>
      <c r="D115" s="3"/>
      <c r="E115" s="3"/>
      <c r="F115" s="3"/>
      <c r="G115" s="3"/>
      <c r="H115" s="3"/>
      <c r="I115" s="3"/>
      <c r="J115" s="3"/>
    </row>
    <row r="116">
      <c r="A116" s="3"/>
      <c r="B116" s="3"/>
      <c r="C116" s="3"/>
      <c r="D116" s="3"/>
      <c r="E116" s="3"/>
      <c r="F116" s="3"/>
      <c r="G116" s="3"/>
      <c r="H116" s="3"/>
      <c r="I116" s="3"/>
      <c r="J116" s="3"/>
    </row>
    <row r="117">
      <c r="A117" s="3"/>
      <c r="B117" s="3"/>
      <c r="C117" s="3"/>
      <c r="D117" s="3"/>
      <c r="E117" s="3"/>
      <c r="F117" s="3"/>
      <c r="G117" s="3"/>
      <c r="H117" s="3"/>
      <c r="I117" s="3"/>
      <c r="J117" s="3"/>
    </row>
    <row r="118">
      <c r="A118" s="3"/>
      <c r="B118" s="3"/>
      <c r="C118" s="3"/>
      <c r="D118" s="3"/>
      <c r="E118" s="3"/>
      <c r="F118" s="3"/>
      <c r="G118" s="3"/>
      <c r="H118" s="3"/>
      <c r="I118" s="3"/>
      <c r="J118" s="3"/>
    </row>
    <row r="119">
      <c r="A119" s="3"/>
      <c r="B119" s="3"/>
      <c r="C119" s="3"/>
      <c r="D119" s="3"/>
      <c r="E119" s="3"/>
      <c r="F119" s="3"/>
      <c r="G119" s="3"/>
      <c r="H119" s="3"/>
      <c r="I119" s="3"/>
      <c r="J119" s="3"/>
    </row>
    <row r="120">
      <c r="A120" s="3"/>
      <c r="B120" s="3"/>
      <c r="C120" s="3"/>
      <c r="D120" s="3"/>
      <c r="E120" s="3"/>
      <c r="F120" s="3"/>
      <c r="G120" s="3"/>
      <c r="H120" s="3"/>
      <c r="I120" s="3"/>
      <c r="J120" s="3"/>
    </row>
    <row r="121">
      <c r="A121" s="3"/>
      <c r="B121" s="3"/>
      <c r="C121" s="3"/>
      <c r="D121" s="3"/>
      <c r="E121" s="3"/>
      <c r="F121" s="3"/>
      <c r="G121" s="3"/>
      <c r="H121" s="3"/>
      <c r="I121" s="3"/>
      <c r="J121" s="3"/>
    </row>
    <row r="122">
      <c r="A122" s="3"/>
      <c r="B122" s="3"/>
      <c r="C122" s="3"/>
      <c r="D122" s="3"/>
      <c r="E122" s="3"/>
      <c r="F122" s="3"/>
      <c r="G122" s="3"/>
      <c r="H122" s="3"/>
      <c r="I122" s="3"/>
      <c r="J122" s="3"/>
    </row>
    <row r="123">
      <c r="A123" s="3"/>
      <c r="B123" s="3"/>
      <c r="C123" s="3"/>
      <c r="D123" s="3"/>
      <c r="E123" s="3"/>
      <c r="F123" s="3"/>
      <c r="G123" s="3"/>
      <c r="H123" s="3"/>
      <c r="I123" s="3"/>
      <c r="J123" s="3"/>
    </row>
    <row r="124">
      <c r="A124" s="3"/>
      <c r="B124" s="3"/>
      <c r="C124" s="3"/>
      <c r="D124" s="3"/>
      <c r="E124" s="3"/>
      <c r="F124" s="3"/>
      <c r="G124" s="3"/>
      <c r="H124" s="3"/>
      <c r="I124" s="3"/>
      <c r="J124" s="3"/>
    </row>
    <row r="125">
      <c r="A125" s="3"/>
      <c r="B125" s="3"/>
      <c r="C125" s="3"/>
      <c r="D125" s="3"/>
      <c r="E125" s="3"/>
      <c r="F125" s="3"/>
      <c r="G125" s="3"/>
      <c r="H125" s="3"/>
      <c r="I125" s="3"/>
      <c r="J125" s="3"/>
    </row>
    <row r="126">
      <c r="A126" s="3"/>
      <c r="B126" s="3"/>
      <c r="C126" s="3"/>
      <c r="D126" s="3"/>
      <c r="E126" s="3"/>
      <c r="F126" s="3"/>
      <c r="G126" s="3"/>
      <c r="H126" s="3"/>
      <c r="I126" s="3"/>
      <c r="J126" s="3"/>
    </row>
    <row r="127">
      <c r="A127" s="3"/>
      <c r="B127" s="3"/>
      <c r="C127" s="3"/>
      <c r="D127" s="3"/>
      <c r="E127" s="3"/>
      <c r="F127" s="3"/>
      <c r="G127" s="3"/>
      <c r="H127" s="3"/>
      <c r="I127" s="3"/>
      <c r="J127" s="3"/>
    </row>
    <row r="128">
      <c r="A128" s="3"/>
      <c r="B128" s="3"/>
      <c r="C128" s="3"/>
      <c r="D128" s="3"/>
      <c r="E128" s="3"/>
      <c r="F128" s="3"/>
      <c r="G128" s="3"/>
      <c r="H128" s="3"/>
      <c r="I128" s="3"/>
      <c r="J128" s="3"/>
    </row>
    <row r="129">
      <c r="A129" s="3"/>
      <c r="B129" s="3"/>
      <c r="C129" s="3"/>
      <c r="D129" s="3"/>
      <c r="E129" s="3"/>
      <c r="F129" s="3"/>
      <c r="G129" s="3"/>
      <c r="H129" s="3"/>
      <c r="I129" s="3"/>
      <c r="J129" s="3"/>
    </row>
    <row r="130">
      <c r="A130" s="3"/>
      <c r="B130" s="3"/>
      <c r="C130" s="3"/>
      <c r="D130" s="3"/>
      <c r="E130" s="3"/>
      <c r="F130" s="3"/>
      <c r="G130" s="3"/>
      <c r="H130" s="3"/>
      <c r="I130" s="3"/>
      <c r="J130" s="3"/>
    </row>
    <row r="131">
      <c r="A131" s="3"/>
      <c r="B131" s="3"/>
      <c r="C131" s="3"/>
      <c r="D131" s="3"/>
      <c r="E131" s="3"/>
      <c r="F131" s="3"/>
      <c r="G131" s="3"/>
      <c r="H131" s="3"/>
      <c r="I131" s="3"/>
      <c r="J131" s="3"/>
    </row>
    <row r="132">
      <c r="A132" s="3"/>
      <c r="B132" s="3"/>
      <c r="C132" s="3"/>
      <c r="D132" s="3"/>
      <c r="E132" s="3"/>
      <c r="F132" s="3"/>
      <c r="G132" s="3"/>
      <c r="H132" s="3"/>
      <c r="I132" s="3"/>
      <c r="J132" s="3"/>
    </row>
    <row r="133">
      <c r="A133" s="3"/>
      <c r="B133" s="3"/>
      <c r="C133" s="3"/>
      <c r="D133" s="3"/>
      <c r="E133" s="3"/>
      <c r="F133" s="3"/>
      <c r="G133" s="3"/>
      <c r="H133" s="3"/>
      <c r="I133" s="3"/>
      <c r="J133" s="3"/>
    </row>
    <row r="134">
      <c r="A134" s="3"/>
      <c r="B134" s="3"/>
      <c r="C134" s="3"/>
      <c r="D134" s="3"/>
      <c r="E134" s="3"/>
      <c r="F134" s="3"/>
      <c r="G134" s="3"/>
      <c r="H134" s="3"/>
      <c r="I134" s="3"/>
      <c r="J134" s="3"/>
    </row>
    <row r="135">
      <c r="A135" s="3"/>
      <c r="B135" s="3"/>
      <c r="C135" s="3"/>
      <c r="D135" s="3"/>
      <c r="E135" s="3"/>
      <c r="F135" s="3"/>
      <c r="G135" s="3"/>
      <c r="H135" s="3"/>
      <c r="I135" s="3"/>
      <c r="J135" s="3"/>
    </row>
    <row r="136">
      <c r="A136" s="3"/>
      <c r="B136" s="3"/>
      <c r="C136" s="3"/>
      <c r="D136" s="3"/>
      <c r="E136" s="3"/>
      <c r="F136" s="3"/>
      <c r="G136" s="3"/>
      <c r="H136" s="3"/>
      <c r="I136" s="3"/>
      <c r="J136" s="3"/>
    </row>
    <row r="137">
      <c r="A137" s="3"/>
      <c r="B137" s="3"/>
      <c r="C137" s="3"/>
      <c r="D137" s="3"/>
      <c r="E137" s="3"/>
      <c r="F137" s="3"/>
      <c r="G137" s="3"/>
      <c r="H137" s="3"/>
      <c r="I137" s="3"/>
      <c r="J137" s="3"/>
    </row>
    <row r="138">
      <c r="A138" s="3"/>
      <c r="B138" s="3"/>
      <c r="C138" s="3"/>
      <c r="D138" s="3"/>
      <c r="E138" s="3"/>
      <c r="F138" s="3"/>
      <c r="G138" s="3"/>
      <c r="H138" s="3"/>
      <c r="I138" s="3"/>
      <c r="J138" s="3"/>
    </row>
    <row r="139">
      <c r="A139" s="3"/>
      <c r="B139" s="3"/>
      <c r="C139" s="3"/>
      <c r="D139" s="3"/>
      <c r="E139" s="3"/>
      <c r="F139" s="3"/>
      <c r="G139" s="3"/>
      <c r="H139" s="3"/>
      <c r="I139" s="3"/>
      <c r="J139" s="3"/>
    </row>
    <row r="140">
      <c r="A140" s="3"/>
      <c r="B140" s="3"/>
      <c r="C140" s="3"/>
      <c r="D140" s="3"/>
      <c r="E140" s="3"/>
      <c r="F140" s="3"/>
      <c r="G140" s="3"/>
      <c r="H140" s="3"/>
      <c r="I140" s="3"/>
      <c r="J140" s="3"/>
    </row>
    <row r="141">
      <c r="A141" s="3"/>
      <c r="B141" s="3"/>
      <c r="C141" s="3"/>
      <c r="D141" s="3"/>
      <c r="E141" s="3"/>
      <c r="F141" s="3"/>
      <c r="G141" s="3"/>
      <c r="H141" s="3"/>
      <c r="I141" s="3"/>
      <c r="J141" s="3"/>
    </row>
    <row r="142">
      <c r="A142" s="3"/>
      <c r="B142" s="3"/>
      <c r="C142" s="3"/>
      <c r="D142" s="3"/>
      <c r="E142" s="3"/>
      <c r="F142" s="3"/>
      <c r="G142" s="3"/>
      <c r="H142" s="3"/>
      <c r="I142" s="3"/>
      <c r="J142" s="3"/>
    </row>
    <row r="143">
      <c r="A143" s="3"/>
      <c r="B143" s="3"/>
      <c r="C143" s="3"/>
      <c r="D143" s="3"/>
      <c r="E143" s="3"/>
      <c r="F143" s="3"/>
      <c r="G143" s="3"/>
      <c r="H143" s="3"/>
      <c r="I143" s="3"/>
      <c r="J143" s="3"/>
    </row>
    <row r="144">
      <c r="A144" s="3"/>
      <c r="B144" s="3"/>
      <c r="C144" s="3"/>
      <c r="D144" s="3"/>
      <c r="E144" s="3"/>
      <c r="F144" s="3"/>
      <c r="G144" s="3"/>
      <c r="H144" s="3"/>
      <c r="I144" s="3"/>
      <c r="J144" s="3"/>
    </row>
    <row r="145">
      <c r="A145" s="3"/>
      <c r="B145" s="3"/>
      <c r="C145" s="3"/>
      <c r="D145" s="3"/>
      <c r="E145" s="3"/>
      <c r="F145" s="3"/>
      <c r="G145" s="3"/>
      <c r="H145" s="3"/>
      <c r="I145" s="3"/>
      <c r="J145" s="3"/>
    </row>
    <row r="146">
      <c r="A146" s="3"/>
      <c r="B146" s="3"/>
      <c r="C146" s="3"/>
      <c r="D146" s="3"/>
      <c r="E146" s="3"/>
      <c r="F146" s="3"/>
      <c r="G146" s="3"/>
      <c r="H146" s="3"/>
      <c r="I146" s="3"/>
      <c r="J146" s="3"/>
    </row>
    <row r="147">
      <c r="A147" s="3"/>
      <c r="B147" s="3"/>
      <c r="C147" s="3"/>
      <c r="D147" s="3"/>
      <c r="E147" s="3"/>
      <c r="F147" s="3"/>
      <c r="G147" s="3"/>
      <c r="H147" s="3"/>
      <c r="I147" s="3"/>
      <c r="J147" s="3"/>
    </row>
    <row r="148">
      <c r="A148" s="3"/>
      <c r="B148" s="3"/>
      <c r="C148" s="3"/>
      <c r="D148" s="3"/>
      <c r="E148" s="3"/>
      <c r="F148" s="3"/>
      <c r="G148" s="3"/>
      <c r="H148" s="3"/>
      <c r="I148" s="3"/>
      <c r="J148" s="3"/>
    </row>
    <row r="149">
      <c r="A149" s="3"/>
      <c r="B149" s="3"/>
      <c r="C149" s="3"/>
      <c r="D149" s="3"/>
      <c r="E149" s="3"/>
      <c r="F149" s="3"/>
      <c r="G149" s="3"/>
      <c r="H149" s="3"/>
      <c r="I149" s="3"/>
      <c r="J149" s="3"/>
    </row>
    <row r="150">
      <c r="A150" s="3"/>
      <c r="B150" s="3"/>
      <c r="C150" s="3"/>
      <c r="D150" s="3"/>
      <c r="E150" s="3"/>
      <c r="F150" s="3"/>
      <c r="G150" s="3"/>
      <c r="H150" s="3"/>
      <c r="I150" s="3"/>
      <c r="J150" s="3"/>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3"/>
      <c r="B154" s="3"/>
      <c r="C154" s="3"/>
      <c r="D154" s="3"/>
      <c r="E154" s="3"/>
      <c r="F154" s="3"/>
      <c r="G154" s="3"/>
      <c r="H154" s="3"/>
      <c r="I154" s="3"/>
      <c r="J154" s="3"/>
    </row>
    <row r="155">
      <c r="A155" s="3"/>
      <c r="B155" s="3"/>
      <c r="C155" s="3"/>
      <c r="D155" s="3"/>
      <c r="E155" s="3"/>
      <c r="F155" s="3"/>
      <c r="G155" s="3"/>
      <c r="H155" s="3"/>
      <c r="I155" s="3"/>
      <c r="J155" s="3"/>
    </row>
    <row r="156">
      <c r="A156" s="3"/>
      <c r="B156" s="3"/>
      <c r="C156" s="3"/>
      <c r="D156" s="3"/>
      <c r="E156" s="3"/>
      <c r="F156" s="3"/>
      <c r="G156" s="3"/>
      <c r="H156" s="3"/>
      <c r="I156" s="3"/>
      <c r="J156" s="3"/>
    </row>
    <row r="157">
      <c r="A157" s="3"/>
      <c r="B157" s="3"/>
      <c r="C157" s="3"/>
      <c r="D157" s="3"/>
      <c r="E157" s="3"/>
      <c r="F157" s="3"/>
      <c r="G157" s="3"/>
      <c r="H157" s="3"/>
      <c r="I157" s="3"/>
      <c r="J157" s="3"/>
    </row>
    <row r="158">
      <c r="A158" s="3"/>
      <c r="B158" s="3"/>
      <c r="C158" s="3"/>
      <c r="D158" s="3"/>
      <c r="E158" s="3"/>
      <c r="F158" s="3"/>
      <c r="G158" s="3"/>
      <c r="H158" s="3"/>
      <c r="I158" s="3"/>
      <c r="J158" s="3"/>
    </row>
    <row r="159">
      <c r="A159" s="3"/>
      <c r="B159" s="3"/>
      <c r="C159" s="3"/>
      <c r="D159" s="3"/>
      <c r="E159" s="3"/>
      <c r="F159" s="3"/>
      <c r="G159" s="3"/>
      <c r="H159" s="3"/>
      <c r="I159" s="3"/>
      <c r="J159" s="3"/>
    </row>
    <row r="160">
      <c r="A160" s="3"/>
      <c r="B160" s="3"/>
      <c r="C160" s="3"/>
      <c r="D160" s="3"/>
      <c r="E160" s="3"/>
      <c r="F160" s="3"/>
      <c r="G160" s="3"/>
      <c r="H160" s="3"/>
      <c r="I160" s="3"/>
      <c r="J160" s="3"/>
    </row>
    <row r="161">
      <c r="A161" s="3"/>
      <c r="B161" s="3"/>
      <c r="C161" s="3"/>
      <c r="D161" s="3"/>
      <c r="E161" s="3"/>
      <c r="F161" s="3"/>
      <c r="G161" s="3"/>
      <c r="H161" s="3"/>
      <c r="I161" s="3"/>
      <c r="J161" s="3"/>
    </row>
    <row r="162">
      <c r="A162" s="3"/>
      <c r="B162" s="3"/>
      <c r="C162" s="3"/>
      <c r="D162" s="3"/>
      <c r="E162" s="3"/>
      <c r="F162" s="3"/>
      <c r="G162" s="3"/>
      <c r="H162" s="3"/>
      <c r="I162" s="3"/>
      <c r="J162" s="3"/>
    </row>
    <row r="163">
      <c r="A163" s="3"/>
      <c r="B163" s="3"/>
      <c r="C163" s="3"/>
      <c r="D163" s="3"/>
      <c r="E163" s="3"/>
      <c r="F163" s="3"/>
      <c r="G163" s="3"/>
      <c r="H163" s="3"/>
      <c r="I163" s="3"/>
      <c r="J163" s="3"/>
    </row>
    <row r="164">
      <c r="A164" s="3"/>
      <c r="B164" s="3"/>
      <c r="C164" s="3"/>
      <c r="D164" s="3"/>
      <c r="E164" s="3"/>
      <c r="F164" s="3"/>
      <c r="G164" s="3"/>
      <c r="H164" s="3"/>
      <c r="I164" s="3"/>
      <c r="J164" s="3"/>
    </row>
    <row r="165">
      <c r="A165" s="3"/>
      <c r="B165" s="3"/>
      <c r="C165" s="3"/>
      <c r="D165" s="3"/>
      <c r="E165" s="3"/>
      <c r="F165" s="3"/>
      <c r="G165" s="3"/>
      <c r="H165" s="3"/>
      <c r="I165" s="3"/>
      <c r="J165" s="3"/>
    </row>
    <row r="166">
      <c r="A166" s="3"/>
      <c r="B166" s="3"/>
      <c r="C166" s="3"/>
      <c r="D166" s="3"/>
      <c r="E166" s="3"/>
      <c r="F166" s="3"/>
      <c r="G166" s="3"/>
      <c r="H166" s="3"/>
      <c r="I166" s="3"/>
      <c r="J166" s="3"/>
    </row>
    <row r="167">
      <c r="A167" s="3"/>
      <c r="B167" s="3"/>
      <c r="C167" s="3"/>
      <c r="D167" s="3"/>
      <c r="E167" s="3"/>
      <c r="F167" s="3"/>
      <c r="G167" s="3"/>
      <c r="H167" s="3"/>
      <c r="I167" s="3"/>
      <c r="J167" s="3"/>
    </row>
    <row r="168">
      <c r="A168" s="3"/>
      <c r="B168" s="3"/>
      <c r="C168" s="3"/>
      <c r="D168" s="3"/>
      <c r="E168" s="3"/>
      <c r="F168" s="3"/>
      <c r="G168" s="3"/>
      <c r="H168" s="3"/>
      <c r="I168" s="3"/>
      <c r="J168" s="3"/>
    </row>
    <row r="169">
      <c r="A169" s="3"/>
      <c r="B169" s="3"/>
      <c r="C169" s="3"/>
      <c r="D169" s="3"/>
      <c r="E169" s="3"/>
      <c r="F169" s="3"/>
      <c r="G169" s="3"/>
      <c r="H169" s="3"/>
      <c r="I169" s="3"/>
      <c r="J169" s="3"/>
    </row>
    <row r="170">
      <c r="A170" s="3"/>
      <c r="B170" s="3"/>
      <c r="C170" s="3"/>
      <c r="D170" s="3"/>
      <c r="E170" s="3"/>
      <c r="F170" s="3"/>
      <c r="G170" s="3"/>
      <c r="H170" s="3"/>
      <c r="I170" s="3"/>
      <c r="J170" s="3"/>
    </row>
    <row r="171">
      <c r="A171" s="3"/>
      <c r="B171" s="3"/>
      <c r="C171" s="3"/>
      <c r="D171" s="3"/>
      <c r="E171" s="3"/>
      <c r="F171" s="3"/>
      <c r="G171" s="3"/>
      <c r="H171" s="3"/>
      <c r="I171" s="3"/>
      <c r="J171" s="3"/>
    </row>
    <row r="172">
      <c r="A172" s="3"/>
      <c r="B172" s="3"/>
      <c r="C172" s="3"/>
      <c r="D172" s="3"/>
      <c r="E172" s="3"/>
      <c r="F172" s="3"/>
      <c r="G172" s="3"/>
      <c r="H172" s="3"/>
      <c r="I172" s="3"/>
      <c r="J172" s="3"/>
    </row>
    <row r="173">
      <c r="A173" s="3"/>
      <c r="B173" s="3"/>
      <c r="C173" s="3"/>
      <c r="D173" s="3"/>
      <c r="E173" s="3"/>
      <c r="F173" s="3"/>
      <c r="G173" s="3"/>
      <c r="H173" s="3"/>
      <c r="I173" s="3"/>
      <c r="J173" s="3"/>
    </row>
    <row r="174">
      <c r="A174" s="3"/>
      <c r="B174" s="3"/>
      <c r="C174" s="3"/>
      <c r="D174" s="3"/>
      <c r="E174" s="3"/>
      <c r="F174" s="3"/>
      <c r="G174" s="3"/>
      <c r="H174" s="3"/>
      <c r="I174" s="3"/>
      <c r="J174" s="3"/>
    </row>
    <row r="175">
      <c r="A175" s="3"/>
      <c r="B175" s="3"/>
      <c r="C175" s="3"/>
      <c r="D175" s="3"/>
      <c r="E175" s="3"/>
      <c r="F175" s="3"/>
      <c r="G175" s="3"/>
      <c r="H175" s="3"/>
      <c r="I175" s="3"/>
      <c r="J175" s="3"/>
    </row>
    <row r="176">
      <c r="A176" s="3"/>
      <c r="B176" s="3"/>
      <c r="C176" s="3"/>
      <c r="D176" s="3"/>
      <c r="E176" s="3"/>
      <c r="F176" s="3"/>
      <c r="G176" s="3"/>
      <c r="H176" s="3"/>
      <c r="I176" s="3"/>
      <c r="J176" s="3"/>
    </row>
    <row r="177">
      <c r="A177" s="3"/>
      <c r="B177" s="3"/>
      <c r="C177" s="3"/>
      <c r="D177" s="3"/>
      <c r="E177" s="3"/>
      <c r="F177" s="3"/>
      <c r="G177" s="3"/>
      <c r="H177" s="3"/>
      <c r="I177" s="3"/>
      <c r="J177" s="3"/>
    </row>
    <row r="178">
      <c r="A178" s="3"/>
      <c r="B178" s="3"/>
      <c r="C178" s="3"/>
      <c r="D178" s="3"/>
      <c r="E178" s="3"/>
      <c r="F178" s="3"/>
      <c r="G178" s="3"/>
      <c r="H178" s="3"/>
      <c r="I178" s="3"/>
      <c r="J178" s="3"/>
    </row>
    <row r="179">
      <c r="A179" s="3"/>
      <c r="B179" s="3"/>
      <c r="C179" s="3"/>
      <c r="D179" s="3"/>
      <c r="E179" s="3"/>
      <c r="F179" s="3"/>
      <c r="G179" s="3"/>
      <c r="H179" s="3"/>
      <c r="I179" s="3"/>
      <c r="J179" s="3"/>
    </row>
    <row r="180">
      <c r="A180" s="3"/>
      <c r="B180" s="3"/>
      <c r="C180" s="3"/>
      <c r="D180" s="3"/>
      <c r="E180" s="3"/>
      <c r="F180" s="3"/>
      <c r="G180" s="3"/>
      <c r="H180" s="3"/>
      <c r="I180" s="3"/>
      <c r="J180" s="3"/>
    </row>
    <row r="181">
      <c r="A181" s="3"/>
      <c r="B181" s="3"/>
      <c r="C181" s="3"/>
      <c r="D181" s="3"/>
      <c r="E181" s="3"/>
      <c r="F181" s="3"/>
      <c r="G181" s="3"/>
      <c r="H181" s="3"/>
      <c r="I181" s="3"/>
      <c r="J181" s="3"/>
    </row>
    <row r="182">
      <c r="A182" s="3"/>
      <c r="B182" s="3"/>
      <c r="C182" s="3"/>
      <c r="D182" s="3"/>
      <c r="E182" s="3"/>
      <c r="F182" s="3"/>
      <c r="G182" s="3"/>
      <c r="H182" s="3"/>
      <c r="I182" s="3"/>
      <c r="J182" s="3"/>
    </row>
    <row r="183">
      <c r="A183" s="3"/>
      <c r="B183" s="3"/>
      <c r="C183" s="3"/>
      <c r="D183" s="3"/>
      <c r="E183" s="3"/>
      <c r="F183" s="3"/>
      <c r="G183" s="3"/>
      <c r="H183" s="3"/>
      <c r="I183" s="3"/>
      <c r="J183" s="3"/>
    </row>
    <row r="184">
      <c r="A184" s="3"/>
      <c r="B184" s="3"/>
      <c r="C184" s="3"/>
      <c r="D184" s="3"/>
      <c r="E184" s="3"/>
      <c r="F184" s="3"/>
      <c r="G184" s="3"/>
      <c r="H184" s="3"/>
      <c r="I184" s="3"/>
      <c r="J184" s="3"/>
    </row>
    <row r="185">
      <c r="A185" s="3"/>
      <c r="B185" s="3"/>
      <c r="C185" s="3"/>
      <c r="D185" s="3"/>
      <c r="E185" s="3"/>
      <c r="F185" s="3"/>
      <c r="G185" s="3"/>
      <c r="H185" s="3"/>
      <c r="I185" s="3"/>
      <c r="J185" s="3"/>
    </row>
    <row r="186">
      <c r="A186" s="3"/>
      <c r="B186" s="3"/>
      <c r="C186" s="3"/>
      <c r="D186" s="3"/>
      <c r="E186" s="3"/>
      <c r="F186" s="3"/>
      <c r="G186" s="3"/>
      <c r="H186" s="3"/>
      <c r="I186" s="3"/>
      <c r="J186" s="3"/>
    </row>
    <row r="187">
      <c r="A187" s="3"/>
      <c r="B187" s="3"/>
      <c r="C187" s="3"/>
      <c r="D187" s="3"/>
      <c r="E187" s="3"/>
      <c r="F187" s="3"/>
      <c r="G187" s="3"/>
      <c r="H187" s="3"/>
      <c r="I187" s="3"/>
      <c r="J187" s="3"/>
    </row>
    <row r="188">
      <c r="A188" s="3"/>
      <c r="B188" s="3"/>
      <c r="C188" s="3"/>
      <c r="D188" s="3"/>
      <c r="E188" s="3"/>
      <c r="F188" s="3"/>
      <c r="G188" s="3"/>
      <c r="H188" s="3"/>
      <c r="I188" s="3"/>
      <c r="J188" s="3"/>
    </row>
    <row r="189">
      <c r="A189" s="3"/>
      <c r="B189" s="3"/>
      <c r="C189" s="3"/>
      <c r="D189" s="3"/>
      <c r="E189" s="3"/>
      <c r="F189" s="3"/>
      <c r="G189" s="3"/>
      <c r="H189" s="3"/>
      <c r="I189" s="3"/>
      <c r="J189" s="3"/>
    </row>
    <row r="190">
      <c r="A190" s="3"/>
      <c r="B190" s="3"/>
      <c r="C190" s="3"/>
      <c r="D190" s="3"/>
      <c r="E190" s="3"/>
      <c r="F190" s="3"/>
      <c r="G190" s="3"/>
      <c r="H190" s="3"/>
      <c r="I190" s="3"/>
      <c r="J190" s="3"/>
    </row>
    <row r="191">
      <c r="A191" s="3"/>
      <c r="B191" s="3"/>
      <c r="C191" s="3"/>
      <c r="D191" s="3"/>
      <c r="E191" s="3"/>
      <c r="F191" s="3"/>
      <c r="G191" s="3"/>
      <c r="H191" s="3"/>
      <c r="I191" s="3"/>
      <c r="J191" s="3"/>
    </row>
    <row r="192">
      <c r="A192" s="3"/>
      <c r="B192" s="3"/>
      <c r="C192" s="3"/>
      <c r="D192" s="3"/>
      <c r="E192" s="3"/>
      <c r="F192" s="3"/>
      <c r="G192" s="3"/>
      <c r="H192" s="3"/>
      <c r="I192" s="3"/>
      <c r="J192" s="3"/>
    </row>
    <row r="193">
      <c r="A193" s="3"/>
      <c r="B193" s="3"/>
      <c r="C193" s="3"/>
      <c r="D193" s="3"/>
      <c r="E193" s="3"/>
      <c r="F193" s="3"/>
      <c r="G193" s="3"/>
      <c r="H193" s="3"/>
      <c r="I193" s="3"/>
      <c r="J193" s="3"/>
    </row>
    <row r="194">
      <c r="A194" s="3"/>
      <c r="B194" s="3"/>
      <c r="C194" s="3"/>
      <c r="D194" s="3"/>
      <c r="E194" s="3"/>
      <c r="F194" s="3"/>
      <c r="G194" s="3"/>
      <c r="H194" s="3"/>
      <c r="I194" s="3"/>
      <c r="J194" s="3"/>
    </row>
    <row r="195">
      <c r="A195" s="3"/>
      <c r="B195" s="3"/>
      <c r="C195" s="3"/>
      <c r="D195" s="3"/>
      <c r="E195" s="3"/>
      <c r="F195" s="3"/>
      <c r="G195" s="3"/>
      <c r="H195" s="3"/>
      <c r="I195" s="3"/>
      <c r="J195" s="3"/>
    </row>
    <row r="196">
      <c r="A196" s="3"/>
      <c r="B196" s="3"/>
      <c r="C196" s="3"/>
      <c r="D196" s="3"/>
      <c r="E196" s="3"/>
      <c r="F196" s="3"/>
      <c r="G196" s="3"/>
      <c r="H196" s="3"/>
      <c r="I196" s="3"/>
      <c r="J196" s="3"/>
    </row>
    <row r="197">
      <c r="A197" s="3"/>
      <c r="B197" s="3"/>
      <c r="C197" s="3"/>
      <c r="D197" s="3"/>
      <c r="E197" s="3"/>
      <c r="F197" s="3"/>
      <c r="G197" s="3"/>
      <c r="H197" s="3"/>
      <c r="I197" s="3"/>
      <c r="J197" s="3"/>
    </row>
    <row r="198">
      <c r="A198" s="3"/>
      <c r="B198" s="3"/>
      <c r="C198" s="3"/>
      <c r="D198" s="3"/>
      <c r="E198" s="3"/>
      <c r="F198" s="3"/>
      <c r="G198" s="3"/>
      <c r="H198" s="3"/>
      <c r="I198" s="3"/>
      <c r="J198" s="3"/>
    </row>
    <row r="199">
      <c r="A199" s="3"/>
      <c r="B199" s="3"/>
      <c r="C199" s="3"/>
      <c r="D199" s="3"/>
      <c r="E199" s="3"/>
      <c r="F199" s="3"/>
      <c r="G199" s="3"/>
      <c r="H199" s="3"/>
      <c r="I199" s="3"/>
      <c r="J199" s="3"/>
    </row>
    <row r="200">
      <c r="A200" s="3"/>
      <c r="B200" s="3"/>
      <c r="C200" s="3"/>
      <c r="D200" s="3"/>
      <c r="E200" s="3"/>
      <c r="F200" s="3"/>
      <c r="G200" s="3"/>
      <c r="H200" s="3"/>
      <c r="I200" s="3"/>
      <c r="J200" s="3"/>
    </row>
    <row r="201">
      <c r="A201" s="3"/>
      <c r="B201" s="3"/>
      <c r="C201" s="3"/>
      <c r="D201" s="3"/>
      <c r="E201" s="3"/>
      <c r="F201" s="3"/>
      <c r="G201" s="3"/>
      <c r="H201" s="3"/>
      <c r="I201" s="3"/>
      <c r="J201" s="3"/>
    </row>
    <row r="202">
      <c r="A202" s="3"/>
      <c r="B202" s="3"/>
      <c r="C202" s="3"/>
      <c r="D202" s="3"/>
      <c r="E202" s="3"/>
      <c r="F202" s="3"/>
      <c r="G202" s="3"/>
      <c r="H202" s="3"/>
      <c r="I202" s="3"/>
      <c r="J202" s="3"/>
    </row>
    <row r="203">
      <c r="A203" s="3"/>
      <c r="B203" s="3"/>
      <c r="C203" s="3"/>
      <c r="D203" s="3"/>
      <c r="E203" s="3"/>
      <c r="F203" s="3"/>
      <c r="G203" s="3"/>
      <c r="H203" s="3"/>
      <c r="I203" s="3"/>
      <c r="J203" s="3"/>
    </row>
    <row r="204">
      <c r="A204" s="3"/>
      <c r="B204" s="3"/>
      <c r="C204" s="3"/>
      <c r="D204" s="3"/>
      <c r="E204" s="3"/>
      <c r="F204" s="3"/>
      <c r="G204" s="3"/>
      <c r="H204" s="3"/>
      <c r="I204" s="3"/>
      <c r="J204" s="3"/>
    </row>
    <row r="205">
      <c r="A205" s="3"/>
      <c r="B205" s="3"/>
      <c r="C205" s="3"/>
      <c r="D205" s="3"/>
      <c r="E205" s="3"/>
      <c r="F205" s="3"/>
      <c r="G205" s="3"/>
      <c r="H205" s="3"/>
      <c r="I205" s="3"/>
      <c r="J205" s="3"/>
    </row>
    <row r="206">
      <c r="A206" s="3"/>
      <c r="B206" s="3"/>
      <c r="C206" s="3"/>
      <c r="D206" s="3"/>
      <c r="E206" s="3"/>
      <c r="F206" s="3"/>
      <c r="G206" s="3"/>
      <c r="H206" s="3"/>
      <c r="I206" s="3"/>
      <c r="J206" s="3"/>
    </row>
    <row r="207">
      <c r="A207" s="3"/>
      <c r="B207" s="3"/>
      <c r="C207" s="3"/>
      <c r="D207" s="3"/>
      <c r="E207" s="3"/>
      <c r="F207" s="3"/>
      <c r="G207" s="3"/>
      <c r="H207" s="3"/>
      <c r="I207" s="3"/>
      <c r="J207" s="3"/>
    </row>
    <row r="208">
      <c r="A208" s="3"/>
      <c r="B208" s="3"/>
      <c r="C208" s="3"/>
      <c r="D208" s="3"/>
      <c r="E208" s="3"/>
      <c r="F208" s="3"/>
      <c r="G208" s="3"/>
      <c r="H208" s="3"/>
      <c r="I208" s="3"/>
      <c r="J208" s="3"/>
    </row>
    <row r="209">
      <c r="A209" s="3"/>
      <c r="B209" s="3"/>
      <c r="C209" s="3"/>
      <c r="D209" s="3"/>
      <c r="E209" s="3"/>
      <c r="F209" s="3"/>
      <c r="G209" s="3"/>
      <c r="H209" s="3"/>
      <c r="I209" s="3"/>
      <c r="J209" s="3"/>
    </row>
    <row r="210">
      <c r="A210" s="3"/>
      <c r="B210" s="3"/>
      <c r="C210" s="3"/>
      <c r="D210" s="3"/>
      <c r="E210" s="3"/>
      <c r="F210" s="3"/>
      <c r="G210" s="3"/>
      <c r="H210" s="3"/>
      <c r="I210" s="3"/>
      <c r="J210" s="3"/>
    </row>
    <row r="211">
      <c r="A211" s="3"/>
      <c r="B211" s="3"/>
      <c r="C211" s="3"/>
      <c r="D211" s="3"/>
      <c r="E211" s="3"/>
      <c r="F211" s="3"/>
      <c r="G211" s="3"/>
      <c r="H211" s="3"/>
      <c r="I211" s="3"/>
      <c r="J211" s="3"/>
    </row>
    <row r="212">
      <c r="A212" s="3"/>
      <c r="B212" s="3"/>
      <c r="C212" s="3"/>
      <c r="D212" s="3"/>
      <c r="E212" s="3"/>
      <c r="F212" s="3"/>
      <c r="G212" s="3"/>
      <c r="H212" s="3"/>
      <c r="I212" s="3"/>
      <c r="J212" s="3"/>
    </row>
    <row r="213">
      <c r="A213" s="3"/>
      <c r="B213" s="3"/>
      <c r="C213" s="3"/>
      <c r="D213" s="3"/>
      <c r="E213" s="3"/>
      <c r="F213" s="3"/>
      <c r="G213" s="3"/>
      <c r="H213" s="3"/>
      <c r="I213" s="3"/>
      <c r="J213" s="3"/>
    </row>
    <row r="214">
      <c r="A214" s="3"/>
      <c r="B214" s="3"/>
      <c r="C214" s="3"/>
      <c r="D214" s="3"/>
      <c r="E214" s="3"/>
      <c r="F214" s="3"/>
      <c r="G214" s="3"/>
      <c r="H214" s="3"/>
      <c r="I214" s="3"/>
      <c r="J214" s="3"/>
    </row>
    <row r="215">
      <c r="A215" s="3"/>
      <c r="B215" s="3"/>
      <c r="C215" s="3"/>
      <c r="D215" s="3"/>
      <c r="E215" s="3"/>
      <c r="F215" s="3"/>
      <c r="G215" s="3"/>
      <c r="H215" s="3"/>
      <c r="I215" s="3"/>
      <c r="J215" s="3"/>
    </row>
    <row r="216">
      <c r="A216" s="3"/>
      <c r="B216" s="3"/>
      <c r="C216" s="3"/>
      <c r="D216" s="3"/>
      <c r="E216" s="3"/>
      <c r="F216" s="3"/>
      <c r="G216" s="3"/>
      <c r="H216" s="3"/>
      <c r="I216" s="3"/>
      <c r="J216" s="3"/>
    </row>
    <row r="217">
      <c r="A217" s="3"/>
      <c r="B217" s="3"/>
      <c r="C217" s="3"/>
      <c r="D217" s="3"/>
      <c r="E217" s="3"/>
      <c r="F217" s="3"/>
      <c r="G217" s="3"/>
      <c r="H217" s="3"/>
      <c r="I217" s="3"/>
      <c r="J217" s="3"/>
    </row>
    <row r="218">
      <c r="A218" s="3"/>
      <c r="B218" s="3"/>
      <c r="C218" s="3"/>
      <c r="D218" s="3"/>
      <c r="E218" s="3"/>
      <c r="F218" s="3"/>
      <c r="G218" s="3"/>
      <c r="H218" s="3"/>
      <c r="I218" s="3"/>
      <c r="J218" s="3"/>
    </row>
    <row r="219">
      <c r="A219" s="3"/>
      <c r="B219" s="3"/>
      <c r="C219" s="3"/>
      <c r="D219" s="3"/>
      <c r="E219" s="3"/>
      <c r="F219" s="3"/>
      <c r="G219" s="3"/>
      <c r="H219" s="3"/>
      <c r="I219" s="3"/>
      <c r="J219" s="3"/>
    </row>
    <row r="220">
      <c r="A220" s="3"/>
      <c r="B220" s="3"/>
      <c r="C220" s="3"/>
      <c r="D220" s="3"/>
      <c r="E220" s="3"/>
      <c r="F220" s="3"/>
      <c r="G220" s="3"/>
      <c r="H220" s="3"/>
      <c r="I220" s="3"/>
      <c r="J220" s="3"/>
    </row>
    <row r="221">
      <c r="A221" s="3"/>
      <c r="B221" s="3"/>
      <c r="C221" s="3"/>
      <c r="D221" s="3"/>
      <c r="E221" s="3"/>
      <c r="F221" s="3"/>
      <c r="G221" s="3"/>
      <c r="H221" s="3"/>
      <c r="I221" s="3"/>
      <c r="J221" s="3"/>
    </row>
    <row r="222">
      <c r="A222" s="3"/>
      <c r="B222" s="3"/>
      <c r="C222" s="3"/>
      <c r="D222" s="3"/>
      <c r="E222" s="3"/>
      <c r="F222" s="3"/>
      <c r="G222" s="3"/>
      <c r="H222" s="3"/>
      <c r="I222" s="3"/>
      <c r="J222" s="3"/>
    </row>
    <row r="223">
      <c r="A223" s="3"/>
      <c r="B223" s="3"/>
      <c r="C223" s="3"/>
      <c r="D223" s="3"/>
      <c r="E223" s="3"/>
      <c r="F223" s="3"/>
      <c r="G223" s="3"/>
      <c r="H223" s="3"/>
      <c r="I223" s="3"/>
      <c r="J223" s="3"/>
    </row>
    <row r="224">
      <c r="A224" s="3"/>
      <c r="B224" s="3"/>
      <c r="C224" s="3"/>
      <c r="D224" s="3"/>
      <c r="E224" s="3"/>
      <c r="F224" s="3"/>
      <c r="G224" s="3"/>
      <c r="H224" s="3"/>
      <c r="I224" s="3"/>
      <c r="J224" s="3"/>
    </row>
    <row r="225">
      <c r="A225" s="3"/>
      <c r="B225" s="3"/>
      <c r="C225" s="3"/>
      <c r="D225" s="3"/>
      <c r="E225" s="3"/>
      <c r="F225" s="3"/>
      <c r="G225" s="3"/>
      <c r="H225" s="3"/>
      <c r="I225" s="3"/>
      <c r="J225" s="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3"/>
      <c r="B229" s="3"/>
      <c r="C229" s="3"/>
      <c r="D229" s="3"/>
      <c r="E229" s="3"/>
      <c r="F229" s="3"/>
      <c r="G229" s="3"/>
      <c r="H229" s="3"/>
      <c r="I229" s="3"/>
      <c r="J229" s="3"/>
    </row>
    <row r="230">
      <c r="A230" s="3"/>
      <c r="B230" s="3"/>
      <c r="C230" s="3"/>
      <c r="D230" s="3"/>
      <c r="E230" s="3"/>
      <c r="F230" s="3"/>
      <c r="G230" s="3"/>
      <c r="H230" s="3"/>
      <c r="I230" s="3"/>
      <c r="J230" s="3"/>
    </row>
    <row r="231">
      <c r="A231" s="3"/>
      <c r="B231" s="3"/>
      <c r="C231" s="3"/>
      <c r="D231" s="3"/>
      <c r="E231" s="3"/>
      <c r="F231" s="3"/>
      <c r="G231" s="3"/>
      <c r="H231" s="3"/>
      <c r="I231" s="3"/>
      <c r="J231" s="3"/>
    </row>
    <row r="232">
      <c r="A232" s="3"/>
      <c r="B232" s="3"/>
      <c r="C232" s="3"/>
      <c r="D232" s="3"/>
      <c r="E232" s="3"/>
      <c r="F232" s="3"/>
      <c r="G232" s="3"/>
      <c r="H232" s="3"/>
      <c r="I232" s="3"/>
      <c r="J232" s="3"/>
    </row>
    <row r="233">
      <c r="A233" s="3"/>
      <c r="B233" s="3"/>
      <c r="C233" s="3"/>
      <c r="D233" s="3"/>
      <c r="E233" s="3"/>
      <c r="F233" s="3"/>
      <c r="G233" s="3"/>
      <c r="H233" s="3"/>
      <c r="I233" s="3"/>
      <c r="J233" s="3"/>
    </row>
    <row r="234">
      <c r="A234" s="3"/>
      <c r="B234" s="3"/>
      <c r="C234" s="3"/>
      <c r="D234" s="3"/>
      <c r="E234" s="3"/>
      <c r="F234" s="3"/>
      <c r="G234" s="3"/>
      <c r="H234" s="3"/>
      <c r="I234" s="3"/>
      <c r="J234" s="3"/>
    </row>
    <row r="235">
      <c r="A235" s="3"/>
      <c r="B235" s="3"/>
      <c r="C235" s="3"/>
      <c r="D235" s="3"/>
      <c r="E235" s="3"/>
      <c r="F235" s="3"/>
      <c r="G235" s="3"/>
      <c r="H235" s="3"/>
      <c r="I235" s="3"/>
      <c r="J235" s="3"/>
    </row>
    <row r="236">
      <c r="A236" s="3"/>
      <c r="B236" s="3"/>
      <c r="C236" s="3"/>
      <c r="D236" s="3"/>
      <c r="E236" s="3"/>
      <c r="F236" s="3"/>
      <c r="G236" s="3"/>
      <c r="H236" s="3"/>
      <c r="I236" s="3"/>
      <c r="J236" s="3"/>
    </row>
    <row r="237">
      <c r="A237" s="3"/>
      <c r="B237" s="3"/>
      <c r="C237" s="3"/>
      <c r="D237" s="3"/>
      <c r="E237" s="3"/>
      <c r="F237" s="3"/>
      <c r="G237" s="3"/>
      <c r="H237" s="3"/>
      <c r="I237" s="3"/>
      <c r="J237" s="3"/>
    </row>
    <row r="238">
      <c r="A238" s="3"/>
      <c r="B238" s="3"/>
      <c r="C238" s="3"/>
      <c r="D238" s="3"/>
      <c r="E238" s="3"/>
      <c r="F238" s="3"/>
      <c r="G238" s="3"/>
      <c r="H238" s="3"/>
      <c r="I238" s="3"/>
      <c r="J238" s="3"/>
    </row>
    <row r="239">
      <c r="A239" s="3"/>
      <c r="B239" s="3"/>
      <c r="C239" s="3"/>
      <c r="D239" s="3"/>
      <c r="E239" s="3"/>
      <c r="F239" s="3"/>
      <c r="G239" s="3"/>
      <c r="H239" s="3"/>
      <c r="I239" s="3"/>
      <c r="J239" s="3"/>
    </row>
    <row r="240">
      <c r="A240" s="3"/>
      <c r="B240" s="3"/>
      <c r="C240" s="3"/>
      <c r="D240" s="3"/>
      <c r="E240" s="3"/>
      <c r="F240" s="3"/>
      <c r="G240" s="3"/>
      <c r="H240" s="3"/>
      <c r="I240" s="3"/>
      <c r="J240" s="3"/>
    </row>
    <row r="241">
      <c r="A241" s="3"/>
      <c r="B241" s="3"/>
      <c r="C241" s="3"/>
      <c r="D241" s="3"/>
      <c r="E241" s="3"/>
      <c r="F241" s="3"/>
      <c r="G241" s="3"/>
      <c r="H241" s="3"/>
      <c r="I241" s="3"/>
      <c r="J241" s="3"/>
    </row>
    <row r="242">
      <c r="A242" s="3"/>
      <c r="B242" s="3"/>
      <c r="C242" s="3"/>
      <c r="D242" s="3"/>
      <c r="E242" s="3"/>
      <c r="F242" s="3"/>
      <c r="G242" s="3"/>
      <c r="H242" s="3"/>
      <c r="I242" s="3"/>
      <c r="J242" s="3"/>
    </row>
    <row r="243">
      <c r="A243" s="3"/>
      <c r="B243" s="3"/>
      <c r="C243" s="3"/>
      <c r="D243" s="3"/>
      <c r="E243" s="3"/>
      <c r="F243" s="3"/>
      <c r="G243" s="3"/>
      <c r="H243" s="3"/>
      <c r="I243" s="3"/>
      <c r="J243" s="3"/>
    </row>
    <row r="244">
      <c r="A244" s="3"/>
      <c r="B244" s="3"/>
      <c r="C244" s="3"/>
      <c r="D244" s="3"/>
      <c r="E244" s="3"/>
      <c r="F244" s="3"/>
      <c r="G244" s="3"/>
      <c r="H244" s="3"/>
      <c r="I244" s="3"/>
      <c r="J244" s="3"/>
    </row>
    <row r="245">
      <c r="A245" s="3"/>
      <c r="B245" s="3"/>
      <c r="C245" s="3"/>
      <c r="D245" s="3"/>
      <c r="E245" s="3"/>
      <c r="F245" s="3"/>
      <c r="G245" s="3"/>
      <c r="H245" s="3"/>
      <c r="I245" s="3"/>
      <c r="J245" s="3"/>
    </row>
    <row r="246">
      <c r="A246" s="3"/>
      <c r="B246" s="3"/>
      <c r="C246" s="3"/>
      <c r="D246" s="3"/>
      <c r="E246" s="3"/>
      <c r="F246" s="3"/>
      <c r="G246" s="3"/>
      <c r="H246" s="3"/>
      <c r="I246" s="3"/>
      <c r="J246" s="3"/>
    </row>
    <row r="247">
      <c r="A247" s="3"/>
      <c r="B247" s="3"/>
      <c r="C247" s="3"/>
      <c r="D247" s="3"/>
      <c r="E247" s="3"/>
      <c r="F247" s="3"/>
      <c r="G247" s="3"/>
      <c r="H247" s="3"/>
      <c r="I247" s="3"/>
      <c r="J247" s="3"/>
    </row>
    <row r="248">
      <c r="A248" s="3"/>
      <c r="B248" s="3"/>
      <c r="C248" s="3"/>
      <c r="D248" s="3"/>
      <c r="E248" s="3"/>
      <c r="F248" s="3"/>
      <c r="G248" s="3"/>
      <c r="H248" s="3"/>
      <c r="I248" s="3"/>
      <c r="J248" s="3"/>
    </row>
    <row r="249">
      <c r="A249" s="3"/>
      <c r="B249" s="3"/>
      <c r="C249" s="3"/>
      <c r="D249" s="3"/>
      <c r="E249" s="3"/>
      <c r="F249" s="3"/>
      <c r="G249" s="3"/>
      <c r="H249" s="3"/>
      <c r="I249" s="3"/>
      <c r="J249" s="3"/>
    </row>
    <row r="250">
      <c r="A250" s="3"/>
      <c r="B250" s="3"/>
      <c r="C250" s="3"/>
      <c r="D250" s="3"/>
      <c r="E250" s="3"/>
      <c r="F250" s="3"/>
      <c r="G250" s="3"/>
      <c r="H250" s="3"/>
      <c r="I250" s="3"/>
      <c r="J250" s="3"/>
    </row>
    <row r="251">
      <c r="A251" s="3"/>
      <c r="B251" s="3"/>
      <c r="C251" s="3"/>
      <c r="D251" s="3"/>
      <c r="E251" s="3"/>
      <c r="F251" s="3"/>
      <c r="G251" s="3"/>
      <c r="H251" s="3"/>
      <c r="I251" s="3"/>
      <c r="J251" s="3"/>
    </row>
    <row r="252">
      <c r="A252" s="3"/>
      <c r="B252" s="3"/>
      <c r="C252" s="3"/>
      <c r="D252" s="3"/>
      <c r="E252" s="3"/>
      <c r="F252" s="3"/>
      <c r="G252" s="3"/>
      <c r="H252" s="3"/>
      <c r="I252" s="3"/>
      <c r="J252" s="3"/>
    </row>
    <row r="253">
      <c r="A253" s="3"/>
      <c r="B253" s="3"/>
      <c r="C253" s="3"/>
      <c r="D253" s="3"/>
      <c r="E253" s="3"/>
      <c r="F253" s="3"/>
      <c r="G253" s="3"/>
      <c r="H253" s="3"/>
      <c r="I253" s="3"/>
      <c r="J253" s="3"/>
    </row>
    <row r="254">
      <c r="A254" s="3"/>
      <c r="B254" s="3"/>
      <c r="C254" s="3"/>
      <c r="D254" s="3"/>
      <c r="E254" s="3"/>
      <c r="F254" s="3"/>
      <c r="G254" s="3"/>
      <c r="H254" s="3"/>
      <c r="I254" s="3"/>
      <c r="J254" s="3"/>
    </row>
    <row r="255">
      <c r="A255" s="3"/>
      <c r="B255" s="3"/>
      <c r="C255" s="3"/>
      <c r="D255" s="3"/>
      <c r="E255" s="3"/>
      <c r="F255" s="3"/>
      <c r="G255" s="3"/>
      <c r="H255" s="3"/>
      <c r="I255" s="3"/>
      <c r="J255" s="3"/>
    </row>
    <row r="256">
      <c r="A256" s="3"/>
      <c r="B256" s="3"/>
      <c r="C256" s="3"/>
      <c r="D256" s="3"/>
      <c r="E256" s="3"/>
      <c r="F256" s="3"/>
      <c r="G256" s="3"/>
      <c r="H256" s="3"/>
      <c r="I256" s="3"/>
      <c r="J256" s="3"/>
    </row>
    <row r="257">
      <c r="A257" s="3"/>
      <c r="B257" s="3"/>
      <c r="C257" s="3"/>
      <c r="D257" s="3"/>
      <c r="E257" s="3"/>
      <c r="F257" s="3"/>
      <c r="G257" s="3"/>
      <c r="H257" s="3"/>
      <c r="I257" s="3"/>
      <c r="J257" s="3"/>
    </row>
    <row r="258">
      <c r="A258" s="3"/>
      <c r="B258" s="3"/>
      <c r="C258" s="3"/>
      <c r="D258" s="3"/>
      <c r="E258" s="3"/>
      <c r="F258" s="3"/>
      <c r="G258" s="3"/>
      <c r="H258" s="3"/>
      <c r="I258" s="3"/>
      <c r="J258" s="3"/>
    </row>
    <row r="259">
      <c r="A259" s="3"/>
      <c r="B259" s="3"/>
      <c r="C259" s="3"/>
      <c r="D259" s="3"/>
      <c r="E259" s="3"/>
      <c r="F259" s="3"/>
      <c r="G259" s="3"/>
      <c r="H259" s="3"/>
      <c r="I259" s="3"/>
      <c r="J259" s="3"/>
    </row>
    <row r="260">
      <c r="A260" s="3"/>
      <c r="B260" s="3"/>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c r="C274" s="3"/>
      <c r="D274" s="3"/>
      <c r="E274" s="3"/>
      <c r="F274" s="3"/>
      <c r="G274" s="3"/>
      <c r="H274" s="3"/>
      <c r="I274" s="3"/>
      <c r="J274" s="3"/>
    </row>
    <row r="275">
      <c r="A275" s="3"/>
      <c r="B275" s="3"/>
      <c r="C275" s="3"/>
      <c r="D275" s="3"/>
      <c r="E275" s="3"/>
      <c r="F275" s="3"/>
      <c r="G275" s="3"/>
      <c r="H275" s="3"/>
      <c r="I275" s="3"/>
      <c r="J275" s="3"/>
    </row>
    <row r="276">
      <c r="A276" s="3"/>
      <c r="B276" s="3"/>
      <c r="C276" s="3"/>
      <c r="D276" s="3"/>
      <c r="E276" s="3"/>
      <c r="F276" s="3"/>
      <c r="G276" s="3"/>
      <c r="H276" s="3"/>
      <c r="I276" s="3"/>
      <c r="J276" s="3"/>
    </row>
    <row r="277">
      <c r="A277" s="3"/>
      <c r="B277" s="3"/>
      <c r="C277" s="3"/>
      <c r="D277" s="3"/>
      <c r="E277" s="3"/>
      <c r="F277" s="3"/>
      <c r="G277" s="3"/>
      <c r="H277" s="3"/>
      <c r="I277" s="3"/>
      <c r="J277" s="3"/>
    </row>
    <row r="278">
      <c r="A278" s="3"/>
      <c r="B278" s="3"/>
      <c r="C278" s="3"/>
      <c r="D278" s="3"/>
      <c r="E278" s="3"/>
      <c r="F278" s="3"/>
      <c r="G278" s="3"/>
      <c r="H278" s="3"/>
      <c r="I278" s="3"/>
      <c r="J278" s="3"/>
    </row>
    <row r="279">
      <c r="A279" s="3"/>
      <c r="B279" s="3"/>
      <c r="C279" s="3"/>
      <c r="D279" s="3"/>
      <c r="E279" s="3"/>
      <c r="F279" s="3"/>
      <c r="G279" s="3"/>
      <c r="H279" s="3"/>
      <c r="I279" s="3"/>
      <c r="J279" s="3"/>
    </row>
    <row r="280">
      <c r="A280" s="3"/>
      <c r="B280" s="3"/>
      <c r="C280" s="3"/>
      <c r="D280" s="3"/>
      <c r="E280" s="3"/>
      <c r="F280" s="3"/>
      <c r="G280" s="3"/>
      <c r="H280" s="3"/>
      <c r="I280" s="3"/>
      <c r="J280" s="3"/>
    </row>
    <row r="281">
      <c r="A281" s="3"/>
      <c r="B281" s="3"/>
      <c r="C281" s="3"/>
      <c r="D281" s="3"/>
      <c r="E281" s="3"/>
      <c r="F281" s="3"/>
      <c r="G281" s="3"/>
      <c r="H281" s="3"/>
      <c r="I281" s="3"/>
      <c r="J281" s="3"/>
    </row>
    <row r="282">
      <c r="A282" s="3"/>
      <c r="B282" s="3"/>
      <c r="C282" s="3"/>
      <c r="D282" s="3"/>
      <c r="E282" s="3"/>
      <c r="F282" s="3"/>
      <c r="G282" s="3"/>
      <c r="H282" s="3"/>
      <c r="I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3"/>
      <c r="B289" s="3"/>
      <c r="C289" s="3"/>
      <c r="D289" s="3"/>
      <c r="E289" s="3"/>
      <c r="F289" s="3"/>
      <c r="G289" s="3"/>
      <c r="H289" s="3"/>
      <c r="I289" s="3"/>
      <c r="J289" s="3"/>
    </row>
    <row r="290">
      <c r="A290" s="3"/>
      <c r="B290" s="3"/>
      <c r="C290" s="3"/>
      <c r="D290" s="3"/>
      <c r="E290" s="3"/>
      <c r="F290" s="3"/>
      <c r="G290" s="3"/>
      <c r="H290" s="3"/>
      <c r="I290" s="3"/>
      <c r="J290" s="3"/>
    </row>
    <row r="291">
      <c r="A291" s="3"/>
      <c r="B291" s="3"/>
      <c r="C291" s="3"/>
      <c r="D291" s="3"/>
      <c r="E291" s="3"/>
      <c r="F291" s="3"/>
      <c r="G291" s="3"/>
      <c r="H291" s="3"/>
      <c r="I291" s="3"/>
      <c r="J291" s="3"/>
    </row>
    <row r="292">
      <c r="A292" s="3"/>
      <c r="B292" s="3"/>
      <c r="C292" s="3"/>
      <c r="D292" s="3"/>
      <c r="E292" s="3"/>
      <c r="F292" s="3"/>
      <c r="G292" s="3"/>
      <c r="H292" s="3"/>
      <c r="I292" s="3"/>
      <c r="J292" s="3"/>
    </row>
    <row r="293">
      <c r="A293" s="3"/>
      <c r="B293" s="3"/>
      <c r="C293" s="3"/>
      <c r="D293" s="3"/>
      <c r="E293" s="3"/>
      <c r="F293" s="3"/>
      <c r="G293" s="3"/>
      <c r="H293" s="3"/>
      <c r="I293" s="3"/>
      <c r="J293" s="3"/>
    </row>
    <row r="294">
      <c r="A294" s="3"/>
      <c r="B294" s="3"/>
      <c r="C294" s="3"/>
      <c r="D294" s="3"/>
      <c r="E294" s="3"/>
      <c r="F294" s="3"/>
      <c r="G294" s="3"/>
      <c r="H294" s="3"/>
      <c r="I294" s="3"/>
      <c r="J294" s="3"/>
    </row>
    <row r="295">
      <c r="A295" s="3"/>
      <c r="B295" s="3"/>
      <c r="C295" s="3"/>
      <c r="D295" s="3"/>
      <c r="E295" s="3"/>
      <c r="F295" s="3"/>
      <c r="G295" s="3"/>
      <c r="H295" s="3"/>
      <c r="I295" s="3"/>
      <c r="J295" s="3"/>
    </row>
    <row r="296">
      <c r="A296" s="3"/>
      <c r="B296" s="3"/>
      <c r="C296" s="3"/>
      <c r="D296" s="3"/>
      <c r="E296" s="3"/>
      <c r="F296" s="3"/>
      <c r="G296" s="3"/>
      <c r="H296" s="3"/>
      <c r="I296" s="3"/>
      <c r="J296" s="3"/>
    </row>
    <row r="297">
      <c r="A297" s="3"/>
      <c r="B297" s="3"/>
      <c r="C297" s="3"/>
      <c r="D297" s="3"/>
      <c r="E297" s="3"/>
      <c r="F297" s="3"/>
      <c r="G297" s="3"/>
      <c r="H297" s="3"/>
      <c r="I297" s="3"/>
      <c r="J297" s="3"/>
    </row>
    <row r="298">
      <c r="A298" s="3"/>
      <c r="B298" s="3"/>
      <c r="C298" s="3"/>
      <c r="D298" s="3"/>
      <c r="E298" s="3"/>
      <c r="F298" s="3"/>
      <c r="G298" s="3"/>
      <c r="H298" s="3"/>
      <c r="I298" s="3"/>
      <c r="J298" s="3"/>
    </row>
    <row r="299">
      <c r="A299" s="3"/>
      <c r="B299" s="3"/>
      <c r="C299" s="3"/>
      <c r="D299" s="3"/>
      <c r="E299" s="3"/>
      <c r="F299" s="3"/>
      <c r="G299" s="3"/>
      <c r="H299" s="3"/>
      <c r="I299" s="3"/>
      <c r="J299" s="3"/>
    </row>
    <row r="300">
      <c r="A300" s="3"/>
      <c r="B300" s="3"/>
      <c r="C300" s="3"/>
      <c r="D300" s="3"/>
      <c r="E300" s="3"/>
      <c r="F300" s="3"/>
      <c r="G300" s="3"/>
      <c r="H300" s="3"/>
      <c r="I300" s="3"/>
      <c r="J300" s="3"/>
    </row>
    <row r="301">
      <c r="A301" s="3"/>
      <c r="B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c r="C305" s="3"/>
      <c r="D305" s="3"/>
      <c r="E305" s="3"/>
      <c r="F305" s="3"/>
      <c r="G305" s="3"/>
      <c r="H305" s="3"/>
      <c r="I305" s="3"/>
      <c r="J305" s="3"/>
    </row>
    <row r="306">
      <c r="A306" s="3"/>
      <c r="B306" s="3"/>
      <c r="C306" s="3"/>
      <c r="D306" s="3"/>
      <c r="E306" s="3"/>
      <c r="F306" s="3"/>
      <c r="G306" s="3"/>
      <c r="H306" s="3"/>
      <c r="I306" s="3"/>
      <c r="J306" s="3"/>
    </row>
    <row r="307">
      <c r="A307" s="3"/>
      <c r="B307" s="3"/>
      <c r="C307" s="3"/>
      <c r="D307" s="3"/>
      <c r="E307" s="3"/>
      <c r="F307" s="3"/>
      <c r="G307" s="3"/>
      <c r="H307" s="3"/>
      <c r="I307" s="3"/>
      <c r="J307" s="3"/>
    </row>
    <row r="308">
      <c r="A308" s="3"/>
      <c r="B308" s="3"/>
      <c r="C308" s="3"/>
      <c r="D308" s="3"/>
      <c r="E308" s="3"/>
      <c r="F308" s="3"/>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B311" s="3"/>
      <c r="C311" s="3"/>
      <c r="D311" s="3"/>
      <c r="E311" s="3"/>
      <c r="F311" s="3"/>
      <c r="G311" s="3"/>
      <c r="H311" s="3"/>
      <c r="I311" s="3"/>
      <c r="J311" s="3"/>
    </row>
    <row r="312">
      <c r="A312" s="3"/>
      <c r="B312" s="3"/>
      <c r="C312" s="3"/>
      <c r="D312" s="3"/>
      <c r="E312" s="3"/>
      <c r="F312" s="3"/>
      <c r="G312" s="3"/>
      <c r="H312" s="3"/>
      <c r="I312" s="3"/>
      <c r="J312" s="3"/>
    </row>
    <row r="313">
      <c r="A313" s="3"/>
      <c r="B313" s="3"/>
      <c r="C313" s="3"/>
      <c r="D313" s="3"/>
      <c r="E313" s="3"/>
      <c r="F313" s="3"/>
      <c r="G313" s="3"/>
      <c r="H313" s="3"/>
      <c r="I313" s="3"/>
      <c r="J313" s="3"/>
    </row>
    <row r="314">
      <c r="A314" s="3"/>
      <c r="B314" s="3"/>
      <c r="C314" s="3"/>
      <c r="D314" s="3"/>
      <c r="E314" s="3"/>
      <c r="F314" s="3"/>
      <c r="G314" s="3"/>
      <c r="H314" s="3"/>
      <c r="I314" s="3"/>
      <c r="J314" s="3"/>
    </row>
    <row r="315">
      <c r="A315" s="3"/>
      <c r="B315" s="3"/>
      <c r="C315" s="3"/>
      <c r="D315" s="3"/>
      <c r="E315" s="3"/>
      <c r="F315" s="3"/>
      <c r="G315" s="3"/>
      <c r="H315" s="3"/>
      <c r="I315" s="3"/>
      <c r="J315" s="3"/>
    </row>
    <row r="316">
      <c r="A316" s="3"/>
      <c r="B316" s="3"/>
      <c r="C316" s="3"/>
      <c r="D316" s="3"/>
      <c r="E316" s="3"/>
      <c r="F316" s="3"/>
      <c r="G316" s="3"/>
      <c r="H316" s="3"/>
      <c r="I316" s="3"/>
      <c r="J316" s="3"/>
    </row>
    <row r="317">
      <c r="A317" s="3"/>
      <c r="B317" s="3"/>
      <c r="C317" s="3"/>
      <c r="D317" s="3"/>
      <c r="E317" s="3"/>
      <c r="F317" s="3"/>
      <c r="G317" s="3"/>
      <c r="H317" s="3"/>
      <c r="I317" s="3"/>
      <c r="J317" s="3"/>
    </row>
    <row r="318">
      <c r="A318" s="3"/>
      <c r="B318" s="3"/>
      <c r="C318" s="3"/>
      <c r="D318" s="3"/>
      <c r="E318" s="3"/>
      <c r="F318" s="3"/>
      <c r="G318" s="3"/>
      <c r="H318" s="3"/>
      <c r="I318" s="3"/>
      <c r="J318" s="3"/>
    </row>
    <row r="319">
      <c r="A319" s="3"/>
      <c r="B319" s="3"/>
      <c r="C319" s="3"/>
      <c r="D319" s="3"/>
      <c r="E319" s="3"/>
      <c r="F319" s="3"/>
      <c r="G319" s="3"/>
      <c r="H319" s="3"/>
      <c r="I319" s="3"/>
      <c r="J319" s="3"/>
    </row>
    <row r="320">
      <c r="A320" s="3"/>
      <c r="B320" s="3"/>
      <c r="C320" s="3"/>
      <c r="D320" s="3"/>
      <c r="E320" s="3"/>
      <c r="F320" s="3"/>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C324" s="3"/>
      <c r="D324" s="3"/>
      <c r="E324" s="3"/>
      <c r="F324" s="3"/>
      <c r="G324" s="3"/>
      <c r="H324" s="3"/>
      <c r="I324" s="3"/>
      <c r="J324" s="3"/>
    </row>
    <row r="325">
      <c r="A325" s="3"/>
      <c r="B325" s="3"/>
      <c r="C325" s="3"/>
      <c r="D325" s="3"/>
      <c r="E325" s="3"/>
      <c r="F325" s="3"/>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B328" s="3"/>
      <c r="C328" s="3"/>
      <c r="D328" s="3"/>
      <c r="E328" s="3"/>
      <c r="F328" s="3"/>
      <c r="G328" s="3"/>
      <c r="H328" s="3"/>
      <c r="I328" s="3"/>
      <c r="J328" s="3"/>
    </row>
    <row r="329">
      <c r="A329" s="3"/>
      <c r="B329" s="3"/>
      <c r="C329" s="3"/>
      <c r="D329" s="3"/>
      <c r="E329" s="3"/>
      <c r="F329" s="3"/>
      <c r="G329" s="3"/>
      <c r="H329" s="3"/>
      <c r="I329" s="3"/>
      <c r="J329" s="3"/>
    </row>
    <row r="330">
      <c r="A330" s="3"/>
      <c r="B330" s="3"/>
      <c r="C330" s="3"/>
      <c r="D330" s="3"/>
      <c r="E330" s="3"/>
      <c r="F330" s="3"/>
      <c r="G330" s="3"/>
      <c r="H330" s="3"/>
      <c r="I330" s="3"/>
      <c r="J330" s="3"/>
    </row>
    <row r="331">
      <c r="A331" s="3"/>
      <c r="B331" s="3"/>
      <c r="C331" s="3"/>
      <c r="D331" s="3"/>
      <c r="E331" s="3"/>
      <c r="F331" s="3"/>
      <c r="G331" s="3"/>
      <c r="H331" s="3"/>
      <c r="I331" s="3"/>
      <c r="J331" s="3"/>
    </row>
    <row r="332">
      <c r="A332" s="3"/>
      <c r="B332" s="3"/>
      <c r="C332" s="3"/>
      <c r="D332" s="3"/>
      <c r="E332" s="3"/>
      <c r="F332" s="3"/>
      <c r="G332" s="3"/>
      <c r="H332" s="3"/>
      <c r="I332" s="3"/>
      <c r="J332" s="3"/>
    </row>
    <row r="333">
      <c r="A333" s="3"/>
      <c r="B333" s="3"/>
      <c r="C333" s="3"/>
      <c r="D333" s="3"/>
      <c r="E333" s="3"/>
      <c r="F333" s="3"/>
      <c r="G333" s="3"/>
      <c r="H333" s="3"/>
      <c r="I333" s="3"/>
      <c r="J333" s="3"/>
    </row>
    <row r="334">
      <c r="A334" s="3"/>
      <c r="B334" s="3"/>
      <c r="C334" s="3"/>
      <c r="D334" s="3"/>
      <c r="E334" s="3"/>
      <c r="F334" s="3"/>
      <c r="G334" s="3"/>
      <c r="H334" s="3"/>
      <c r="I334" s="3"/>
      <c r="J334" s="3"/>
    </row>
    <row r="335">
      <c r="A335" s="3"/>
      <c r="B335" s="3"/>
      <c r="C335" s="3"/>
      <c r="D335" s="3"/>
      <c r="E335" s="3"/>
      <c r="F335" s="3"/>
      <c r="G335" s="3"/>
      <c r="H335" s="3"/>
      <c r="I335" s="3"/>
      <c r="J335" s="3"/>
    </row>
    <row r="336">
      <c r="A336" s="3"/>
      <c r="B336" s="3"/>
      <c r="C336" s="3"/>
      <c r="D336" s="3"/>
      <c r="E336" s="3"/>
      <c r="F336" s="3"/>
      <c r="G336" s="3"/>
      <c r="H336" s="3"/>
      <c r="I336" s="3"/>
      <c r="J336" s="3"/>
    </row>
    <row r="337">
      <c r="A337" s="3"/>
      <c r="B337" s="3"/>
      <c r="C337" s="3"/>
      <c r="D337" s="3"/>
      <c r="E337" s="3"/>
      <c r="F337" s="3"/>
      <c r="G337" s="3"/>
      <c r="H337" s="3"/>
      <c r="I337" s="3"/>
      <c r="J337" s="3"/>
    </row>
    <row r="338">
      <c r="A338" s="3"/>
      <c r="B338" s="3"/>
      <c r="C338" s="3"/>
      <c r="D338" s="3"/>
      <c r="E338" s="3"/>
      <c r="F338" s="3"/>
      <c r="G338" s="3"/>
      <c r="H338" s="3"/>
      <c r="I338" s="3"/>
      <c r="J338" s="3"/>
    </row>
    <row r="339">
      <c r="A339" s="3"/>
      <c r="B339" s="3"/>
      <c r="C339" s="3"/>
      <c r="D339" s="3"/>
      <c r="E339" s="3"/>
      <c r="F339" s="3"/>
      <c r="G339" s="3"/>
      <c r="H339" s="3"/>
      <c r="I339" s="3"/>
      <c r="J339" s="3"/>
    </row>
    <row r="340">
      <c r="A340" s="3"/>
      <c r="B340" s="3"/>
      <c r="C340" s="3"/>
      <c r="D340" s="3"/>
      <c r="E340" s="3"/>
      <c r="F340" s="3"/>
      <c r="G340" s="3"/>
      <c r="H340" s="3"/>
      <c r="I340" s="3"/>
      <c r="J340" s="3"/>
    </row>
    <row r="341">
      <c r="A341" s="3"/>
      <c r="B341" s="3"/>
      <c r="C341" s="3"/>
      <c r="D341" s="3"/>
      <c r="E341" s="3"/>
      <c r="F341" s="3"/>
      <c r="G341" s="3"/>
      <c r="H341" s="3"/>
      <c r="I341" s="3"/>
      <c r="J341" s="3"/>
    </row>
    <row r="342">
      <c r="A342" s="3"/>
      <c r="B342" s="3"/>
      <c r="C342" s="3"/>
      <c r="D342" s="3"/>
      <c r="E342" s="3"/>
      <c r="F342" s="3"/>
      <c r="G342" s="3"/>
      <c r="H342" s="3"/>
      <c r="I342" s="3"/>
      <c r="J342" s="3"/>
    </row>
    <row r="343">
      <c r="A343" s="3"/>
      <c r="B343" s="3"/>
      <c r="C343" s="3"/>
      <c r="D343" s="3"/>
      <c r="E343" s="3"/>
      <c r="F343" s="3"/>
      <c r="G343" s="3"/>
      <c r="H343" s="3"/>
      <c r="I343" s="3"/>
      <c r="J343" s="3"/>
    </row>
    <row r="344">
      <c r="A344" s="3"/>
      <c r="B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C352" s="3"/>
      <c r="D352" s="3"/>
      <c r="E352" s="3"/>
      <c r="F352" s="3"/>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c r="C358" s="3"/>
      <c r="D358" s="3"/>
      <c r="E358" s="3"/>
      <c r="F358" s="3"/>
      <c r="G358" s="3"/>
      <c r="H358" s="3"/>
      <c r="I358" s="3"/>
      <c r="J358" s="3"/>
    </row>
    <row r="359">
      <c r="A359" s="3"/>
      <c r="B359" s="3"/>
      <c r="C359" s="3"/>
      <c r="D359" s="3"/>
      <c r="E359" s="3"/>
      <c r="F359" s="3"/>
      <c r="G359" s="3"/>
      <c r="H359" s="3"/>
      <c r="I359" s="3"/>
      <c r="J359" s="3"/>
    </row>
    <row r="360">
      <c r="A360" s="3"/>
      <c r="B360" s="3"/>
      <c r="C360" s="3"/>
      <c r="D360" s="3"/>
      <c r="E360" s="3"/>
      <c r="F360" s="3"/>
      <c r="G360" s="3"/>
      <c r="H360" s="3"/>
      <c r="I360" s="3"/>
      <c r="J360" s="3"/>
    </row>
    <row r="361">
      <c r="A361" s="3"/>
      <c r="B361" s="3"/>
      <c r="C361" s="3"/>
      <c r="D361" s="3"/>
      <c r="E361" s="3"/>
      <c r="F361" s="3"/>
      <c r="G361" s="3"/>
      <c r="H361" s="3"/>
      <c r="I361" s="3"/>
      <c r="J361" s="3"/>
    </row>
    <row r="362">
      <c r="A362" s="3"/>
      <c r="B362" s="3"/>
      <c r="C362" s="3"/>
      <c r="D362" s="3"/>
      <c r="E362" s="3"/>
      <c r="F362" s="3"/>
      <c r="G362" s="3"/>
      <c r="H362" s="3"/>
      <c r="I362" s="3"/>
      <c r="J362" s="3"/>
    </row>
    <row r="363">
      <c r="A363" s="3"/>
      <c r="B363" s="3"/>
      <c r="C363" s="3"/>
      <c r="D363" s="3"/>
      <c r="E363" s="3"/>
      <c r="F363" s="3"/>
      <c r="G363" s="3"/>
      <c r="H363" s="3"/>
      <c r="I363" s="3"/>
      <c r="J363" s="3"/>
    </row>
    <row r="364">
      <c r="A364" s="3"/>
      <c r="B364" s="3"/>
      <c r="C364" s="3"/>
      <c r="D364" s="3"/>
      <c r="E364" s="3"/>
      <c r="F364" s="3"/>
      <c r="G364" s="3"/>
      <c r="H364" s="3"/>
      <c r="I364" s="3"/>
      <c r="J364" s="3"/>
    </row>
    <row r="365">
      <c r="A365" s="3"/>
      <c r="B365" s="3"/>
      <c r="C365" s="3"/>
      <c r="D365" s="3"/>
      <c r="E365" s="3"/>
      <c r="F365" s="3"/>
      <c r="G365" s="3"/>
      <c r="H365" s="3"/>
      <c r="I365" s="3"/>
      <c r="J365" s="3"/>
    </row>
    <row r="366">
      <c r="A366" s="3"/>
      <c r="B366" s="3"/>
      <c r="C366" s="3"/>
      <c r="D366" s="3"/>
      <c r="E366" s="3"/>
      <c r="F366" s="3"/>
      <c r="G366" s="3"/>
      <c r="H366" s="3"/>
      <c r="I366" s="3"/>
      <c r="J366" s="3"/>
    </row>
    <row r="367">
      <c r="A367" s="3"/>
      <c r="B367" s="3"/>
      <c r="C367" s="3"/>
      <c r="D367" s="3"/>
      <c r="E367" s="3"/>
      <c r="F367" s="3"/>
      <c r="G367" s="3"/>
      <c r="H367" s="3"/>
      <c r="I367" s="3"/>
      <c r="J367" s="3"/>
    </row>
    <row r="368">
      <c r="A368" s="3"/>
      <c r="B368" s="3"/>
      <c r="C368" s="3"/>
      <c r="D368" s="3"/>
      <c r="E368" s="3"/>
      <c r="F368" s="3"/>
      <c r="G368" s="3"/>
      <c r="H368" s="3"/>
      <c r="I368" s="3"/>
      <c r="J368" s="3"/>
    </row>
    <row r="369">
      <c r="A369" s="3"/>
      <c r="B369" s="3"/>
      <c r="C369" s="3"/>
      <c r="D369" s="3"/>
      <c r="E369" s="3"/>
      <c r="F369" s="3"/>
      <c r="G369" s="3"/>
      <c r="H369" s="3"/>
      <c r="I369" s="3"/>
      <c r="J369" s="3"/>
    </row>
    <row r="370">
      <c r="A370" s="3"/>
      <c r="B370" s="3"/>
      <c r="C370" s="3"/>
      <c r="D370" s="3"/>
      <c r="E370" s="3"/>
      <c r="F370" s="3"/>
      <c r="G370" s="3"/>
      <c r="H370" s="3"/>
      <c r="I370" s="3"/>
      <c r="J370" s="3"/>
    </row>
    <row r="371">
      <c r="A371" s="3"/>
      <c r="B371" s="3"/>
      <c r="C371" s="3"/>
      <c r="D371" s="3"/>
      <c r="E371" s="3"/>
      <c r="F371" s="3"/>
      <c r="G371" s="3"/>
      <c r="H371" s="3"/>
      <c r="I371" s="3"/>
      <c r="J371" s="3"/>
    </row>
    <row r="372">
      <c r="A372" s="3"/>
      <c r="B372" s="3"/>
      <c r="C372" s="3"/>
      <c r="D372" s="3"/>
      <c r="E372" s="3"/>
      <c r="F372" s="3"/>
      <c r="G372" s="3"/>
      <c r="H372" s="3"/>
      <c r="I372" s="3"/>
      <c r="J372" s="3"/>
    </row>
    <row r="373">
      <c r="A373" s="3"/>
      <c r="B373" s="3"/>
      <c r="C373" s="3"/>
      <c r="D373" s="3"/>
      <c r="E373" s="3"/>
      <c r="F373" s="3"/>
      <c r="G373" s="3"/>
      <c r="H373" s="3"/>
      <c r="I373" s="3"/>
      <c r="J373" s="3"/>
    </row>
    <row r="374">
      <c r="A374" s="3"/>
      <c r="B374" s="3"/>
      <c r="C374" s="3"/>
      <c r="D374" s="3"/>
      <c r="E374" s="3"/>
      <c r="F374" s="3"/>
      <c r="G374" s="3"/>
      <c r="H374" s="3"/>
      <c r="I374" s="3"/>
      <c r="J374" s="3"/>
    </row>
    <row r="375">
      <c r="A375" s="3"/>
      <c r="B375" s="3"/>
      <c r="C375" s="3"/>
      <c r="D375" s="3"/>
      <c r="E375" s="3"/>
      <c r="F375" s="3"/>
      <c r="G375" s="3"/>
      <c r="H375" s="3"/>
      <c r="I375" s="3"/>
      <c r="J375" s="3"/>
    </row>
    <row r="376">
      <c r="A376" s="3"/>
      <c r="B376" s="3"/>
      <c r="C376" s="3"/>
      <c r="D376" s="3"/>
      <c r="E376" s="3"/>
      <c r="F376" s="3"/>
      <c r="G376" s="3"/>
      <c r="H376" s="3"/>
      <c r="I376" s="3"/>
      <c r="J376" s="3"/>
    </row>
    <row r="377">
      <c r="A377" s="3"/>
      <c r="B377" s="3"/>
      <c r="C377" s="3"/>
      <c r="D377" s="3"/>
      <c r="E377" s="3"/>
      <c r="F377" s="3"/>
      <c r="G377" s="3"/>
      <c r="H377" s="3"/>
      <c r="I377" s="3"/>
      <c r="J377" s="3"/>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sheetData>
  <drawing r:id="rId1"/>
</worksheet>
</file>