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SWAT\MinnesotaRiver\sheets\"/>
    </mc:Choice>
  </mc:AlternateContent>
  <bookViews>
    <workbookView xWindow="0" yWindow="0" windowWidth="28800" windowHeight="13500"/>
  </bookViews>
  <sheets>
    <sheet name="Computation" sheetId="1" r:id="rId1"/>
    <sheet name="PND files" sheetId="4" r:id="rId2"/>
    <sheet name="RES files" sheetId="3" r:id="rId3"/>
    <sheet name="Run Result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I11" i="3"/>
  <c r="J10" i="3"/>
  <c r="I10" i="3"/>
  <c r="J4" i="3"/>
  <c r="I4" i="3"/>
  <c r="O33" i="1" l="1"/>
  <c r="N33" i="1"/>
  <c r="N36" i="1" l="1"/>
  <c r="I8" i="3" s="1"/>
  <c r="I5" i="3"/>
  <c r="O36" i="1"/>
  <c r="J8" i="3" s="1"/>
  <c r="J5" i="3"/>
  <c r="N34" i="1"/>
  <c r="I6" i="3" s="1"/>
  <c r="O34" i="1"/>
  <c r="J6" i="3" s="1"/>
  <c r="H11" i="3"/>
  <c r="G11" i="3"/>
  <c r="F11" i="3"/>
  <c r="E11" i="3"/>
  <c r="D11" i="3"/>
  <c r="H10" i="3"/>
  <c r="G10" i="3"/>
  <c r="F10" i="3"/>
  <c r="E10" i="3"/>
  <c r="D10" i="3"/>
  <c r="H4" i="3"/>
  <c r="G4" i="3"/>
  <c r="F4" i="3"/>
  <c r="E4" i="3"/>
  <c r="D4" i="3"/>
  <c r="C11" i="3"/>
  <c r="C10" i="3"/>
  <c r="C4" i="3"/>
  <c r="A11" i="3"/>
  <c r="A10" i="3"/>
  <c r="A9" i="3"/>
  <c r="A8" i="3"/>
  <c r="A7" i="3"/>
  <c r="A6" i="3"/>
  <c r="A5" i="3"/>
  <c r="A4" i="3"/>
  <c r="A12" i="4"/>
  <c r="A11" i="4"/>
  <c r="A10" i="4"/>
  <c r="A9" i="4"/>
  <c r="A8" i="4"/>
  <c r="A7" i="4"/>
  <c r="A5" i="4"/>
  <c r="A4" i="4"/>
  <c r="H12" i="4"/>
  <c r="G12" i="4"/>
  <c r="F12" i="4"/>
  <c r="E12" i="4"/>
  <c r="D12" i="4"/>
  <c r="H11" i="4"/>
  <c r="G11" i="4"/>
  <c r="F11" i="4"/>
  <c r="E11" i="4"/>
  <c r="D11" i="4"/>
  <c r="C12" i="4"/>
  <c r="C11" i="4"/>
  <c r="O37" i="1" l="1"/>
  <c r="J9" i="3" s="1"/>
  <c r="O35" i="1"/>
  <c r="J7" i="3" s="1"/>
  <c r="N37" i="1"/>
  <c r="I9" i="3" s="1"/>
  <c r="N35" i="1"/>
  <c r="I7" i="3" s="1"/>
  <c r="I19" i="1"/>
  <c r="D4" i="4" s="1"/>
  <c r="J19" i="1"/>
  <c r="E4" i="4" s="1"/>
  <c r="K19" i="1"/>
  <c r="F4" i="4" s="1"/>
  <c r="L19" i="1"/>
  <c r="G4" i="4" s="1"/>
  <c r="M19" i="1"/>
  <c r="H4" i="4" s="1"/>
  <c r="H19" i="1"/>
  <c r="C4" i="4" s="1"/>
  <c r="H33" i="1"/>
  <c r="C5" i="3" s="1"/>
  <c r="G6" i="1"/>
  <c r="H18" i="1"/>
  <c r="M33" i="1"/>
  <c r="H5" i="3" s="1"/>
  <c r="L33" i="1"/>
  <c r="G5" i="3" s="1"/>
  <c r="K33" i="1"/>
  <c r="F5" i="3" s="1"/>
  <c r="K34" i="1"/>
  <c r="F6" i="3" s="1"/>
  <c r="J33" i="1"/>
  <c r="E5" i="3" s="1"/>
  <c r="I33" i="1"/>
  <c r="D5" i="3" s="1"/>
  <c r="M36" i="1"/>
  <c r="H8" i="3" s="1"/>
  <c r="K36" i="1"/>
  <c r="F8" i="3" s="1"/>
  <c r="I36" i="1"/>
  <c r="D8" i="3" s="1"/>
  <c r="M18" i="1"/>
  <c r="L18" i="1"/>
  <c r="K18" i="1"/>
  <c r="J18" i="1"/>
  <c r="I18" i="1"/>
  <c r="H34" i="1" l="1"/>
  <c r="M20" i="1"/>
  <c r="H5" i="4" s="1"/>
  <c r="L20" i="1"/>
  <c r="K20" i="1"/>
  <c r="J20" i="1"/>
  <c r="I20" i="1"/>
  <c r="H20" i="1"/>
  <c r="C5" i="4" s="1"/>
  <c r="G5" i="4"/>
  <c r="F5" i="4"/>
  <c r="E5" i="4"/>
  <c r="D5" i="4"/>
  <c r="H24" i="1"/>
  <c r="C9" i="4" s="1"/>
  <c r="G7" i="1"/>
  <c r="M24" i="1"/>
  <c r="H9" i="4" s="1"/>
  <c r="H35" i="1"/>
  <c r="C7" i="3" s="1"/>
  <c r="M34" i="1"/>
  <c r="L34" i="1"/>
  <c r="L36" i="1"/>
  <c r="G8" i="3" s="1"/>
  <c r="K37" i="1"/>
  <c r="F9" i="3" s="1"/>
  <c r="K35" i="1"/>
  <c r="F7" i="3" s="1"/>
  <c r="J36" i="1"/>
  <c r="E8" i="3" s="1"/>
  <c r="J34" i="1"/>
  <c r="I34" i="1"/>
  <c r="H36" i="1"/>
  <c r="C8" i="3" s="1"/>
  <c r="C6" i="3" l="1"/>
  <c r="H37" i="1"/>
  <c r="C9" i="3" s="1"/>
  <c r="I24" i="1"/>
  <c r="D9" i="4" s="1"/>
  <c r="L24" i="1"/>
  <c r="G9" i="4" s="1"/>
  <c r="K24" i="1"/>
  <c r="F9" i="4" s="1"/>
  <c r="J24" i="1"/>
  <c r="E9" i="4" s="1"/>
  <c r="K21" i="1"/>
  <c r="J21" i="1"/>
  <c r="J23" i="1" s="1"/>
  <c r="L21" i="1"/>
  <c r="L23" i="1" s="1"/>
  <c r="M21" i="1"/>
  <c r="M23" i="1" s="1"/>
  <c r="H21" i="1"/>
  <c r="H23" i="1" s="1"/>
  <c r="I21" i="1"/>
  <c r="I23" i="1" s="1"/>
  <c r="H6" i="3"/>
  <c r="M35" i="1"/>
  <c r="H7" i="3" s="1"/>
  <c r="M37" i="1"/>
  <c r="H9" i="3" s="1"/>
  <c r="G6" i="3"/>
  <c r="L35" i="1"/>
  <c r="G7" i="3" s="1"/>
  <c r="L37" i="1"/>
  <c r="G9" i="3" s="1"/>
  <c r="E6" i="3"/>
  <c r="J35" i="1"/>
  <c r="E7" i="3" s="1"/>
  <c r="J37" i="1"/>
  <c r="E9" i="3" s="1"/>
  <c r="D6" i="3"/>
  <c r="I35" i="1"/>
  <c r="D7" i="3" s="1"/>
  <c r="I37" i="1"/>
  <c r="D9" i="3" s="1"/>
  <c r="F6" i="4" l="1"/>
  <c r="K23" i="1"/>
  <c r="D6" i="4"/>
  <c r="C6" i="4"/>
  <c r="G6" i="4"/>
  <c r="E6" i="4"/>
  <c r="F8" i="4"/>
  <c r="K25" i="1"/>
  <c r="F10" i="4" s="1"/>
  <c r="K22" i="1"/>
  <c r="F7" i="4" s="1"/>
  <c r="H6" i="4"/>
  <c r="H8" i="4" l="1"/>
  <c r="M22" i="1"/>
  <c r="H7" i="4" s="1"/>
  <c r="M25" i="1"/>
  <c r="H10" i="4" s="1"/>
  <c r="E8" i="4"/>
  <c r="J22" i="1"/>
  <c r="E7" i="4" s="1"/>
  <c r="J25" i="1"/>
  <c r="E10" i="4" s="1"/>
  <c r="G8" i="4"/>
  <c r="L22" i="1"/>
  <c r="G7" i="4" s="1"/>
  <c r="L25" i="1"/>
  <c r="G10" i="4" s="1"/>
  <c r="C8" i="4"/>
  <c r="H25" i="1"/>
  <c r="C10" i="4" s="1"/>
  <c r="H22" i="1"/>
  <c r="C7" i="4" s="1"/>
  <c r="D8" i="4"/>
  <c r="I22" i="1"/>
  <c r="D7" i="4" s="1"/>
  <c r="I25" i="1"/>
  <c r="D10" i="4" s="1"/>
</calcChain>
</file>

<file path=xl/sharedStrings.xml><?xml version="1.0" encoding="utf-8"?>
<sst xmlns="http://schemas.openxmlformats.org/spreadsheetml/2006/main" count="870" uniqueCount="314">
  <si>
    <t>DrainageArea_ha</t>
  </si>
  <si>
    <t>DAi</t>
  </si>
  <si>
    <t>size_factor</t>
  </si>
  <si>
    <t>a</t>
  </si>
  <si>
    <t>SWAT</t>
  </si>
  <si>
    <t>Guidance Document</t>
  </si>
  <si>
    <t>p</t>
  </si>
  <si>
    <t>c</t>
  </si>
  <si>
    <t>Vtot</t>
  </si>
  <si>
    <t>n</t>
  </si>
  <si>
    <t>subbbasin area</t>
  </si>
  <si>
    <t>sub-&gt;total_area_km2</t>
  </si>
  <si>
    <t>Asb_ha</t>
  </si>
  <si>
    <t>Note</t>
  </si>
  <si>
    <t>C++</t>
  </si>
  <si>
    <t>GASteadyStateSergeyGA.set_SWAT_PND</t>
  </si>
  <si>
    <t>BottomHydraulicConductivityPond</t>
  </si>
  <si>
    <t>hmax</t>
  </si>
  <si>
    <t>GASteadyStateSergeyGA.set_SWAT_RES</t>
  </si>
  <si>
    <t>IYRES</t>
  </si>
  <si>
    <t>BecameOperationalYear</t>
  </si>
  <si>
    <t>RES_PVOL</t>
  </si>
  <si>
    <t>VolumePrimarySpillway</t>
  </si>
  <si>
    <t>surface_area_ha</t>
  </si>
  <si>
    <t>Medium Marsh</t>
  </si>
  <si>
    <t>Medium Lake</t>
  </si>
  <si>
    <t>small Lake</t>
  </si>
  <si>
    <t>Large Marsh</t>
  </si>
  <si>
    <t>Large Lake</t>
  </si>
  <si>
    <t>RES_PSA</t>
  </si>
  <si>
    <t>SurfaceAreaPrimarySpillway</t>
  </si>
  <si>
    <t>Units</t>
  </si>
  <si>
    <t>ha</t>
  </si>
  <si>
    <t>10^4 m^3</t>
  </si>
  <si>
    <t>RES_ESA</t>
  </si>
  <si>
    <t>SurfaceAreaEmergencySpillway</t>
  </si>
  <si>
    <t>VolumeEmergencySpillway</t>
  </si>
  <si>
    <t>RES_EVOL</t>
  </si>
  <si>
    <t>VolumeInitial</t>
  </si>
  <si>
    <t>RES_VOL</t>
  </si>
  <si>
    <t>RES_K</t>
  </si>
  <si>
    <t>HydraulicConductivityOfBottom</t>
  </si>
  <si>
    <t>m</t>
  </si>
  <si>
    <t>height_nom_m</t>
  </si>
  <si>
    <t>height_max_m</t>
  </si>
  <si>
    <t>nominal depth</t>
  </si>
  <si>
    <t>Small Marsh</t>
  </si>
  <si>
    <t># wetlands</t>
  </si>
  <si>
    <t>emergency depth, marsh only</t>
  </si>
  <si>
    <t>Subbasin #1</t>
  </si>
  <si>
    <t>first year of run</t>
  </si>
  <si>
    <t>NDTARGR</t>
  </si>
  <si>
    <t>DaysToReachTargetStorage</t>
  </si>
  <si>
    <t>SWAT POND FILE</t>
  </si>
  <si>
    <t>SWAT RESERVOIR FILE</t>
  </si>
  <si>
    <t>Satot</t>
  </si>
  <si>
    <t>different for ponds vs marshes - see document, defined explicitly in SWAT parameter section</t>
  </si>
  <si>
    <t>just a grouping of previously defined parameters. Not needed to specify equations.</t>
  </si>
  <si>
    <t>different for resevoirs of type ponds vs type marshes - see document, defined explicitly in SWAT parameter section</t>
  </si>
  <si>
    <t>dimensionless constant</t>
  </si>
  <si>
    <t>wetland shape parameter from Hayashi and van del Kamp, 2000</t>
  </si>
  <si>
    <t>fraction of sub basin area</t>
  </si>
  <si>
    <t>Drainage area of individual wetlands, user specified constant</t>
  </si>
  <si>
    <t>Surface Area of individual Wetland</t>
  </si>
  <si>
    <t>SAi</t>
  </si>
  <si>
    <t>PND_FR = 9*a (based on Nate Mitchell's thesis work analyzing depressions in the Le Sueur basin for MOSM)</t>
  </si>
  <si>
    <t>km2</t>
  </si>
  <si>
    <t>n/a</t>
  </si>
  <si>
    <t>SAi=a(Dai) (for Vol Calculation below)</t>
  </si>
  <si>
    <t>added to existing #</t>
  </si>
  <si>
    <t>added to existing #, Vi = (SAi * h) / (1+2/p)</t>
  </si>
  <si>
    <t>added to the existing #, Section 4: a(Asb_Ha)</t>
  </si>
  <si>
    <t>added to the existing #, Vtot=((SAi * h) / (1+2/p))*n</t>
  </si>
  <si>
    <t>Score</t>
  </si>
  <si>
    <t>RawFitness</t>
  </si>
  <si>
    <t>Superiors</t>
  </si>
  <si>
    <t>Dominates</t>
  </si>
  <si>
    <t># PND Marsh large</t>
  </si>
  <si>
    <t># PND Marsh med</t>
  </si>
  <si>
    <t># PND Marsh small</t>
  </si>
  <si>
    <t># PND Lake large</t>
  </si>
  <si>
    <t># PND Lake med</t>
  </si>
  <si>
    <t># PND Lake small</t>
  </si>
  <si>
    <t>Cost</t>
  </si>
  <si>
    <t>Generation</t>
  </si>
  <si>
    <t>ID</t>
  </si>
  <si>
    <t xml:space="preserve">          1.0000 | STARG_FPS</t>
  </si>
  <si>
    <t xml:space="preserve">          0.0000 | OFLOWMN_FPS</t>
  </si>
  <si>
    <t xml:space="preserve">          0.6000 | EVRSV</t>
  </si>
  <si>
    <t xml:space="preserve">          0.0000           0.0000           0.0000           0.0000           0.0000           0.0000</t>
  </si>
  <si>
    <t>WURESN</t>
  </si>
  <si>
    <t xml:space="preserve">             </t>
  </si>
  <si>
    <t>STARG</t>
  </si>
  <si>
    <t xml:space="preserve">              14 | NDTARGR</t>
  </si>
  <si>
    <t xml:space="preserve">               1 | IFLOD2R</t>
  </si>
  <si>
    <t xml:space="preserve">               1 | IFLOD1R</t>
  </si>
  <si>
    <t xml:space="preserve">          0.0000 | RES_RR</t>
  </si>
  <si>
    <t>OFLOWMN</t>
  </si>
  <si>
    <t>OFLOWMX</t>
  </si>
  <si>
    <t xml:space="preserve">               0 | IRESCO</t>
  </si>
  <si>
    <t xml:space="preserve">         10.0000 | RES_D50</t>
  </si>
  <si>
    <t xml:space="preserve">          0.0000 | RES_VOL</t>
  </si>
  <si>
    <t xml:space="preserve">          0.0000 | RES_PVOL</t>
  </si>
  <si>
    <t xml:space="preserve">          0.0000 | RES_PSA</t>
  </si>
  <si>
    <t xml:space="preserve">          0.0000 | RES_EVOL</t>
  </si>
  <si>
    <t xml:space="preserve">          0.0000 | RES_ESA</t>
  </si>
  <si>
    <t xml:space="preserve">            2002 | IYRES</t>
  </si>
  <si>
    <t xml:space="preserve">            2014 | IYRES</t>
  </si>
  <si>
    <t xml:space="preserve">               0 | MORES</t>
  </si>
  <si>
    <t xml:space="preserve">               1 | MORES</t>
  </si>
  <si>
    <t xml:space="preserve">               1 | Subbasin</t>
  </si>
  <si>
    <t>ID 7 Subbasin 1</t>
  </si>
  <si>
    <t>ID 6 Subbasin 1</t>
  </si>
  <si>
    <t>ID 5 Subbasin 1</t>
  </si>
  <si>
    <t>Contents:</t>
  </si>
  <si>
    <t>Allele = 1 (Not selected)</t>
  </si>
  <si>
    <t>Sedimentation-Filtration:</t>
  </si>
  <si>
    <t>Retention-Irrigation:</t>
  </si>
  <si>
    <t>WET POND:</t>
  </si>
  <si>
    <t>DETENTION POND:</t>
  </si>
  <si>
    <t>Wetland inputs:</t>
  </si>
  <si>
    <t xml:space="preserve">          0.0000 | PND_ORGP</t>
  </si>
  <si>
    <t xml:space="preserve">          0.0000 | PND_SOLP</t>
  </si>
  <si>
    <t xml:space="preserve">          0.0000 | PND_NO3</t>
  </si>
  <si>
    <t xml:space="preserve">          1.0000 | SECCI</t>
  </si>
  <si>
    <t xml:space="preserve">          1.0000 | CHLA</t>
  </si>
  <si>
    <t xml:space="preserve">          5.5000 | NSETL2</t>
  </si>
  <si>
    <t xml:space="preserve">          5.5000 | NSETLP1</t>
  </si>
  <si>
    <t xml:space="preserve">         10.0000 | PSETLP2</t>
  </si>
  <si>
    <t xml:space="preserve">         10.0000 | PSETLP1</t>
  </si>
  <si>
    <t xml:space="preserve">               0 | NDTARG</t>
  </si>
  <si>
    <t xml:space="preserve">               0 | IFLOD2</t>
  </si>
  <si>
    <t xml:space="preserve">               0 | IFLOD1</t>
  </si>
  <si>
    <t xml:space="preserve">          0.0000 | PND_K</t>
  </si>
  <si>
    <t xml:space="preserve">          0.0000 | PND_NSED</t>
  </si>
  <si>
    <t xml:space="preserve">          0.0000 | PND_SED</t>
  </si>
  <si>
    <t xml:space="preserve">          0.0000 | PND_VOL</t>
  </si>
  <si>
    <t xml:space="preserve">         40.0000 | PND_EVOL</t>
  </si>
  <si>
    <t xml:space="preserve">          8.0000 | PND_ESA</t>
  </si>
  <si>
    <t xml:space="preserve">         25.0000 | PND_PVOL</t>
  </si>
  <si>
    <t xml:space="preserve">          5.0000 | PND_PSA</t>
  </si>
  <si>
    <t xml:space="preserve">          0.0000 | PND_FR</t>
  </si>
  <si>
    <t>Pond Inputs:</t>
  </si>
  <si>
    <t>ID 4 Subbasin 1</t>
  </si>
  <si>
    <t>ID 3 Subbasin 1</t>
  </si>
  <si>
    <t>ID 2 Subbasin 1</t>
  </si>
  <si>
    <t>ID 1 Subbasin 1</t>
  </si>
  <si>
    <t xml:space="preserve">          0.0000 | PND_D50</t>
  </si>
  <si>
    <t xml:space="preserve">               1 | IPND1</t>
  </si>
  <si>
    <t xml:space="preserve">               1 | IPND2</t>
  </si>
  <si>
    <t>Largest Marsh</t>
  </si>
  <si>
    <t>Largest Lake</t>
  </si>
  <si>
    <t>Marsh, 50 ha</t>
  </si>
  <si>
    <t>Lake, 50 ha</t>
  </si>
  <si>
    <t>Marsh, 500 ha</t>
  </si>
  <si>
    <t>Lake, 500 ha</t>
  </si>
  <si>
    <t>Marsh, 1000 ha</t>
  </si>
  <si>
    <t>Lake, 1000 ha</t>
  </si>
  <si>
    <t>Marsh, 2000 ha</t>
  </si>
  <si>
    <t>Lake, 2000 ha</t>
  </si>
  <si>
    <t>ID 1, HSL=519</t>
  </si>
  <si>
    <t xml:space="preserve">          5.0000 | RES_SED</t>
  </si>
  <si>
    <t xml:space="preserve">          5.0000 | RES_NSED</t>
  </si>
  <si>
    <t>ID 12, HSL=519</t>
  </si>
  <si>
    <t xml:space="preserve">         65.9450 | RES_ESA</t>
  </si>
  <si>
    <t xml:space="preserve">         37.2629 | RES_EVOL</t>
  </si>
  <si>
    <t xml:space="preserve">         50.0000 | RES_PSA</t>
  </si>
  <si>
    <t xml:space="preserve">         23.1159 | RES_PVOL</t>
  </si>
  <si>
    <t xml:space="preserve">         23.1159 | RES_VOL</t>
  </si>
  <si>
    <t>ID 8, HSL=519</t>
  </si>
  <si>
    <t xml:space="preserve">         59.2200 | RES_ESA</t>
  </si>
  <si>
    <t xml:space="preserve">         83.1380 | RES_EVOL</t>
  </si>
  <si>
    <t xml:space="preserve">         41.5690 | RES_PVOL</t>
  </si>
  <si>
    <t xml:space="preserve">         41.5690 | RES_VOL</t>
  </si>
  <si>
    <t>ID 13, HSL=519</t>
  </si>
  <si>
    <t xml:space="preserve">        659.4500 | RES_ESA</t>
  </si>
  <si>
    <t xml:space="preserve">        372.6290 | RES_EVOL</t>
  </si>
  <si>
    <t xml:space="preserve">        500.0000 | RES_PSA</t>
  </si>
  <si>
    <t xml:space="preserve">        231.1594 | RES_PVOL</t>
  </si>
  <si>
    <t xml:space="preserve">        231.1594 | RES_VOL</t>
  </si>
  <si>
    <t>ID 9, HSL=519</t>
  </si>
  <si>
    <t xml:space="preserve">        592.2000 | RES_ESA</t>
  </si>
  <si>
    <t xml:space="preserve">        831.3798 | RES_EVOL</t>
  </si>
  <si>
    <t xml:space="preserve">        415.6899 | RES_PVOL</t>
  </si>
  <si>
    <t xml:space="preserve">        415.6899 | RES_VOL</t>
  </si>
  <si>
    <t>ID 14, HSL=519</t>
  </si>
  <si>
    <t xml:space="preserve">       1318.9000 | RES_ESA</t>
  </si>
  <si>
    <t xml:space="preserve">        745.2580 | RES_EVOL</t>
  </si>
  <si>
    <t xml:space="preserve">       1000.0000 | RES_PSA</t>
  </si>
  <si>
    <t xml:space="preserve">        462.3188 | RES_PVOL</t>
  </si>
  <si>
    <t xml:space="preserve">        462.3188 | RES_VOL</t>
  </si>
  <si>
    <t>ID 10, HSL=519</t>
  </si>
  <si>
    <t xml:space="preserve">       1184.4000 | RES_ESA</t>
  </si>
  <si>
    <t xml:space="preserve">       1662.7595 | RES_EVOL</t>
  </si>
  <si>
    <t xml:space="preserve">        831.3798 | RES_PVOL</t>
  </si>
  <si>
    <t xml:space="preserve">        831.3798 | RES_VOL</t>
  </si>
  <si>
    <t>ID 15, HSL=519</t>
  </si>
  <si>
    <t xml:space="preserve">       2637.8000 | RES_ESA</t>
  </si>
  <si>
    <t xml:space="preserve">       1490.5160 | RES_EVOL</t>
  </si>
  <si>
    <t xml:space="preserve">       2000.0000 | RES_PSA</t>
  </si>
  <si>
    <t xml:space="preserve">        924.6377 | RES_PVOL</t>
  </si>
  <si>
    <t xml:space="preserve">        924.6377 | RES_VOL</t>
  </si>
  <si>
    <t>ID 11, HSL=519</t>
  </si>
  <si>
    <t xml:space="preserve">       2368.8000 | RES_ESA</t>
  </si>
  <si>
    <t xml:space="preserve">       3325.5190 | RES_EVOL</t>
  </si>
  <si>
    <t xml:space="preserve">       1662.7595 | RES_PVOL</t>
  </si>
  <si>
    <t xml:space="preserve">       1662.7595 | RES_VOL</t>
  </si>
  <si>
    <t xml:space="preserve">          0.5660 | WET_FR</t>
  </si>
  <si>
    <t xml:space="preserve">        422.6400 | WET_NSA</t>
  </si>
  <si>
    <t xml:space="preserve">        159.8680 | WET_NVOL</t>
  </si>
  <si>
    <t xml:space="preserve">        557.4200 | WET_MXSA</t>
  </si>
  <si>
    <t xml:space="preserve">        257.7070 | WET_MXVOL</t>
  </si>
  <si>
    <t xml:space="preserve">        159.8680 | WET_VOL</t>
  </si>
  <si>
    <t xml:space="preserve">          5.0000 | WET_SED</t>
  </si>
  <si>
    <t xml:space="preserve">          5.0000 | WET_NSED</t>
  </si>
  <si>
    <t xml:space="preserve">          0.1000 | WET_K</t>
  </si>
  <si>
    <t xml:space="preserve">          4.0000 | PSETLW1</t>
  </si>
  <si>
    <t xml:space="preserve">          4.0000 | PSETLW2</t>
  </si>
  <si>
    <t xml:space="preserve">          1.0000 | NSETLW1</t>
  </si>
  <si>
    <t xml:space="preserve">          1.0000 | NSETLW2</t>
  </si>
  <si>
    <t xml:space="preserve">          1.0000 | SECCIW</t>
  </si>
  <si>
    <t xml:space="preserve">          1.0000 | CHLAW</t>
  </si>
  <si>
    <t xml:space="preserve">          1.0000 | WET_NO3</t>
  </si>
  <si>
    <t xml:space="preserve">          1.0000 | WET_SOLP</t>
  </si>
  <si>
    <t xml:space="preserve">          1.0000 | WET_ORGN</t>
  </si>
  <si>
    <t xml:space="preserve">          1.0000 | WET_ORGP</t>
  </si>
  <si>
    <t xml:space="preserve">          1.0000 | PNDEVCOEFF</t>
  </si>
  <si>
    <t xml:space="preserve">          1.0000 | WETEVCOEFF</t>
  </si>
  <si>
    <t>Baseline</t>
  </si>
  <si>
    <t>Reach Outlet NO3 kg/yr</t>
  </si>
  <si>
    <t>Reach Outlet Sediment tons/yr</t>
  </si>
  <si>
    <t># RES Lake 50 ha</t>
  </si>
  <si>
    <t># RES Lake 500 ha</t>
  </si>
  <si>
    <t># RES Lake 1000 ha</t>
  </si>
  <si>
    <t># RES Lake 2000 ha</t>
  </si>
  <si>
    <t># RES Marsh 50 ha</t>
  </si>
  <si>
    <t># RES Marsh 500 ha</t>
  </si>
  <si>
    <t># RES Marsh 1000 ha</t>
  </si>
  <si>
    <t># RES Marsh 2000 ha</t>
  </si>
  <si>
    <t># RAMO area m^2</t>
  </si>
  <si>
    <t># RAMO sediment reduced Mg/yr</t>
  </si>
  <si>
    <t>SWAT (1st) Reach Outlet NO3 kg/yr</t>
  </si>
  <si>
    <t>SWAT (1st) Reach Outlet Sediment tons/yr</t>
  </si>
  <si>
    <t>SWAT (1st) Sediment Transport Subbasin tons/yr</t>
  </si>
  <si>
    <t>Point Source Sediment tons/yr</t>
  </si>
  <si>
    <t>Point Source Mineral P kg/yr</t>
  </si>
  <si>
    <t>SWAT (2nd) Sediment Transport Subbasin tons/yr</t>
  </si>
  <si>
    <t>Nothing</t>
  </si>
  <si>
    <t>PND Lake small</t>
  </si>
  <si>
    <t>PND Lake medium</t>
  </si>
  <si>
    <t>PND Lake large</t>
  </si>
  <si>
    <t>PND Marsh small</t>
  </si>
  <si>
    <t>PND Marsh medium</t>
  </si>
  <si>
    <t>PND Marsh large</t>
  </si>
  <si>
    <t>RES Lake 50 ha</t>
  </si>
  <si>
    <t>RES Lake 500 ha</t>
  </si>
  <si>
    <t>RES Lake 1000 ha</t>
  </si>
  <si>
    <t>RES Lake 2000 ha</t>
  </si>
  <si>
    <t>RES Marsh 50 ha</t>
  </si>
  <si>
    <t>RES Marsh 500 ha</t>
  </si>
  <si>
    <t>RES Marsh 1000 ha</t>
  </si>
  <si>
    <t>RES Marsh 2000 ha</t>
  </si>
  <si>
    <t>WET_FR</t>
  </si>
  <si>
    <r>
      <t>h</t>
    </r>
    <r>
      <rPr>
        <vertAlign val="subscript"/>
        <sz val="11"/>
        <rFont val="Calibri"/>
        <family val="2"/>
        <scheme val="minor"/>
      </rPr>
      <t>nom</t>
    </r>
  </si>
  <si>
    <t>WET_VOL</t>
  </si>
  <si>
    <t>WET_K</t>
  </si>
  <si>
    <t>WET_NSA</t>
  </si>
  <si>
    <t>SurfaceAreaNormalWetland</t>
  </si>
  <si>
    <t>WET_NVOL</t>
  </si>
  <si>
    <t>InitialVolumeWetland</t>
  </si>
  <si>
    <t>AreaFractionWetland</t>
  </si>
  <si>
    <t>WET_MXSA</t>
  </si>
  <si>
    <t>WET_MXVOL</t>
  </si>
  <si>
    <t>VolumeNormalWetland</t>
  </si>
  <si>
    <t>SurfaceAreaMaximumWetland</t>
  </si>
  <si>
    <t>VolumeMaximumWetlandEmergencySpillwayVolume</t>
  </si>
  <si>
    <t>SWAT (1st) WYLD m^3</t>
  </si>
  <si>
    <t>SWAT (2nd) WYLD m^3</t>
  </si>
  <si>
    <t xml:space="preserve">         50.0000 | PND_EVOL</t>
  </si>
  <si>
    <t xml:space="preserve">          0.6560 | WET_FR</t>
  </si>
  <si>
    <t xml:space="preserve">        489.8377 | WET_NSA</t>
  </si>
  <si>
    <t xml:space="preserve">        493.0652 | WET_NVOL</t>
  </si>
  <si>
    <t xml:space="preserve">        580.1638 | WET_MXSA</t>
  </si>
  <si>
    <t xml:space="preserve">        493.0652 | WET_VOL</t>
  </si>
  <si>
    <t xml:space="preserve">          1.0000 | WET_K</t>
  </si>
  <si>
    <t xml:space="preserve">          0.8360 | WET_FR</t>
  </si>
  <si>
    <t xml:space="preserve">        624.2330 | WET_NSA</t>
  </si>
  <si>
    <t xml:space="preserve">        584.4836 | WET_NVOL</t>
  </si>
  <si>
    <t xml:space="preserve">        739.3416 | WET_MXSA</t>
  </si>
  <si>
    <t xml:space="preserve">        584.4836 | WET_VOL</t>
  </si>
  <si>
    <t xml:space="preserve">          1.0000 | WET_FR</t>
  </si>
  <si>
    <t xml:space="preserve">        758.6282 | WET_NSA</t>
  </si>
  <si>
    <t xml:space="preserve">        675.9019 | WET_NVOL</t>
  </si>
  <si>
    <t xml:space="preserve">        898.5193 | WET_MXSA</t>
  </si>
  <si>
    <t xml:space="preserve">        675.9019 | WET_VOL</t>
  </si>
  <si>
    <t xml:space="preserve">        345.1544 | WET_NVOL</t>
  </si>
  <si>
    <t xml:space="preserve">        646.0469 | WET_MXSA</t>
  </si>
  <si>
    <t xml:space="preserve">        556.3889 | WET_MXVOL</t>
  </si>
  <si>
    <t xml:space="preserve">        345.1544 | WET_VOL</t>
  </si>
  <si>
    <t xml:space="preserve">        395.9909 | WET_NVOL</t>
  </si>
  <si>
    <t xml:space="preserve">        823.3008 | WET_MXSA</t>
  </si>
  <si>
    <t xml:space="preserve">        638.3373 | WET_MXVOL</t>
  </si>
  <si>
    <t xml:space="preserve">        395.9909 | WET_VOL</t>
  </si>
  <si>
    <t xml:space="preserve">        446.8274 | WET_NVOL</t>
  </si>
  <si>
    <t xml:space="preserve">       1000.5547 | WET_MXSA</t>
  </si>
  <si>
    <t xml:space="preserve">        720.2858 | WET_MXVOL</t>
  </si>
  <si>
    <t xml:space="preserve">        446.8274 | WET_VOL</t>
  </si>
  <si>
    <t xml:space="preserve">          0.0000 | RES_K</t>
  </si>
  <si>
    <t>Adjusted Point Source Sediment tons/yr</t>
  </si>
  <si>
    <t>Adjusted Point Source Mineral P kg/yr</t>
  </si>
  <si>
    <t>SWAT (1st) Outlet Average Daily FlowOut m^3/sec</t>
  </si>
  <si>
    <t>SWAT (1st) Reach Outlet P kg/yr</t>
  </si>
  <si>
    <t>SWAT (2nd) Outlet Average Daily FlowOut m^3/sec</t>
  </si>
  <si>
    <t>SWAT (2nd) Reach Outlet P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</si>
</sst>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1" applyNumberFormat="1" applyFont="1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3" fillId="0" borderId="0" xfId="0" applyFont="1"/>
    <xf numFmtId="0" fontId="3" fillId="0" borderId="0" xfId="0" applyFont="1" applyFill="1"/>
    <xf numFmtId="0" fontId="2" fillId="3" borderId="0" xfId="0" applyFont="1" applyFill="1"/>
    <xf numFmtId="164" fontId="5" fillId="0" borderId="0" xfId="0" applyNumberFormat="1" applyFont="1" applyFill="1"/>
    <xf numFmtId="0" fontId="5" fillId="0" borderId="0" xfId="0" applyFont="1" applyFill="1" applyAlignment="1">
      <alignment wrapText="1"/>
    </xf>
    <xf numFmtId="164" fontId="5" fillId="0" borderId="0" xfId="1" applyNumberFormat="1" applyFont="1" applyFill="1"/>
    <xf numFmtId="0" fontId="5" fillId="0" borderId="0" xfId="0" applyFont="1" applyFill="1"/>
    <xf numFmtId="0" fontId="4" fillId="0" borderId="0" xfId="0" applyFont="1" applyFill="1"/>
    <xf numFmtId="166" fontId="5" fillId="0" borderId="0" xfId="0" applyNumberFormat="1" applyFont="1" applyFill="1"/>
    <xf numFmtId="0" fontId="7" fillId="0" borderId="0" xfId="0" applyFont="1" applyFill="1"/>
    <xf numFmtId="43" fontId="5" fillId="0" borderId="0" xfId="1" applyNumberFormat="1" applyFont="1" applyFill="1"/>
    <xf numFmtId="0" fontId="5" fillId="0" borderId="0" xfId="0" quotePrefix="1" applyFont="1" applyFill="1"/>
    <xf numFmtId="165" fontId="5" fillId="0" borderId="0" xfId="1" applyNumberFormat="1" applyFont="1" applyFill="1"/>
    <xf numFmtId="0" fontId="5" fillId="0" borderId="0" xfId="1" applyNumberFormat="1" applyFont="1" applyFill="1"/>
    <xf numFmtId="43" fontId="5" fillId="0" borderId="0" xfId="0" applyNumberFormat="1" applyFont="1" applyFill="1"/>
    <xf numFmtId="0" fontId="5" fillId="2" borderId="0" xfId="0" applyFont="1" applyFill="1"/>
    <xf numFmtId="44" fontId="0" fillId="0" borderId="0" xfId="2" applyFont="1" applyAlignment="1">
      <alignment wrapText="1"/>
    </xf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9"/>
  <sheetViews>
    <sheetView tabSelected="1" topLeftCell="A13" workbookViewId="0">
      <selection activeCell="C38" sqref="C38"/>
    </sheetView>
  </sheetViews>
  <sheetFormatPr defaultColWidth="9.140625" defaultRowHeight="15" x14ac:dyDescent="0.25"/>
  <cols>
    <col min="1" max="1" width="9.140625" style="12"/>
    <col min="2" max="2" width="38.140625" style="12" customWidth="1"/>
    <col min="3" max="3" width="10.5703125" style="12" bestFit="1" customWidth="1"/>
    <col min="4" max="4" width="21.140625" style="12" bestFit="1" customWidth="1"/>
    <col min="5" max="5" width="19.140625" style="12" customWidth="1"/>
    <col min="6" max="6" width="42.140625" style="12" bestFit="1" customWidth="1"/>
    <col min="7" max="7" width="13.28515625" style="12" bestFit="1" customWidth="1"/>
    <col min="8" max="8" width="10.7109375" style="12" bestFit="1" customWidth="1"/>
    <col min="9" max="9" width="15" style="12" bestFit="1" customWidth="1"/>
    <col min="10" max="10" width="13.42578125" style="12" bestFit="1" customWidth="1"/>
    <col min="11" max="11" width="12.140625" style="12" bestFit="1" customWidth="1"/>
    <col min="12" max="12" width="12.7109375" style="12" bestFit="1" customWidth="1"/>
    <col min="13" max="13" width="12.140625" style="12" bestFit="1" customWidth="1"/>
    <col min="14" max="14" width="12.7109375" style="12" bestFit="1" customWidth="1"/>
    <col min="15" max="15" width="10.5703125" style="12" bestFit="1" customWidth="1"/>
    <col min="16" max="16384" width="9.140625" style="12"/>
  </cols>
  <sheetData>
    <row r="3" spans="2:15" s="13" customFormat="1" ht="15.75" x14ac:dyDescent="0.25">
      <c r="B3" s="13" t="s">
        <v>14</v>
      </c>
      <c r="C3" s="13" t="s">
        <v>4</v>
      </c>
      <c r="D3" s="13" t="s">
        <v>5</v>
      </c>
      <c r="E3" s="13" t="s">
        <v>31</v>
      </c>
      <c r="F3" s="13" t="s">
        <v>13</v>
      </c>
    </row>
    <row r="4" spans="2:15" x14ac:dyDescent="0.25">
      <c r="B4" s="12" t="s">
        <v>0</v>
      </c>
      <c r="D4" s="12" t="s">
        <v>1</v>
      </c>
      <c r="E4" s="12" t="s">
        <v>32</v>
      </c>
      <c r="F4" s="12" t="s">
        <v>62</v>
      </c>
      <c r="G4" s="12">
        <v>202</v>
      </c>
    </row>
    <row r="5" spans="2:15" x14ac:dyDescent="0.25">
      <c r="B5" s="12" t="s">
        <v>11</v>
      </c>
      <c r="E5" s="12" t="s">
        <v>66</v>
      </c>
      <c r="F5" s="12" t="s">
        <v>49</v>
      </c>
      <c r="G5" s="14">
        <v>67.197648000000001</v>
      </c>
    </row>
    <row r="6" spans="2:15" x14ac:dyDescent="0.25">
      <c r="B6" s="12" t="s">
        <v>12</v>
      </c>
      <c r="D6" s="12" t="s">
        <v>12</v>
      </c>
      <c r="E6" s="12" t="s">
        <v>32</v>
      </c>
      <c r="F6" s="12" t="s">
        <v>10</v>
      </c>
      <c r="G6" s="12">
        <f>G5*100</f>
        <v>6719.7647999999999</v>
      </c>
    </row>
    <row r="7" spans="2:15" x14ac:dyDescent="0.25">
      <c r="D7" s="12" t="s">
        <v>9</v>
      </c>
      <c r="E7" s="12" t="s">
        <v>67</v>
      </c>
      <c r="F7" s="12" t="s">
        <v>47</v>
      </c>
      <c r="G7" s="11">
        <f>G6/$G$4</f>
        <v>33.266162376237624</v>
      </c>
    </row>
    <row r="8" spans="2:15" ht="18" x14ac:dyDescent="0.35">
      <c r="B8" s="12" t="s">
        <v>43</v>
      </c>
      <c r="D8" s="12" t="s">
        <v>263</v>
      </c>
      <c r="E8" s="12" t="s">
        <v>42</v>
      </c>
      <c r="F8" s="12" t="s">
        <v>45</v>
      </c>
      <c r="G8" s="11">
        <v>0.9</v>
      </c>
      <c r="H8" s="11"/>
      <c r="I8" s="11"/>
      <c r="J8" s="11"/>
      <c r="K8" s="11"/>
      <c r="L8" s="11"/>
      <c r="M8" s="11"/>
      <c r="N8" s="11"/>
    </row>
    <row r="9" spans="2:15" x14ac:dyDescent="0.25">
      <c r="B9" s="12" t="s">
        <v>44</v>
      </c>
      <c r="D9" s="12" t="s">
        <v>17</v>
      </c>
      <c r="E9" s="12" t="s">
        <v>42</v>
      </c>
      <c r="F9" s="12" t="s">
        <v>48</v>
      </c>
      <c r="G9" s="11">
        <v>1.1000000000000001</v>
      </c>
      <c r="H9" s="11"/>
      <c r="I9" s="11"/>
      <c r="J9" s="11"/>
      <c r="K9" s="11"/>
      <c r="L9" s="11"/>
      <c r="M9" s="11"/>
      <c r="N9" s="11"/>
    </row>
    <row r="10" spans="2:15" x14ac:dyDescent="0.25">
      <c r="G10" s="11"/>
    </row>
    <row r="11" spans="2:15" x14ac:dyDescent="0.25">
      <c r="G11" s="15" t="s">
        <v>228</v>
      </c>
      <c r="H11" s="15" t="s">
        <v>46</v>
      </c>
      <c r="I11" s="15" t="s">
        <v>26</v>
      </c>
      <c r="J11" s="15" t="s">
        <v>24</v>
      </c>
      <c r="K11" s="15" t="s">
        <v>25</v>
      </c>
      <c r="L11" s="15" t="s">
        <v>27</v>
      </c>
      <c r="M11" s="15" t="s">
        <v>28</v>
      </c>
      <c r="N11" s="15" t="s">
        <v>150</v>
      </c>
      <c r="O11" s="15" t="s">
        <v>151</v>
      </c>
    </row>
    <row r="12" spans="2:15" x14ac:dyDescent="0.25">
      <c r="B12" s="12" t="s">
        <v>6</v>
      </c>
      <c r="D12" s="12" t="s">
        <v>6</v>
      </c>
      <c r="E12" s="12" t="s">
        <v>59</v>
      </c>
      <c r="F12" s="12" t="s">
        <v>60</v>
      </c>
      <c r="H12" s="16">
        <v>1.45</v>
      </c>
      <c r="I12" s="16">
        <v>6.19</v>
      </c>
      <c r="J12" s="16">
        <v>1.45</v>
      </c>
      <c r="K12" s="16">
        <v>6.19</v>
      </c>
      <c r="L12" s="16">
        <v>1.45</v>
      </c>
      <c r="M12" s="16">
        <v>6.19</v>
      </c>
      <c r="N12" s="16">
        <v>1.45</v>
      </c>
      <c r="O12" s="16">
        <v>6.19</v>
      </c>
    </row>
    <row r="13" spans="2:15" x14ac:dyDescent="0.25">
      <c r="H13" s="11"/>
      <c r="I13" s="11"/>
      <c r="J13" s="11"/>
      <c r="K13" s="11"/>
      <c r="L13" s="11"/>
      <c r="M13" s="11"/>
      <c r="N13" s="11"/>
      <c r="O13" s="11"/>
    </row>
    <row r="14" spans="2:15" x14ac:dyDescent="0.25">
      <c r="F14" s="15" t="s">
        <v>53</v>
      </c>
      <c r="G14" s="15"/>
      <c r="H14" s="11"/>
      <c r="I14" s="11"/>
      <c r="J14" s="11"/>
      <c r="K14" s="11"/>
      <c r="L14" s="11"/>
      <c r="M14" s="11"/>
      <c r="N14" s="11"/>
      <c r="O14" s="11"/>
    </row>
    <row r="15" spans="2:15" x14ac:dyDescent="0.25">
      <c r="F15" s="12" t="s">
        <v>15</v>
      </c>
      <c r="H15" s="11"/>
      <c r="I15" s="11"/>
      <c r="J15" s="11"/>
      <c r="K15" s="11"/>
      <c r="L15" s="11"/>
      <c r="M15" s="11"/>
      <c r="N15" s="11"/>
      <c r="O15" s="11"/>
    </row>
    <row r="16" spans="2:15" x14ac:dyDescent="0.25">
      <c r="H16" s="11"/>
      <c r="I16" s="11"/>
      <c r="J16" s="11"/>
      <c r="K16" s="11"/>
      <c r="L16" s="11"/>
      <c r="M16" s="11"/>
      <c r="N16" s="11"/>
      <c r="O16" s="11"/>
    </row>
    <row r="17" spans="2:15" x14ac:dyDescent="0.25">
      <c r="B17" s="12" t="s">
        <v>2</v>
      </c>
      <c r="D17" s="12" t="s">
        <v>3</v>
      </c>
      <c r="E17" s="12" t="s">
        <v>67</v>
      </c>
      <c r="F17" s="12" t="s">
        <v>61</v>
      </c>
      <c r="H17" s="11">
        <v>0.01</v>
      </c>
      <c r="I17" s="11">
        <v>0.01</v>
      </c>
      <c r="J17" s="9">
        <v>0.03</v>
      </c>
      <c r="K17" s="9">
        <v>0.03</v>
      </c>
      <c r="L17" s="9">
        <v>0.05</v>
      </c>
      <c r="M17" s="9">
        <v>0.05</v>
      </c>
      <c r="N17" s="9"/>
      <c r="O17" s="9"/>
    </row>
    <row r="18" spans="2:15" ht="45" x14ac:dyDescent="0.25">
      <c r="B18" s="12" t="s">
        <v>7</v>
      </c>
      <c r="D18" s="12" t="s">
        <v>7</v>
      </c>
      <c r="F18" s="10" t="s">
        <v>57</v>
      </c>
      <c r="G18" s="10"/>
      <c r="H18" s="11">
        <f>(H17*$G$4)/POWER($G$8,(2/H12))</f>
        <v>2.335958642958579</v>
      </c>
      <c r="I18" s="11">
        <f t="shared" ref="I18:M18" si="0">(I17*$G$4)/POWER($G$8,(2/I12))</f>
        <v>2.089949036551074</v>
      </c>
      <c r="J18" s="11">
        <f t="shared" si="0"/>
        <v>7.0078759288757366</v>
      </c>
      <c r="K18" s="11">
        <f t="shared" si="0"/>
        <v>6.2698471096532211</v>
      </c>
      <c r="L18" s="11">
        <f t="shared" si="0"/>
        <v>11.679793214792896</v>
      </c>
      <c r="M18" s="11">
        <f t="shared" si="0"/>
        <v>10.449745182755372</v>
      </c>
      <c r="N18" s="11"/>
      <c r="O18" s="11"/>
    </row>
    <row r="19" spans="2:15" ht="45" x14ac:dyDescent="0.25">
      <c r="B19" s="12" t="s">
        <v>270</v>
      </c>
      <c r="C19" s="21" t="s">
        <v>262</v>
      </c>
      <c r="E19" s="12" t="s">
        <v>67</v>
      </c>
      <c r="F19" s="10" t="s">
        <v>65</v>
      </c>
      <c r="G19" s="10">
        <v>0</v>
      </c>
      <c r="H19" s="11">
        <f>9*H17</f>
        <v>0.09</v>
      </c>
      <c r="I19" s="11">
        <f t="shared" ref="I19:M19" si="1">9*I17</f>
        <v>0.09</v>
      </c>
      <c r="J19" s="11">
        <f t="shared" si="1"/>
        <v>0.27</v>
      </c>
      <c r="K19" s="11">
        <f t="shared" si="1"/>
        <v>0.27</v>
      </c>
      <c r="L19" s="11">
        <f t="shared" si="1"/>
        <v>0.45</v>
      </c>
      <c r="M19" s="11">
        <f t="shared" si="1"/>
        <v>0.45</v>
      </c>
      <c r="N19" s="11"/>
      <c r="O19" s="11"/>
    </row>
    <row r="20" spans="2:15" x14ac:dyDescent="0.25">
      <c r="B20" s="12" t="s">
        <v>267</v>
      </c>
      <c r="C20" s="21" t="s">
        <v>266</v>
      </c>
      <c r="D20" s="12" t="s">
        <v>55</v>
      </c>
      <c r="E20" s="12" t="s">
        <v>32</v>
      </c>
      <c r="F20" s="10" t="s">
        <v>71</v>
      </c>
      <c r="G20" s="10">
        <v>5</v>
      </c>
      <c r="H20" s="11">
        <f>H17*$G$6+$G20</f>
        <v>72.197648000000001</v>
      </c>
      <c r="I20" s="11">
        <f t="shared" ref="I20:M20" si="2">I17*$G$6+$G20</f>
        <v>72.197648000000001</v>
      </c>
      <c r="J20" s="11">
        <f t="shared" si="2"/>
        <v>206.59294399999999</v>
      </c>
      <c r="K20" s="11">
        <f t="shared" si="2"/>
        <v>206.59294399999999</v>
      </c>
      <c r="L20" s="11">
        <f t="shared" si="2"/>
        <v>340.98824000000002</v>
      </c>
      <c r="M20" s="11">
        <f t="shared" si="2"/>
        <v>340.98824000000002</v>
      </c>
      <c r="N20" s="11"/>
      <c r="O20" s="11"/>
    </row>
    <row r="21" spans="2:15" x14ac:dyDescent="0.25">
      <c r="B21" s="12" t="s">
        <v>63</v>
      </c>
      <c r="C21" s="21"/>
      <c r="D21" s="17" t="s">
        <v>64</v>
      </c>
      <c r="E21" s="12" t="s">
        <v>32</v>
      </c>
      <c r="F21" s="10" t="s">
        <v>68</v>
      </c>
      <c r="G21" s="10"/>
      <c r="H21" s="11">
        <f>H20/$G$7</f>
        <v>2.170302879648407</v>
      </c>
      <c r="I21" s="11">
        <f t="shared" ref="I21:M21" si="3">I20/$G$7</f>
        <v>2.170302879648407</v>
      </c>
      <c r="J21" s="11">
        <f t="shared" si="3"/>
        <v>6.2103028796484061</v>
      </c>
      <c r="K21" s="11">
        <f t="shared" si="3"/>
        <v>6.2103028796484061</v>
      </c>
      <c r="L21" s="11">
        <f t="shared" si="3"/>
        <v>10.250302879648407</v>
      </c>
      <c r="M21" s="11">
        <f t="shared" si="3"/>
        <v>10.250302879648407</v>
      </c>
      <c r="N21" s="11"/>
      <c r="O21" s="11"/>
    </row>
    <row r="22" spans="2:15" x14ac:dyDescent="0.25">
      <c r="B22" s="12" t="s">
        <v>269</v>
      </c>
      <c r="C22" s="21" t="s">
        <v>264</v>
      </c>
      <c r="E22" s="12" t="s">
        <v>33</v>
      </c>
      <c r="H22" s="11">
        <f>H23</f>
        <v>52.309545113043484</v>
      </c>
      <c r="I22" s="11">
        <f t="shared" ref="I22:M22" si="4">I23</f>
        <v>74.110268254945055</v>
      </c>
      <c r="J22" s="11">
        <f t="shared" si="4"/>
        <v>103.14602664347825</v>
      </c>
      <c r="K22" s="11">
        <f t="shared" si="4"/>
        <v>165.52860696263738</v>
      </c>
      <c r="L22" s="11">
        <f t="shared" si="4"/>
        <v>153.98250817391303</v>
      </c>
      <c r="M22" s="11">
        <f t="shared" si="4"/>
        <v>256.94694567032968</v>
      </c>
      <c r="N22" s="11"/>
      <c r="O22" s="11"/>
    </row>
    <row r="23" spans="2:15" x14ac:dyDescent="0.25">
      <c r="B23" s="12" t="s">
        <v>273</v>
      </c>
      <c r="C23" s="21" t="s">
        <v>268</v>
      </c>
      <c r="D23" s="12" t="s">
        <v>8</v>
      </c>
      <c r="E23" s="12" t="s">
        <v>33</v>
      </c>
      <c r="F23" s="12" t="s">
        <v>72</v>
      </c>
      <c r="G23" s="12">
        <v>25</v>
      </c>
      <c r="H23" s="11">
        <f>(H21*$G$8)/(1+(2/H12))*$G$7+$G$23</f>
        <v>52.309545113043484</v>
      </c>
      <c r="I23" s="11">
        <f t="shared" ref="I23:M23" si="5">(I21*$G$8)/(1+(2/I12))*$G$7+$G$23</f>
        <v>74.110268254945055</v>
      </c>
      <c r="J23" s="11">
        <f t="shared" si="5"/>
        <v>103.14602664347825</v>
      </c>
      <c r="K23" s="11">
        <f t="shared" si="5"/>
        <v>165.52860696263738</v>
      </c>
      <c r="L23" s="11">
        <f t="shared" si="5"/>
        <v>153.98250817391303</v>
      </c>
      <c r="M23" s="11">
        <f t="shared" si="5"/>
        <v>256.94694567032968</v>
      </c>
      <c r="N23" s="11"/>
      <c r="O23" s="11"/>
    </row>
    <row r="24" spans="2:15" ht="45" x14ac:dyDescent="0.25">
      <c r="B24" s="12" t="s">
        <v>274</v>
      </c>
      <c r="C24" s="21" t="s">
        <v>271</v>
      </c>
      <c r="E24" s="12" t="s">
        <v>32</v>
      </c>
      <c r="F24" s="10" t="s">
        <v>56</v>
      </c>
      <c r="G24" s="10">
        <v>8</v>
      </c>
      <c r="H24" s="9">
        <f>H20*1.3189</f>
        <v>95.2214779472</v>
      </c>
      <c r="I24" s="9">
        <f>I20*1.1844</f>
        <v>85.510894291199989</v>
      </c>
      <c r="J24" s="9">
        <f>J20*1.3189</f>
        <v>272.47543384159997</v>
      </c>
      <c r="K24" s="9">
        <f>K20*1.1844</f>
        <v>244.68868287359996</v>
      </c>
      <c r="L24" s="9">
        <f>L20*1.3189</f>
        <v>449.72938973600003</v>
      </c>
      <c r="M24" s="9">
        <f>M20*1.1844</f>
        <v>403.866471456</v>
      </c>
      <c r="N24" s="9"/>
      <c r="O24" s="9"/>
    </row>
    <row r="25" spans="2:15" ht="45" x14ac:dyDescent="0.25">
      <c r="B25" s="12" t="s">
        <v>275</v>
      </c>
      <c r="C25" s="21" t="s">
        <v>272</v>
      </c>
      <c r="E25" s="12" t="s">
        <v>33</v>
      </c>
      <c r="F25" s="10" t="s">
        <v>56</v>
      </c>
      <c r="G25" s="10">
        <v>40</v>
      </c>
      <c r="H25" s="11">
        <f>H23*1.612</f>
        <v>84.322986722226105</v>
      </c>
      <c r="I25" s="11">
        <f>I23*2</f>
        <v>148.22053650989011</v>
      </c>
      <c r="J25" s="11">
        <f>J23*1.612</f>
        <v>166.27139494928696</v>
      </c>
      <c r="K25" s="11">
        <f>K23*2</f>
        <v>331.05721392527477</v>
      </c>
      <c r="L25" s="11">
        <f>L23*1.612</f>
        <v>248.21980317634782</v>
      </c>
      <c r="M25" s="11">
        <f>M23*2</f>
        <v>513.89389134065937</v>
      </c>
      <c r="N25" s="11"/>
      <c r="O25" s="11"/>
    </row>
    <row r="26" spans="2:15" x14ac:dyDescent="0.25">
      <c r="B26" s="12" t="s">
        <v>16</v>
      </c>
      <c r="C26" s="21" t="s">
        <v>265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</row>
    <row r="28" spans="2:15" x14ac:dyDescent="0.25">
      <c r="F28" s="15" t="s">
        <v>54</v>
      </c>
      <c r="G28" s="15"/>
    </row>
    <row r="29" spans="2:15" x14ac:dyDescent="0.25">
      <c r="F29" s="12" t="s">
        <v>18</v>
      </c>
    </row>
    <row r="31" spans="2:15" x14ac:dyDescent="0.25">
      <c r="B31" s="12" t="s">
        <v>23</v>
      </c>
      <c r="E31" s="12" t="s">
        <v>32</v>
      </c>
      <c r="H31" s="18">
        <v>50</v>
      </c>
      <c r="I31" s="18">
        <v>50</v>
      </c>
      <c r="J31" s="18">
        <v>500</v>
      </c>
      <c r="K31" s="18">
        <v>500</v>
      </c>
      <c r="L31" s="18">
        <v>1000</v>
      </c>
      <c r="M31" s="18">
        <v>1000</v>
      </c>
      <c r="N31" s="18">
        <v>2000</v>
      </c>
      <c r="O31" s="18">
        <v>2000</v>
      </c>
    </row>
    <row r="32" spans="2:15" x14ac:dyDescent="0.25">
      <c r="B32" s="12" t="s">
        <v>20</v>
      </c>
      <c r="C32" s="12" t="s">
        <v>19</v>
      </c>
      <c r="F32" s="12" t="s">
        <v>50</v>
      </c>
      <c r="H32" s="19">
        <v>2002</v>
      </c>
      <c r="I32" s="19">
        <v>2002</v>
      </c>
      <c r="J32" s="19">
        <v>2002</v>
      </c>
      <c r="K32" s="19">
        <v>2002</v>
      </c>
      <c r="L32" s="19">
        <v>2002</v>
      </c>
      <c r="M32" s="19">
        <v>2002</v>
      </c>
      <c r="N32" s="19">
        <v>2002</v>
      </c>
      <c r="O32" s="19">
        <v>2002</v>
      </c>
    </row>
    <row r="33" spans="2:15" x14ac:dyDescent="0.25">
      <c r="B33" s="12" t="s">
        <v>30</v>
      </c>
      <c r="C33" s="12" t="s">
        <v>29</v>
      </c>
      <c r="E33" s="12" t="s">
        <v>32</v>
      </c>
      <c r="F33" s="12" t="s">
        <v>69</v>
      </c>
      <c r="H33" s="11">
        <f>H31</f>
        <v>50</v>
      </c>
      <c r="I33" s="11">
        <f t="shared" ref="I33:M33" si="6">I31</f>
        <v>50</v>
      </c>
      <c r="J33" s="11">
        <f t="shared" si="6"/>
        <v>500</v>
      </c>
      <c r="K33" s="11">
        <f t="shared" si="6"/>
        <v>500</v>
      </c>
      <c r="L33" s="11">
        <f t="shared" si="6"/>
        <v>1000</v>
      </c>
      <c r="M33" s="11">
        <f t="shared" si="6"/>
        <v>1000</v>
      </c>
      <c r="N33" s="11">
        <f t="shared" ref="N33:O33" si="7">N31</f>
        <v>2000</v>
      </c>
      <c r="O33" s="11">
        <f t="shared" si="7"/>
        <v>2000</v>
      </c>
    </row>
    <row r="34" spans="2:15" x14ac:dyDescent="0.25">
      <c r="B34" s="12" t="s">
        <v>22</v>
      </c>
      <c r="C34" s="12" t="s">
        <v>21</v>
      </c>
      <c r="E34" s="12" t="s">
        <v>33</v>
      </c>
      <c r="F34" s="12" t="s">
        <v>70</v>
      </c>
      <c r="H34" s="11">
        <f t="shared" ref="H34:O34" si="8">(H33*$G$9)/(1+2/H12)</f>
        <v>23.115942028985508</v>
      </c>
      <c r="I34" s="11">
        <f t="shared" si="8"/>
        <v>41.568986568986581</v>
      </c>
      <c r="J34" s="11">
        <f t="shared" si="8"/>
        <v>231.15942028985506</v>
      </c>
      <c r="K34" s="11">
        <f t="shared" si="8"/>
        <v>415.68986568986571</v>
      </c>
      <c r="L34" s="11">
        <f t="shared" si="8"/>
        <v>462.31884057971013</v>
      </c>
      <c r="M34" s="11">
        <f t="shared" si="8"/>
        <v>831.37973137973142</v>
      </c>
      <c r="N34" s="11">
        <f t="shared" si="8"/>
        <v>924.63768115942025</v>
      </c>
      <c r="O34" s="11">
        <f t="shared" si="8"/>
        <v>1662.7594627594628</v>
      </c>
    </row>
    <row r="35" spans="2:15" x14ac:dyDescent="0.25">
      <c r="B35" s="12" t="s">
        <v>38</v>
      </c>
      <c r="C35" s="12" t="s">
        <v>39</v>
      </c>
      <c r="E35" s="12" t="s">
        <v>33</v>
      </c>
      <c r="H35" s="9">
        <f>H34</f>
        <v>23.115942028985508</v>
      </c>
      <c r="I35" s="9">
        <f t="shared" ref="I35:M35" si="9">I34</f>
        <v>41.568986568986581</v>
      </c>
      <c r="J35" s="9">
        <f t="shared" si="9"/>
        <v>231.15942028985506</v>
      </c>
      <c r="K35" s="9">
        <f t="shared" si="9"/>
        <v>415.68986568986571</v>
      </c>
      <c r="L35" s="9">
        <f t="shared" si="9"/>
        <v>462.31884057971013</v>
      </c>
      <c r="M35" s="9">
        <f t="shared" si="9"/>
        <v>831.37973137973142</v>
      </c>
      <c r="N35" s="9">
        <f t="shared" ref="N35:O35" si="10">N34</f>
        <v>924.63768115942025</v>
      </c>
      <c r="O35" s="9">
        <f t="shared" si="10"/>
        <v>1662.7594627594628</v>
      </c>
    </row>
    <row r="36" spans="2:15" ht="45" x14ac:dyDescent="0.25">
      <c r="B36" s="12" t="s">
        <v>35</v>
      </c>
      <c r="C36" s="12" t="s">
        <v>34</v>
      </c>
      <c r="E36" s="12" t="s">
        <v>32</v>
      </c>
      <c r="F36" s="10" t="s">
        <v>58</v>
      </c>
      <c r="G36" s="10"/>
      <c r="H36" s="20">
        <f>H33*1.3189</f>
        <v>65.944999999999993</v>
      </c>
      <c r="I36" s="20">
        <f>I33*1.1844</f>
        <v>59.219999999999992</v>
      </c>
      <c r="J36" s="20">
        <f>J33*1.3189</f>
        <v>659.44999999999993</v>
      </c>
      <c r="K36" s="20">
        <f>K33*1.1844</f>
        <v>592.19999999999993</v>
      </c>
      <c r="L36" s="20">
        <f>L33*1.3189</f>
        <v>1318.8999999999999</v>
      </c>
      <c r="M36" s="20">
        <f>M33*1.1844</f>
        <v>1184.3999999999999</v>
      </c>
      <c r="N36" s="20">
        <f>N33*1.3189</f>
        <v>2637.7999999999997</v>
      </c>
      <c r="O36" s="20">
        <f>O33*1.1844</f>
        <v>2368.7999999999997</v>
      </c>
    </row>
    <row r="37" spans="2:15" ht="45" x14ac:dyDescent="0.25">
      <c r="B37" s="12" t="s">
        <v>36</v>
      </c>
      <c r="C37" s="12" t="s">
        <v>37</v>
      </c>
      <c r="E37" s="12" t="s">
        <v>33</v>
      </c>
      <c r="F37" s="10" t="s">
        <v>58</v>
      </c>
      <c r="G37" s="10"/>
      <c r="H37" s="9">
        <f>H34*1.612</f>
        <v>37.262898550724643</v>
      </c>
      <c r="I37" s="9">
        <f>I34*2</f>
        <v>83.137973137973162</v>
      </c>
      <c r="J37" s="9">
        <f>J34*1.612</f>
        <v>372.6289855072464</v>
      </c>
      <c r="K37" s="9">
        <f>K34*2</f>
        <v>831.37973137973142</v>
      </c>
      <c r="L37" s="9">
        <f>L34*1.612</f>
        <v>745.2579710144928</v>
      </c>
      <c r="M37" s="9">
        <f>M34*2</f>
        <v>1662.7594627594628</v>
      </c>
      <c r="N37" s="9">
        <f>N34*1.612</f>
        <v>1490.5159420289856</v>
      </c>
      <c r="O37" s="9">
        <f>O34*2</f>
        <v>3325.5189255189257</v>
      </c>
    </row>
    <row r="38" spans="2:15" x14ac:dyDescent="0.25">
      <c r="B38" s="12" t="s">
        <v>41</v>
      </c>
      <c r="C38" s="12" t="s">
        <v>40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</row>
    <row r="39" spans="2:15" x14ac:dyDescent="0.25">
      <c r="B39" s="12" t="s">
        <v>52</v>
      </c>
      <c r="C39" s="12" t="s">
        <v>51</v>
      </c>
      <c r="H39" s="12">
        <v>14</v>
      </c>
      <c r="I39" s="12">
        <v>14</v>
      </c>
      <c r="J39" s="12">
        <v>14</v>
      </c>
      <c r="K39" s="12">
        <v>14</v>
      </c>
      <c r="L39" s="12">
        <v>14</v>
      </c>
      <c r="M39" s="12">
        <v>14</v>
      </c>
      <c r="N39" s="12">
        <v>14</v>
      </c>
      <c r="O39" s="12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workbookViewId="0">
      <selection activeCell="B44" sqref="B44"/>
    </sheetView>
  </sheetViews>
  <sheetFormatPr defaultRowHeight="15" x14ac:dyDescent="0.25"/>
  <cols>
    <col min="1" max="1" width="18" customWidth="1"/>
    <col min="2" max="2" width="41.140625" customWidth="1"/>
    <col min="3" max="3" width="35" bestFit="1" customWidth="1"/>
    <col min="4" max="4" width="31.7109375" customWidth="1"/>
    <col min="5" max="5" width="33" customWidth="1"/>
    <col min="6" max="6" width="27.85546875" customWidth="1"/>
    <col min="7" max="7" width="35" bestFit="1" customWidth="1"/>
    <col min="8" max="8" width="32.5703125" customWidth="1"/>
    <col min="9" max="9" width="29.42578125" customWidth="1"/>
  </cols>
  <sheetData>
    <row r="2" spans="1:9" x14ac:dyDescent="0.25">
      <c r="B2" s="1" t="s">
        <v>115</v>
      </c>
      <c r="C2" s="1" t="s">
        <v>46</v>
      </c>
      <c r="D2" s="1" t="s">
        <v>26</v>
      </c>
      <c r="E2" s="1" t="s">
        <v>24</v>
      </c>
      <c r="F2" s="1" t="s">
        <v>25</v>
      </c>
      <c r="G2" s="1" t="s">
        <v>27</v>
      </c>
      <c r="H2" s="1" t="s">
        <v>28</v>
      </c>
    </row>
    <row r="4" spans="1:9" x14ac:dyDescent="0.25">
      <c r="A4" t="str">
        <f>Computation!C19</f>
        <v>WET_FR</v>
      </c>
      <c r="C4" s="2">
        <f>Computation!H19</f>
        <v>0.09</v>
      </c>
      <c r="D4" s="2">
        <f>Computation!I19</f>
        <v>0.09</v>
      </c>
      <c r="E4" s="2">
        <f>Computation!J19</f>
        <v>0.27</v>
      </c>
      <c r="F4" s="2">
        <f>Computation!K19</f>
        <v>0.27</v>
      </c>
      <c r="G4" s="2">
        <f>Computation!L19</f>
        <v>0.45</v>
      </c>
      <c r="H4" s="2">
        <f>Computation!M19</f>
        <v>0.45</v>
      </c>
    </row>
    <row r="5" spans="1:9" x14ac:dyDescent="0.25">
      <c r="A5" t="str">
        <f>Computation!C20</f>
        <v>WET_NSA</v>
      </c>
      <c r="C5" s="2">
        <f>Computation!H20</f>
        <v>72.197648000000001</v>
      </c>
      <c r="D5" s="2">
        <f>Computation!I20</f>
        <v>72.197648000000001</v>
      </c>
      <c r="E5" s="2">
        <f>Computation!J20</f>
        <v>206.59294399999999</v>
      </c>
      <c r="F5" s="2">
        <f>Computation!K20</f>
        <v>206.59294399999999</v>
      </c>
      <c r="G5" s="2">
        <f>Computation!L20</f>
        <v>340.98824000000002</v>
      </c>
      <c r="H5" s="2">
        <f>Computation!M20</f>
        <v>340.98824000000002</v>
      </c>
    </row>
    <row r="6" spans="1:9" x14ac:dyDescent="0.25">
      <c r="C6" s="2">
        <f>Computation!H21</f>
        <v>2.170302879648407</v>
      </c>
      <c r="D6" s="2">
        <f>Computation!I21</f>
        <v>2.170302879648407</v>
      </c>
      <c r="E6" s="2">
        <f>Computation!J21</f>
        <v>6.2103028796484061</v>
      </c>
      <c r="F6" s="2">
        <f>Computation!K21</f>
        <v>6.2103028796484061</v>
      </c>
      <c r="G6" s="2">
        <f>Computation!L21</f>
        <v>10.250302879648407</v>
      </c>
      <c r="H6" s="2">
        <f>Computation!M21</f>
        <v>10.250302879648407</v>
      </c>
    </row>
    <row r="7" spans="1:9" x14ac:dyDescent="0.25">
      <c r="A7" t="str">
        <f>Computation!C22</f>
        <v>WET_VOL</v>
      </c>
      <c r="C7" s="2">
        <f>Computation!H22</f>
        <v>52.309545113043484</v>
      </c>
      <c r="D7" s="2">
        <f>Computation!I22</f>
        <v>74.110268254945055</v>
      </c>
      <c r="E7" s="2">
        <f>Computation!J22</f>
        <v>103.14602664347825</v>
      </c>
      <c r="F7" s="2">
        <f>Computation!K22</f>
        <v>165.52860696263738</v>
      </c>
      <c r="G7" s="2">
        <f>Computation!L22</f>
        <v>153.98250817391303</v>
      </c>
      <c r="H7" s="2">
        <f>Computation!M22</f>
        <v>256.94694567032968</v>
      </c>
    </row>
    <row r="8" spans="1:9" x14ac:dyDescent="0.25">
      <c r="A8" t="str">
        <f>Computation!C23</f>
        <v>WET_NVOL</v>
      </c>
      <c r="C8" s="2">
        <f>Computation!H23</f>
        <v>52.309545113043484</v>
      </c>
      <c r="D8" s="2">
        <f>Computation!I23</f>
        <v>74.110268254945055</v>
      </c>
      <c r="E8" s="2">
        <f>Computation!J23</f>
        <v>103.14602664347825</v>
      </c>
      <c r="F8" s="2">
        <f>Computation!K23</f>
        <v>165.52860696263738</v>
      </c>
      <c r="G8" s="2">
        <f>Computation!L23</f>
        <v>153.98250817391303</v>
      </c>
      <c r="H8" s="2">
        <f>Computation!M23</f>
        <v>256.94694567032968</v>
      </c>
    </row>
    <row r="9" spans="1:9" x14ac:dyDescent="0.25">
      <c r="A9" t="str">
        <f>Computation!C24</f>
        <v>WET_MXSA</v>
      </c>
      <c r="C9" s="2">
        <f>Computation!H24</f>
        <v>95.2214779472</v>
      </c>
      <c r="D9" s="2">
        <f>Computation!I24</f>
        <v>85.510894291199989</v>
      </c>
      <c r="E9" s="2">
        <f>Computation!J24</f>
        <v>272.47543384159997</v>
      </c>
      <c r="F9" s="2">
        <f>Computation!K24</f>
        <v>244.68868287359996</v>
      </c>
      <c r="G9" s="2">
        <f>Computation!L24</f>
        <v>449.72938973600003</v>
      </c>
      <c r="H9" s="2">
        <f>Computation!M24</f>
        <v>403.866471456</v>
      </c>
    </row>
    <row r="10" spans="1:9" x14ac:dyDescent="0.25">
      <c r="A10" t="str">
        <f>Computation!C25</f>
        <v>WET_MXVOL</v>
      </c>
      <c r="C10" s="2">
        <f>Computation!H25</f>
        <v>84.322986722226105</v>
      </c>
      <c r="D10" s="2">
        <f>Computation!I25</f>
        <v>148.22053650989011</v>
      </c>
      <c r="E10" s="2">
        <f>Computation!J25</f>
        <v>166.27139494928696</v>
      </c>
      <c r="F10" s="2">
        <f>Computation!K25</f>
        <v>331.05721392527477</v>
      </c>
      <c r="G10" s="2">
        <f>Computation!L25</f>
        <v>248.21980317634782</v>
      </c>
      <c r="H10" s="2">
        <f>Computation!M25</f>
        <v>513.89389134065937</v>
      </c>
    </row>
    <row r="11" spans="1:9" x14ac:dyDescent="0.25">
      <c r="A11" t="str">
        <f>Computation!C26</f>
        <v>WET_K</v>
      </c>
      <c r="C11" s="2">
        <f>Computation!H26</f>
        <v>1</v>
      </c>
      <c r="D11" s="2">
        <f>Computation!I26</f>
        <v>1</v>
      </c>
      <c r="E11" s="2">
        <f>Computation!J26</f>
        <v>1</v>
      </c>
      <c r="F11" s="2">
        <f>Computation!K26</f>
        <v>1</v>
      </c>
      <c r="G11" s="2">
        <f>Computation!L26</f>
        <v>1</v>
      </c>
      <c r="H11" s="2">
        <f>Computation!M26</f>
        <v>1</v>
      </c>
    </row>
    <row r="12" spans="1:9" x14ac:dyDescent="0.25">
      <c r="A12" t="e">
        <f>Computation!#REF!</f>
        <v>#REF!</v>
      </c>
      <c r="C12" s="2" t="e">
        <f>Computation!#REF!</f>
        <v>#REF!</v>
      </c>
      <c r="D12" s="2" t="e">
        <f>Computation!#REF!</f>
        <v>#REF!</v>
      </c>
      <c r="E12" s="2" t="e">
        <f>Computation!#REF!</f>
        <v>#REF!</v>
      </c>
      <c r="F12" s="2" t="e">
        <f>Computation!#REF!</f>
        <v>#REF!</v>
      </c>
      <c r="G12" s="2" t="e">
        <f>Computation!#REF!</f>
        <v>#REF!</v>
      </c>
      <c r="H12" s="2" t="e">
        <f>Computation!#REF!</f>
        <v>#REF!</v>
      </c>
    </row>
    <row r="14" spans="1:9" s="8" customFormat="1" x14ac:dyDescent="0.25">
      <c r="A14" s="8" t="s">
        <v>85</v>
      </c>
      <c r="B14" s="8">
        <v>1</v>
      </c>
      <c r="C14" s="8">
        <v>5</v>
      </c>
      <c r="D14" s="8">
        <v>2</v>
      </c>
      <c r="E14" s="8">
        <v>6</v>
      </c>
      <c r="F14" s="8">
        <v>3</v>
      </c>
      <c r="G14" s="8">
        <v>7</v>
      </c>
      <c r="H14" s="8">
        <v>4</v>
      </c>
    </row>
    <row r="15" spans="1:9" x14ac:dyDescent="0.25">
      <c r="A15" t="s">
        <v>114</v>
      </c>
      <c r="B15" s="6" t="s">
        <v>146</v>
      </c>
      <c r="C15" t="s">
        <v>113</v>
      </c>
      <c r="D15" s="6" t="s">
        <v>145</v>
      </c>
      <c r="E15" s="6" t="s">
        <v>112</v>
      </c>
      <c r="F15" s="6" t="s">
        <v>144</v>
      </c>
      <c r="G15" s="6" t="s">
        <v>111</v>
      </c>
      <c r="H15" s="6" t="s">
        <v>143</v>
      </c>
      <c r="I15" s="6"/>
    </row>
    <row r="16" spans="1:9" x14ac:dyDescent="0.25">
      <c r="B16" s="6" t="s">
        <v>142</v>
      </c>
      <c r="C16" t="s">
        <v>142</v>
      </c>
      <c r="D16" s="6" t="s">
        <v>142</v>
      </c>
      <c r="E16" s="6" t="s">
        <v>142</v>
      </c>
      <c r="F16" s="6" t="s">
        <v>142</v>
      </c>
      <c r="G16" s="6" t="s">
        <v>142</v>
      </c>
      <c r="H16" s="6" t="s">
        <v>142</v>
      </c>
      <c r="I16" s="6"/>
    </row>
    <row r="17" spans="2:9" x14ac:dyDescent="0.25">
      <c r="B17" s="6" t="s">
        <v>141</v>
      </c>
      <c r="C17" t="s">
        <v>141</v>
      </c>
      <c r="D17" s="6" t="s">
        <v>141</v>
      </c>
      <c r="E17" s="6" t="s">
        <v>141</v>
      </c>
      <c r="F17" s="6" t="s">
        <v>141</v>
      </c>
      <c r="G17" s="6" t="s">
        <v>141</v>
      </c>
      <c r="H17" s="6" t="s">
        <v>141</v>
      </c>
      <c r="I17" s="6"/>
    </row>
    <row r="18" spans="2:9" x14ac:dyDescent="0.25">
      <c r="B18" s="6" t="s">
        <v>140</v>
      </c>
      <c r="C18" t="s">
        <v>140</v>
      </c>
      <c r="D18" s="6" t="s">
        <v>140</v>
      </c>
      <c r="E18" s="6" t="s">
        <v>140</v>
      </c>
      <c r="F18" s="6" t="s">
        <v>140</v>
      </c>
      <c r="G18" s="6" t="s">
        <v>140</v>
      </c>
      <c r="H18" s="6" t="s">
        <v>140</v>
      </c>
      <c r="I18" s="6"/>
    </row>
    <row r="19" spans="2:9" x14ac:dyDescent="0.25">
      <c r="B19" s="6" t="s">
        <v>139</v>
      </c>
      <c r="C19" t="s">
        <v>139</v>
      </c>
      <c r="D19" s="6" t="s">
        <v>139</v>
      </c>
      <c r="E19" s="6" t="s">
        <v>139</v>
      </c>
      <c r="F19" s="6" t="s">
        <v>139</v>
      </c>
      <c r="G19" s="6" t="s">
        <v>139</v>
      </c>
      <c r="H19" s="6" t="s">
        <v>139</v>
      </c>
      <c r="I19" s="6"/>
    </row>
    <row r="20" spans="2:9" x14ac:dyDescent="0.25">
      <c r="B20" s="6" t="s">
        <v>138</v>
      </c>
      <c r="C20" t="s">
        <v>138</v>
      </c>
      <c r="D20" s="6" t="s">
        <v>138</v>
      </c>
      <c r="E20" s="6" t="s">
        <v>138</v>
      </c>
      <c r="F20" s="6" t="s">
        <v>138</v>
      </c>
      <c r="G20" s="6" t="s">
        <v>138</v>
      </c>
      <c r="H20" s="6" t="s">
        <v>138</v>
      </c>
      <c r="I20" s="6"/>
    </row>
    <row r="21" spans="2:9" x14ac:dyDescent="0.25">
      <c r="B21" s="6" t="s">
        <v>137</v>
      </c>
      <c r="C21" t="s">
        <v>137</v>
      </c>
      <c r="D21" s="6" t="s">
        <v>278</v>
      </c>
      <c r="E21" s="6" t="s">
        <v>137</v>
      </c>
      <c r="F21" s="6" t="s">
        <v>278</v>
      </c>
      <c r="G21" s="6" t="s">
        <v>137</v>
      </c>
      <c r="H21" s="6" t="s">
        <v>278</v>
      </c>
      <c r="I21" s="6"/>
    </row>
    <row r="22" spans="2:9" x14ac:dyDescent="0.25">
      <c r="B22" s="6" t="s">
        <v>136</v>
      </c>
      <c r="C22" t="s">
        <v>136</v>
      </c>
      <c r="D22" s="6" t="s">
        <v>136</v>
      </c>
      <c r="E22" s="6" t="s">
        <v>136</v>
      </c>
      <c r="F22" s="6" t="s">
        <v>136</v>
      </c>
      <c r="G22" s="6" t="s">
        <v>136</v>
      </c>
      <c r="H22" s="6" t="s">
        <v>136</v>
      </c>
      <c r="I22" s="6"/>
    </row>
    <row r="23" spans="2:9" x14ac:dyDescent="0.25">
      <c r="B23" s="6" t="s">
        <v>135</v>
      </c>
      <c r="C23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6" t="s">
        <v>135</v>
      </c>
      <c r="I23" s="6"/>
    </row>
    <row r="24" spans="2:9" x14ac:dyDescent="0.25">
      <c r="B24" s="6" t="s">
        <v>134</v>
      </c>
      <c r="C24" t="s">
        <v>134</v>
      </c>
      <c r="D24" s="6" t="s">
        <v>134</v>
      </c>
      <c r="E24" s="6" t="s">
        <v>134</v>
      </c>
      <c r="F24" s="6" t="s">
        <v>134</v>
      </c>
      <c r="G24" s="6" t="s">
        <v>134</v>
      </c>
      <c r="H24" s="6" t="s">
        <v>134</v>
      </c>
      <c r="I24" s="6"/>
    </row>
    <row r="25" spans="2:9" x14ac:dyDescent="0.25">
      <c r="B25" s="6" t="s">
        <v>133</v>
      </c>
      <c r="C25" t="s">
        <v>133</v>
      </c>
      <c r="D25" s="6" t="s">
        <v>133</v>
      </c>
      <c r="E25" s="6" t="s">
        <v>133</v>
      </c>
      <c r="F25" s="6" t="s">
        <v>133</v>
      </c>
      <c r="G25" s="6" t="s">
        <v>133</v>
      </c>
      <c r="H25" s="6" t="s">
        <v>133</v>
      </c>
      <c r="I25" s="6"/>
    </row>
    <row r="26" spans="2:9" x14ac:dyDescent="0.25">
      <c r="B26" s="6" t="s">
        <v>132</v>
      </c>
      <c r="C26" t="s">
        <v>132</v>
      </c>
      <c r="D26" s="6" t="s">
        <v>132</v>
      </c>
      <c r="E26" s="6" t="s">
        <v>132</v>
      </c>
      <c r="F26" s="6" t="s">
        <v>132</v>
      </c>
      <c r="G26" s="6" t="s">
        <v>132</v>
      </c>
      <c r="H26" s="6" t="s">
        <v>132</v>
      </c>
      <c r="I26" s="6"/>
    </row>
    <row r="27" spans="2:9" x14ac:dyDescent="0.25">
      <c r="B27" s="6" t="s">
        <v>131</v>
      </c>
      <c r="C27" t="s">
        <v>131</v>
      </c>
      <c r="D27" s="6" t="s">
        <v>131</v>
      </c>
      <c r="E27" s="6" t="s">
        <v>131</v>
      </c>
      <c r="F27" s="6" t="s">
        <v>131</v>
      </c>
      <c r="G27" s="6" t="s">
        <v>131</v>
      </c>
      <c r="H27" s="6" t="s">
        <v>131</v>
      </c>
      <c r="I27" s="6"/>
    </row>
    <row r="28" spans="2:9" x14ac:dyDescent="0.25">
      <c r="B28" s="6" t="s">
        <v>130</v>
      </c>
      <c r="C28" t="s">
        <v>130</v>
      </c>
      <c r="D28" s="6" t="s">
        <v>130</v>
      </c>
      <c r="E28" s="6" t="s">
        <v>130</v>
      </c>
      <c r="F28" s="6" t="s">
        <v>130</v>
      </c>
      <c r="G28" s="6" t="s">
        <v>130</v>
      </c>
      <c r="H28" s="6" t="s">
        <v>130</v>
      </c>
      <c r="I28" s="6"/>
    </row>
    <row r="29" spans="2:9" x14ac:dyDescent="0.25">
      <c r="B29" s="6" t="s">
        <v>129</v>
      </c>
      <c r="C29" t="s">
        <v>129</v>
      </c>
      <c r="D29" s="6" t="s">
        <v>129</v>
      </c>
      <c r="E29" s="6" t="s">
        <v>129</v>
      </c>
      <c r="F29" s="6" t="s">
        <v>129</v>
      </c>
      <c r="G29" s="6" t="s">
        <v>129</v>
      </c>
      <c r="H29" s="6" t="s">
        <v>129</v>
      </c>
      <c r="I29" s="6"/>
    </row>
    <row r="30" spans="2:9" x14ac:dyDescent="0.25">
      <c r="B30" s="6" t="s">
        <v>128</v>
      </c>
      <c r="C30" t="s">
        <v>128</v>
      </c>
      <c r="D30" s="6" t="s">
        <v>128</v>
      </c>
      <c r="E30" s="6" t="s">
        <v>128</v>
      </c>
      <c r="F30" s="6" t="s">
        <v>128</v>
      </c>
      <c r="G30" s="6" t="s">
        <v>128</v>
      </c>
      <c r="H30" s="6" t="s">
        <v>128</v>
      </c>
      <c r="I30" s="6"/>
    </row>
    <row r="31" spans="2:9" x14ac:dyDescent="0.25">
      <c r="B31" s="6" t="s">
        <v>127</v>
      </c>
      <c r="C31" t="s">
        <v>127</v>
      </c>
      <c r="D31" s="6" t="s">
        <v>127</v>
      </c>
      <c r="E31" s="6" t="s">
        <v>127</v>
      </c>
      <c r="F31" s="6" t="s">
        <v>127</v>
      </c>
      <c r="G31" s="6" t="s">
        <v>127</v>
      </c>
      <c r="H31" s="6" t="s">
        <v>127</v>
      </c>
      <c r="I31" s="6"/>
    </row>
    <row r="32" spans="2:9" x14ac:dyDescent="0.25">
      <c r="B32" s="6" t="s">
        <v>126</v>
      </c>
      <c r="C32" t="s">
        <v>126</v>
      </c>
      <c r="D32" s="6" t="s">
        <v>126</v>
      </c>
      <c r="E32" s="6" t="s">
        <v>126</v>
      </c>
      <c r="F32" s="6" t="s">
        <v>126</v>
      </c>
      <c r="G32" s="6" t="s">
        <v>126</v>
      </c>
      <c r="H32" s="6" t="s">
        <v>126</v>
      </c>
      <c r="I32" s="6"/>
    </row>
    <row r="33" spans="2:9" x14ac:dyDescent="0.25">
      <c r="B33" s="6" t="s">
        <v>125</v>
      </c>
      <c r="C33" t="s">
        <v>125</v>
      </c>
      <c r="D33" s="6" t="s">
        <v>125</v>
      </c>
      <c r="E33" s="6" t="s">
        <v>125</v>
      </c>
      <c r="F33" s="6" t="s">
        <v>125</v>
      </c>
      <c r="G33" s="6" t="s">
        <v>125</v>
      </c>
      <c r="H33" s="6" t="s">
        <v>125</v>
      </c>
      <c r="I33" s="6"/>
    </row>
    <row r="34" spans="2:9" x14ac:dyDescent="0.25">
      <c r="B34" s="6" t="s">
        <v>124</v>
      </c>
      <c r="C34" t="s">
        <v>124</v>
      </c>
      <c r="D34" s="6" t="s">
        <v>124</v>
      </c>
      <c r="E34" s="6" t="s">
        <v>124</v>
      </c>
      <c r="F34" s="6" t="s">
        <v>124</v>
      </c>
      <c r="G34" s="6" t="s">
        <v>124</v>
      </c>
      <c r="H34" s="6" t="s">
        <v>124</v>
      </c>
      <c r="I34" s="6"/>
    </row>
    <row r="35" spans="2:9" x14ac:dyDescent="0.25">
      <c r="B35" s="6" t="s">
        <v>123</v>
      </c>
      <c r="C35" t="s">
        <v>123</v>
      </c>
      <c r="D35" s="6" t="s">
        <v>123</v>
      </c>
      <c r="E35" s="6" t="s">
        <v>123</v>
      </c>
      <c r="F35" s="6" t="s">
        <v>123</v>
      </c>
      <c r="G35" s="6" t="s">
        <v>123</v>
      </c>
      <c r="H35" s="6" t="s">
        <v>123</v>
      </c>
      <c r="I35" s="6"/>
    </row>
    <row r="36" spans="2:9" x14ac:dyDescent="0.25">
      <c r="B36" s="6" t="s">
        <v>122</v>
      </c>
      <c r="C36" t="s">
        <v>122</v>
      </c>
      <c r="D36" s="6" t="s">
        <v>122</v>
      </c>
      <c r="E36" s="6" t="s">
        <v>122</v>
      </c>
      <c r="F36" s="6" t="s">
        <v>122</v>
      </c>
      <c r="G36" s="6" t="s">
        <v>122</v>
      </c>
      <c r="H36" s="6" t="s">
        <v>122</v>
      </c>
      <c r="I36" s="6"/>
    </row>
    <row r="37" spans="2:9" x14ac:dyDescent="0.25">
      <c r="B37" s="6" t="s">
        <v>121</v>
      </c>
      <c r="C37" t="s">
        <v>121</v>
      </c>
      <c r="D37" s="6" t="s">
        <v>121</v>
      </c>
      <c r="E37" s="6" t="s">
        <v>121</v>
      </c>
      <c r="F37" s="6" t="s">
        <v>121</v>
      </c>
      <c r="G37" s="6" t="s">
        <v>121</v>
      </c>
      <c r="H37" s="6" t="s">
        <v>121</v>
      </c>
      <c r="I37" s="6"/>
    </row>
    <row r="38" spans="2:9" x14ac:dyDescent="0.25">
      <c r="B38" s="6" t="s">
        <v>121</v>
      </c>
      <c r="C38" t="s">
        <v>121</v>
      </c>
      <c r="D38" s="6" t="s">
        <v>121</v>
      </c>
      <c r="E38" s="6" t="s">
        <v>121</v>
      </c>
      <c r="F38" s="6" t="s">
        <v>121</v>
      </c>
      <c r="G38" s="6" t="s">
        <v>121</v>
      </c>
      <c r="H38" s="6" t="s">
        <v>121</v>
      </c>
      <c r="I38" s="6"/>
    </row>
    <row r="39" spans="2:9" x14ac:dyDescent="0.25">
      <c r="B39" s="6" t="s">
        <v>147</v>
      </c>
      <c r="C39" t="s">
        <v>147</v>
      </c>
      <c r="D39" s="6" t="s">
        <v>147</v>
      </c>
      <c r="E39" s="6" t="s">
        <v>147</v>
      </c>
      <c r="F39" s="6" t="s">
        <v>147</v>
      </c>
      <c r="G39" s="6" t="s">
        <v>147</v>
      </c>
      <c r="H39" s="6" t="s">
        <v>147</v>
      </c>
      <c r="I39" s="6"/>
    </row>
    <row r="40" spans="2:9" x14ac:dyDescent="0.25">
      <c r="B40" s="6" t="s">
        <v>148</v>
      </c>
      <c r="C40" t="s">
        <v>148</v>
      </c>
      <c r="D40" s="6" t="s">
        <v>148</v>
      </c>
      <c r="E40" s="6" t="s">
        <v>148</v>
      </c>
      <c r="F40" s="6" t="s">
        <v>148</v>
      </c>
      <c r="G40" s="6" t="s">
        <v>148</v>
      </c>
      <c r="H40" s="6" t="s">
        <v>148</v>
      </c>
      <c r="I40" s="6"/>
    </row>
    <row r="41" spans="2:9" x14ac:dyDescent="0.25">
      <c r="B41" s="6" t="s">
        <v>149</v>
      </c>
      <c r="C41" t="s">
        <v>149</v>
      </c>
      <c r="D41" s="6" t="s">
        <v>149</v>
      </c>
      <c r="E41" s="6" t="s">
        <v>149</v>
      </c>
      <c r="F41" s="6" t="s">
        <v>149</v>
      </c>
      <c r="G41" s="6" t="s">
        <v>149</v>
      </c>
      <c r="H41" s="6" t="s">
        <v>149</v>
      </c>
      <c r="I41" s="6"/>
    </row>
    <row r="42" spans="2:9" x14ac:dyDescent="0.25">
      <c r="B42" s="6" t="s">
        <v>120</v>
      </c>
      <c r="C42" t="s">
        <v>120</v>
      </c>
      <c r="D42" s="6" t="s">
        <v>120</v>
      </c>
      <c r="E42" s="6" t="s">
        <v>120</v>
      </c>
      <c r="F42" s="6" t="s">
        <v>120</v>
      </c>
      <c r="G42" s="6" t="s">
        <v>120</v>
      </c>
      <c r="H42" s="6" t="s">
        <v>120</v>
      </c>
      <c r="I42" s="6"/>
    </row>
    <row r="43" spans="2:9" x14ac:dyDescent="0.25">
      <c r="B43" s="6" t="s">
        <v>207</v>
      </c>
      <c r="C43" t="s">
        <v>279</v>
      </c>
      <c r="D43" s="6" t="s">
        <v>279</v>
      </c>
      <c r="E43" s="6" t="s">
        <v>285</v>
      </c>
      <c r="F43" s="6" t="s">
        <v>285</v>
      </c>
      <c r="G43" s="6" t="s">
        <v>290</v>
      </c>
      <c r="H43" s="6" t="s">
        <v>290</v>
      </c>
      <c r="I43" s="6"/>
    </row>
    <row r="44" spans="2:9" x14ac:dyDescent="0.25">
      <c r="B44" s="6" t="s">
        <v>208</v>
      </c>
      <c r="C44" t="s">
        <v>280</v>
      </c>
      <c r="D44" s="6" t="s">
        <v>280</v>
      </c>
      <c r="E44" s="6" t="s">
        <v>286</v>
      </c>
      <c r="F44" s="6" t="s">
        <v>286</v>
      </c>
      <c r="G44" s="6" t="s">
        <v>291</v>
      </c>
      <c r="H44" s="6" t="s">
        <v>291</v>
      </c>
      <c r="I44" s="6"/>
    </row>
    <row r="45" spans="2:9" x14ac:dyDescent="0.25">
      <c r="B45" s="6" t="s">
        <v>209</v>
      </c>
      <c r="C45" t="s">
        <v>295</v>
      </c>
      <c r="D45" s="6" t="s">
        <v>281</v>
      </c>
      <c r="E45" s="6" t="s">
        <v>299</v>
      </c>
      <c r="F45" s="6" t="s">
        <v>287</v>
      </c>
      <c r="G45" s="6" t="s">
        <v>303</v>
      </c>
      <c r="H45" s="6" t="s">
        <v>292</v>
      </c>
      <c r="I45" s="6"/>
    </row>
    <row r="46" spans="2:9" x14ac:dyDescent="0.25">
      <c r="B46" s="6" t="s">
        <v>210</v>
      </c>
      <c r="C46" t="s">
        <v>296</v>
      </c>
      <c r="D46" s="6" t="s">
        <v>282</v>
      </c>
      <c r="E46" s="6" t="s">
        <v>300</v>
      </c>
      <c r="F46" s="6" t="s">
        <v>288</v>
      </c>
      <c r="G46" s="6" t="s">
        <v>304</v>
      </c>
      <c r="H46" s="6" t="s">
        <v>293</v>
      </c>
      <c r="I46" s="6"/>
    </row>
    <row r="47" spans="2:9" x14ac:dyDescent="0.25">
      <c r="B47" s="6" t="s">
        <v>211</v>
      </c>
      <c r="C47" t="s">
        <v>297</v>
      </c>
      <c r="D47" s="6" t="s">
        <v>211</v>
      </c>
      <c r="E47" s="6" t="s">
        <v>301</v>
      </c>
      <c r="F47" s="6" t="s">
        <v>211</v>
      </c>
      <c r="G47" s="6" t="s">
        <v>305</v>
      </c>
      <c r="H47" s="6" t="s">
        <v>211</v>
      </c>
      <c r="I47" s="6"/>
    </row>
    <row r="48" spans="2:9" x14ac:dyDescent="0.25">
      <c r="B48" s="6" t="s">
        <v>212</v>
      </c>
      <c r="C48" t="s">
        <v>298</v>
      </c>
      <c r="D48" s="6" t="s">
        <v>283</v>
      </c>
      <c r="E48" s="6" t="s">
        <v>302</v>
      </c>
      <c r="F48" s="6" t="s">
        <v>289</v>
      </c>
      <c r="G48" s="6" t="s">
        <v>306</v>
      </c>
      <c r="H48" s="6" t="s">
        <v>294</v>
      </c>
      <c r="I48" s="6"/>
    </row>
    <row r="49" spans="2:9" x14ac:dyDescent="0.25">
      <c r="B49" s="6" t="s">
        <v>213</v>
      </c>
      <c r="C49" t="s">
        <v>213</v>
      </c>
      <c r="D49" s="6" t="s">
        <v>213</v>
      </c>
      <c r="E49" s="6" t="s">
        <v>213</v>
      </c>
      <c r="F49" s="6" t="s">
        <v>213</v>
      </c>
      <c r="G49" s="6" t="s">
        <v>213</v>
      </c>
      <c r="H49" s="6" t="s">
        <v>213</v>
      </c>
      <c r="I49" s="6"/>
    </row>
    <row r="50" spans="2:9" x14ac:dyDescent="0.25">
      <c r="B50" s="6" t="s">
        <v>214</v>
      </c>
      <c r="C50" t="s">
        <v>214</v>
      </c>
      <c r="D50" s="6" t="s">
        <v>214</v>
      </c>
      <c r="E50" s="6" t="s">
        <v>214</v>
      </c>
      <c r="F50" s="6" t="s">
        <v>214</v>
      </c>
      <c r="G50" s="6" t="s">
        <v>214</v>
      </c>
      <c r="H50" s="6" t="s">
        <v>214</v>
      </c>
      <c r="I50" s="6"/>
    </row>
    <row r="51" spans="2:9" x14ac:dyDescent="0.25">
      <c r="B51" s="6" t="s">
        <v>215</v>
      </c>
      <c r="C51" t="s">
        <v>284</v>
      </c>
      <c r="D51" s="6" t="s">
        <v>284</v>
      </c>
      <c r="E51" s="6" t="s">
        <v>284</v>
      </c>
      <c r="F51" s="6" t="s">
        <v>284</v>
      </c>
      <c r="G51" s="6" t="s">
        <v>284</v>
      </c>
      <c r="H51" s="6" t="s">
        <v>284</v>
      </c>
      <c r="I51" s="6"/>
    </row>
    <row r="52" spans="2:9" x14ac:dyDescent="0.25">
      <c r="B52" s="6" t="s">
        <v>216</v>
      </c>
      <c r="C52" t="s">
        <v>216</v>
      </c>
      <c r="D52" s="6" t="s">
        <v>216</v>
      </c>
      <c r="E52" s="6" t="s">
        <v>216</v>
      </c>
      <c r="F52" s="6" t="s">
        <v>216</v>
      </c>
      <c r="G52" s="6" t="s">
        <v>216</v>
      </c>
      <c r="H52" s="6" t="s">
        <v>216</v>
      </c>
      <c r="I52" s="6"/>
    </row>
    <row r="53" spans="2:9" x14ac:dyDescent="0.25">
      <c r="B53" s="6" t="s">
        <v>217</v>
      </c>
      <c r="C53" t="s">
        <v>217</v>
      </c>
      <c r="D53" s="6" t="s">
        <v>217</v>
      </c>
      <c r="E53" s="6" t="s">
        <v>217</v>
      </c>
      <c r="F53" s="6" t="s">
        <v>217</v>
      </c>
      <c r="G53" s="6" t="s">
        <v>217</v>
      </c>
      <c r="H53" s="6" t="s">
        <v>217</v>
      </c>
      <c r="I53" s="6"/>
    </row>
    <row r="54" spans="2:9" x14ac:dyDescent="0.25">
      <c r="B54" s="6" t="s">
        <v>218</v>
      </c>
      <c r="C54" t="s">
        <v>218</v>
      </c>
      <c r="D54" s="6" t="s">
        <v>218</v>
      </c>
      <c r="E54" s="6" t="s">
        <v>218</v>
      </c>
      <c r="F54" s="6" t="s">
        <v>218</v>
      </c>
      <c r="G54" s="6" t="s">
        <v>218</v>
      </c>
      <c r="H54" s="6" t="s">
        <v>218</v>
      </c>
      <c r="I54" s="6"/>
    </row>
    <row r="55" spans="2:9" x14ac:dyDescent="0.25">
      <c r="B55" s="6" t="s">
        <v>219</v>
      </c>
      <c r="C55" t="s">
        <v>219</v>
      </c>
      <c r="D55" s="6" t="s">
        <v>219</v>
      </c>
      <c r="E55" s="6" t="s">
        <v>219</v>
      </c>
      <c r="F55" s="6" t="s">
        <v>219</v>
      </c>
      <c r="G55" s="6" t="s">
        <v>219</v>
      </c>
      <c r="H55" s="6" t="s">
        <v>219</v>
      </c>
      <c r="I55" s="6"/>
    </row>
    <row r="56" spans="2:9" x14ac:dyDescent="0.25">
      <c r="B56" s="6" t="s">
        <v>220</v>
      </c>
      <c r="C56" t="s">
        <v>220</v>
      </c>
      <c r="D56" s="6" t="s">
        <v>220</v>
      </c>
      <c r="E56" s="6" t="s">
        <v>220</v>
      </c>
      <c r="F56" s="6" t="s">
        <v>220</v>
      </c>
      <c r="G56" s="6" t="s">
        <v>220</v>
      </c>
      <c r="H56" s="6" t="s">
        <v>220</v>
      </c>
      <c r="I56" s="6"/>
    </row>
    <row r="57" spans="2:9" x14ac:dyDescent="0.25">
      <c r="B57" s="6" t="s">
        <v>221</v>
      </c>
      <c r="C57" t="s">
        <v>221</v>
      </c>
      <c r="D57" s="6" t="s">
        <v>221</v>
      </c>
      <c r="E57" s="6" t="s">
        <v>221</v>
      </c>
      <c r="F57" s="6" t="s">
        <v>221</v>
      </c>
      <c r="G57" s="6" t="s">
        <v>221</v>
      </c>
      <c r="H57" s="6" t="s">
        <v>221</v>
      </c>
      <c r="I57" s="6"/>
    </row>
    <row r="58" spans="2:9" x14ac:dyDescent="0.25">
      <c r="B58" s="6" t="s">
        <v>222</v>
      </c>
      <c r="C58" t="s">
        <v>222</v>
      </c>
      <c r="D58" s="6" t="s">
        <v>222</v>
      </c>
      <c r="E58" s="6" t="s">
        <v>222</v>
      </c>
      <c r="F58" s="6" t="s">
        <v>222</v>
      </c>
      <c r="G58" s="6" t="s">
        <v>222</v>
      </c>
      <c r="H58" s="6" t="s">
        <v>222</v>
      </c>
      <c r="I58" s="6"/>
    </row>
    <row r="59" spans="2:9" x14ac:dyDescent="0.25">
      <c r="B59" s="6" t="s">
        <v>223</v>
      </c>
      <c r="C59" t="s">
        <v>223</v>
      </c>
      <c r="D59" s="6" t="s">
        <v>223</v>
      </c>
      <c r="E59" s="6" t="s">
        <v>223</v>
      </c>
      <c r="F59" s="6" t="s">
        <v>223</v>
      </c>
      <c r="G59" s="6" t="s">
        <v>223</v>
      </c>
      <c r="H59" s="6" t="s">
        <v>223</v>
      </c>
      <c r="I59" s="6"/>
    </row>
    <row r="60" spans="2:9" x14ac:dyDescent="0.25">
      <c r="B60" s="6" t="s">
        <v>224</v>
      </c>
      <c r="C60" t="s">
        <v>224</v>
      </c>
      <c r="D60" s="6" t="s">
        <v>224</v>
      </c>
      <c r="E60" s="6" t="s">
        <v>224</v>
      </c>
      <c r="F60" s="6" t="s">
        <v>224</v>
      </c>
      <c r="G60" s="6" t="s">
        <v>224</v>
      </c>
      <c r="H60" s="6" t="s">
        <v>224</v>
      </c>
      <c r="I60" s="6"/>
    </row>
    <row r="61" spans="2:9" x14ac:dyDescent="0.25">
      <c r="B61" s="6" t="s">
        <v>225</v>
      </c>
      <c r="C61" t="s">
        <v>225</v>
      </c>
      <c r="D61" s="6" t="s">
        <v>225</v>
      </c>
      <c r="E61" s="6" t="s">
        <v>225</v>
      </c>
      <c r="F61" s="6" t="s">
        <v>225</v>
      </c>
      <c r="G61" s="6" t="s">
        <v>225</v>
      </c>
      <c r="H61" s="6" t="s">
        <v>225</v>
      </c>
      <c r="I61" s="6"/>
    </row>
    <row r="62" spans="2:9" x14ac:dyDescent="0.25">
      <c r="B62" s="6" t="s">
        <v>226</v>
      </c>
      <c r="C62" t="s">
        <v>226</v>
      </c>
      <c r="D62" s="6" t="s">
        <v>226</v>
      </c>
      <c r="E62" s="6" t="s">
        <v>226</v>
      </c>
      <c r="F62" s="6" t="s">
        <v>226</v>
      </c>
      <c r="G62" s="6" t="s">
        <v>226</v>
      </c>
      <c r="H62" s="6" t="s">
        <v>226</v>
      </c>
      <c r="I62" s="6"/>
    </row>
    <row r="63" spans="2:9" x14ac:dyDescent="0.25">
      <c r="B63" s="6" t="s">
        <v>227</v>
      </c>
      <c r="C63" t="s">
        <v>227</v>
      </c>
      <c r="D63" s="6" t="s">
        <v>227</v>
      </c>
      <c r="E63" s="6" t="s">
        <v>227</v>
      </c>
      <c r="F63" s="6" t="s">
        <v>227</v>
      </c>
      <c r="G63" s="6" t="s">
        <v>227</v>
      </c>
      <c r="H63" s="6" t="s">
        <v>227</v>
      </c>
      <c r="I63" s="6"/>
    </row>
    <row r="64" spans="2:9" x14ac:dyDescent="0.25">
      <c r="B64" s="6" t="s">
        <v>119</v>
      </c>
      <c r="C64" t="s">
        <v>119</v>
      </c>
      <c r="D64" s="6" t="s">
        <v>119</v>
      </c>
      <c r="E64" s="6" t="s">
        <v>119</v>
      </c>
      <c r="F64" s="6" t="s">
        <v>119</v>
      </c>
      <c r="G64" s="6" t="s">
        <v>119</v>
      </c>
      <c r="H64" s="6" t="s">
        <v>119</v>
      </c>
      <c r="I64" s="6"/>
    </row>
    <row r="65" spans="2:9" x14ac:dyDescent="0.25">
      <c r="B65" s="6"/>
      <c r="D65" s="6"/>
      <c r="E65" s="6"/>
      <c r="F65" s="6"/>
      <c r="G65" s="6"/>
      <c r="H65" s="6"/>
      <c r="I65" s="6"/>
    </row>
    <row r="66" spans="2:9" x14ac:dyDescent="0.25">
      <c r="B66" s="6" t="s">
        <v>118</v>
      </c>
      <c r="C66" t="s">
        <v>118</v>
      </c>
      <c r="D66" s="6" t="s">
        <v>118</v>
      </c>
      <c r="E66" s="6" t="s">
        <v>118</v>
      </c>
      <c r="F66" s="6" t="s">
        <v>118</v>
      </c>
      <c r="G66" s="6" t="s">
        <v>118</v>
      </c>
      <c r="H66" s="6" t="s">
        <v>118</v>
      </c>
      <c r="I66" s="6"/>
    </row>
    <row r="67" spans="2:9" x14ac:dyDescent="0.25">
      <c r="B67" s="6"/>
      <c r="D67" s="6"/>
      <c r="E67" s="6"/>
      <c r="F67" s="6"/>
      <c r="G67" s="6"/>
      <c r="H67" s="6"/>
      <c r="I67" s="6"/>
    </row>
    <row r="68" spans="2:9" x14ac:dyDescent="0.25">
      <c r="B68" s="6" t="s">
        <v>117</v>
      </c>
      <c r="C68" t="s">
        <v>117</v>
      </c>
      <c r="D68" s="6" t="s">
        <v>117</v>
      </c>
      <c r="E68" s="6" t="s">
        <v>117</v>
      </c>
      <c r="F68" s="6" t="s">
        <v>117</v>
      </c>
      <c r="G68" s="6" t="s">
        <v>117</v>
      </c>
      <c r="H68" s="6" t="s">
        <v>117</v>
      </c>
      <c r="I68" s="6"/>
    </row>
    <row r="69" spans="2:9" x14ac:dyDescent="0.25">
      <c r="B69" s="6"/>
      <c r="D69" s="6"/>
      <c r="E69" s="6"/>
      <c r="F69" s="6"/>
      <c r="G69" s="6"/>
      <c r="H69" s="6"/>
      <c r="I69" s="6"/>
    </row>
    <row r="70" spans="2:9" x14ac:dyDescent="0.25">
      <c r="B70" s="6" t="s">
        <v>116</v>
      </c>
      <c r="C70" t="s">
        <v>116</v>
      </c>
      <c r="D70" s="6" t="s">
        <v>116</v>
      </c>
      <c r="E70" s="6" t="s">
        <v>116</v>
      </c>
      <c r="F70" s="6" t="s">
        <v>116</v>
      </c>
      <c r="G70" s="6" t="s">
        <v>116</v>
      </c>
      <c r="H70" s="6" t="s">
        <v>116</v>
      </c>
      <c r="I70" s="6"/>
    </row>
    <row r="71" spans="2:9" x14ac:dyDescent="0.25">
      <c r="E71" s="6"/>
      <c r="I71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13" workbookViewId="0">
      <selection activeCell="C26" sqref="C26"/>
    </sheetView>
  </sheetViews>
  <sheetFormatPr defaultRowHeight="15" x14ac:dyDescent="0.25"/>
  <cols>
    <col min="1" max="1" width="18" customWidth="1"/>
    <col min="2" max="2" width="37.7109375" customWidth="1"/>
    <col min="3" max="3" width="35" bestFit="1" customWidth="1"/>
    <col min="4" max="4" width="31.7109375" customWidth="1"/>
    <col min="5" max="5" width="33" customWidth="1"/>
    <col min="6" max="6" width="27.85546875" customWidth="1"/>
    <col min="7" max="7" width="35" bestFit="1" customWidth="1"/>
    <col min="8" max="8" width="32.5703125" customWidth="1"/>
    <col min="9" max="10" width="27.28515625" customWidth="1"/>
  </cols>
  <sheetData>
    <row r="2" spans="1:10" x14ac:dyDescent="0.25">
      <c r="B2" s="1" t="s">
        <v>115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</row>
    <row r="4" spans="1:10" x14ac:dyDescent="0.25">
      <c r="A4" t="str">
        <f>Computation!C32</f>
        <v>IYRES</v>
      </c>
      <c r="C4" s="2">
        <f>Computation!H32</f>
        <v>2002</v>
      </c>
      <c r="D4" s="2">
        <f>Computation!I32</f>
        <v>2002</v>
      </c>
      <c r="E4" s="2">
        <f>Computation!J32</f>
        <v>2002</v>
      </c>
      <c r="F4" s="2">
        <f>Computation!K32</f>
        <v>2002</v>
      </c>
      <c r="G4" s="2">
        <f>Computation!L32</f>
        <v>2002</v>
      </c>
      <c r="H4" s="2">
        <f>Computation!M32</f>
        <v>2002</v>
      </c>
      <c r="I4" s="2">
        <f>Computation!N32</f>
        <v>2002</v>
      </c>
      <c r="J4" s="2">
        <f>Computation!O32</f>
        <v>2002</v>
      </c>
    </row>
    <row r="5" spans="1:10" x14ac:dyDescent="0.25">
      <c r="A5" t="str">
        <f>Computation!C33</f>
        <v>RES_PSA</v>
      </c>
      <c r="C5" s="2">
        <f>Computation!H33</f>
        <v>50</v>
      </c>
      <c r="D5" s="2">
        <f>Computation!I33</f>
        <v>50</v>
      </c>
      <c r="E5" s="2">
        <f>Computation!J33</f>
        <v>500</v>
      </c>
      <c r="F5" s="2">
        <f>Computation!K33</f>
        <v>500</v>
      </c>
      <c r="G5" s="2">
        <f>Computation!L33</f>
        <v>1000</v>
      </c>
      <c r="H5" s="2">
        <f>Computation!M33</f>
        <v>1000</v>
      </c>
      <c r="I5" s="2">
        <f>Computation!N33</f>
        <v>2000</v>
      </c>
      <c r="J5" s="2">
        <f>Computation!O33</f>
        <v>2000</v>
      </c>
    </row>
    <row r="6" spans="1:10" x14ac:dyDescent="0.25">
      <c r="A6" t="str">
        <f>Computation!C34</f>
        <v>RES_PVOL</v>
      </c>
      <c r="C6" s="2">
        <f>Computation!H34</f>
        <v>23.115942028985508</v>
      </c>
      <c r="D6" s="2">
        <f>Computation!I34</f>
        <v>41.568986568986581</v>
      </c>
      <c r="E6" s="2">
        <f>Computation!J34</f>
        <v>231.15942028985506</v>
      </c>
      <c r="F6" s="2">
        <f>Computation!K34</f>
        <v>415.68986568986571</v>
      </c>
      <c r="G6" s="2">
        <f>Computation!L34</f>
        <v>462.31884057971013</v>
      </c>
      <c r="H6" s="2">
        <f>Computation!M34</f>
        <v>831.37973137973142</v>
      </c>
      <c r="I6" s="2">
        <f>Computation!N34</f>
        <v>924.63768115942025</v>
      </c>
      <c r="J6" s="2">
        <f>Computation!O34</f>
        <v>1662.7594627594628</v>
      </c>
    </row>
    <row r="7" spans="1:10" x14ac:dyDescent="0.25">
      <c r="A7" t="str">
        <f>Computation!C35</f>
        <v>RES_VOL</v>
      </c>
      <c r="C7" s="2">
        <f>Computation!H35</f>
        <v>23.115942028985508</v>
      </c>
      <c r="D7" s="2">
        <f>Computation!I35</f>
        <v>41.568986568986581</v>
      </c>
      <c r="E7" s="2">
        <f>Computation!J35</f>
        <v>231.15942028985506</v>
      </c>
      <c r="F7" s="2">
        <f>Computation!K35</f>
        <v>415.68986568986571</v>
      </c>
      <c r="G7" s="2">
        <f>Computation!L35</f>
        <v>462.31884057971013</v>
      </c>
      <c r="H7" s="2">
        <f>Computation!M35</f>
        <v>831.37973137973142</v>
      </c>
      <c r="I7" s="2">
        <f>Computation!N35</f>
        <v>924.63768115942025</v>
      </c>
      <c r="J7" s="2">
        <f>Computation!O35</f>
        <v>1662.7594627594628</v>
      </c>
    </row>
    <row r="8" spans="1:10" x14ac:dyDescent="0.25">
      <c r="A8" t="str">
        <f>Computation!C36</f>
        <v>RES_ESA</v>
      </c>
      <c r="C8" s="2">
        <f>Computation!H36</f>
        <v>65.944999999999993</v>
      </c>
      <c r="D8" s="2">
        <f>Computation!I36</f>
        <v>59.219999999999992</v>
      </c>
      <c r="E8" s="2">
        <f>Computation!J36</f>
        <v>659.44999999999993</v>
      </c>
      <c r="F8" s="2">
        <f>Computation!K36</f>
        <v>592.19999999999993</v>
      </c>
      <c r="G8" s="2">
        <f>Computation!L36</f>
        <v>1318.8999999999999</v>
      </c>
      <c r="H8" s="2">
        <f>Computation!M36</f>
        <v>1184.3999999999999</v>
      </c>
      <c r="I8" s="2">
        <f>Computation!N36</f>
        <v>2637.7999999999997</v>
      </c>
      <c r="J8" s="2">
        <f>Computation!O36</f>
        <v>2368.7999999999997</v>
      </c>
    </row>
    <row r="9" spans="1:10" x14ac:dyDescent="0.25">
      <c r="A9" t="str">
        <f>Computation!C37</f>
        <v>RES_EVOL</v>
      </c>
      <c r="C9" s="2">
        <f>Computation!H37</f>
        <v>37.262898550724643</v>
      </c>
      <c r="D9" s="2">
        <f>Computation!I37</f>
        <v>83.137973137973162</v>
      </c>
      <c r="E9" s="2">
        <f>Computation!J37</f>
        <v>372.6289855072464</v>
      </c>
      <c r="F9" s="2">
        <f>Computation!K37</f>
        <v>831.37973137973142</v>
      </c>
      <c r="G9" s="2">
        <f>Computation!L37</f>
        <v>745.2579710144928</v>
      </c>
      <c r="H9" s="2">
        <f>Computation!M37</f>
        <v>1662.7594627594628</v>
      </c>
      <c r="I9" s="2">
        <f>Computation!N37</f>
        <v>1490.5159420289856</v>
      </c>
      <c r="J9" s="2">
        <f>Computation!O37</f>
        <v>3325.5189255189257</v>
      </c>
    </row>
    <row r="10" spans="1:10" x14ac:dyDescent="0.25">
      <c r="A10" t="str">
        <f>Computation!C38</f>
        <v>RES_K</v>
      </c>
      <c r="C10" s="2">
        <f>Computation!H38</f>
        <v>0</v>
      </c>
      <c r="D10" s="2">
        <f>Computation!I38</f>
        <v>0</v>
      </c>
      <c r="E10" s="2">
        <f>Computation!J38</f>
        <v>0</v>
      </c>
      <c r="F10" s="2">
        <f>Computation!K38</f>
        <v>0</v>
      </c>
      <c r="G10" s="2">
        <f>Computation!L38</f>
        <v>0</v>
      </c>
      <c r="H10" s="2">
        <f>Computation!M38</f>
        <v>0</v>
      </c>
      <c r="I10" s="2">
        <f>Computation!N38</f>
        <v>0</v>
      </c>
      <c r="J10" s="2">
        <f>Computation!O38</f>
        <v>0</v>
      </c>
    </row>
    <row r="11" spans="1:10" x14ac:dyDescent="0.25">
      <c r="A11" t="str">
        <f>Computation!C39</f>
        <v>NDTARGR</v>
      </c>
      <c r="C11" s="2">
        <f>Computation!H39</f>
        <v>14</v>
      </c>
      <c r="D11" s="2">
        <f>Computation!I39</f>
        <v>14</v>
      </c>
      <c r="E11" s="2">
        <f>Computation!J39</f>
        <v>14</v>
      </c>
      <c r="F11" s="2">
        <f>Computation!K39</f>
        <v>14</v>
      </c>
      <c r="G11" s="2">
        <f>Computation!L39</f>
        <v>14</v>
      </c>
      <c r="H11" s="2">
        <f>Computation!M39</f>
        <v>14</v>
      </c>
      <c r="I11" s="2">
        <f>Computation!N39</f>
        <v>14</v>
      </c>
      <c r="J11" s="2">
        <f>Computation!O39</f>
        <v>14</v>
      </c>
    </row>
    <row r="13" spans="1:10" s="8" customFormat="1" x14ac:dyDescent="0.25">
      <c r="A13" s="8" t="s">
        <v>85</v>
      </c>
      <c r="B13" s="8">
        <v>1</v>
      </c>
      <c r="C13" s="8">
        <v>12</v>
      </c>
      <c r="D13" s="8">
        <v>8</v>
      </c>
      <c r="E13" s="8">
        <v>13</v>
      </c>
      <c r="F13" s="8">
        <v>9</v>
      </c>
      <c r="G13" s="8">
        <v>14</v>
      </c>
      <c r="H13" s="8">
        <v>10</v>
      </c>
      <c r="I13" s="8">
        <v>15</v>
      </c>
      <c r="J13" s="8">
        <v>11</v>
      </c>
    </row>
    <row r="14" spans="1:10" x14ac:dyDescent="0.25">
      <c r="A14" t="s">
        <v>114</v>
      </c>
      <c r="B14" s="6" t="s">
        <v>160</v>
      </c>
      <c r="C14" s="6" t="s">
        <v>163</v>
      </c>
      <c r="D14" s="6" t="s">
        <v>169</v>
      </c>
      <c r="E14" s="6" t="s">
        <v>174</v>
      </c>
      <c r="F14" s="6" t="s">
        <v>180</v>
      </c>
      <c r="G14" s="6" t="s">
        <v>185</v>
      </c>
      <c r="H14" s="6" t="s">
        <v>191</v>
      </c>
      <c r="I14" t="s">
        <v>196</v>
      </c>
      <c r="J14" t="s">
        <v>202</v>
      </c>
    </row>
    <row r="15" spans="1:10" x14ac:dyDescent="0.25">
      <c r="B15" s="6" t="s">
        <v>110</v>
      </c>
      <c r="C15" s="6" t="s">
        <v>110</v>
      </c>
      <c r="D15" s="6" t="s">
        <v>110</v>
      </c>
      <c r="E15" s="6" t="s">
        <v>110</v>
      </c>
      <c r="F15" s="6" t="s">
        <v>110</v>
      </c>
      <c r="G15" s="6" t="s">
        <v>110</v>
      </c>
      <c r="H15" s="6" t="s">
        <v>110</v>
      </c>
      <c r="I15" t="s">
        <v>110</v>
      </c>
      <c r="J15" t="s">
        <v>110</v>
      </c>
    </row>
    <row r="16" spans="1:10" x14ac:dyDescent="0.25">
      <c r="B16" s="6" t="s">
        <v>108</v>
      </c>
      <c r="C16" s="6" t="s">
        <v>109</v>
      </c>
      <c r="D16" s="6" t="s">
        <v>109</v>
      </c>
      <c r="E16" s="6" t="s">
        <v>109</v>
      </c>
      <c r="F16" s="6" t="s">
        <v>109</v>
      </c>
      <c r="G16" s="6" t="s">
        <v>109</v>
      </c>
      <c r="H16" s="6" t="s">
        <v>109</v>
      </c>
      <c r="I16" t="s">
        <v>109</v>
      </c>
      <c r="J16" t="s">
        <v>109</v>
      </c>
    </row>
    <row r="17" spans="2:10" x14ac:dyDescent="0.25">
      <c r="B17" s="6" t="s">
        <v>107</v>
      </c>
      <c r="C17" s="6" t="s">
        <v>106</v>
      </c>
      <c r="D17" s="6" t="s">
        <v>106</v>
      </c>
      <c r="E17" s="6" t="s">
        <v>106</v>
      </c>
      <c r="F17" s="6" t="s">
        <v>106</v>
      </c>
      <c r="G17" s="6" t="s">
        <v>106</v>
      </c>
      <c r="H17" s="6" t="s">
        <v>106</v>
      </c>
      <c r="I17" t="s">
        <v>106</v>
      </c>
      <c r="J17" t="s">
        <v>106</v>
      </c>
    </row>
    <row r="18" spans="2:10" x14ac:dyDescent="0.25">
      <c r="B18" s="6" t="s">
        <v>105</v>
      </c>
      <c r="C18" s="6" t="s">
        <v>164</v>
      </c>
      <c r="D18" s="6" t="s">
        <v>170</v>
      </c>
      <c r="E18" s="6" t="s">
        <v>175</v>
      </c>
      <c r="F18" s="6" t="s">
        <v>181</v>
      </c>
      <c r="G18" s="6" t="s">
        <v>186</v>
      </c>
      <c r="H18" s="6" t="s">
        <v>192</v>
      </c>
      <c r="I18" t="s">
        <v>197</v>
      </c>
      <c r="J18" t="s">
        <v>203</v>
      </c>
    </row>
    <row r="19" spans="2:10" x14ac:dyDescent="0.25">
      <c r="B19" s="6" t="s">
        <v>104</v>
      </c>
      <c r="C19" s="6" t="s">
        <v>165</v>
      </c>
      <c r="D19" s="7" t="s">
        <v>171</v>
      </c>
      <c r="E19" s="6" t="s">
        <v>176</v>
      </c>
      <c r="F19" s="7" t="s">
        <v>182</v>
      </c>
      <c r="G19" s="7" t="s">
        <v>187</v>
      </c>
      <c r="H19" s="7" t="s">
        <v>193</v>
      </c>
      <c r="I19" t="s">
        <v>198</v>
      </c>
      <c r="J19" t="s">
        <v>204</v>
      </c>
    </row>
    <row r="20" spans="2:10" x14ac:dyDescent="0.25">
      <c r="B20" s="6" t="s">
        <v>103</v>
      </c>
      <c r="C20" s="6" t="s">
        <v>166</v>
      </c>
      <c r="D20" s="6" t="s">
        <v>166</v>
      </c>
      <c r="E20" s="6" t="s">
        <v>177</v>
      </c>
      <c r="F20" s="6" t="s">
        <v>177</v>
      </c>
      <c r="G20" s="6" t="s">
        <v>188</v>
      </c>
      <c r="H20" s="6" t="s">
        <v>188</v>
      </c>
      <c r="I20" t="s">
        <v>199</v>
      </c>
      <c r="J20" t="s">
        <v>199</v>
      </c>
    </row>
    <row r="21" spans="2:10" x14ac:dyDescent="0.25">
      <c r="B21" s="6" t="s">
        <v>102</v>
      </c>
      <c r="C21" s="6" t="s">
        <v>167</v>
      </c>
      <c r="D21" s="6" t="s">
        <v>172</v>
      </c>
      <c r="E21" s="6" t="s">
        <v>178</v>
      </c>
      <c r="F21" s="6" t="s">
        <v>183</v>
      </c>
      <c r="G21" s="6" t="s">
        <v>189</v>
      </c>
      <c r="H21" s="6" t="s">
        <v>194</v>
      </c>
      <c r="I21" t="s">
        <v>200</v>
      </c>
      <c r="J21" t="s">
        <v>205</v>
      </c>
    </row>
    <row r="22" spans="2:10" x14ac:dyDescent="0.25">
      <c r="B22" s="6" t="s">
        <v>101</v>
      </c>
      <c r="C22" s="6" t="s">
        <v>168</v>
      </c>
      <c r="D22" s="6" t="s">
        <v>173</v>
      </c>
      <c r="E22" s="6" t="s">
        <v>179</v>
      </c>
      <c r="F22" s="6" t="s">
        <v>184</v>
      </c>
      <c r="G22" s="6" t="s">
        <v>190</v>
      </c>
      <c r="H22" s="6" t="s">
        <v>195</v>
      </c>
      <c r="I22" t="s">
        <v>201</v>
      </c>
      <c r="J22" t="s">
        <v>206</v>
      </c>
    </row>
    <row r="23" spans="2:10" x14ac:dyDescent="0.25">
      <c r="B23" s="6" t="s">
        <v>161</v>
      </c>
      <c r="C23" s="6" t="s">
        <v>161</v>
      </c>
      <c r="D23" s="6" t="s">
        <v>161</v>
      </c>
      <c r="E23" s="6" t="s">
        <v>161</v>
      </c>
      <c r="F23" s="6" t="s">
        <v>161</v>
      </c>
      <c r="G23" s="6" t="s">
        <v>161</v>
      </c>
      <c r="H23" s="6" t="s">
        <v>161</v>
      </c>
      <c r="I23" t="s">
        <v>161</v>
      </c>
      <c r="J23" t="s">
        <v>161</v>
      </c>
    </row>
    <row r="24" spans="2:10" x14ac:dyDescent="0.25">
      <c r="B24" s="6" t="s">
        <v>162</v>
      </c>
      <c r="C24" s="6" t="s">
        <v>162</v>
      </c>
      <c r="D24" s="6" t="s">
        <v>162</v>
      </c>
      <c r="E24" s="6" t="s">
        <v>162</v>
      </c>
      <c r="F24" s="6" t="s">
        <v>162</v>
      </c>
      <c r="G24" s="6" t="s">
        <v>162</v>
      </c>
      <c r="H24" s="6" t="s">
        <v>162</v>
      </c>
      <c r="I24" t="s">
        <v>162</v>
      </c>
      <c r="J24" t="s">
        <v>162</v>
      </c>
    </row>
    <row r="25" spans="2:10" x14ac:dyDescent="0.25">
      <c r="B25" s="6" t="s">
        <v>100</v>
      </c>
      <c r="C25" s="6" t="s">
        <v>100</v>
      </c>
      <c r="D25" s="6" t="s">
        <v>100</v>
      </c>
      <c r="E25" s="6" t="s">
        <v>100</v>
      </c>
      <c r="F25" s="6" t="s">
        <v>100</v>
      </c>
      <c r="G25" s="6" t="s">
        <v>100</v>
      </c>
      <c r="H25" s="6" t="s">
        <v>100</v>
      </c>
      <c r="I25" t="s">
        <v>100</v>
      </c>
      <c r="J25" t="s">
        <v>100</v>
      </c>
    </row>
    <row r="26" spans="2:10" x14ac:dyDescent="0.25">
      <c r="B26" s="6" t="s">
        <v>307</v>
      </c>
      <c r="C26" s="6" t="s">
        <v>307</v>
      </c>
      <c r="D26" s="6" t="s">
        <v>307</v>
      </c>
      <c r="E26" s="6" t="s">
        <v>307</v>
      </c>
      <c r="F26" s="6" t="s">
        <v>307</v>
      </c>
      <c r="G26" s="6" t="s">
        <v>307</v>
      </c>
      <c r="H26" s="6" t="s">
        <v>307</v>
      </c>
      <c r="I26" t="s">
        <v>307</v>
      </c>
      <c r="J26" t="s">
        <v>307</v>
      </c>
    </row>
    <row r="27" spans="2:10" x14ac:dyDescent="0.25">
      <c r="B27" s="6" t="s">
        <v>99</v>
      </c>
      <c r="C27" s="6" t="s">
        <v>99</v>
      </c>
      <c r="D27" s="6" t="s">
        <v>99</v>
      </c>
      <c r="E27" s="6" t="s">
        <v>99</v>
      </c>
      <c r="F27" s="6" t="s">
        <v>99</v>
      </c>
      <c r="G27" s="6" t="s">
        <v>99</v>
      </c>
      <c r="H27" s="6" t="s">
        <v>99</v>
      </c>
      <c r="I27" t="s">
        <v>99</v>
      </c>
      <c r="J27" t="s">
        <v>99</v>
      </c>
    </row>
    <row r="28" spans="2:10" x14ac:dyDescent="0.25">
      <c r="B28" s="6" t="s">
        <v>98</v>
      </c>
      <c r="C28" s="6" t="s">
        <v>98</v>
      </c>
      <c r="D28" s="6" t="s">
        <v>98</v>
      </c>
      <c r="E28" s="6" t="s">
        <v>98</v>
      </c>
      <c r="F28" s="6" t="s">
        <v>98</v>
      </c>
      <c r="G28" s="6" t="s">
        <v>98</v>
      </c>
      <c r="H28" s="6" t="s">
        <v>98</v>
      </c>
      <c r="I28" t="s">
        <v>98</v>
      </c>
      <c r="J28" t="s">
        <v>98</v>
      </c>
    </row>
    <row r="29" spans="2:10" x14ac:dyDescent="0.25">
      <c r="B29" s="6" t="s">
        <v>89</v>
      </c>
      <c r="C29" s="6" t="s">
        <v>89</v>
      </c>
      <c r="D29" s="6" t="s">
        <v>89</v>
      </c>
      <c r="E29" s="6" t="s">
        <v>89</v>
      </c>
      <c r="F29" s="6" t="s">
        <v>89</v>
      </c>
      <c r="G29" s="6" t="s">
        <v>89</v>
      </c>
      <c r="H29" s="6" t="s">
        <v>89</v>
      </c>
      <c r="I29" t="s">
        <v>89</v>
      </c>
      <c r="J29" t="s">
        <v>89</v>
      </c>
    </row>
    <row r="30" spans="2:10" x14ac:dyDescent="0.25">
      <c r="B30" s="6"/>
      <c r="C30" s="6"/>
      <c r="D30" s="6"/>
      <c r="E30" s="6"/>
      <c r="F30" s="6"/>
      <c r="G30" s="6"/>
      <c r="H30" s="6"/>
    </row>
    <row r="31" spans="2:10" x14ac:dyDescent="0.25">
      <c r="B31" s="6" t="s">
        <v>89</v>
      </c>
      <c r="C31" s="6" t="s">
        <v>89</v>
      </c>
      <c r="D31" s="6" t="s">
        <v>89</v>
      </c>
      <c r="E31" s="6" t="s">
        <v>89</v>
      </c>
      <c r="F31" s="6" t="s">
        <v>89</v>
      </c>
      <c r="G31" s="6" t="s">
        <v>89</v>
      </c>
      <c r="H31" s="6" t="s">
        <v>89</v>
      </c>
      <c r="I31" t="s">
        <v>89</v>
      </c>
      <c r="J31" t="s">
        <v>89</v>
      </c>
    </row>
    <row r="32" spans="2:10" x14ac:dyDescent="0.25">
      <c r="B32" s="6" t="s">
        <v>97</v>
      </c>
      <c r="C32" s="6" t="s">
        <v>97</v>
      </c>
      <c r="D32" s="6" t="s">
        <v>97</v>
      </c>
      <c r="E32" s="6" t="s">
        <v>97</v>
      </c>
      <c r="F32" s="6" t="s">
        <v>97</v>
      </c>
      <c r="G32" s="6" t="s">
        <v>97</v>
      </c>
      <c r="H32" s="6" t="s">
        <v>97</v>
      </c>
      <c r="I32" t="s">
        <v>97</v>
      </c>
      <c r="J32" t="s">
        <v>97</v>
      </c>
    </row>
    <row r="33" spans="2:10" x14ac:dyDescent="0.25">
      <c r="B33" s="6" t="s">
        <v>89</v>
      </c>
      <c r="C33" s="6" t="s">
        <v>89</v>
      </c>
      <c r="D33" s="6" t="s">
        <v>89</v>
      </c>
      <c r="E33" s="6" t="s">
        <v>89</v>
      </c>
      <c r="F33" s="6" t="s">
        <v>89</v>
      </c>
      <c r="G33" s="6" t="s">
        <v>89</v>
      </c>
      <c r="H33" s="6" t="s">
        <v>89</v>
      </c>
      <c r="I33" t="s">
        <v>89</v>
      </c>
      <c r="J33" t="s">
        <v>89</v>
      </c>
    </row>
    <row r="34" spans="2:10" x14ac:dyDescent="0.25">
      <c r="B34" s="6"/>
      <c r="C34" s="6"/>
      <c r="D34" s="6"/>
      <c r="E34" s="6"/>
      <c r="F34" s="6"/>
      <c r="G34" s="6"/>
      <c r="H34" s="6"/>
    </row>
    <row r="35" spans="2:10" x14ac:dyDescent="0.25">
      <c r="B35" s="6" t="s">
        <v>89</v>
      </c>
      <c r="C35" s="6" t="s">
        <v>89</v>
      </c>
      <c r="D35" s="6" t="s">
        <v>89</v>
      </c>
      <c r="E35" s="6" t="s">
        <v>89</v>
      </c>
      <c r="F35" s="6" t="s">
        <v>89</v>
      </c>
      <c r="G35" s="6" t="s">
        <v>89</v>
      </c>
      <c r="H35" s="6" t="s">
        <v>89</v>
      </c>
      <c r="I35" t="s">
        <v>89</v>
      </c>
      <c r="J35" t="s">
        <v>89</v>
      </c>
    </row>
    <row r="36" spans="2:10" x14ac:dyDescent="0.25">
      <c r="B36" s="6" t="s">
        <v>96</v>
      </c>
      <c r="C36" s="6" t="s">
        <v>96</v>
      </c>
      <c r="D36" s="6" t="s">
        <v>96</v>
      </c>
      <c r="E36" s="6" t="s">
        <v>96</v>
      </c>
      <c r="F36" s="6" t="s">
        <v>96</v>
      </c>
      <c r="G36" s="6" t="s">
        <v>96</v>
      </c>
      <c r="H36" s="6" t="s">
        <v>96</v>
      </c>
      <c r="I36" t="s">
        <v>96</v>
      </c>
      <c r="J36" t="s">
        <v>96</v>
      </c>
    </row>
    <row r="37" spans="2:10" x14ac:dyDescent="0.25">
      <c r="B37" s="6" t="s">
        <v>91</v>
      </c>
      <c r="C37" s="6" t="s">
        <v>91</v>
      </c>
      <c r="D37" s="6" t="s">
        <v>91</v>
      </c>
      <c r="E37" s="6" t="s">
        <v>91</v>
      </c>
      <c r="F37" s="6" t="s">
        <v>91</v>
      </c>
      <c r="G37" s="6" t="s">
        <v>91</v>
      </c>
      <c r="H37" s="6" t="s">
        <v>91</v>
      </c>
      <c r="I37" t="s">
        <v>91</v>
      </c>
      <c r="J37" t="s">
        <v>91</v>
      </c>
    </row>
    <row r="38" spans="2:10" x14ac:dyDescent="0.25">
      <c r="B38" s="6" t="s">
        <v>95</v>
      </c>
      <c r="C38" s="6" t="s">
        <v>95</v>
      </c>
      <c r="D38" s="6" t="s">
        <v>95</v>
      </c>
      <c r="E38" s="6" t="s">
        <v>95</v>
      </c>
      <c r="F38" s="6" t="s">
        <v>95</v>
      </c>
      <c r="G38" s="6" t="s">
        <v>95</v>
      </c>
      <c r="H38" s="6" t="s">
        <v>95</v>
      </c>
      <c r="I38" t="s">
        <v>95</v>
      </c>
      <c r="J38" t="s">
        <v>95</v>
      </c>
    </row>
    <row r="39" spans="2:10" x14ac:dyDescent="0.25"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t="s">
        <v>94</v>
      </c>
      <c r="J39" t="s">
        <v>94</v>
      </c>
    </row>
    <row r="40" spans="2:10" x14ac:dyDescent="0.25">
      <c r="B40" s="6" t="s">
        <v>93</v>
      </c>
      <c r="C40" s="6" t="s">
        <v>93</v>
      </c>
      <c r="D40" s="6" t="s">
        <v>93</v>
      </c>
      <c r="E40" s="6" t="s">
        <v>93</v>
      </c>
      <c r="F40" s="6" t="s">
        <v>93</v>
      </c>
      <c r="G40" s="6" t="s">
        <v>93</v>
      </c>
      <c r="H40" s="6" t="s">
        <v>93</v>
      </c>
      <c r="I40" t="s">
        <v>93</v>
      </c>
      <c r="J40" t="s">
        <v>93</v>
      </c>
    </row>
    <row r="41" spans="2:10" x14ac:dyDescent="0.25">
      <c r="B41" s="6" t="s">
        <v>92</v>
      </c>
      <c r="C41" s="6" t="s">
        <v>92</v>
      </c>
      <c r="D41" s="6" t="s">
        <v>92</v>
      </c>
      <c r="E41" s="6" t="s">
        <v>92</v>
      </c>
      <c r="F41" s="6" t="s">
        <v>92</v>
      </c>
      <c r="G41" s="6" t="s">
        <v>92</v>
      </c>
      <c r="H41" s="6" t="s">
        <v>92</v>
      </c>
      <c r="I41" t="s">
        <v>92</v>
      </c>
      <c r="J41" t="s">
        <v>92</v>
      </c>
    </row>
    <row r="42" spans="2:10" x14ac:dyDescent="0.25">
      <c r="B42" s="6" t="s">
        <v>89</v>
      </c>
      <c r="C42" s="6" t="s">
        <v>89</v>
      </c>
      <c r="D42" s="6" t="s">
        <v>89</v>
      </c>
      <c r="E42" s="6" t="s">
        <v>89</v>
      </c>
      <c r="F42" s="6" t="s">
        <v>89</v>
      </c>
      <c r="G42" s="6" t="s">
        <v>89</v>
      </c>
      <c r="H42" s="6" t="s">
        <v>89</v>
      </c>
      <c r="I42" t="s">
        <v>89</v>
      </c>
      <c r="J42" t="s">
        <v>89</v>
      </c>
    </row>
    <row r="43" spans="2:10" x14ac:dyDescent="0.25">
      <c r="B43" s="6"/>
      <c r="C43" s="6"/>
      <c r="D43" s="6"/>
      <c r="E43" s="6"/>
      <c r="F43" s="6"/>
      <c r="G43" s="6"/>
      <c r="H43" s="6"/>
    </row>
    <row r="44" spans="2:10" x14ac:dyDescent="0.25">
      <c r="B44" s="6" t="s">
        <v>89</v>
      </c>
      <c r="C44" s="6" t="s">
        <v>89</v>
      </c>
      <c r="D44" s="6" t="s">
        <v>89</v>
      </c>
      <c r="E44" s="6" t="s">
        <v>89</v>
      </c>
      <c r="F44" s="6" t="s">
        <v>89</v>
      </c>
      <c r="G44" s="6" t="s">
        <v>89</v>
      </c>
      <c r="H44" s="6" t="s">
        <v>89</v>
      </c>
      <c r="I44" t="s">
        <v>89</v>
      </c>
      <c r="J44" t="s">
        <v>89</v>
      </c>
    </row>
    <row r="45" spans="2:10" x14ac:dyDescent="0.25">
      <c r="B45" s="6" t="s">
        <v>91</v>
      </c>
      <c r="C45" s="6" t="s">
        <v>91</v>
      </c>
      <c r="D45" s="6" t="s">
        <v>91</v>
      </c>
      <c r="E45" s="6" t="s">
        <v>91</v>
      </c>
      <c r="F45" s="6" t="s">
        <v>91</v>
      </c>
      <c r="G45" s="6" t="s">
        <v>91</v>
      </c>
      <c r="H45" s="6" t="s">
        <v>91</v>
      </c>
      <c r="I45" t="s">
        <v>91</v>
      </c>
      <c r="J45" t="s">
        <v>91</v>
      </c>
    </row>
    <row r="46" spans="2:10" x14ac:dyDescent="0.25">
      <c r="B46" s="6" t="s">
        <v>90</v>
      </c>
      <c r="C46" s="6" t="s">
        <v>90</v>
      </c>
      <c r="D46" s="6" t="s">
        <v>90</v>
      </c>
      <c r="E46" s="6" t="s">
        <v>90</v>
      </c>
      <c r="F46" s="6" t="s">
        <v>90</v>
      </c>
      <c r="G46" s="6" t="s">
        <v>90</v>
      </c>
      <c r="H46" s="6" t="s">
        <v>90</v>
      </c>
      <c r="I46" t="s">
        <v>90</v>
      </c>
      <c r="J46" t="s">
        <v>90</v>
      </c>
    </row>
    <row r="47" spans="2:10" x14ac:dyDescent="0.25">
      <c r="B47" s="6" t="s">
        <v>89</v>
      </c>
      <c r="C47" s="6" t="s">
        <v>89</v>
      </c>
      <c r="D47" s="6" t="s">
        <v>89</v>
      </c>
      <c r="E47" s="6" t="s">
        <v>89</v>
      </c>
      <c r="F47" s="6" t="s">
        <v>89</v>
      </c>
      <c r="G47" s="6" t="s">
        <v>89</v>
      </c>
      <c r="H47" s="6" t="s">
        <v>89</v>
      </c>
      <c r="I47" t="s">
        <v>89</v>
      </c>
      <c r="J47" t="s">
        <v>89</v>
      </c>
    </row>
    <row r="48" spans="2:10" x14ac:dyDescent="0.25">
      <c r="B48" s="6"/>
      <c r="C48" s="6"/>
      <c r="D48" s="6"/>
      <c r="E48" s="6"/>
      <c r="F48" s="6"/>
      <c r="G48" s="6"/>
      <c r="H48" s="6"/>
    </row>
    <row r="49" spans="2:10" x14ac:dyDescent="0.25">
      <c r="B49" s="6" t="s">
        <v>89</v>
      </c>
      <c r="C49" s="6" t="s">
        <v>89</v>
      </c>
      <c r="D49" s="6" t="s">
        <v>89</v>
      </c>
      <c r="E49" s="6" t="s">
        <v>89</v>
      </c>
      <c r="F49" s="6" t="s">
        <v>89</v>
      </c>
      <c r="G49" s="6" t="s">
        <v>89</v>
      </c>
      <c r="H49" s="6" t="s">
        <v>89</v>
      </c>
      <c r="I49" t="s">
        <v>89</v>
      </c>
      <c r="J49" t="s">
        <v>89</v>
      </c>
    </row>
    <row r="50" spans="2:10" x14ac:dyDescent="0.25"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>
        <v>0</v>
      </c>
      <c r="J50">
        <v>0</v>
      </c>
    </row>
    <row r="51" spans="2:10" x14ac:dyDescent="0.25">
      <c r="B51" s="6" t="s">
        <v>88</v>
      </c>
      <c r="C51" s="6" t="s">
        <v>88</v>
      </c>
      <c r="D51" s="6" t="s">
        <v>88</v>
      </c>
      <c r="E51" s="6" t="s">
        <v>88</v>
      </c>
      <c r="F51" s="6" t="s">
        <v>88</v>
      </c>
      <c r="G51" s="6" t="s">
        <v>88</v>
      </c>
      <c r="H51" s="6" t="s">
        <v>88</v>
      </c>
      <c r="I51" t="s">
        <v>88</v>
      </c>
      <c r="J51" t="s">
        <v>88</v>
      </c>
    </row>
    <row r="52" spans="2:10" x14ac:dyDescent="0.25">
      <c r="B52" s="6" t="s">
        <v>87</v>
      </c>
      <c r="C52" s="6" t="s">
        <v>87</v>
      </c>
      <c r="D52" s="6" t="s">
        <v>87</v>
      </c>
      <c r="E52" s="6" t="s">
        <v>87</v>
      </c>
      <c r="F52" s="6" t="s">
        <v>87</v>
      </c>
      <c r="G52" s="6" t="s">
        <v>87</v>
      </c>
      <c r="H52" s="6" t="s">
        <v>87</v>
      </c>
      <c r="I52" t="s">
        <v>87</v>
      </c>
      <c r="J52" t="s">
        <v>87</v>
      </c>
    </row>
    <row r="53" spans="2:10" x14ac:dyDescent="0.25">
      <c r="B53" s="6" t="s">
        <v>86</v>
      </c>
      <c r="C53" s="6" t="s">
        <v>86</v>
      </c>
      <c r="D53" s="6" t="s">
        <v>86</v>
      </c>
      <c r="E53" s="6" t="s">
        <v>86</v>
      </c>
      <c r="F53" s="6" t="s">
        <v>86</v>
      </c>
      <c r="G53" s="6" t="s">
        <v>86</v>
      </c>
      <c r="H53" s="6" t="s">
        <v>86</v>
      </c>
      <c r="I53" t="s">
        <v>86</v>
      </c>
      <c r="J53" t="s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>
      <selection activeCell="C6" sqref="C6"/>
    </sheetView>
  </sheetViews>
  <sheetFormatPr defaultRowHeight="15" x14ac:dyDescent="0.25"/>
  <cols>
    <col min="2" max="2" width="11" style="2" bestFit="1" customWidth="1"/>
    <col min="3" max="3" width="21.28515625" style="3" customWidth="1"/>
    <col min="4" max="4" width="17.140625" style="3" bestFit="1" customWidth="1"/>
    <col min="5" max="5" width="23.140625" style="3" bestFit="1" customWidth="1"/>
    <col min="6" max="6" width="21.140625" style="3" bestFit="1" customWidth="1"/>
    <col min="7" max="7" width="20.140625" style="3" bestFit="1" customWidth="1"/>
    <col min="8" max="8" width="22.7109375" style="3" bestFit="1" customWidth="1"/>
    <col min="9" max="9" width="9.5703125" style="3" bestFit="1" customWidth="1"/>
    <col min="20" max="20" width="14.42578125" style="3" bestFit="1" customWidth="1"/>
    <col min="21" max="21" width="11.7109375" style="3" bestFit="1" customWidth="1"/>
    <col min="22" max="22" width="9.42578125" style="3" bestFit="1" customWidth="1"/>
    <col min="23" max="23" width="17.28515625" style="3" customWidth="1"/>
    <col min="24" max="24" width="15.42578125" style="3" bestFit="1" customWidth="1"/>
    <col min="25" max="29" width="11.7109375" style="3" bestFit="1" customWidth="1"/>
    <col min="30" max="30" width="9.42578125" style="3" bestFit="1" customWidth="1"/>
    <col min="31" max="31" width="14.28515625" style="3" bestFit="1" customWidth="1"/>
    <col min="32" max="32" width="11.7109375" style="3" bestFit="1" customWidth="1"/>
    <col min="33" max="33" width="16.85546875" style="3" bestFit="1" customWidth="1"/>
  </cols>
  <sheetData>
    <row r="1" spans="1:40" s="4" customFormat="1" ht="120" x14ac:dyDescent="0.25">
      <c r="A1" s="4" t="s">
        <v>85</v>
      </c>
      <c r="B1" s="4" t="s">
        <v>84</v>
      </c>
      <c r="C1" s="22" t="s">
        <v>83</v>
      </c>
      <c r="D1" s="5" t="s">
        <v>229</v>
      </c>
      <c r="E1" s="5" t="s">
        <v>230</v>
      </c>
      <c r="F1" s="4" t="s">
        <v>82</v>
      </c>
      <c r="G1" s="4" t="s">
        <v>81</v>
      </c>
      <c r="H1" s="4" t="s">
        <v>80</v>
      </c>
      <c r="I1" s="4" t="s">
        <v>79</v>
      </c>
      <c r="J1" s="4" t="s">
        <v>78</v>
      </c>
      <c r="K1" s="4" t="s">
        <v>77</v>
      </c>
      <c r="L1" s="4" t="s">
        <v>231</v>
      </c>
      <c r="M1" s="4" t="s">
        <v>232</v>
      </c>
      <c r="N1" s="4" t="s">
        <v>233</v>
      </c>
      <c r="O1" s="4" t="s">
        <v>234</v>
      </c>
      <c r="P1" s="4" t="s">
        <v>235</v>
      </c>
      <c r="Q1" s="4" t="s">
        <v>236</v>
      </c>
      <c r="R1" s="4" t="s">
        <v>237</v>
      </c>
      <c r="S1" s="4" t="s">
        <v>238</v>
      </c>
      <c r="T1" s="4" t="s">
        <v>239</v>
      </c>
      <c r="U1" s="4" t="s">
        <v>240</v>
      </c>
      <c r="V1" s="5" t="s">
        <v>310</v>
      </c>
      <c r="W1" s="5" t="s">
        <v>276</v>
      </c>
      <c r="X1" s="5" t="s">
        <v>241</v>
      </c>
      <c r="Y1" s="5" t="s">
        <v>311</v>
      </c>
      <c r="Z1" s="5" t="s">
        <v>242</v>
      </c>
      <c r="AA1" s="5" t="s">
        <v>243</v>
      </c>
      <c r="AB1" s="5" t="s">
        <v>244</v>
      </c>
      <c r="AC1" s="5" t="s">
        <v>245</v>
      </c>
      <c r="AD1" s="5" t="s">
        <v>308</v>
      </c>
      <c r="AE1" s="5" t="s">
        <v>309</v>
      </c>
      <c r="AF1" s="5" t="s">
        <v>312</v>
      </c>
      <c r="AG1" s="5" t="s">
        <v>277</v>
      </c>
      <c r="AH1" s="5" t="s">
        <v>313</v>
      </c>
      <c r="AI1" s="5" t="s">
        <v>246</v>
      </c>
      <c r="AJ1" s="4" t="s">
        <v>76</v>
      </c>
      <c r="AK1" s="4" t="s">
        <v>75</v>
      </c>
      <c r="AL1" s="4" t="s">
        <v>74</v>
      </c>
      <c r="AM1" s="4" t="s">
        <v>73</v>
      </c>
    </row>
    <row r="2" spans="1:40" x14ac:dyDescent="0.25">
      <c r="A2">
        <v>1</v>
      </c>
      <c r="B2">
        <v>-1</v>
      </c>
      <c r="C2" s="23">
        <v>0</v>
      </c>
      <c r="D2" s="3">
        <v>23853973.233630002</v>
      </c>
      <c r="E2" s="3">
        <v>520743.1544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3">
        <v>201.452561</v>
      </c>
      <c r="W2" s="3">
        <v>179634545.73789701</v>
      </c>
      <c r="X2" s="3">
        <v>23853028.375300001</v>
      </c>
      <c r="Y2" s="3">
        <v>1123501.9619</v>
      </c>
      <c r="Z2" s="3">
        <v>501284.74339999998</v>
      </c>
      <c r="AA2" s="3">
        <v>1251144.4887999999</v>
      </c>
      <c r="AB2" s="3">
        <v>898574.28726400004</v>
      </c>
      <c r="AC2" s="3">
        <v>396271.259831</v>
      </c>
      <c r="AD2" s="3">
        <v>867526.01821899996</v>
      </c>
      <c r="AE2" s="3">
        <v>382578.97260600002</v>
      </c>
      <c r="AF2" s="3">
        <v>201.452561</v>
      </c>
      <c r="AG2" s="3">
        <v>179634545.73789701</v>
      </c>
      <c r="AH2" s="3">
        <v>1110290.6706729999</v>
      </c>
      <c r="AI2" s="3">
        <v>1251144.4887999999</v>
      </c>
      <c r="AJ2">
        <v>0</v>
      </c>
      <c r="AK2">
        <v>3</v>
      </c>
      <c r="AL2">
        <v>8</v>
      </c>
      <c r="AM2">
        <v>99991.578125</v>
      </c>
      <c r="AN2" t="s">
        <v>247</v>
      </c>
    </row>
    <row r="3" spans="1:40" x14ac:dyDescent="0.25">
      <c r="A3">
        <v>2</v>
      </c>
      <c r="B3">
        <v>-1</v>
      </c>
      <c r="C3" s="23">
        <v>59962255.188000001</v>
      </c>
      <c r="D3" s="3">
        <v>22920414.627625</v>
      </c>
      <c r="E3" s="3">
        <v>453634.09250000003</v>
      </c>
      <c r="F3">
        <v>515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3">
        <v>176.33709400000001</v>
      </c>
      <c r="W3" s="3">
        <v>155406809.44138899</v>
      </c>
      <c r="X3" s="3">
        <v>22918283.861200001</v>
      </c>
      <c r="Y3" s="3">
        <v>853890.13670000003</v>
      </c>
      <c r="Z3" s="3">
        <v>439244.73129999998</v>
      </c>
      <c r="AA3" s="3">
        <v>1064977.7179</v>
      </c>
      <c r="AB3" s="3">
        <v>898574.28726400004</v>
      </c>
      <c r="AC3" s="3">
        <v>396271.259831</v>
      </c>
      <c r="AD3" s="3">
        <v>734897.68123400002</v>
      </c>
      <c r="AE3" s="3">
        <v>324089.87611499999</v>
      </c>
      <c r="AF3" s="3">
        <v>176.33709400000001</v>
      </c>
      <c r="AG3" s="3">
        <v>155406809.44138899</v>
      </c>
      <c r="AH3" s="3">
        <v>785241.41240300005</v>
      </c>
      <c r="AI3" s="3">
        <v>1064977.7179</v>
      </c>
      <c r="AJ3">
        <v>0</v>
      </c>
      <c r="AK3">
        <v>0</v>
      </c>
      <c r="AL3">
        <v>0</v>
      </c>
      <c r="AM3">
        <v>99999.5625</v>
      </c>
      <c r="AN3" t="s">
        <v>248</v>
      </c>
    </row>
    <row r="4" spans="1:40" x14ac:dyDescent="0.25">
      <c r="A4">
        <v>3</v>
      </c>
      <c r="B4">
        <v>-1</v>
      </c>
      <c r="C4" s="23">
        <v>154815541.6602</v>
      </c>
      <c r="D4" s="3">
        <v>22560507.997295</v>
      </c>
      <c r="E4" s="3">
        <v>396859.73300000001</v>
      </c>
      <c r="F4">
        <v>0</v>
      </c>
      <c r="G4">
        <v>515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3">
        <v>169.48350099999999</v>
      </c>
      <c r="W4" s="3">
        <v>149313955.76782101</v>
      </c>
      <c r="X4" s="3">
        <v>22557701.1699</v>
      </c>
      <c r="Y4" s="3">
        <v>740361.40540000005</v>
      </c>
      <c r="Z4" s="3">
        <v>385751.92420000001</v>
      </c>
      <c r="AA4" s="3">
        <v>726185.23259999999</v>
      </c>
      <c r="AB4" s="3">
        <v>898574.28726400004</v>
      </c>
      <c r="AC4" s="3">
        <v>396271.259831</v>
      </c>
      <c r="AD4" s="3">
        <v>683913.01653599995</v>
      </c>
      <c r="AE4" s="3">
        <v>301605.638898</v>
      </c>
      <c r="AF4" s="3">
        <v>169.48350099999999</v>
      </c>
      <c r="AG4" s="3">
        <v>149313955.76782101</v>
      </c>
      <c r="AH4" s="3">
        <v>650294.75539399998</v>
      </c>
      <c r="AI4" s="3">
        <v>726185.23259999999</v>
      </c>
      <c r="AJ4">
        <v>0</v>
      </c>
      <c r="AK4">
        <v>4</v>
      </c>
      <c r="AL4">
        <v>34</v>
      </c>
      <c r="AM4">
        <v>99965.554688000004</v>
      </c>
      <c r="AN4" t="s">
        <v>249</v>
      </c>
    </row>
    <row r="5" spans="1:40" x14ac:dyDescent="0.25">
      <c r="A5">
        <v>4</v>
      </c>
      <c r="B5">
        <v>-1</v>
      </c>
      <c r="C5" s="23">
        <v>249254796.62110001</v>
      </c>
      <c r="D5" s="3">
        <v>22234471.945982002</v>
      </c>
      <c r="E5" s="3">
        <v>340263.35269999999</v>
      </c>
      <c r="F5">
        <v>0</v>
      </c>
      <c r="G5">
        <v>0</v>
      </c>
      <c r="H5">
        <v>515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3">
        <v>163.664119</v>
      </c>
      <c r="W5" s="3">
        <v>144203800.18376899</v>
      </c>
      <c r="X5" s="3">
        <v>22231295.143800002</v>
      </c>
      <c r="Y5" s="3">
        <v>640571.57579999999</v>
      </c>
      <c r="Z5" s="3">
        <v>334089.84299999999</v>
      </c>
      <c r="AA5" s="3">
        <v>435868.21639999998</v>
      </c>
      <c r="AB5" s="3">
        <v>898574.28726400004</v>
      </c>
      <c r="AC5" s="3">
        <v>396271.259831</v>
      </c>
      <c r="AD5" s="3">
        <v>642676.52058500005</v>
      </c>
      <c r="AE5" s="3">
        <v>283420.34379800002</v>
      </c>
      <c r="AF5" s="3">
        <v>163.664119</v>
      </c>
      <c r="AG5" s="3">
        <v>144203800.18376899</v>
      </c>
      <c r="AH5" s="3">
        <v>533163.54840299999</v>
      </c>
      <c r="AI5" s="3">
        <v>435868.21639999998</v>
      </c>
      <c r="AJ5">
        <v>0</v>
      </c>
      <c r="AK5">
        <v>2</v>
      </c>
      <c r="AL5">
        <v>28</v>
      </c>
      <c r="AM5">
        <v>99971.554688000004</v>
      </c>
      <c r="AN5" t="s">
        <v>250</v>
      </c>
    </row>
    <row r="6" spans="1:40" x14ac:dyDescent="0.25">
      <c r="A6">
        <v>5</v>
      </c>
      <c r="B6">
        <v>-1</v>
      </c>
      <c r="C6" s="23">
        <v>44009012.3389</v>
      </c>
      <c r="D6" s="3">
        <v>23260766.782219</v>
      </c>
      <c r="E6" s="3">
        <v>465905.93119999999</v>
      </c>
      <c r="F6">
        <v>0</v>
      </c>
      <c r="G6">
        <v>0</v>
      </c>
      <c r="H6">
        <v>0</v>
      </c>
      <c r="I6">
        <v>515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3">
        <v>182.329453</v>
      </c>
      <c r="W6" s="3">
        <v>161350011.755279</v>
      </c>
      <c r="X6" s="3">
        <v>23258785.311099999</v>
      </c>
      <c r="Y6" s="3">
        <v>951203.32519999996</v>
      </c>
      <c r="Z6" s="3">
        <v>450728.14419999998</v>
      </c>
      <c r="AA6" s="3">
        <v>1065295.3758</v>
      </c>
      <c r="AB6" s="3">
        <v>898574.28726400004</v>
      </c>
      <c r="AC6" s="3">
        <v>396271.259831</v>
      </c>
      <c r="AD6" s="3">
        <v>762403.68001500005</v>
      </c>
      <c r="AE6" s="3">
        <v>336220.02124700003</v>
      </c>
      <c r="AF6" s="3">
        <v>182.329453</v>
      </c>
      <c r="AG6" s="3">
        <v>161350011.755279</v>
      </c>
      <c r="AH6" s="3">
        <v>894136.63435499999</v>
      </c>
      <c r="AI6" s="3">
        <v>1065295.3758</v>
      </c>
      <c r="AJ6">
        <v>0</v>
      </c>
      <c r="AK6">
        <v>0</v>
      </c>
      <c r="AL6">
        <v>0</v>
      </c>
      <c r="AM6">
        <v>99999.5625</v>
      </c>
      <c r="AN6" t="s">
        <v>251</v>
      </c>
    </row>
    <row r="7" spans="1:40" x14ac:dyDescent="0.25">
      <c r="A7">
        <v>6</v>
      </c>
      <c r="B7">
        <v>-1</v>
      </c>
      <c r="C7" s="23">
        <v>106955819.38959999</v>
      </c>
      <c r="D7" s="3">
        <v>23038864.984843001</v>
      </c>
      <c r="E7" s="3">
        <v>413910.47210000001</v>
      </c>
      <c r="F7">
        <v>0</v>
      </c>
      <c r="G7">
        <v>0</v>
      </c>
      <c r="H7">
        <v>0</v>
      </c>
      <c r="I7">
        <v>0</v>
      </c>
      <c r="J7">
        <v>515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3">
        <v>176.801571</v>
      </c>
      <c r="W7" s="3">
        <v>156158621.819662</v>
      </c>
      <c r="X7" s="3">
        <v>23036473.611299999</v>
      </c>
      <c r="Y7" s="3">
        <v>874179.57350000006</v>
      </c>
      <c r="Z7" s="3">
        <v>401166.84269999998</v>
      </c>
      <c r="AA7" s="3">
        <v>726504.82810000004</v>
      </c>
      <c r="AB7" s="3">
        <v>898574.28726400004</v>
      </c>
      <c r="AC7" s="3">
        <v>396271.259831</v>
      </c>
      <c r="AD7" s="3">
        <v>719951.77990099997</v>
      </c>
      <c r="AE7" s="3">
        <v>317498.73350500001</v>
      </c>
      <c r="AF7" s="3">
        <v>176.801571</v>
      </c>
      <c r="AG7" s="3">
        <v>156158621.819662</v>
      </c>
      <c r="AH7" s="3">
        <v>799279.00905899995</v>
      </c>
      <c r="AI7" s="3">
        <v>726504.82810000004</v>
      </c>
      <c r="AJ7">
        <v>0</v>
      </c>
      <c r="AK7">
        <v>1</v>
      </c>
      <c r="AL7">
        <v>17</v>
      </c>
      <c r="AM7">
        <v>99982.554688000004</v>
      </c>
      <c r="AN7" t="s">
        <v>252</v>
      </c>
    </row>
    <row r="8" spans="1:40" x14ac:dyDescent="0.25">
      <c r="A8">
        <v>7</v>
      </c>
      <c r="B8">
        <v>-1</v>
      </c>
      <c r="C8" s="23">
        <v>169488583.71090001</v>
      </c>
      <c r="D8" s="3">
        <v>22851480.368457999</v>
      </c>
      <c r="E8" s="3">
        <v>361022.22690000001</v>
      </c>
      <c r="F8">
        <v>0</v>
      </c>
      <c r="G8">
        <v>0</v>
      </c>
      <c r="H8">
        <v>0</v>
      </c>
      <c r="I8">
        <v>0</v>
      </c>
      <c r="J8">
        <v>0</v>
      </c>
      <c r="K8">
        <v>515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3">
        <v>172.04349999999999</v>
      </c>
      <c r="W8" s="3">
        <v>151717987.41203099</v>
      </c>
      <c r="X8" s="3">
        <v>22848674.745700002</v>
      </c>
      <c r="Y8" s="3">
        <v>807205.26820000005</v>
      </c>
      <c r="Z8" s="3">
        <v>352596.84820000001</v>
      </c>
      <c r="AA8" s="3">
        <v>436050.96789999999</v>
      </c>
      <c r="AB8" s="3">
        <v>898574.28726400004</v>
      </c>
      <c r="AC8" s="3">
        <v>396271.259831</v>
      </c>
      <c r="AD8" s="3">
        <v>684636.46733999997</v>
      </c>
      <c r="AE8" s="3">
        <v>301924.68046900001</v>
      </c>
      <c r="AF8" s="3">
        <v>172.04349999999999</v>
      </c>
      <c r="AG8" s="3">
        <v>151717987.41203099</v>
      </c>
      <c r="AH8" s="3">
        <v>717466.50483300001</v>
      </c>
      <c r="AI8" s="3">
        <v>436050.96789999999</v>
      </c>
      <c r="AJ8">
        <v>0</v>
      </c>
      <c r="AK8">
        <v>2</v>
      </c>
      <c r="AL8">
        <v>28</v>
      </c>
      <c r="AM8">
        <v>99971.546875</v>
      </c>
      <c r="AN8" t="s">
        <v>253</v>
      </c>
    </row>
    <row r="9" spans="1:40" x14ac:dyDescent="0.25">
      <c r="A9">
        <v>8</v>
      </c>
      <c r="B9">
        <v>-1</v>
      </c>
      <c r="C9" s="23">
        <v>130875695.7656</v>
      </c>
      <c r="D9" s="3">
        <v>8429690.1084540002</v>
      </c>
      <c r="E9" s="3">
        <v>33039.282800000001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512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3">
        <v>179.60749799999999</v>
      </c>
      <c r="W9" s="3">
        <v>179634545.73789701</v>
      </c>
      <c r="X9" s="3">
        <v>8413703.4070999995</v>
      </c>
      <c r="Y9" s="3">
        <v>997746.85900000005</v>
      </c>
      <c r="Z9" s="3">
        <v>33094.128599999996</v>
      </c>
      <c r="AA9" s="3">
        <v>1251144.4887999999</v>
      </c>
      <c r="AB9" s="3">
        <v>898574.28726400004</v>
      </c>
      <c r="AC9" s="3">
        <v>396271.259831</v>
      </c>
      <c r="AD9" s="3">
        <v>504143.61766400002</v>
      </c>
      <c r="AE9" s="3">
        <v>222327.33383700001</v>
      </c>
      <c r="AF9" s="3">
        <v>179.60749799999999</v>
      </c>
      <c r="AG9" s="3">
        <v>179634545.73789701</v>
      </c>
      <c r="AH9" s="3">
        <v>834225.16207099997</v>
      </c>
      <c r="AI9" s="3">
        <v>1251144.4887999999</v>
      </c>
      <c r="AJ9">
        <v>11</v>
      </c>
      <c r="AK9">
        <v>1</v>
      </c>
      <c r="AL9">
        <v>17</v>
      </c>
      <c r="AM9">
        <v>99982.609375</v>
      </c>
      <c r="AN9" t="s">
        <v>254</v>
      </c>
    </row>
    <row r="10" spans="1:40" x14ac:dyDescent="0.25">
      <c r="A10">
        <v>9</v>
      </c>
      <c r="B10">
        <v>-1</v>
      </c>
      <c r="C10" s="23">
        <v>833618905</v>
      </c>
      <c r="D10" s="3">
        <v>571378.93961</v>
      </c>
      <c r="E10" s="3">
        <v>32709.474099999999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3">
        <v>190.472612</v>
      </c>
      <c r="W10" s="3">
        <v>179634545.73789701</v>
      </c>
      <c r="X10" s="3">
        <v>568522.22829999996</v>
      </c>
      <c r="Y10" s="3">
        <v>726349.27350000001</v>
      </c>
      <c r="Z10" s="3">
        <v>32731.410400000001</v>
      </c>
      <c r="AA10" s="3">
        <v>1251144.4887999999</v>
      </c>
      <c r="AB10" s="3">
        <v>898574.28726400004</v>
      </c>
      <c r="AC10" s="3">
        <v>396271.259831</v>
      </c>
      <c r="AD10" s="3">
        <v>553854.31579899997</v>
      </c>
      <c r="AE10" s="3">
        <v>244249.751666</v>
      </c>
      <c r="AF10" s="3">
        <v>190.472612</v>
      </c>
      <c r="AG10" s="3">
        <v>179634545.73789701</v>
      </c>
      <c r="AH10" s="3">
        <v>594887.65553300001</v>
      </c>
      <c r="AI10" s="3">
        <v>1251144.4887999999</v>
      </c>
      <c r="AJ10">
        <v>0</v>
      </c>
      <c r="AK10">
        <v>1</v>
      </c>
      <c r="AL10">
        <v>10</v>
      </c>
      <c r="AM10">
        <v>99989.578125</v>
      </c>
      <c r="AN10" t="s">
        <v>255</v>
      </c>
    </row>
    <row r="11" spans="1:40" x14ac:dyDescent="0.25">
      <c r="A11">
        <v>10</v>
      </c>
      <c r="B11">
        <v>-1</v>
      </c>
      <c r="C11" s="23">
        <v>3142981563</v>
      </c>
      <c r="D11" s="3">
        <v>258622.27072500001</v>
      </c>
      <c r="E11" s="3">
        <v>27181.6505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512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3">
        <v>202.14927499999999</v>
      </c>
      <c r="W11" s="3">
        <v>179634545.73789701</v>
      </c>
      <c r="X11" s="3">
        <v>257684.24650000001</v>
      </c>
      <c r="Y11" s="3">
        <v>599694.58779999998</v>
      </c>
      <c r="Z11" s="3">
        <v>27201.4961</v>
      </c>
      <c r="AA11" s="3">
        <v>1251144.4887999999</v>
      </c>
      <c r="AB11" s="3">
        <v>898574.28726400004</v>
      </c>
      <c r="AC11" s="3">
        <v>396271.259831</v>
      </c>
      <c r="AD11" s="3">
        <v>612722.65767700004</v>
      </c>
      <c r="AE11" s="3">
        <v>270210.69049800001</v>
      </c>
      <c r="AF11" s="3">
        <v>202.14927499999999</v>
      </c>
      <c r="AG11" s="3">
        <v>179634545.73789701</v>
      </c>
      <c r="AH11" s="3">
        <v>496997.82310500002</v>
      </c>
      <c r="AI11" s="3">
        <v>1251144.4887999999</v>
      </c>
      <c r="AJ11">
        <v>0</v>
      </c>
      <c r="AK11">
        <v>2</v>
      </c>
      <c r="AL11">
        <v>11</v>
      </c>
      <c r="AM11">
        <v>99988.609375</v>
      </c>
      <c r="AN11" t="s">
        <v>256</v>
      </c>
    </row>
    <row r="12" spans="1:40" x14ac:dyDescent="0.25">
      <c r="A12">
        <v>11</v>
      </c>
      <c r="B12">
        <v>-1</v>
      </c>
      <c r="C12" s="23">
        <v>6285963126</v>
      </c>
      <c r="D12" s="3">
        <v>159685.49949300001</v>
      </c>
      <c r="E12" s="3">
        <v>17142.224200000001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3">
        <v>225.25439700000001</v>
      </c>
      <c r="W12" s="3">
        <v>179634545.73789701</v>
      </c>
      <c r="X12" s="3">
        <v>159340.98199999999</v>
      </c>
      <c r="Y12" s="3">
        <v>478056.20640000002</v>
      </c>
      <c r="Z12" s="3">
        <v>17175.003499999999</v>
      </c>
      <c r="AA12" s="3">
        <v>1251144.4887999999</v>
      </c>
      <c r="AB12" s="3">
        <v>898574.28726400004</v>
      </c>
      <c r="AC12" s="3">
        <v>396271.259831</v>
      </c>
      <c r="AD12" s="3">
        <v>740705.73159700003</v>
      </c>
      <c r="AE12" s="3">
        <v>326651.22606700001</v>
      </c>
      <c r="AF12" s="3">
        <v>225.25439700000001</v>
      </c>
      <c r="AG12" s="3">
        <v>179634545.73789701</v>
      </c>
      <c r="AH12" s="3">
        <v>423957.26139</v>
      </c>
      <c r="AI12" s="3">
        <v>1251144.4887999999</v>
      </c>
      <c r="AJ12">
        <v>0</v>
      </c>
      <c r="AK12">
        <v>0</v>
      </c>
      <c r="AL12">
        <v>0</v>
      </c>
      <c r="AM12">
        <v>99999.664063000004</v>
      </c>
      <c r="AN12" t="s">
        <v>257</v>
      </c>
    </row>
    <row r="13" spans="1:40" x14ac:dyDescent="0.25">
      <c r="A13">
        <v>12</v>
      </c>
      <c r="B13">
        <v>-1</v>
      </c>
      <c r="C13" s="23">
        <v>86541928.171900004</v>
      </c>
      <c r="D13" s="3">
        <v>1041032.20472</v>
      </c>
      <c r="E13" s="3">
        <v>15334.801299999999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512</v>
      </c>
      <c r="Q13">
        <v>0</v>
      </c>
      <c r="R13">
        <v>0</v>
      </c>
      <c r="S13">
        <v>0</v>
      </c>
      <c r="T13">
        <v>0</v>
      </c>
      <c r="U13">
        <v>0</v>
      </c>
      <c r="V13" s="3">
        <v>186.60617199999999</v>
      </c>
      <c r="W13" s="3">
        <v>179634545.73789701</v>
      </c>
      <c r="X13" s="3">
        <v>1037422.3915</v>
      </c>
      <c r="Y13" s="3">
        <v>817283.41070000001</v>
      </c>
      <c r="Z13" s="3">
        <v>15334.8362</v>
      </c>
      <c r="AA13" s="3">
        <v>1251144.4887999999</v>
      </c>
      <c r="AB13" s="3">
        <v>898574.28726400004</v>
      </c>
      <c r="AC13" s="3">
        <v>396271.259831</v>
      </c>
      <c r="AD13" s="3">
        <v>520040.06555499998</v>
      </c>
      <c r="AE13" s="3">
        <v>229337.66725699999</v>
      </c>
      <c r="AF13" s="3">
        <v>186.60617199999999</v>
      </c>
      <c r="AG13" s="3">
        <v>179634545.73789701</v>
      </c>
      <c r="AH13" s="3">
        <v>676476.40000899998</v>
      </c>
      <c r="AI13" s="3">
        <v>1251144.4887999999</v>
      </c>
      <c r="AJ13">
        <v>17</v>
      </c>
      <c r="AK13">
        <v>0</v>
      </c>
      <c r="AL13">
        <v>0</v>
      </c>
      <c r="AM13">
        <v>99999.601563000004</v>
      </c>
      <c r="AN13" t="s">
        <v>258</v>
      </c>
    </row>
    <row r="14" spans="1:40" x14ac:dyDescent="0.25">
      <c r="A14">
        <v>13</v>
      </c>
      <c r="B14">
        <v>-1</v>
      </c>
      <c r="C14" s="23">
        <v>548616158</v>
      </c>
      <c r="D14" s="3">
        <v>172902.899557</v>
      </c>
      <c r="E14" s="3">
        <v>16353.0201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512</v>
      </c>
      <c r="R14">
        <v>0</v>
      </c>
      <c r="S14">
        <v>0</v>
      </c>
      <c r="T14">
        <v>0</v>
      </c>
      <c r="U14">
        <v>0</v>
      </c>
      <c r="V14" s="3">
        <v>205.92709099999999</v>
      </c>
      <c r="W14" s="3">
        <v>179634545.73789701</v>
      </c>
      <c r="X14" s="3">
        <v>172291.5361</v>
      </c>
      <c r="Y14" s="3">
        <v>539250.53200000001</v>
      </c>
      <c r="Z14" s="3">
        <v>16353.0201</v>
      </c>
      <c r="AA14" s="3">
        <v>1251144.4887999999</v>
      </c>
      <c r="AB14" s="3">
        <v>898574.28726400004</v>
      </c>
      <c r="AC14" s="3">
        <v>396271.259831</v>
      </c>
      <c r="AD14" s="3">
        <v>591224.87710200006</v>
      </c>
      <c r="AE14" s="3">
        <v>260730.16920100001</v>
      </c>
      <c r="AF14" s="3">
        <v>205.92709099999999</v>
      </c>
      <c r="AG14" s="3">
        <v>179634545.73789701</v>
      </c>
      <c r="AH14" s="3">
        <v>443157.06053999998</v>
      </c>
      <c r="AI14" s="3">
        <v>1251144.4887999999</v>
      </c>
      <c r="AJ14">
        <v>10</v>
      </c>
      <c r="AK14">
        <v>0</v>
      </c>
      <c r="AL14">
        <v>0</v>
      </c>
      <c r="AM14">
        <v>99999.59375</v>
      </c>
      <c r="AN14" t="s">
        <v>259</v>
      </c>
    </row>
    <row r="15" spans="1:40" x14ac:dyDescent="0.25">
      <c r="A15">
        <v>14</v>
      </c>
      <c r="B15">
        <v>-1</v>
      </c>
      <c r="C15" s="23">
        <v>2066304637</v>
      </c>
      <c r="D15" s="3">
        <v>116308.78849599999</v>
      </c>
      <c r="E15" s="3">
        <v>17358.388599999998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512</v>
      </c>
      <c r="S15">
        <v>0</v>
      </c>
      <c r="T15">
        <v>0</v>
      </c>
      <c r="U15">
        <v>0</v>
      </c>
      <c r="V15" s="3">
        <v>224.783467</v>
      </c>
      <c r="W15" s="3">
        <v>179634545.73789701</v>
      </c>
      <c r="X15" s="3">
        <v>115985.43090000001</v>
      </c>
      <c r="Y15" s="3">
        <v>442518.97320000001</v>
      </c>
      <c r="Z15" s="3">
        <v>17358.3753</v>
      </c>
      <c r="AA15" s="3">
        <v>1251144.4887999999</v>
      </c>
      <c r="AB15" s="3">
        <v>898574.28726400004</v>
      </c>
      <c r="AC15" s="3">
        <v>396271.259831</v>
      </c>
      <c r="AD15" s="3">
        <v>670963.02008399996</v>
      </c>
      <c r="AE15" s="3">
        <v>295894.69028600003</v>
      </c>
      <c r="AF15" s="3">
        <v>224.783467</v>
      </c>
      <c r="AG15" s="3">
        <v>179634545.73789701</v>
      </c>
      <c r="AH15" s="3">
        <v>375289.19405699999</v>
      </c>
      <c r="AI15" s="3">
        <v>1251144.4887999999</v>
      </c>
      <c r="AJ15">
        <v>1</v>
      </c>
      <c r="AK15">
        <v>0</v>
      </c>
      <c r="AL15">
        <v>0</v>
      </c>
      <c r="AM15">
        <v>99999.585938000004</v>
      </c>
      <c r="AN15" t="s">
        <v>260</v>
      </c>
    </row>
    <row r="16" spans="1:40" x14ac:dyDescent="0.25">
      <c r="A16">
        <v>15</v>
      </c>
      <c r="B16">
        <v>-1</v>
      </c>
      <c r="C16" s="23">
        <v>4132609274</v>
      </c>
      <c r="D16" s="3">
        <v>93490.597508000006</v>
      </c>
      <c r="E16" s="3">
        <v>19337.3917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512</v>
      </c>
      <c r="T16">
        <v>0</v>
      </c>
      <c r="U16">
        <v>0</v>
      </c>
      <c r="V16" s="3">
        <v>261.45038399999999</v>
      </c>
      <c r="W16" s="3">
        <v>179634545.73789701</v>
      </c>
      <c r="X16" s="3">
        <v>93351.712199999994</v>
      </c>
      <c r="Y16" s="3">
        <v>340763.72960000002</v>
      </c>
      <c r="Z16" s="3">
        <v>19337.095099999999</v>
      </c>
      <c r="AA16" s="3">
        <v>1251144.4887999999</v>
      </c>
      <c r="AB16" s="3">
        <v>898574.28726400004</v>
      </c>
      <c r="AC16" s="3">
        <v>396271.259831</v>
      </c>
      <c r="AD16" s="3">
        <v>849182.38566200004</v>
      </c>
      <c r="AE16" s="3">
        <v>374489.43043200002</v>
      </c>
      <c r="AF16" s="3">
        <v>261.45038399999999</v>
      </c>
      <c r="AG16" s="3">
        <v>179634545.73789701</v>
      </c>
      <c r="AH16" s="3">
        <v>335422.48038700002</v>
      </c>
      <c r="AI16" s="3">
        <v>1251144.4887999999</v>
      </c>
      <c r="AJ16">
        <v>0</v>
      </c>
      <c r="AK16">
        <v>0</v>
      </c>
      <c r="AL16">
        <v>0</v>
      </c>
      <c r="AM16">
        <v>99999.609375</v>
      </c>
      <c r="AN16" t="s">
        <v>261</v>
      </c>
    </row>
  </sheetData>
  <sortState ref="A2:AM27">
    <sortCondition ref="A2:A2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</vt:lpstr>
      <vt:lpstr>PND files</vt:lpstr>
      <vt:lpstr>RES files</vt:lpstr>
      <vt:lpstr>Run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Todd D [CARD]</dc:creator>
  <cp:lastModifiedBy>Campbell, Todd D [CARD]</cp:lastModifiedBy>
  <dcterms:created xsi:type="dcterms:W3CDTF">2017-09-26T14:12:01Z</dcterms:created>
  <dcterms:modified xsi:type="dcterms:W3CDTF">2019-09-11T17:15:26Z</dcterms:modified>
</cp:coreProperties>
</file>