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AtividadesFaculdade\Arquivos\Estatistica\Prova 01\"/>
    </mc:Choice>
  </mc:AlternateContent>
  <xr:revisionPtr revIDLastSave="0" documentId="13_ncr:1_{75667179-3FEA-4509-A3E6-C7FC5A001F7C}" xr6:coauthVersionLast="46" xr6:coauthVersionMax="46" xr10:uidLastSave="{00000000-0000-0000-0000-000000000000}"/>
  <bookViews>
    <workbookView xWindow="-120" yWindow="-120" windowWidth="20730" windowHeight="11760" xr2:uid="{A77F4E86-F905-4AA5-9E5C-6D71E79B919B}"/>
  </bookViews>
  <sheets>
    <sheet name="Questão 1" sheetId="1" r:id="rId1"/>
    <sheet name="Questão 2" sheetId="2" r:id="rId2"/>
    <sheet name="Questão 4" sheetId="3" r:id="rId3"/>
  </sheets>
  <definedNames>
    <definedName name="_xlchart.v1.0" hidden="1">'Questão 1'!$E$20:$E$25</definedName>
    <definedName name="_xlchart.v1.1" hidden="1">'Questão 1'!$F$20:$F$25</definedName>
    <definedName name="_xlchart.v1.2" hidden="1">'Questão 1'!$E$20:$E$25</definedName>
    <definedName name="_xlchart.v1.3" hidden="1">'Questão 1'!$F$20:$F$25</definedName>
    <definedName name="_xlchart.v1.4" hidden="1">'Questão 1'!$E$20:$E$25</definedName>
    <definedName name="_xlchart.v1.5" hidden="1">'Questão 1'!$F$20:$F$25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1" l="1"/>
  <c r="D100" i="1"/>
  <c r="D101" i="1"/>
  <c r="D102" i="1"/>
  <c r="D103" i="1"/>
  <c r="D105" i="1" s="1"/>
  <c r="D106" i="1" s="1"/>
  <c r="D104" i="1"/>
  <c r="D99" i="1"/>
  <c r="D96" i="1"/>
  <c r="D97" i="1" s="1"/>
  <c r="H94" i="1"/>
  <c r="H95" i="1" s="1"/>
  <c r="H96" i="1" s="1"/>
  <c r="H97" i="1" s="1"/>
  <c r="H98" i="1" s="1"/>
  <c r="H93" i="1"/>
  <c r="D92" i="1" l="1"/>
  <c r="D90" i="1" l="1"/>
  <c r="D81" i="1"/>
  <c r="D70" i="1"/>
  <c r="D74" i="1"/>
  <c r="D63" i="1"/>
  <c r="D66" i="1"/>
  <c r="D49" i="1"/>
  <c r="D76" i="1" s="1"/>
  <c r="B3" i="2"/>
  <c r="B18" i="2" s="1"/>
  <c r="B22" i="3"/>
  <c r="B9" i="3"/>
  <c r="B15" i="3" s="1"/>
  <c r="E6" i="3"/>
  <c r="B6" i="3"/>
  <c r="D59" i="1" l="1"/>
  <c r="D67" i="1"/>
  <c r="D55" i="1"/>
  <c r="D62" i="1"/>
  <c r="D58" i="1"/>
  <c r="D54" i="1"/>
  <c r="D73" i="1"/>
  <c r="D69" i="1"/>
  <c r="D65" i="1"/>
  <c r="D61" i="1"/>
  <c r="D57" i="1"/>
  <c r="D53" i="1"/>
  <c r="D72" i="1"/>
  <c r="D68" i="1"/>
  <c r="D52" i="1"/>
  <c r="D64" i="1"/>
  <c r="D60" i="1"/>
  <c r="D56" i="1"/>
  <c r="D75" i="1"/>
  <c r="D71" i="1"/>
  <c r="B16" i="3"/>
  <c r="B13" i="3"/>
  <c r="B23" i="3"/>
  <c r="B14" i="3"/>
  <c r="B17" i="2"/>
  <c r="B12" i="2"/>
  <c r="B11" i="2"/>
  <c r="B10" i="2"/>
  <c r="B9" i="2"/>
  <c r="B8" i="2"/>
  <c r="D77" i="1" l="1"/>
  <c r="D78" i="1" s="1"/>
  <c r="B13" i="2"/>
  <c r="B14" i="2" s="1"/>
  <c r="B17" i="3"/>
  <c r="B18" i="3" s="1"/>
  <c r="B6" i="2"/>
  <c r="E8" i="1"/>
  <c r="E13" i="1" s="1"/>
  <c r="D17" i="1" s="1"/>
  <c r="G21" i="1"/>
  <c r="H21" i="1" s="1"/>
  <c r="G22" i="1"/>
  <c r="G23" i="1"/>
  <c r="G24" i="1"/>
  <c r="I24" i="1" s="1"/>
  <c r="G25" i="1"/>
  <c r="G26" i="1"/>
  <c r="G20" i="1"/>
  <c r="E26" i="1"/>
  <c r="E9" i="1"/>
  <c r="H22" i="1" l="1"/>
  <c r="E11" i="1"/>
  <c r="D16" i="1" s="1"/>
  <c r="H23" i="1"/>
  <c r="H24" i="1" s="1"/>
  <c r="H25" i="1" s="1"/>
  <c r="I23" i="1"/>
  <c r="I22" i="1" s="1"/>
  <c r="I21" i="1" s="1"/>
  <c r="I20" i="1" s="1"/>
</calcChain>
</file>

<file path=xl/sharedStrings.xml><?xml version="1.0" encoding="utf-8"?>
<sst xmlns="http://schemas.openxmlformats.org/spreadsheetml/2006/main" count="129" uniqueCount="67">
  <si>
    <t>Dados</t>
  </si>
  <si>
    <t>At=</t>
  </si>
  <si>
    <t>i=</t>
  </si>
  <si>
    <t>≅</t>
  </si>
  <si>
    <t>h =</t>
  </si>
  <si>
    <t>At/i =</t>
  </si>
  <si>
    <t>ou</t>
  </si>
  <si>
    <t>Condição h</t>
  </si>
  <si>
    <t>h*i + menor xi &gt;= xi</t>
  </si>
  <si>
    <t>15,9-14=</t>
  </si>
  <si>
    <t>1+(3,3*log(n))=</t>
  </si>
  <si>
    <t>LINHAS</t>
  </si>
  <si>
    <t>Intervalo</t>
  </si>
  <si>
    <t>fi</t>
  </si>
  <si>
    <t>Xm</t>
  </si>
  <si>
    <t>fri (%)</t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</si>
  <si>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Symbol"/>
        <family val="1"/>
        <charset val="2"/>
      </rPr>
      <t>¯</t>
    </r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</si>
  <si>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Symbol"/>
        <family val="1"/>
        <charset val="2"/>
      </rPr>
      <t>­</t>
    </r>
  </si>
  <si>
    <t>14 |--- 14,32</t>
  </si>
  <si>
    <t>14,32 |--- 14,64</t>
  </si>
  <si>
    <t>14,64 |--- 14,96</t>
  </si>
  <si>
    <t>14,96|--- 15,28</t>
  </si>
  <si>
    <t>15,28 |--- 15,6</t>
  </si>
  <si>
    <t>15,6 |--- 15,92</t>
  </si>
  <si>
    <t>Média</t>
  </si>
  <si>
    <t>Mediana</t>
  </si>
  <si>
    <t>Moda</t>
  </si>
  <si>
    <t>Amplitude Total</t>
  </si>
  <si>
    <t>Não tem</t>
  </si>
  <si>
    <t>118,36-118,29</t>
  </si>
  <si>
    <t>SOMA/9</t>
  </si>
  <si>
    <t>Somatório variância</t>
  </si>
  <si>
    <t>Resultado somatório</t>
  </si>
  <si>
    <t>Resultado variância</t>
  </si>
  <si>
    <t>Variância Arredondada</t>
  </si>
  <si>
    <t>Desvio Padrão</t>
  </si>
  <si>
    <t>CV</t>
  </si>
  <si>
    <t>Resistência (MPa)</t>
  </si>
  <si>
    <t>Total</t>
  </si>
  <si>
    <t>((599-Media)^2)*25</t>
  </si>
  <si>
    <t>((598-Media)^2)*15</t>
  </si>
  <si>
    <t>((512-Media)^2)*30</t>
  </si>
  <si>
    <t>((513-Media)^2)*35</t>
  </si>
  <si>
    <t>(Soma de todos)</t>
  </si>
  <si>
    <t>(Soma/(total-1) = Soma/104)</t>
  </si>
  <si>
    <t>((118,29-Média)^2)</t>
  </si>
  <si>
    <t>((118,33-Média)^2)*2</t>
  </si>
  <si>
    <t>((118,34-Média)^2)*2</t>
  </si>
  <si>
    <t>((118,35-Média)^2)*2</t>
  </si>
  <si>
    <t>((118,36-Média)^2)*2</t>
  </si>
  <si>
    <t>(Soma/(total-1)</t>
  </si>
  <si>
    <t>(SOMA/QUANTIDADE = 368,65/25)</t>
  </si>
  <si>
    <t>(Valor central com os dados ordenados)</t>
  </si>
  <si>
    <t>((xi-Média)^2)</t>
  </si>
  <si>
    <t>(Raiz da variância)</t>
  </si>
  <si>
    <t>VALORES ISOLADOS:</t>
  </si>
  <si>
    <t>INTERVALOS:</t>
  </si>
  <si>
    <t>(SOMA DE TODOS MULTIPLICADOS PELAS SUAS FREQUÊNCIAS/QUANTIDADE = 368,72/25)</t>
  </si>
  <si>
    <t>n/2=</t>
  </si>
  <si>
    <t>Lmd=</t>
  </si>
  <si>
    <t>Fant=</t>
  </si>
  <si>
    <t>Fmd=</t>
  </si>
  <si>
    <t>h=</t>
  </si>
  <si>
    <t>Fi↓</t>
  </si>
  <si>
    <t>Variância arredondada</t>
  </si>
  <si>
    <t>((PontoMedio-Média)^2)*Frequencia</t>
  </si>
  <si>
    <t>SOMA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</si>
</sst>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0"/>
    <numFmt numFmtId="166" formatCode="0.0"/>
    <numFmt numFmtId="167" formatCode="0.00000000000"/>
    <numFmt numFmtId="168" formatCode="0.000000000000"/>
    <numFmt numFmtId="169" formatCode="0.0000000000000"/>
    <numFmt numFmtId="170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7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'Questão 1'!$F$20:$F$25</c:f>
              <c:numCache>
                <c:formatCode>0.00</c:formatCode>
                <c:ptCount val="6"/>
                <c:pt idx="0">
                  <c:v>14.16</c:v>
                </c:pt>
                <c:pt idx="1">
                  <c:v>14.48</c:v>
                </c:pt>
                <c:pt idx="2">
                  <c:v>14.8</c:v>
                </c:pt>
                <c:pt idx="3">
                  <c:v>15.12</c:v>
                </c:pt>
                <c:pt idx="4">
                  <c:v>15.44</c:v>
                </c:pt>
                <c:pt idx="5">
                  <c:v>15.76</c:v>
                </c:pt>
              </c:numCache>
            </c:numRef>
          </c:cat>
          <c:val>
            <c:numRef>
              <c:f>'Questão 1'!$E$20:$E$25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469-8488-A87D1A2E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49551"/>
        <c:axId val="1360449967"/>
      </c:lineChart>
      <c:catAx>
        <c:axId val="1360449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449967"/>
        <c:crosses val="autoZero"/>
        <c:auto val="1"/>
        <c:lblAlgn val="ctr"/>
        <c:lblOffset val="100"/>
        <c:noMultiLvlLbl val="0"/>
      </c:catAx>
      <c:valAx>
        <c:axId val="13604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4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85725</xdr:rowOff>
    </xdr:from>
    <xdr:to>
      <xdr:col>10</xdr:col>
      <xdr:colOff>67684</xdr:colOff>
      <xdr:row>5</xdr:row>
      <xdr:rowOff>123963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DBCB8-653D-4D3D-9AB8-5B23D879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5725"/>
          <a:ext cx="7230484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26</xdr:row>
      <xdr:rowOff>152400</xdr:rowOff>
    </xdr:from>
    <xdr:to>
      <xdr:col>7</xdr:col>
      <xdr:colOff>358775</xdr:colOff>
      <xdr:row>46</xdr:row>
      <xdr:rowOff>78105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B418D8-B534-40EC-ABAB-4A690C9210A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43500"/>
          <a:ext cx="5607050" cy="37357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304800</xdr:colOff>
      <xdr:row>28</xdr:row>
      <xdr:rowOff>19050</xdr:rowOff>
    </xdr:from>
    <xdr:to>
      <xdr:col>17</xdr:col>
      <xdr:colOff>0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110B87-E9EF-44B1-AFD7-29195D62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1181100</xdr:colOff>
      <xdr:row>91</xdr:row>
      <xdr:rowOff>47625</xdr:rowOff>
    </xdr:from>
    <xdr:to>
      <xdr:col>6</xdr:col>
      <xdr:colOff>343170</xdr:colOff>
      <xdr:row>96</xdr:row>
      <xdr:rowOff>47758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73F4F5-6F1B-415C-A9EF-56EACC7A1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17421225"/>
          <a:ext cx="1933845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018-6712-43CD-84EC-58B58B271E58}">
  <dimension ref="A1:M109"/>
  <sheetViews>
    <sheetView tabSelected="1" topLeftCell="A88" workbookViewId="0">
      <selection activeCell="C90" sqref="C90:J109"/>
    </sheetView>
  </sheetViews>
  <sheetFormatPr defaultRowHeight="15" x14ac:dyDescent="0.25"/>
  <cols>
    <col min="1" max="1" width="9.140625" style="3"/>
    <col min="2" max="2" width="10.42578125" bestFit="1" customWidth="1"/>
    <col min="3" max="3" width="21.5703125" bestFit="1" customWidth="1"/>
    <col min="4" max="4" width="18.140625" bestFit="1" customWidth="1"/>
    <col min="5" max="5" width="14.28515625" customWidth="1"/>
  </cols>
  <sheetData>
    <row r="1" spans="1:9" x14ac:dyDescent="0.25">
      <c r="A1" s="2" t="s">
        <v>0</v>
      </c>
      <c r="B1" s="1"/>
    </row>
    <row r="2" spans="1:9" x14ac:dyDescent="0.25">
      <c r="A2" s="3">
        <v>14</v>
      </c>
    </row>
    <row r="3" spans="1:9" x14ac:dyDescent="0.25">
      <c r="A3" s="3">
        <v>14.1</v>
      </c>
    </row>
    <row r="4" spans="1:9" x14ac:dyDescent="0.25">
      <c r="A4" s="3">
        <v>14.13</v>
      </c>
    </row>
    <row r="5" spans="1:9" x14ac:dyDescent="0.25">
      <c r="A5" s="3">
        <v>14.17</v>
      </c>
    </row>
    <row r="6" spans="1:9" x14ac:dyDescent="0.25">
      <c r="A6" s="3">
        <v>14.2</v>
      </c>
    </row>
    <row r="7" spans="1:9" x14ac:dyDescent="0.25">
      <c r="A7" s="3">
        <v>14.2</v>
      </c>
    </row>
    <row r="8" spans="1:9" x14ac:dyDescent="0.25">
      <c r="A8" s="3">
        <v>14.3</v>
      </c>
      <c r="C8" s="2" t="s">
        <v>1</v>
      </c>
      <c r="D8" s="3" t="s">
        <v>9</v>
      </c>
      <c r="E8" s="6">
        <f>15.9-14</f>
        <v>1.9000000000000004</v>
      </c>
    </row>
    <row r="9" spans="1:9" x14ac:dyDescent="0.25">
      <c r="A9" s="3">
        <v>14.3</v>
      </c>
      <c r="C9" s="2" t="s">
        <v>2</v>
      </c>
      <c r="D9" s="3" t="s">
        <v>10</v>
      </c>
      <c r="E9" s="3">
        <f>1+(3.3*LOG(25))</f>
        <v>5.6132020286177244</v>
      </c>
      <c r="F9" s="4" t="s">
        <v>3</v>
      </c>
      <c r="G9" s="6">
        <v>5.6132020286177244</v>
      </c>
      <c r="H9" s="4" t="s">
        <v>3</v>
      </c>
      <c r="I9" s="3">
        <v>6</v>
      </c>
    </row>
    <row r="10" spans="1:9" x14ac:dyDescent="0.25">
      <c r="A10" s="3">
        <v>14.3</v>
      </c>
    </row>
    <row r="11" spans="1:9" ht="15.75" x14ac:dyDescent="0.25">
      <c r="A11" s="3">
        <v>14.35</v>
      </c>
      <c r="C11" s="5" t="s">
        <v>4</v>
      </c>
      <c r="D11" s="3" t="s">
        <v>5</v>
      </c>
      <c r="E11" s="6">
        <f>E8/G9</f>
        <v>0.33848772773779595</v>
      </c>
    </row>
    <row r="12" spans="1:9" x14ac:dyDescent="0.25">
      <c r="A12" s="3">
        <v>14.4</v>
      </c>
      <c r="D12" s="3"/>
      <c r="E12" s="2" t="s">
        <v>6</v>
      </c>
    </row>
    <row r="13" spans="1:9" x14ac:dyDescent="0.25">
      <c r="A13" s="3">
        <v>14.5</v>
      </c>
      <c r="D13" s="3"/>
      <c r="E13" s="6">
        <f>E8/I9</f>
        <v>0.31666666666666671</v>
      </c>
    </row>
    <row r="14" spans="1:9" x14ac:dyDescent="0.25">
      <c r="A14" s="3">
        <v>14.6</v>
      </c>
    </row>
    <row r="15" spans="1:9" x14ac:dyDescent="0.25">
      <c r="A15" s="3">
        <v>14.7</v>
      </c>
      <c r="C15" s="1" t="s">
        <v>7</v>
      </c>
      <c r="D15" s="3" t="s">
        <v>8</v>
      </c>
    </row>
    <row r="16" spans="1:9" x14ac:dyDescent="0.25">
      <c r="A16" s="3">
        <v>14.8</v>
      </c>
      <c r="C16" s="6">
        <v>0.34</v>
      </c>
      <c r="D16" s="6">
        <f>E11*I9+A2</f>
        <v>16.030926366426776</v>
      </c>
    </row>
    <row r="17" spans="1:11" x14ac:dyDescent="0.25">
      <c r="A17" s="3">
        <v>14.8</v>
      </c>
      <c r="C17" s="2">
        <v>0.32</v>
      </c>
      <c r="D17" s="11">
        <f>E13*I9+A2</f>
        <v>15.9</v>
      </c>
    </row>
    <row r="18" spans="1:11" x14ac:dyDescent="0.25">
      <c r="A18" s="3">
        <v>14.9</v>
      </c>
    </row>
    <row r="19" spans="1:11" ht="17.25" x14ac:dyDescent="0.3">
      <c r="A19" s="3">
        <v>15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9" t="s">
        <v>16</v>
      </c>
      <c r="I19" s="9" t="s">
        <v>17</v>
      </c>
    </row>
    <row r="20" spans="1:11" x14ac:dyDescent="0.25">
      <c r="A20" s="3">
        <v>15.1</v>
      </c>
      <c r="C20" s="3">
        <v>1</v>
      </c>
      <c r="D20" s="3" t="s">
        <v>18</v>
      </c>
      <c r="E20" s="3">
        <v>9</v>
      </c>
      <c r="F20" s="6">
        <v>14.16</v>
      </c>
      <c r="G20" s="10">
        <f>(E20/25)*100</f>
        <v>36</v>
      </c>
      <c r="H20" s="3">
        <v>36</v>
      </c>
      <c r="I20" s="3">
        <f>I21+G20</f>
        <v>100</v>
      </c>
    </row>
    <row r="21" spans="1:11" x14ac:dyDescent="0.25">
      <c r="A21" s="3">
        <v>15.2</v>
      </c>
      <c r="C21" s="3">
        <v>2</v>
      </c>
      <c r="D21" s="3" t="s">
        <v>19</v>
      </c>
      <c r="E21" s="3">
        <v>4</v>
      </c>
      <c r="F21" s="6">
        <v>14.48</v>
      </c>
      <c r="G21" s="10">
        <f t="shared" ref="G21:G26" si="0">(E21/25)*100</f>
        <v>16</v>
      </c>
      <c r="H21" s="3">
        <f>H20+G21</f>
        <v>52</v>
      </c>
      <c r="I21" s="3">
        <f>I22+G21</f>
        <v>64</v>
      </c>
    </row>
    <row r="22" spans="1:11" x14ac:dyDescent="0.25">
      <c r="A22" s="3">
        <v>15.6</v>
      </c>
      <c r="C22" s="3">
        <v>3</v>
      </c>
      <c r="D22" s="3" t="s">
        <v>20</v>
      </c>
      <c r="E22" s="3">
        <v>4</v>
      </c>
      <c r="F22" s="6">
        <v>14.8</v>
      </c>
      <c r="G22" s="10">
        <f t="shared" si="0"/>
        <v>16</v>
      </c>
      <c r="H22" s="3">
        <f>H21+G22</f>
        <v>68</v>
      </c>
      <c r="I22" s="3">
        <f>I23+G22</f>
        <v>48</v>
      </c>
    </row>
    <row r="23" spans="1:11" x14ac:dyDescent="0.25">
      <c r="A23" s="3">
        <v>15.6</v>
      </c>
      <c r="C23" s="3">
        <v>4</v>
      </c>
      <c r="D23" s="3" t="s">
        <v>21</v>
      </c>
      <c r="E23" s="3">
        <v>3</v>
      </c>
      <c r="F23" s="6">
        <v>15.12</v>
      </c>
      <c r="G23" s="10">
        <f t="shared" si="0"/>
        <v>12</v>
      </c>
      <c r="H23" s="3">
        <f>H22+G23</f>
        <v>80</v>
      </c>
      <c r="I23" s="3">
        <f>I24+G23</f>
        <v>32</v>
      </c>
    </row>
    <row r="24" spans="1:11" x14ac:dyDescent="0.25">
      <c r="A24" s="3">
        <v>15.7</v>
      </c>
      <c r="C24" s="3">
        <v>5</v>
      </c>
      <c r="D24" s="3" t="s">
        <v>22</v>
      </c>
      <c r="E24" s="3">
        <v>0</v>
      </c>
      <c r="F24" s="6">
        <v>15.44</v>
      </c>
      <c r="G24" s="10">
        <f t="shared" si="0"/>
        <v>0</v>
      </c>
      <c r="H24" s="3">
        <f>H23+G24</f>
        <v>80</v>
      </c>
      <c r="I24" s="3">
        <f>I25+G24</f>
        <v>20</v>
      </c>
    </row>
    <row r="25" spans="1:11" x14ac:dyDescent="0.25">
      <c r="A25" s="3">
        <v>15.8</v>
      </c>
      <c r="C25" s="3">
        <v>6</v>
      </c>
      <c r="D25" s="3" t="s">
        <v>23</v>
      </c>
      <c r="E25" s="3">
        <v>5</v>
      </c>
      <c r="F25" s="6">
        <v>15.76</v>
      </c>
      <c r="G25" s="10">
        <f t="shared" si="0"/>
        <v>20</v>
      </c>
      <c r="H25" s="3">
        <f>H24+G25</f>
        <v>100</v>
      </c>
      <c r="I25" s="3">
        <v>20</v>
      </c>
    </row>
    <row r="26" spans="1:11" x14ac:dyDescent="0.25">
      <c r="A26" s="3">
        <v>15.9</v>
      </c>
      <c r="D26" s="3"/>
      <c r="E26" s="3">
        <f>SUM(E20,E21,E22,E23,E24,E25)</f>
        <v>25</v>
      </c>
      <c r="F26" s="3"/>
      <c r="G26" s="3">
        <f t="shared" si="0"/>
        <v>100</v>
      </c>
      <c r="H26" s="3"/>
      <c r="I26" s="3"/>
      <c r="J26" s="3"/>
      <c r="K26" s="3"/>
    </row>
    <row r="47" spans="3:13" x14ac:dyDescent="0.25">
      <c r="M47" s="19"/>
    </row>
    <row r="48" spans="3:13" x14ac:dyDescent="0.25">
      <c r="C48" s="23" t="s">
        <v>55</v>
      </c>
      <c r="M48" s="19"/>
    </row>
    <row r="49" spans="3:13" x14ac:dyDescent="0.25">
      <c r="C49" s="2" t="s">
        <v>24</v>
      </c>
      <c r="D49" s="6">
        <f>SUM(A2:A26)/25</f>
        <v>14.746000000000002</v>
      </c>
      <c r="E49" t="s">
        <v>51</v>
      </c>
      <c r="M49" s="3"/>
    </row>
    <row r="50" spans="3:13" x14ac:dyDescent="0.25">
      <c r="C50" s="2" t="s">
        <v>25</v>
      </c>
      <c r="D50" s="3">
        <v>14.6</v>
      </c>
      <c r="E50" t="s">
        <v>52</v>
      </c>
    </row>
    <row r="51" spans="3:13" x14ac:dyDescent="0.25">
      <c r="C51" s="2"/>
    </row>
    <row r="52" spans="3:13" x14ac:dyDescent="0.25">
      <c r="C52" s="2" t="s">
        <v>31</v>
      </c>
      <c r="D52" s="8">
        <f>(A2-$D$49)^2</f>
        <v>0.55651600000000334</v>
      </c>
      <c r="E52" s="19" t="s">
        <v>53</v>
      </c>
    </row>
    <row r="53" spans="3:13" x14ac:dyDescent="0.25">
      <c r="C53" s="3"/>
      <c r="D53" s="8">
        <f t="shared" ref="D53:D76" si="1">(A3-$D$49)^2</f>
        <v>0.41731600000000335</v>
      </c>
      <c r="E53" s="19" t="s">
        <v>53</v>
      </c>
    </row>
    <row r="54" spans="3:13" x14ac:dyDescent="0.25">
      <c r="C54" s="3"/>
      <c r="D54" s="8">
        <f t="shared" si="1"/>
        <v>0.37945600000000179</v>
      </c>
      <c r="E54" s="19" t="s">
        <v>53</v>
      </c>
    </row>
    <row r="55" spans="3:13" x14ac:dyDescent="0.25">
      <c r="C55" s="3"/>
      <c r="D55" s="8">
        <f t="shared" si="1"/>
        <v>0.33177600000000262</v>
      </c>
      <c r="E55" s="19" t="s">
        <v>53</v>
      </c>
    </row>
    <row r="56" spans="3:13" x14ac:dyDescent="0.25">
      <c r="C56" s="3"/>
      <c r="D56" s="8">
        <f t="shared" si="1"/>
        <v>0.29811600000000321</v>
      </c>
      <c r="E56" s="19" t="s">
        <v>53</v>
      </c>
      <c r="F56" s="6"/>
    </row>
    <row r="57" spans="3:13" x14ac:dyDescent="0.25">
      <c r="D57" s="8">
        <f t="shared" si="1"/>
        <v>0.29811600000000321</v>
      </c>
      <c r="E57" s="19" t="s">
        <v>53</v>
      </c>
    </row>
    <row r="58" spans="3:13" x14ac:dyDescent="0.25">
      <c r="D58" s="8">
        <f t="shared" si="1"/>
        <v>0.19891600000000134</v>
      </c>
      <c r="E58" s="19" t="s">
        <v>53</v>
      </c>
    </row>
    <row r="59" spans="3:13" x14ac:dyDescent="0.25">
      <c r="D59" s="8">
        <f t="shared" si="1"/>
        <v>0.19891600000000134</v>
      </c>
      <c r="E59" s="19" t="s">
        <v>53</v>
      </c>
    </row>
    <row r="60" spans="3:13" x14ac:dyDescent="0.25">
      <c r="D60" s="8">
        <f t="shared" si="1"/>
        <v>0.19891600000000134</v>
      </c>
      <c r="E60" s="19" t="s">
        <v>53</v>
      </c>
    </row>
    <row r="61" spans="3:13" x14ac:dyDescent="0.25">
      <c r="D61" s="8">
        <f t="shared" si="1"/>
        <v>0.15681600000000204</v>
      </c>
      <c r="E61" s="19" t="s">
        <v>53</v>
      </c>
    </row>
    <row r="62" spans="3:13" x14ac:dyDescent="0.25">
      <c r="D62" s="8">
        <f t="shared" si="1"/>
        <v>0.11971600000000129</v>
      </c>
      <c r="E62" s="19" t="s">
        <v>53</v>
      </c>
    </row>
    <row r="63" spans="3:13" x14ac:dyDescent="0.25">
      <c r="D63" s="8">
        <f t="shared" si="1"/>
        <v>6.051600000000109E-2</v>
      </c>
      <c r="E63" s="19" t="s">
        <v>53</v>
      </c>
    </row>
    <row r="64" spans="3:13" x14ac:dyDescent="0.25">
      <c r="D64" s="8">
        <f t="shared" si="1"/>
        <v>2.1316000000000751E-2</v>
      </c>
      <c r="E64" s="19" t="s">
        <v>53</v>
      </c>
    </row>
    <row r="65" spans="3:8" x14ac:dyDescent="0.25">
      <c r="D65" s="8">
        <f t="shared" si="1"/>
        <v>2.1160000000002691E-3</v>
      </c>
      <c r="E65" s="19" t="s">
        <v>53</v>
      </c>
    </row>
    <row r="66" spans="3:8" x14ac:dyDescent="0.25">
      <c r="D66" s="8">
        <f t="shared" si="1"/>
        <v>2.9159999999998371E-3</v>
      </c>
      <c r="E66" s="19" t="s">
        <v>53</v>
      </c>
    </row>
    <row r="67" spans="3:8" x14ac:dyDescent="0.25">
      <c r="D67" s="8">
        <f t="shared" si="1"/>
        <v>2.9159999999998371E-3</v>
      </c>
      <c r="E67" s="19" t="s">
        <v>53</v>
      </c>
    </row>
    <row r="68" spans="3:8" x14ac:dyDescent="0.25">
      <c r="D68" s="8">
        <f>(A18-$D$49)^2</f>
        <v>2.3715999999999425E-2</v>
      </c>
      <c r="E68" s="19" t="s">
        <v>53</v>
      </c>
      <c r="H68" s="13"/>
    </row>
    <row r="69" spans="3:8" x14ac:dyDescent="0.25">
      <c r="D69" s="8">
        <f t="shared" si="1"/>
        <v>6.451599999999888E-2</v>
      </c>
      <c r="E69" s="19" t="s">
        <v>53</v>
      </c>
    </row>
    <row r="70" spans="3:8" x14ac:dyDescent="0.25">
      <c r="D70" s="8">
        <f t="shared" si="1"/>
        <v>0.12531599999999818</v>
      </c>
      <c r="E70" s="19" t="s">
        <v>53</v>
      </c>
    </row>
    <row r="71" spans="3:8" x14ac:dyDescent="0.25">
      <c r="D71" s="8">
        <f t="shared" si="1"/>
        <v>0.20611599999999733</v>
      </c>
      <c r="E71" s="19" t="s">
        <v>53</v>
      </c>
    </row>
    <row r="72" spans="3:8" x14ac:dyDescent="0.25">
      <c r="D72" s="8">
        <f t="shared" si="1"/>
        <v>0.72931599999999563</v>
      </c>
      <c r="E72" s="19" t="s">
        <v>53</v>
      </c>
    </row>
    <row r="73" spans="3:8" x14ac:dyDescent="0.25">
      <c r="D73" s="8">
        <f t="shared" si="1"/>
        <v>0.72931599999999563</v>
      </c>
      <c r="E73" s="19" t="s">
        <v>53</v>
      </c>
    </row>
    <row r="74" spans="3:8" x14ac:dyDescent="0.25">
      <c r="D74" s="8">
        <f t="shared" si="1"/>
        <v>0.91011599999999437</v>
      </c>
      <c r="E74" s="19" t="s">
        <v>53</v>
      </c>
    </row>
    <row r="75" spans="3:8" x14ac:dyDescent="0.25">
      <c r="D75" s="8">
        <f t="shared" si="1"/>
        <v>1.1109159999999969</v>
      </c>
      <c r="E75" s="19" t="s">
        <v>53</v>
      </c>
    </row>
    <row r="76" spans="3:8" x14ac:dyDescent="0.25">
      <c r="D76" s="8">
        <f t="shared" si="1"/>
        <v>1.3317159999999957</v>
      </c>
      <c r="E76" s="19" t="s">
        <v>53</v>
      </c>
    </row>
    <row r="77" spans="3:8" x14ac:dyDescent="0.25">
      <c r="C77" s="2" t="s">
        <v>32</v>
      </c>
      <c r="D77" s="8">
        <f>SUM(D52:D76)</f>
        <v>8.4753999999999987</v>
      </c>
      <c r="E77" s="19" t="s">
        <v>43</v>
      </c>
    </row>
    <row r="78" spans="3:8" x14ac:dyDescent="0.25">
      <c r="C78" s="2" t="s">
        <v>33</v>
      </c>
      <c r="D78" s="13">
        <f>D77/(25-1)</f>
        <v>0.35314166666666663</v>
      </c>
      <c r="E78" s="19" t="s">
        <v>50</v>
      </c>
    </row>
    <row r="79" spans="3:8" x14ac:dyDescent="0.25">
      <c r="C79" s="2" t="s">
        <v>34</v>
      </c>
      <c r="D79" s="6">
        <v>0.35314166666666663</v>
      </c>
    </row>
    <row r="81" spans="3:8" x14ac:dyDescent="0.25">
      <c r="C81" s="2" t="s">
        <v>35</v>
      </c>
      <c r="D81" s="6">
        <f>SQRT(D79)</f>
        <v>0.59425723947350162</v>
      </c>
      <c r="E81" s="19" t="s">
        <v>54</v>
      </c>
    </row>
    <row r="88" spans="3:8" x14ac:dyDescent="0.25">
      <c r="C88" s="24" t="s">
        <v>56</v>
      </c>
    </row>
    <row r="90" spans="3:8" x14ac:dyDescent="0.25">
      <c r="C90" s="2" t="s">
        <v>24</v>
      </c>
      <c r="D90" s="25">
        <f>SUM(F20*E20,F21*E21,F22*E22,F23*E23,F24*E24,F25*E25)/25</f>
        <v>14.748800000000001</v>
      </c>
      <c r="E90" t="s">
        <v>57</v>
      </c>
    </row>
    <row r="92" spans="3:8" x14ac:dyDescent="0.25">
      <c r="C92" s="3" t="s">
        <v>58</v>
      </c>
      <c r="D92" s="3">
        <f>25/2</f>
        <v>12.5</v>
      </c>
      <c r="H92" s="2" t="s">
        <v>63</v>
      </c>
    </row>
    <row r="93" spans="3:8" x14ac:dyDescent="0.25">
      <c r="C93" s="3" t="s">
        <v>59</v>
      </c>
      <c r="D93" s="3">
        <v>14.32</v>
      </c>
      <c r="H93" s="3">
        <f>E20</f>
        <v>9</v>
      </c>
    </row>
    <row r="94" spans="3:8" x14ac:dyDescent="0.25">
      <c r="C94" s="3" t="s">
        <v>60</v>
      </c>
      <c r="D94" s="3">
        <v>9</v>
      </c>
      <c r="H94" s="3">
        <f>H93+E21</f>
        <v>13</v>
      </c>
    </row>
    <row r="95" spans="3:8" x14ac:dyDescent="0.25">
      <c r="C95" s="3" t="s">
        <v>61</v>
      </c>
      <c r="D95" s="3">
        <v>4</v>
      </c>
      <c r="H95" s="3">
        <f>H94+E22</f>
        <v>17</v>
      </c>
    </row>
    <row r="96" spans="3:8" x14ac:dyDescent="0.25">
      <c r="C96" s="3" t="s">
        <v>62</v>
      </c>
      <c r="D96" s="3">
        <f>0.32</f>
        <v>0.32</v>
      </c>
      <c r="H96" s="3">
        <f>H95+E23</f>
        <v>20</v>
      </c>
    </row>
    <row r="97" spans="3:8" x14ac:dyDescent="0.25">
      <c r="C97" s="2" t="s">
        <v>25</v>
      </c>
      <c r="D97" s="25">
        <f>D93+((D92-D94)/D95)*D96</f>
        <v>14.6</v>
      </c>
      <c r="H97" s="3">
        <f>H96+E24</f>
        <v>20</v>
      </c>
    </row>
    <row r="98" spans="3:8" x14ac:dyDescent="0.25">
      <c r="H98" s="3">
        <f>H97+E25</f>
        <v>25</v>
      </c>
    </row>
    <row r="99" spans="3:8" x14ac:dyDescent="0.25">
      <c r="C99" s="2" t="s">
        <v>31</v>
      </c>
      <c r="D99" s="22">
        <f>((F20-$D$90)^2)*E20</f>
        <v>3.1201689600000089</v>
      </c>
      <c r="E99" t="s">
        <v>65</v>
      </c>
    </row>
    <row r="100" spans="3:8" x14ac:dyDescent="0.25">
      <c r="C100" s="2"/>
      <c r="D100" s="22">
        <f t="shared" ref="D100:D104" si="2">((F21-$D$90)^2)*E21</f>
        <v>0.28901376000000129</v>
      </c>
      <c r="E100" t="s">
        <v>65</v>
      </c>
    </row>
    <row r="101" spans="3:8" x14ac:dyDescent="0.25">
      <c r="C101" s="3"/>
      <c r="D101" s="22">
        <f t="shared" si="2"/>
        <v>1.0485759999999874E-2</v>
      </c>
      <c r="E101" t="s">
        <v>65</v>
      </c>
    </row>
    <row r="102" spans="3:8" x14ac:dyDescent="0.25">
      <c r="C102" s="3"/>
      <c r="D102" s="22">
        <f t="shared" si="2"/>
        <v>0.41336831999999596</v>
      </c>
      <c r="E102" t="s">
        <v>65</v>
      </c>
    </row>
    <row r="103" spans="3:8" x14ac:dyDescent="0.25">
      <c r="C103" s="3"/>
      <c r="D103" s="22">
        <f t="shared" si="2"/>
        <v>0</v>
      </c>
      <c r="E103" t="s">
        <v>65</v>
      </c>
    </row>
    <row r="104" spans="3:8" x14ac:dyDescent="0.25">
      <c r="D104" s="22">
        <f t="shared" si="2"/>
        <v>5.112627199999987</v>
      </c>
      <c r="E104" t="s">
        <v>65</v>
      </c>
    </row>
    <row r="105" spans="3:8" x14ac:dyDescent="0.25">
      <c r="C105" s="2" t="s">
        <v>32</v>
      </c>
      <c r="D105" s="22">
        <f>SUM(D99:D104)</f>
        <v>8.9456639999999936</v>
      </c>
      <c r="E105" t="s">
        <v>66</v>
      </c>
    </row>
    <row r="106" spans="3:8" x14ac:dyDescent="0.25">
      <c r="C106" s="2" t="s">
        <v>33</v>
      </c>
      <c r="D106" s="22">
        <f>D105/25</f>
        <v>0.35782655999999974</v>
      </c>
      <c r="E106" s="19" t="s">
        <v>50</v>
      </c>
    </row>
    <row r="107" spans="3:8" x14ac:dyDescent="0.25">
      <c r="C107" s="2" t="s">
        <v>64</v>
      </c>
      <c r="D107" s="6">
        <v>0.35782655999999974</v>
      </c>
      <c r="E107" s="22"/>
    </row>
    <row r="108" spans="3:8" x14ac:dyDescent="0.25">
      <c r="F108" s="22"/>
    </row>
    <row r="109" spans="3:8" x14ac:dyDescent="0.25">
      <c r="C109" s="2" t="s">
        <v>35</v>
      </c>
      <c r="D109" s="6">
        <f>SQRT(D107)</f>
        <v>0.59818605801205338</v>
      </c>
      <c r="E109" s="19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F734-371F-4841-948B-66BA91266F98}">
  <dimension ref="A1:K18"/>
  <sheetViews>
    <sheetView workbookViewId="0">
      <selection activeCell="B17" sqref="B17"/>
    </sheetView>
  </sheetViews>
  <sheetFormatPr defaultRowHeight="15" x14ac:dyDescent="0.25"/>
  <cols>
    <col min="1" max="1" width="21.140625" style="3" bestFit="1" customWidth="1"/>
    <col min="2" max="2" width="15.7109375" style="3" bestFit="1" customWidth="1"/>
    <col min="3" max="3" width="12.85546875" style="3" bestFit="1" customWidth="1"/>
  </cols>
  <sheetData>
    <row r="1" spans="1:11" s="3" customFormat="1" x14ac:dyDescent="0.25">
      <c r="A1" s="2" t="s">
        <v>0</v>
      </c>
      <c r="B1" s="6">
        <v>118.29</v>
      </c>
      <c r="C1" s="6">
        <v>118.33</v>
      </c>
      <c r="D1" s="6">
        <v>118.33</v>
      </c>
      <c r="E1" s="6">
        <v>118.34</v>
      </c>
      <c r="F1" s="6">
        <v>118.34</v>
      </c>
      <c r="G1" s="6">
        <v>118.35</v>
      </c>
      <c r="H1" s="6">
        <v>118.35</v>
      </c>
      <c r="I1" s="6">
        <v>118.36</v>
      </c>
      <c r="J1" s="6">
        <v>118.36</v>
      </c>
    </row>
    <row r="3" spans="1:11" x14ac:dyDescent="0.25">
      <c r="A3" s="2" t="s">
        <v>24</v>
      </c>
      <c r="B3" s="6">
        <f>SUM(C1,I1,E1,G1,B1,H1,J1,D1,F1)/9</f>
        <v>118.33888888888889</v>
      </c>
      <c r="C3" s="3" t="s">
        <v>30</v>
      </c>
    </row>
    <row r="4" spans="1:11" x14ac:dyDescent="0.25">
      <c r="A4" s="2" t="s">
        <v>25</v>
      </c>
      <c r="B4" s="3">
        <v>118.34</v>
      </c>
    </row>
    <row r="5" spans="1:11" x14ac:dyDescent="0.25">
      <c r="A5" s="2" t="s">
        <v>26</v>
      </c>
      <c r="B5" s="3" t="s">
        <v>28</v>
      </c>
    </row>
    <row r="6" spans="1:11" x14ac:dyDescent="0.25">
      <c r="A6" s="2" t="s">
        <v>27</v>
      </c>
      <c r="B6" s="3">
        <f>118.36-118.29</f>
        <v>6.9999999999993179E-2</v>
      </c>
      <c r="C6" s="3" t="s">
        <v>29</v>
      </c>
    </row>
    <row r="8" spans="1:11" x14ac:dyDescent="0.25">
      <c r="A8" s="2" t="s">
        <v>31</v>
      </c>
      <c r="B8" s="8">
        <f>(B1-$B$3)^2</f>
        <v>2.3901234567894813E-3</v>
      </c>
      <c r="C8" s="19" t="s">
        <v>45</v>
      </c>
    </row>
    <row r="9" spans="1:11" x14ac:dyDescent="0.25">
      <c r="B9" s="8">
        <f>((C1-$B$3)^2)*2</f>
        <v>1.5802469135807411E-4</v>
      </c>
      <c r="C9" s="20" t="s">
        <v>46</v>
      </c>
    </row>
    <row r="10" spans="1:11" x14ac:dyDescent="0.25">
      <c r="B10" s="8">
        <f>((E1-$B$3)^2)*2</f>
        <v>2.4691358024856974E-6</v>
      </c>
      <c r="C10" s="20" t="s">
        <v>47</v>
      </c>
    </row>
    <row r="11" spans="1:11" x14ac:dyDescent="0.25">
      <c r="B11" s="8">
        <f>((G1-$B$3)^2)*2</f>
        <v>2.4691358024667495E-4</v>
      </c>
      <c r="C11" s="20" t="s">
        <v>48</v>
      </c>
    </row>
    <row r="12" spans="1:11" x14ac:dyDescent="0.25">
      <c r="B12" s="8">
        <f>((I1-$B$3)^2)*2</f>
        <v>8.9135802469133673E-4</v>
      </c>
      <c r="C12" s="21" t="s">
        <v>49</v>
      </c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 t="s">
        <v>32</v>
      </c>
      <c r="B13" s="8">
        <f>B8+B9+B10+B11+B12</f>
        <v>3.688888888888053E-3</v>
      </c>
      <c r="C13" s="19" t="s">
        <v>43</v>
      </c>
    </row>
    <row r="14" spans="1:11" x14ac:dyDescent="0.25">
      <c r="A14" s="2" t="s">
        <v>33</v>
      </c>
      <c r="B14" s="13">
        <f>B13/(9-1)</f>
        <v>4.6111111111100662E-4</v>
      </c>
      <c r="C14" s="19" t="s">
        <v>50</v>
      </c>
    </row>
    <row r="15" spans="1:11" x14ac:dyDescent="0.25">
      <c r="A15" s="2" t="s">
        <v>34</v>
      </c>
      <c r="B15" s="7">
        <v>4.6111111111100662E-4</v>
      </c>
    </row>
    <row r="17" spans="1:2" x14ac:dyDescent="0.25">
      <c r="A17" s="2" t="s">
        <v>35</v>
      </c>
      <c r="B17" s="6">
        <f>SQRT(B15)</f>
        <v>2.1473497877872776E-2</v>
      </c>
    </row>
    <row r="18" spans="1:2" x14ac:dyDescent="0.25">
      <c r="A18" s="2" t="s">
        <v>36</v>
      </c>
      <c r="B18" s="6">
        <f>B17/B3*100</f>
        <v>1.8145766011065673E-2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47B-FA6B-4897-902D-59BCFF60C067}">
  <dimension ref="A1:E23"/>
  <sheetViews>
    <sheetView topLeftCell="A7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9.85546875" bestFit="1" customWidth="1"/>
  </cols>
  <sheetData>
    <row r="1" spans="1:5" ht="32.25" thickBot="1" x14ac:dyDescent="0.3">
      <c r="A1" s="15" t="s">
        <v>37</v>
      </c>
      <c r="B1" s="16" t="s">
        <v>13</v>
      </c>
      <c r="D1" s="15" t="s">
        <v>37</v>
      </c>
      <c r="E1" s="16" t="s">
        <v>13</v>
      </c>
    </row>
    <row r="2" spans="1:5" ht="16.5" thickBot="1" x14ac:dyDescent="0.3">
      <c r="A2" s="17">
        <v>599</v>
      </c>
      <c r="B2" s="18">
        <v>25</v>
      </c>
      <c r="D2" s="17">
        <v>512</v>
      </c>
      <c r="E2" s="18">
        <v>30</v>
      </c>
    </row>
    <row r="3" spans="1:5" ht="16.5" thickBot="1" x14ac:dyDescent="0.3">
      <c r="A3" s="17">
        <v>598</v>
      </c>
      <c r="B3" s="18">
        <v>15</v>
      </c>
      <c r="D3" s="17">
        <v>513</v>
      </c>
      <c r="E3" s="18">
        <v>35</v>
      </c>
    </row>
    <row r="4" spans="1:5" ht="16.5" thickBot="1" x14ac:dyDescent="0.3">
      <c r="A4" s="17">
        <v>512</v>
      </c>
      <c r="B4" s="18">
        <v>30</v>
      </c>
      <c r="D4" s="17">
        <v>598</v>
      </c>
      <c r="E4" s="18">
        <v>15</v>
      </c>
    </row>
    <row r="5" spans="1:5" ht="16.5" thickBot="1" x14ac:dyDescent="0.3">
      <c r="A5" s="17">
        <v>513</v>
      </c>
      <c r="B5" s="18">
        <v>35</v>
      </c>
      <c r="D5" s="17">
        <v>599</v>
      </c>
      <c r="E5" s="18">
        <v>25</v>
      </c>
    </row>
    <row r="6" spans="1:5" ht="16.5" thickBot="1" x14ac:dyDescent="0.3">
      <c r="A6" s="17" t="s">
        <v>38</v>
      </c>
      <c r="B6" s="18">
        <f>SUM(B2,B3,B4,B5)</f>
        <v>105</v>
      </c>
      <c r="D6" s="17" t="s">
        <v>38</v>
      </c>
      <c r="E6" s="18">
        <f>SUM(E5,E4,E2,E3)</f>
        <v>105</v>
      </c>
    </row>
    <row r="9" spans="1:5" x14ac:dyDescent="0.25">
      <c r="A9" s="2" t="s">
        <v>24</v>
      </c>
      <c r="B9" s="6">
        <f>(A2*B2+A3*B3+A4*B4+A5*B5)/B6</f>
        <v>545.33333333333337</v>
      </c>
    </row>
    <row r="10" spans="1:5" x14ac:dyDescent="0.25">
      <c r="A10" s="2" t="s">
        <v>26</v>
      </c>
      <c r="B10" s="3">
        <v>513</v>
      </c>
    </row>
    <row r="11" spans="1:5" x14ac:dyDescent="0.25">
      <c r="A11" s="2" t="s">
        <v>25</v>
      </c>
      <c r="B11" s="10">
        <v>513</v>
      </c>
    </row>
    <row r="12" spans="1:5" x14ac:dyDescent="0.25">
      <c r="A12" s="3"/>
      <c r="B12" s="3"/>
    </row>
    <row r="13" spans="1:5" x14ac:dyDescent="0.25">
      <c r="A13" s="2" t="s">
        <v>31</v>
      </c>
      <c r="B13" s="14">
        <f>((A2-$B$9)^2)*B2</f>
        <v>72002.777777777679</v>
      </c>
      <c r="C13" t="s">
        <v>39</v>
      </c>
    </row>
    <row r="14" spans="1:5" x14ac:dyDescent="0.25">
      <c r="A14" s="3"/>
      <c r="B14" s="14">
        <f t="shared" ref="B14:B15" si="0">((A3-$B$9)^2)*B3</f>
        <v>41606.666666666606</v>
      </c>
      <c r="C14" t="s">
        <v>40</v>
      </c>
    </row>
    <row r="15" spans="1:5" x14ac:dyDescent="0.25">
      <c r="A15" s="3"/>
      <c r="B15" s="14">
        <f t="shared" si="0"/>
        <v>33333.333333333409</v>
      </c>
      <c r="C15" t="s">
        <v>41</v>
      </c>
    </row>
    <row r="16" spans="1:5" x14ac:dyDescent="0.25">
      <c r="A16" s="3"/>
      <c r="B16" s="14">
        <f>((A5-$B$9)^2)*B5</f>
        <v>36590.555555555642</v>
      </c>
      <c r="C16" t="s">
        <v>42</v>
      </c>
    </row>
    <row r="17" spans="1:4" x14ac:dyDescent="0.25">
      <c r="A17" s="2" t="s">
        <v>32</v>
      </c>
      <c r="B17" s="12">
        <f>B13+B14+B15+B16</f>
        <v>183533.33333333334</v>
      </c>
      <c r="C17" t="s">
        <v>43</v>
      </c>
    </row>
    <row r="18" spans="1:4" x14ac:dyDescent="0.25">
      <c r="A18" s="2" t="s">
        <v>33</v>
      </c>
      <c r="B18" s="12">
        <f>B17/(B6-1)</f>
        <v>1764.7435897435898</v>
      </c>
      <c r="C18" t="s">
        <v>44</v>
      </c>
    </row>
    <row r="19" spans="1:4" x14ac:dyDescent="0.25">
      <c r="A19" s="2" t="s">
        <v>34</v>
      </c>
      <c r="B19" s="6">
        <v>1764.7435897435901</v>
      </c>
      <c r="D19" s="12"/>
    </row>
    <row r="21" spans="1:4" x14ac:dyDescent="0.25">
      <c r="A21" s="3"/>
      <c r="B21" s="3"/>
    </row>
    <row r="22" spans="1:4" x14ac:dyDescent="0.25">
      <c r="A22" s="2" t="s">
        <v>35</v>
      </c>
      <c r="B22" s="6">
        <f>SQRT(B19)</f>
        <v>42.008851326162088</v>
      </c>
    </row>
    <row r="23" spans="1:4" x14ac:dyDescent="0.25">
      <c r="A23" s="2" t="s">
        <v>36</v>
      </c>
      <c r="B23" s="6">
        <f>B22/B9*100</f>
        <v>7.703334595261996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2021-04-09T23:31:02Z</dcterms:created>
  <dcterms:modified xsi:type="dcterms:W3CDTF">2021-04-10T16:00:14Z</dcterms:modified>
</cp:coreProperties>
</file>