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len\Downloads\"/>
    </mc:Choice>
  </mc:AlternateContent>
  <xr:revisionPtr revIDLastSave="0" documentId="13_ncr:1_{E7324E51-ABD2-43BE-86FC-DDE77C554762}" xr6:coauthVersionLast="47" xr6:coauthVersionMax="47" xr10:uidLastSave="{00000000-0000-0000-0000-000000000000}"/>
  <bookViews>
    <workbookView xWindow="-7020" yWindow="7005" windowWidth="14280" windowHeight="8520" firstSheet="1" activeTab="4" xr2:uid="{0F4EDEA0-CB93-43CE-B444-B5B7DDD1B1D6}"/>
  </bookViews>
  <sheets>
    <sheet name="Questão 1" sheetId="1" r:id="rId1"/>
    <sheet name="Questão 2" sheetId="2" r:id="rId2"/>
    <sheet name="Questão 3" sheetId="5" r:id="rId3"/>
    <sheet name="Questão 4" sheetId="4" r:id="rId4"/>
    <sheet name="Questão 5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25" i="5"/>
  <c r="B15" i="4"/>
  <c r="B16" i="4"/>
  <c r="B10" i="4"/>
  <c r="B12" i="4" s="1"/>
  <c r="B9" i="4"/>
  <c r="M6" i="4"/>
  <c r="N6" i="4"/>
  <c r="O6" i="4"/>
  <c r="P6" i="4"/>
  <c r="Q6" i="4"/>
  <c r="R6" i="4"/>
  <c r="S6" i="4"/>
  <c r="L6" i="4"/>
  <c r="B8" i="4"/>
  <c r="B7" i="4"/>
  <c r="C5" i="4"/>
  <c r="D5" i="4"/>
  <c r="E5" i="4"/>
  <c r="F5" i="4"/>
  <c r="G5" i="4"/>
  <c r="H5" i="4"/>
  <c r="I5" i="4"/>
  <c r="B5" i="4"/>
  <c r="B27" i="3" l="1"/>
  <c r="C26" i="3"/>
  <c r="B25" i="3"/>
  <c r="C24" i="3"/>
  <c r="B23" i="3"/>
  <c r="B22" i="3"/>
  <c r="B18" i="3"/>
  <c r="E18" i="3"/>
  <c r="E17" i="3"/>
  <c r="B17" i="3"/>
  <c r="H4" i="3"/>
  <c r="H5" i="3"/>
  <c r="H6" i="3"/>
  <c r="H7" i="3"/>
  <c r="H8" i="3"/>
  <c r="H9" i="3"/>
  <c r="H3" i="3"/>
  <c r="G12" i="3"/>
  <c r="G6" i="3"/>
  <c r="G4" i="3"/>
  <c r="G5" i="3"/>
  <c r="G7" i="3"/>
  <c r="G8" i="3"/>
  <c r="G9" i="3"/>
  <c r="G10" i="3"/>
  <c r="G11" i="3"/>
  <c r="G3" i="3"/>
  <c r="E16" i="3"/>
  <c r="B16" i="3"/>
  <c r="B7" i="2"/>
  <c r="B9" i="2"/>
  <c r="B6" i="1"/>
  <c r="E3" i="1"/>
  <c r="E2" i="1"/>
  <c r="J4" i="3" l="1"/>
  <c r="J3" i="3" l="1"/>
</calcChain>
</file>

<file path=xl/sharedStrings.xml><?xml version="1.0" encoding="utf-8"?>
<sst xmlns="http://schemas.openxmlformats.org/spreadsheetml/2006/main" count="102" uniqueCount="72">
  <si>
    <t>Processo</t>
  </si>
  <si>
    <t>Tamanho da Amostra</t>
  </si>
  <si>
    <t>Média</t>
  </si>
  <si>
    <t>Desvio Padrão</t>
  </si>
  <si>
    <t>Variância</t>
  </si>
  <si>
    <t>A</t>
  </si>
  <si>
    <t>B</t>
  </si>
  <si>
    <t>-&gt; maior variância</t>
  </si>
  <si>
    <t>α =</t>
  </si>
  <si>
    <t>F=9/100=</t>
  </si>
  <si>
    <t>&lt;4 homogênea</t>
  </si>
  <si>
    <t>gl=</t>
  </si>
  <si>
    <t>s=</t>
  </si>
  <si>
    <t>n=</t>
  </si>
  <si>
    <t>=</t>
  </si>
  <si>
    <t>α=</t>
  </si>
  <si>
    <t>Zc=</t>
  </si>
  <si>
    <t>Zcal=</t>
  </si>
  <si>
    <t>μ =</t>
  </si>
  <si>
    <t>Área (0,5-α)=</t>
  </si>
  <si>
    <t>Marca A </t>
  </si>
  <si>
    <t>Marca B </t>
  </si>
  <si>
    <r>
      <t>Amostra (mg.L</t>
    </r>
    <r>
      <rPr>
        <b/>
        <vertAlign val="superscript"/>
        <sz val="7"/>
        <rFont val="Arial"/>
        <family val="2"/>
      </rPr>
      <t>-1</t>
    </r>
    <r>
      <rPr>
        <b/>
        <sz val="9"/>
        <rFont val="Arial"/>
        <family val="2"/>
      </rPr>
      <t>) </t>
    </r>
  </si>
  <si>
    <t>S²a=</t>
  </si>
  <si>
    <t>S²=</t>
  </si>
  <si>
    <t>média=</t>
  </si>
  <si>
    <t>n</t>
  </si>
  <si>
    <t>S=</t>
  </si>
  <si>
    <t>maior variância</t>
  </si>
  <si>
    <t>S²a =</t>
  </si>
  <si>
    <t>gl=10+7-2 =</t>
  </si>
  <si>
    <t>F=0,28/100 =</t>
  </si>
  <si>
    <t>t=</t>
  </si>
  <si>
    <t xml:space="preserve">Sa= </t>
  </si>
  <si>
    <t>α/2 =</t>
  </si>
  <si>
    <t>tc=</t>
  </si>
  <si>
    <t>((10-1)*0,28 +(7-1)*0,21)/15=</t>
  </si>
  <si>
    <t>Teste-t: duas amostras presumindo variâncias diferentes</t>
  </si>
  <si>
    <t>Observações</t>
  </si>
  <si>
    <t>Hipótese da diferença de média</t>
  </si>
  <si>
    <t>gl</t>
  </si>
  <si>
    <t>Stat t</t>
  </si>
  <si>
    <t>P(T&lt;=t) uni-caudal</t>
  </si>
  <si>
    <t>t crítico uni-caudal</t>
  </si>
  <si>
    <t>P(T&lt;=t) bi-caudal</t>
  </si>
  <si>
    <t>t crítico bi-caudal</t>
  </si>
  <si>
    <t>(1,51-1,37)/(0,5*RAIZ(1/10+1/7))=</t>
  </si>
  <si>
    <t>operador </t>
  </si>
  <si>
    <t>1 </t>
  </si>
  <si>
    <t>2 </t>
  </si>
  <si>
    <t>3 </t>
  </si>
  <si>
    <t>4 </t>
  </si>
  <si>
    <t>5 </t>
  </si>
  <si>
    <t>6 </t>
  </si>
  <si>
    <t>7 </t>
  </si>
  <si>
    <t>SM1 </t>
  </si>
  <si>
    <t>SM2 </t>
  </si>
  <si>
    <t>diferença</t>
  </si>
  <si>
    <t>=</t>
  </si>
  <si>
    <r>
      <rPr>
        <sz val="14"/>
        <color theme="1"/>
        <rFont val="Calibri"/>
        <family val="2"/>
      </rPr>
      <t>Σ</t>
    </r>
    <r>
      <rPr>
        <sz val="11"/>
        <color theme="1"/>
        <rFont val="Calibri"/>
        <family val="2"/>
      </rPr>
      <t>D=</t>
    </r>
  </si>
  <si>
    <t>S²</t>
  </si>
  <si>
    <t>S</t>
  </si>
  <si>
    <t>Teste-t: duas amostras em par para médias</t>
  </si>
  <si>
    <t xml:space="preserve">Correlação de Pearson </t>
  </si>
  <si>
    <t>α/2=</t>
  </si>
  <si>
    <t>Número de horas</t>
  </si>
  <si>
    <t>Número de acidentes</t>
  </si>
  <si>
    <t>r²=</t>
  </si>
  <si>
    <t>r=</t>
  </si>
  <si>
    <t>gl=2*25-2</t>
  </si>
  <si>
    <t>Tc=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</si>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</sst>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1"/>
      <color theme="1"/>
      <name val="MS Reference Sans Serif"/>
      <family val="2"/>
    </font>
    <font>
      <b/>
      <sz val="11"/>
      <color theme="1"/>
      <name val="MS Reference Sans Serif"/>
      <family val="2"/>
    </font>
    <font>
      <sz val="11"/>
      <color theme="1"/>
      <name val="Calibri"/>
      <family val="2"/>
    </font>
    <font>
      <b/>
      <sz val="12"/>
      <color rgb="FF000000"/>
      <name val="Arial"/>
      <family val="2"/>
    </font>
    <font>
      <b/>
      <sz val="11"/>
      <color theme="1"/>
      <name val="Calibri"/>
      <family val="2"/>
    </font>
    <font>
      <sz val="9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b/>
      <vertAlign val="superscript"/>
      <sz val="7"/>
      <name val="Arial"/>
      <family val="2"/>
    </font>
    <font>
      <i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sz val="9"/>
      <name val="Times New Roman"/>
      <family val="1"/>
    </font>
    <font>
      <b/>
      <sz val="9"/>
      <color rgb="FF000000"/>
      <name val="Times New Roman"/>
      <family val="1"/>
    </font>
    <font>
      <sz val="14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quotePrefix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/>
    </xf>
    <xf numFmtId="0" fontId="5" fillId="0" borderId="3" xfId="0" applyFont="1" applyBorder="1" applyAlignment="1">
      <alignment horizontal="center"/>
    </xf>
    <xf numFmtId="0" fontId="4" fillId="2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0" fillId="2" borderId="13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9" fillId="3" borderId="13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2" fontId="8" fillId="3" borderId="12" xfId="0" applyNumberFormat="1" applyFont="1" applyFill="1" applyBorder="1" applyAlignment="1">
      <alignment horizontal="center" vertical="center" wrapText="1"/>
    </xf>
    <xf numFmtId="2" fontId="8" fillId="3" borderId="14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175" fontId="0" fillId="0" borderId="0" xfId="0" applyNumberFormat="1"/>
    <xf numFmtId="2" fontId="0" fillId="0" borderId="0" xfId="0" applyNumberFormat="1"/>
    <xf numFmtId="0" fontId="0" fillId="0" borderId="16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0" fillId="2" borderId="17" xfId="0" applyFont="1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19" xfId="0" applyFill="1" applyBorder="1" applyAlignment="1"/>
    <xf numFmtId="0" fontId="12" fillId="0" borderId="20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19" xfId="0" applyNumberFormat="1" applyFill="1" applyBorder="1" applyAlignment="1"/>
    <xf numFmtId="0" fontId="13" fillId="3" borderId="12" xfId="0" applyFont="1" applyFill="1" applyBorder="1" applyAlignment="1">
      <alignment horizontal="center" vertical="center" wrapText="1"/>
    </xf>
    <xf numFmtId="0" fontId="14" fillId="3" borderId="10" xfId="0" applyFont="1" applyFill="1" applyBorder="1" applyAlignment="1">
      <alignment horizontal="center" vertical="center" wrapText="1"/>
    </xf>
    <xf numFmtId="0" fontId="14" fillId="3" borderId="13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14" fillId="3" borderId="24" xfId="0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0" fontId="15" fillId="2" borderId="21" xfId="0" applyFont="1" applyFill="1" applyBorder="1" applyAlignment="1">
      <alignment horizontal="center" vertical="center" wrapText="1"/>
    </xf>
    <xf numFmtId="0" fontId="15" fillId="2" borderId="22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1" fillId="0" borderId="3" xfId="0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175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3" fillId="0" borderId="3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5" fontId="0" fillId="0" borderId="8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Acidentes/Hora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'Questão 3'!$B$1</c:f>
              <c:strCache>
                <c:ptCount val="1"/>
                <c:pt idx="0">
                  <c:v>Número de acidentes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9356955380577428E-3"/>
                  <c:y val="0.28683544765237678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0,6275x + 10,569</a:t>
                    </a:r>
                    <a:br>
                      <a:rPr lang="en-US" sz="1400" baseline="0"/>
                    </a:br>
                    <a:r>
                      <a:rPr lang="en-US" sz="1400" baseline="0"/>
                      <a:t>R² = 0,9096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'Questão 3'!$A$2:$A$7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14</c:v>
                </c:pt>
                <c:pt idx="3">
                  <c:v>16</c:v>
                </c:pt>
                <c:pt idx="4">
                  <c:v>17</c:v>
                </c:pt>
                <c:pt idx="5">
                  <c:v>25</c:v>
                </c:pt>
              </c:numCache>
            </c:numRef>
          </c:xVal>
          <c:yVal>
            <c:numRef>
              <c:f>'Questão 3'!$B$2:$B$7</c:f>
              <c:numCache>
                <c:formatCode>General</c:formatCode>
                <c:ptCount val="6"/>
                <c:pt idx="0">
                  <c:v>13</c:v>
                </c:pt>
                <c:pt idx="1">
                  <c:v>17</c:v>
                </c:pt>
                <c:pt idx="2">
                  <c:v>18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71-4886-9D15-0308C3470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03023"/>
        <c:axId val="90312175"/>
      </c:scatterChart>
      <c:valAx>
        <c:axId val="90303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Horas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312175"/>
        <c:crosses val="autoZero"/>
        <c:crossBetween val="midCat"/>
      </c:valAx>
      <c:valAx>
        <c:axId val="9031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Acidentes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303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66675</xdr:colOff>
      <xdr:row>5</xdr:row>
      <xdr:rowOff>0</xdr:rowOff>
    </xdr:from>
    <xdr:to>
      <xdr:col>7</xdr:col>
      <xdr:colOff>399</xdr:colOff>
      <xdr:row>19</xdr:row>
      <xdr:rowOff>76591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92DDBBE-2CD3-4411-AD8C-AE7A2ACF6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57525" y="1000125"/>
          <a:ext cx="2857899" cy="2800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76200</xdr:colOff>
      <xdr:row>5</xdr:row>
      <xdr:rowOff>0</xdr:rowOff>
    </xdr:from>
    <xdr:to>
      <xdr:col>4</xdr:col>
      <xdr:colOff>217475</xdr:colOff>
      <xdr:row>8</xdr:row>
      <xdr:rowOff>171450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13D5EA5-C81A-4BCC-A5AE-A489D325D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971550"/>
          <a:ext cx="1360475" cy="771525"/>
        </a:xfrm>
        <a:prstGeom prst="rect">
          <a:avLst/>
        </a:prstGeom>
      </xdr:spPr>
    </xdr:pic>
    <xdr:clientData/>
  </xdr:twoCellAnchor>
  <xdr:twoCellAnchor editAs="oneCell">
    <xdr:from>
      <xdr:col>4</xdr:col>
      <xdr:colOff>493001</xdr:colOff>
      <xdr:row>9</xdr:row>
      <xdr:rowOff>39414</xdr:rowOff>
    </xdr:from>
    <xdr:to>
      <xdr:col>7</xdr:col>
      <xdr:colOff>540888</xdr:colOff>
      <xdr:row>16</xdr:row>
      <xdr:rowOff>17591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B9F0947-B74F-4060-BACF-118075E49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08156" y="1793328"/>
          <a:ext cx="1880629" cy="131167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47625</xdr:rowOff>
    </xdr:from>
    <xdr:to>
      <xdr:col>4</xdr:col>
      <xdr:colOff>543421</xdr:colOff>
      <xdr:row>22</xdr:row>
      <xdr:rowOff>95602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F30511BF-F55E-40E1-BD30-E3F69242E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819275"/>
          <a:ext cx="3553321" cy="2524477"/>
        </a:xfrm>
        <a:prstGeom prst="rect">
          <a:avLst/>
        </a:prstGeom>
      </xdr:spPr>
    </xdr:pic>
    <xdr:clientData/>
  </xdr:twoCellAnchor>
  <xdr:twoCellAnchor editAs="oneCell">
    <xdr:from>
      <xdr:col>0</xdr:col>
      <xdr:colOff>74544</xdr:colOff>
      <xdr:row>23</xdr:row>
      <xdr:rowOff>41413</xdr:rowOff>
    </xdr:from>
    <xdr:to>
      <xdr:col>10</xdr:col>
      <xdr:colOff>250680</xdr:colOff>
      <xdr:row>29</xdr:row>
      <xdr:rowOff>51099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EA00631-5B91-4A9B-B93A-AA42DF6BC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544" y="4472609"/>
          <a:ext cx="6868484" cy="11526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7</xdr:row>
      <xdr:rowOff>76200</xdr:rowOff>
    </xdr:from>
    <xdr:to>
      <xdr:col>5</xdr:col>
      <xdr:colOff>314325</xdr:colOff>
      <xdr:row>21</xdr:row>
      <xdr:rowOff>152400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476121-4635-432F-A400-5871600F8B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</xdr:row>
      <xdr:rowOff>57150</xdr:rowOff>
    </xdr:from>
    <xdr:to>
      <xdr:col>2</xdr:col>
      <xdr:colOff>143286</xdr:colOff>
      <xdr:row>43</xdr:row>
      <xdr:rowOff>57550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CF47926-835B-49B7-B82D-A881F50C9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514975"/>
          <a:ext cx="2943636" cy="2867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0B6E-E4AC-44A2-A811-C0C6C370B76F}">
  <dimension ref="A1:F14"/>
  <sheetViews>
    <sheetView workbookViewId="0">
      <selection activeCell="B32" sqref="B32"/>
    </sheetView>
  </sheetViews>
  <sheetFormatPr defaultRowHeight="15" x14ac:dyDescent="0.25"/>
  <cols>
    <col min="1" max="1" width="10.85546875" style="12" customWidth="1"/>
    <col min="2" max="2" width="19.85546875" style="12" bestFit="1" customWidth="1"/>
    <col min="3" max="3" width="14.140625" bestFit="1" customWidth="1"/>
    <col min="4" max="4" width="13.7109375" bestFit="1" customWidth="1"/>
    <col min="5" max="5" width="11.85546875" customWidth="1"/>
  </cols>
  <sheetData>
    <row r="1" spans="1:6" ht="15.75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6" ht="15.75" thickBot="1" x14ac:dyDescent="0.3">
      <c r="A2" s="4" t="s">
        <v>5</v>
      </c>
      <c r="B2" s="4">
        <v>25</v>
      </c>
      <c r="C2" s="4">
        <v>16.2</v>
      </c>
      <c r="D2" s="5">
        <v>3</v>
      </c>
      <c r="E2" s="6">
        <f>D2^2</f>
        <v>9</v>
      </c>
      <c r="F2" s="8" t="s">
        <v>7</v>
      </c>
    </row>
    <row r="3" spans="1:6" ht="15.75" thickBot="1" x14ac:dyDescent="0.3">
      <c r="A3" s="4" t="s">
        <v>6</v>
      </c>
      <c r="B3" s="4">
        <v>25</v>
      </c>
      <c r="C3" s="4">
        <v>17.7</v>
      </c>
      <c r="D3" s="5">
        <v>0.1</v>
      </c>
      <c r="E3" s="7">
        <f>D3^2</f>
        <v>1.0000000000000002E-2</v>
      </c>
    </row>
    <row r="4" spans="1:6" ht="15.75" x14ac:dyDescent="0.25">
      <c r="A4" s="9" t="s">
        <v>8</v>
      </c>
      <c r="B4" s="4">
        <v>0.05</v>
      </c>
      <c r="C4" s="10"/>
      <c r="D4" s="10"/>
      <c r="E4" s="10"/>
    </row>
    <row r="5" spans="1:6" ht="15.75" thickBot="1" x14ac:dyDescent="0.3"/>
    <row r="6" spans="1:6" ht="15.75" thickBot="1" x14ac:dyDescent="0.3">
      <c r="A6" s="64" t="s">
        <v>9</v>
      </c>
      <c r="B6" s="68">
        <f>E2/100</f>
        <v>0.09</v>
      </c>
      <c r="C6" s="11" t="s">
        <v>10</v>
      </c>
    </row>
    <row r="7" spans="1:6" ht="15.75" thickBot="1" x14ac:dyDescent="0.3"/>
    <row r="8" spans="1:6" ht="15.75" thickBot="1" x14ac:dyDescent="0.3">
      <c r="A8" s="64" t="s">
        <v>69</v>
      </c>
      <c r="B8" s="68">
        <f>2*B2-2</f>
        <v>48</v>
      </c>
    </row>
    <row r="9" spans="1:6" ht="15.75" thickBot="1" x14ac:dyDescent="0.3">
      <c r="A9" s="64" t="s">
        <v>23</v>
      </c>
      <c r="B9" s="76">
        <f>(E2+E3)/2</f>
        <v>4.5049999999999999</v>
      </c>
    </row>
    <row r="10" spans="1:6" ht="15.75" thickBot="1" x14ac:dyDescent="0.3">
      <c r="A10" s="64" t="s">
        <v>32</v>
      </c>
      <c r="B10" s="76">
        <f>(C2-C3)*SQRT(B2/(2*B9))</f>
        <v>-2.4986122674478857</v>
      </c>
    </row>
    <row r="11" spans="1:6" ht="15.75" thickBot="1" x14ac:dyDescent="0.3">
      <c r="A11" s="64" t="s">
        <v>70</v>
      </c>
      <c r="B11" s="69">
        <v>1.679</v>
      </c>
    </row>
    <row r="14" spans="1:6" x14ac:dyDescent="0.25">
      <c r="B14" s="77" t="s">
        <v>71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00EF-1FFF-4F3B-9CCC-841977173502}">
  <dimension ref="A1:H9"/>
  <sheetViews>
    <sheetView zoomScale="115" zoomScaleNormal="115" workbookViewId="0">
      <selection activeCell="I7" sqref="I7"/>
    </sheetView>
  </sheetViews>
  <sheetFormatPr defaultRowHeight="15" x14ac:dyDescent="0.25"/>
  <cols>
    <col min="1" max="1" width="12.5703125" style="10" bestFit="1" customWidth="1"/>
    <col min="2" max="2" width="14.28515625" style="10" bestFit="1" customWidth="1"/>
  </cols>
  <sheetData>
    <row r="1" spans="1:8" ht="15.75" x14ac:dyDescent="0.25">
      <c r="A1" s="16" t="s">
        <v>18</v>
      </c>
      <c r="B1" s="4">
        <v>69.8</v>
      </c>
    </row>
    <row r="2" spans="1:8" x14ac:dyDescent="0.25">
      <c r="A2" s="14" t="s">
        <v>14</v>
      </c>
      <c r="B2" s="15">
        <v>70.59</v>
      </c>
    </row>
    <row r="3" spans="1:8" x14ac:dyDescent="0.25">
      <c r="A3" s="1" t="s">
        <v>12</v>
      </c>
      <c r="B3" s="4">
        <v>1.86</v>
      </c>
      <c r="H3" s="78" t="s">
        <v>71</v>
      </c>
    </row>
    <row r="4" spans="1:8" x14ac:dyDescent="0.25">
      <c r="A4" s="1" t="s">
        <v>13</v>
      </c>
      <c r="B4" s="4">
        <v>50</v>
      </c>
    </row>
    <row r="5" spans="1:8" ht="15.75" thickBot="1" x14ac:dyDescent="0.3"/>
    <row r="6" spans="1:8" ht="15.75" thickBot="1" x14ac:dyDescent="0.3">
      <c r="A6" s="19" t="s">
        <v>15</v>
      </c>
      <c r="B6" s="18">
        <v>0.05</v>
      </c>
    </row>
    <row r="7" spans="1:8" ht="15.75" thickBot="1" x14ac:dyDescent="0.3">
      <c r="A7" s="3" t="s">
        <v>19</v>
      </c>
      <c r="B7" s="21">
        <f>0.5-B6</f>
        <v>0.45</v>
      </c>
    </row>
    <row r="8" spans="1:8" ht="15.75" thickBot="1" x14ac:dyDescent="0.3">
      <c r="A8" s="3" t="s">
        <v>16</v>
      </c>
      <c r="B8" s="22">
        <v>1.64</v>
      </c>
    </row>
    <row r="9" spans="1:8" ht="15.75" thickBot="1" x14ac:dyDescent="0.3">
      <c r="A9" s="3" t="s">
        <v>17</v>
      </c>
      <c r="B9" s="21">
        <f>(B2-B1)/(B3/SQRT(B4))</f>
        <v>3.0033029953622417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4C3D0-61D9-487B-8383-B96A91D0043A}">
  <dimension ref="A1:B25"/>
  <sheetViews>
    <sheetView workbookViewId="0">
      <selection activeCell="I13" sqref="I13"/>
    </sheetView>
  </sheetViews>
  <sheetFormatPr defaultRowHeight="15" x14ac:dyDescent="0.25"/>
  <cols>
    <col min="1" max="1" width="16.42578125" style="10" bestFit="1" customWidth="1"/>
    <col min="2" max="2" width="20.28515625" style="10" bestFit="1" customWidth="1"/>
  </cols>
  <sheetData>
    <row r="1" spans="1:2" ht="15.75" thickBot="1" x14ac:dyDescent="0.3">
      <c r="A1" s="74" t="s">
        <v>65</v>
      </c>
      <c r="B1" s="74" t="s">
        <v>66</v>
      </c>
    </row>
    <row r="2" spans="1:2" x14ac:dyDescent="0.25">
      <c r="A2" s="73">
        <v>5</v>
      </c>
      <c r="B2" s="73">
        <v>13</v>
      </c>
    </row>
    <row r="3" spans="1:2" x14ac:dyDescent="0.25">
      <c r="A3" s="4">
        <v>10</v>
      </c>
      <c r="B3" s="4">
        <v>17</v>
      </c>
    </row>
    <row r="4" spans="1:2" x14ac:dyDescent="0.25">
      <c r="A4" s="4">
        <v>14</v>
      </c>
      <c r="B4" s="4">
        <v>18</v>
      </c>
    </row>
    <row r="5" spans="1:2" x14ac:dyDescent="0.25">
      <c r="A5" s="4">
        <v>16</v>
      </c>
      <c r="B5" s="4">
        <v>22</v>
      </c>
    </row>
    <row r="6" spans="1:2" x14ac:dyDescent="0.25">
      <c r="A6" s="4">
        <v>17</v>
      </c>
      <c r="B6" s="4">
        <v>23</v>
      </c>
    </row>
    <row r="7" spans="1:2" x14ac:dyDescent="0.25">
      <c r="A7" s="4">
        <v>25</v>
      </c>
      <c r="B7" s="4">
        <v>25</v>
      </c>
    </row>
    <row r="23" spans="1:2" ht="15.75" thickBot="1" x14ac:dyDescent="0.3"/>
    <row r="24" spans="1:2" ht="15.75" thickBot="1" x14ac:dyDescent="0.3">
      <c r="A24" s="3" t="s">
        <v>67</v>
      </c>
      <c r="B24" s="22">
        <v>0.90959999999999996</v>
      </c>
    </row>
    <row r="25" spans="1:2" ht="15.75" thickBot="1" x14ac:dyDescent="0.3">
      <c r="A25" s="3" t="s">
        <v>68</v>
      </c>
      <c r="B25" s="75">
        <f>SQRT(B24)</f>
        <v>0.95372952140530909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DE8AE-A65D-4C7C-9DD3-E27667F88C98}">
  <dimension ref="A1:S23"/>
  <sheetViews>
    <sheetView workbookViewId="0">
      <selection activeCell="A23" sqref="A23"/>
    </sheetView>
  </sheetViews>
  <sheetFormatPr defaultRowHeight="15" x14ac:dyDescent="0.25"/>
  <cols>
    <col min="1" max="1" width="9.140625" style="12"/>
    <col min="2" max="2" width="14" style="12" customWidth="1"/>
    <col min="3" max="3" width="9.140625" style="12"/>
    <col min="4" max="4" width="30.140625" style="12" customWidth="1"/>
    <col min="5" max="6" width="9.140625" style="12"/>
    <col min="7" max="7" width="21.140625" style="12" customWidth="1"/>
    <col min="8" max="9" width="9.140625" style="12"/>
  </cols>
  <sheetData>
    <row r="1" spans="1:19" ht="15.75" thickBot="1" x14ac:dyDescent="0.3">
      <c r="A1" s="61" t="s">
        <v>47</v>
      </c>
      <c r="B1" s="62" t="s">
        <v>48</v>
      </c>
      <c r="C1" s="62" t="s">
        <v>49</v>
      </c>
      <c r="D1" s="62" t="s">
        <v>50</v>
      </c>
      <c r="E1" s="62" t="s">
        <v>51</v>
      </c>
      <c r="F1" s="62" t="s">
        <v>52</v>
      </c>
      <c r="G1" s="62" t="s">
        <v>53</v>
      </c>
      <c r="H1" s="62" t="s">
        <v>54</v>
      </c>
      <c r="I1" s="63">
        <v>8</v>
      </c>
    </row>
    <row r="2" spans="1:19" ht="15.75" thickBot="1" x14ac:dyDescent="0.3">
      <c r="A2" s="55" t="s">
        <v>55</v>
      </c>
      <c r="B2" s="56">
        <v>0.26500000000000001</v>
      </c>
      <c r="C2" s="56">
        <v>0.26500000000000001</v>
      </c>
      <c r="D2" s="56">
        <v>0.26600000000000001</v>
      </c>
      <c r="E2" s="56">
        <v>0.26700000000000002</v>
      </c>
      <c r="F2" s="56">
        <v>0.26700000000000002</v>
      </c>
      <c r="G2" s="56">
        <v>0.26500000000000001</v>
      </c>
      <c r="H2" s="56">
        <v>0.26700000000000002</v>
      </c>
      <c r="I2" s="57">
        <v>0.26700000000000002</v>
      </c>
    </row>
    <row r="3" spans="1:19" x14ac:dyDescent="0.25">
      <c r="A3" s="58" t="s">
        <v>56</v>
      </c>
      <c r="B3" s="59">
        <v>0.26400000000000001</v>
      </c>
      <c r="C3" s="59">
        <v>0.26500000000000001</v>
      </c>
      <c r="D3" s="59">
        <v>0.26400000000000001</v>
      </c>
      <c r="E3" s="59">
        <v>0.26600000000000001</v>
      </c>
      <c r="F3" s="59">
        <v>0.26700000000000002</v>
      </c>
      <c r="G3" s="59">
        <v>0.26800000000000002</v>
      </c>
      <c r="H3" s="59">
        <v>0.26400000000000001</v>
      </c>
      <c r="I3" s="60">
        <v>0.26500000000000001</v>
      </c>
    </row>
    <row r="4" spans="1:19" ht="15.75" thickBot="1" x14ac:dyDescent="0.3"/>
    <row r="5" spans="1:19" ht="15.75" thickBot="1" x14ac:dyDescent="0.3">
      <c r="A5" s="65" t="s">
        <v>57</v>
      </c>
      <c r="B5" s="67">
        <f>B2-B3</f>
        <v>1.0000000000000009E-3</v>
      </c>
      <c r="C5" s="66">
        <f t="shared" ref="C5:I5" si="0">C2-C3</f>
        <v>0</v>
      </c>
      <c r="D5" s="66">
        <f t="shared" si="0"/>
        <v>2.0000000000000018E-3</v>
      </c>
      <c r="E5" s="66">
        <f t="shared" si="0"/>
        <v>1.0000000000000009E-3</v>
      </c>
      <c r="F5" s="66">
        <f t="shared" si="0"/>
        <v>0</v>
      </c>
      <c r="G5" s="66">
        <f t="shared" si="0"/>
        <v>-3.0000000000000027E-3</v>
      </c>
      <c r="H5" s="66">
        <f t="shared" si="0"/>
        <v>3.0000000000000027E-3</v>
      </c>
      <c r="I5" s="66">
        <f t="shared" si="0"/>
        <v>2.0000000000000018E-3</v>
      </c>
    </row>
    <row r="6" spans="1:19" ht="15.75" thickBot="1" x14ac:dyDescent="0.3">
      <c r="L6" s="32">
        <f>(B5-$B$8)^2</f>
        <v>6.2500000000000116E-8</v>
      </c>
      <c r="M6" s="32">
        <f t="shared" ref="M6:S6" si="1">(C5-$B$8)^2</f>
        <v>5.6250000000000097E-7</v>
      </c>
      <c r="N6" s="32">
        <f t="shared" si="1"/>
        <v>1.5625000000000028E-6</v>
      </c>
      <c r="O6" s="32">
        <f t="shared" si="1"/>
        <v>6.2500000000000116E-8</v>
      </c>
      <c r="P6" s="32">
        <f t="shared" si="1"/>
        <v>5.6250000000000097E-7</v>
      </c>
      <c r="Q6" s="32">
        <f t="shared" si="1"/>
        <v>1.4062500000000025E-5</v>
      </c>
      <c r="R6" s="32">
        <f t="shared" si="1"/>
        <v>5.0625000000000087E-6</v>
      </c>
      <c r="S6" s="32">
        <f t="shared" si="1"/>
        <v>1.5625000000000028E-6</v>
      </c>
    </row>
    <row r="7" spans="1:19" ht="19.5" thickBot="1" x14ac:dyDescent="0.35">
      <c r="A7" s="13" t="s">
        <v>59</v>
      </c>
      <c r="B7" s="67">
        <f>SUM(B5:I5)</f>
        <v>6.0000000000000053E-3</v>
      </c>
      <c r="D7" t="s">
        <v>62</v>
      </c>
      <c r="E7"/>
      <c r="F7"/>
    </row>
    <row r="8" spans="1:19" ht="15.75" thickBot="1" x14ac:dyDescent="0.3">
      <c r="A8" s="70" t="s">
        <v>58</v>
      </c>
      <c r="B8" s="67">
        <f>B7/I1</f>
        <v>7.5000000000000067E-4</v>
      </c>
      <c r="D8"/>
      <c r="E8"/>
      <c r="F8"/>
    </row>
    <row r="9" spans="1:19" ht="15.75" thickBot="1" x14ac:dyDescent="0.3">
      <c r="A9" s="64" t="s">
        <v>60</v>
      </c>
      <c r="B9" s="67">
        <f>SUM(L6:S6)/(8-1)</f>
        <v>3.3571428571428631E-6</v>
      </c>
      <c r="D9" s="52"/>
      <c r="E9" s="52" t="s">
        <v>55</v>
      </c>
      <c r="F9" s="52" t="s">
        <v>56</v>
      </c>
    </row>
    <row r="10" spans="1:19" ht="15.75" thickBot="1" x14ac:dyDescent="0.3">
      <c r="A10" s="64" t="s">
        <v>61</v>
      </c>
      <c r="B10" s="67">
        <f>SQRT(B9)</f>
        <v>1.8322507626258103E-3</v>
      </c>
      <c r="D10" s="50" t="s">
        <v>2</v>
      </c>
      <c r="E10" s="50">
        <v>0.266125</v>
      </c>
      <c r="F10" s="50">
        <v>0.26537500000000003</v>
      </c>
    </row>
    <row r="11" spans="1:19" ht="15.75" thickBot="1" x14ac:dyDescent="0.3">
      <c r="D11" s="50" t="s">
        <v>4</v>
      </c>
      <c r="E11" s="50">
        <v>9.8214285714285869E-7</v>
      </c>
      <c r="F11" s="50">
        <v>2.267857142857147E-6</v>
      </c>
    </row>
    <row r="12" spans="1:19" ht="15.75" thickBot="1" x14ac:dyDescent="0.3">
      <c r="A12" s="65" t="s">
        <v>32</v>
      </c>
      <c r="B12" s="67">
        <f>(B8*SQRT(I1))/B10</f>
        <v>1.1577674774819398</v>
      </c>
      <c r="D12" s="50" t="s">
        <v>38</v>
      </c>
      <c r="E12" s="50">
        <v>8</v>
      </c>
      <c r="F12" s="50">
        <v>8</v>
      </c>
    </row>
    <row r="13" spans="1:19" ht="15.75" thickBot="1" x14ac:dyDescent="0.3">
      <c r="D13" s="50" t="s">
        <v>63</v>
      </c>
      <c r="E13" s="50">
        <v>-3.5895338196252347E-2</v>
      </c>
      <c r="F13" s="50"/>
    </row>
    <row r="14" spans="1:19" ht="15.75" thickBot="1" x14ac:dyDescent="0.3">
      <c r="A14" s="72" t="s">
        <v>15</v>
      </c>
      <c r="B14" s="71">
        <v>0.05</v>
      </c>
      <c r="D14" s="50" t="s">
        <v>39</v>
      </c>
      <c r="E14" s="50">
        <v>0</v>
      </c>
      <c r="F14" s="50"/>
    </row>
    <row r="15" spans="1:19" ht="15.75" thickBot="1" x14ac:dyDescent="0.3">
      <c r="A15" s="64" t="s">
        <v>64</v>
      </c>
      <c r="B15" s="68">
        <f>B14/2</f>
        <v>2.5000000000000001E-2</v>
      </c>
      <c r="D15" s="50" t="s">
        <v>40</v>
      </c>
      <c r="E15" s="50">
        <v>7</v>
      </c>
      <c r="F15" s="50"/>
    </row>
    <row r="16" spans="1:19" ht="15.75" thickBot="1" x14ac:dyDescent="0.3">
      <c r="A16" s="64" t="s">
        <v>11</v>
      </c>
      <c r="B16" s="68">
        <f>I1-1</f>
        <v>7</v>
      </c>
      <c r="D16" s="50" t="s">
        <v>41</v>
      </c>
      <c r="E16" s="50">
        <v>1.1577674774819395</v>
      </c>
      <c r="F16" s="50"/>
    </row>
    <row r="17" spans="1:6" ht="15.75" thickBot="1" x14ac:dyDescent="0.3">
      <c r="A17" s="64" t="s">
        <v>35</v>
      </c>
      <c r="B17" s="68">
        <v>2.3650000000000002</v>
      </c>
      <c r="D17" s="50" t="s">
        <v>42</v>
      </c>
      <c r="E17" s="50">
        <v>0.14246569042116072</v>
      </c>
      <c r="F17" s="50"/>
    </row>
    <row r="18" spans="1:6" x14ac:dyDescent="0.25">
      <c r="D18" s="50" t="s">
        <v>43</v>
      </c>
      <c r="E18" s="50">
        <v>1.8945786050900073</v>
      </c>
      <c r="F18" s="50"/>
    </row>
    <row r="19" spans="1:6" x14ac:dyDescent="0.25">
      <c r="D19" s="50" t="s">
        <v>44</v>
      </c>
      <c r="E19" s="50">
        <v>0.28493138084232145</v>
      </c>
      <c r="F19" s="50"/>
    </row>
    <row r="20" spans="1:6" ht="15.75" thickBot="1" x14ac:dyDescent="0.3">
      <c r="D20" s="51" t="s">
        <v>45</v>
      </c>
      <c r="E20" s="51">
        <v>2.3646242515927849</v>
      </c>
      <c r="F20" s="51"/>
    </row>
    <row r="23" spans="1:6" x14ac:dyDescent="0.25">
      <c r="A23" s="77" t="s">
        <v>71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EE11A-C51F-4093-BD72-E6DA1B06A6C1}">
  <dimension ref="A1:J34"/>
  <sheetViews>
    <sheetView tabSelected="1" workbookViewId="0">
      <selection activeCell="D32" sqref="D32"/>
    </sheetView>
  </sheetViews>
  <sheetFormatPr defaultRowHeight="15" x14ac:dyDescent="0.25"/>
  <cols>
    <col min="1" max="1" width="11.85546875" style="12" bestFit="1" customWidth="1"/>
    <col min="2" max="2" width="30.140625" style="12" bestFit="1" customWidth="1"/>
    <col min="3" max="3" width="9.140625" style="10"/>
    <col min="4" max="4" width="10.85546875" style="10" customWidth="1"/>
    <col min="5" max="5" width="10" style="10" customWidth="1"/>
    <col min="6" max="6" width="35.7109375" customWidth="1"/>
  </cols>
  <sheetData>
    <row r="1" spans="1:10" ht="15.75" thickBot="1" x14ac:dyDescent="0.3">
      <c r="A1" s="23" t="s">
        <v>22</v>
      </c>
      <c r="B1" s="37"/>
      <c r="C1" s="41" t="s">
        <v>8</v>
      </c>
      <c r="D1" s="38">
        <v>0.05</v>
      </c>
    </row>
    <row r="2" spans="1:10" ht="15.75" thickBot="1" x14ac:dyDescent="0.3">
      <c r="A2" s="24" t="s">
        <v>20</v>
      </c>
      <c r="B2" s="25" t="s">
        <v>21</v>
      </c>
    </row>
    <row r="3" spans="1:10" ht="15.75" thickBot="1" x14ac:dyDescent="0.3">
      <c r="A3" s="29">
        <v>1.4</v>
      </c>
      <c r="B3" s="26">
        <v>1.6</v>
      </c>
      <c r="G3" s="33">
        <f>(A3-$B$16)^2</f>
        <v>1.2100000000000022E-2</v>
      </c>
      <c r="H3" s="17">
        <f>(B3-$E$16)^2</f>
        <v>5.224489795918371E-2</v>
      </c>
      <c r="J3" s="33">
        <f>SUM(G3:G12)/(B15-1)</f>
        <v>7.6555555555555543E-2</v>
      </c>
    </row>
    <row r="4" spans="1:10" ht="15.75" thickBot="1" x14ac:dyDescent="0.3">
      <c r="A4" s="29">
        <v>1.7</v>
      </c>
      <c r="B4" s="26">
        <v>1</v>
      </c>
      <c r="G4" s="33">
        <f t="shared" ref="G4:G12" si="0">(A4-$B$16)^2</f>
        <v>3.6099999999999979E-2</v>
      </c>
      <c r="H4" s="17">
        <f t="shared" ref="H4:H9" si="1">(B4-$E$16)^2</f>
        <v>0.1379591836734694</v>
      </c>
      <c r="J4" s="33">
        <f>SUM(H3:H9)/(E15-1)</f>
        <v>4.2380952380952387E-2</v>
      </c>
    </row>
    <row r="5" spans="1:10" ht="15.75" thickBot="1" x14ac:dyDescent="0.3">
      <c r="A5" s="29">
        <v>1.5</v>
      </c>
      <c r="B5" s="26">
        <v>1.5</v>
      </c>
      <c r="G5" s="33">
        <f t="shared" si="0"/>
        <v>1.0000000000000018E-4</v>
      </c>
      <c r="H5" s="17">
        <f t="shared" si="1"/>
        <v>1.6530612244897956E-2</v>
      </c>
    </row>
    <row r="6" spans="1:10" ht="15.75" thickBot="1" x14ac:dyDescent="0.3">
      <c r="A6" s="29">
        <v>1.8</v>
      </c>
      <c r="B6" s="26">
        <v>1.5</v>
      </c>
      <c r="G6" s="33">
        <f>(A6-$B$16)^2</f>
        <v>8.4100000000000022E-2</v>
      </c>
      <c r="H6" s="17">
        <f t="shared" si="1"/>
        <v>1.6530612244897956E-2</v>
      </c>
    </row>
    <row r="7" spans="1:10" ht="15.75" thickBot="1" x14ac:dyDescent="0.3">
      <c r="A7" s="29">
        <v>1.8</v>
      </c>
      <c r="B7" s="26">
        <v>1.4</v>
      </c>
      <c r="G7" s="33">
        <f t="shared" si="0"/>
        <v>8.4100000000000022E-2</v>
      </c>
      <c r="H7" s="17">
        <f t="shared" si="1"/>
        <v>8.1632653061223907E-4</v>
      </c>
    </row>
    <row r="8" spans="1:10" ht="15.75" thickBot="1" x14ac:dyDescent="0.3">
      <c r="A8" s="29">
        <v>1.4</v>
      </c>
      <c r="B8" s="26">
        <v>1.2</v>
      </c>
      <c r="G8" s="33">
        <f t="shared" si="0"/>
        <v>1.2100000000000022E-2</v>
      </c>
      <c r="H8" s="17">
        <f t="shared" si="1"/>
        <v>2.9387755102040836E-2</v>
      </c>
    </row>
    <row r="9" spans="1:10" ht="15.75" thickBot="1" x14ac:dyDescent="0.3">
      <c r="A9" s="29">
        <v>1.3</v>
      </c>
      <c r="B9" s="26">
        <v>1.4</v>
      </c>
      <c r="G9" s="33">
        <f t="shared" si="0"/>
        <v>4.4099999999999986E-2</v>
      </c>
      <c r="H9" s="17">
        <f t="shared" si="1"/>
        <v>8.1632653061223907E-4</v>
      </c>
    </row>
    <row r="10" spans="1:10" ht="15.75" thickBot="1" x14ac:dyDescent="0.3">
      <c r="A10" s="29">
        <v>1.2</v>
      </c>
      <c r="B10" s="27"/>
      <c r="G10" s="33">
        <f t="shared" si="0"/>
        <v>9.6100000000000033E-2</v>
      </c>
      <c r="H10" s="10"/>
    </row>
    <row r="11" spans="1:10" ht="15.75" thickBot="1" x14ac:dyDescent="0.3">
      <c r="A11" s="29">
        <v>1.1000000000000001</v>
      </c>
      <c r="B11" s="27"/>
      <c r="G11" s="33">
        <f t="shared" si="0"/>
        <v>0.16809999999999994</v>
      </c>
      <c r="H11" s="10"/>
    </row>
    <row r="12" spans="1:10" x14ac:dyDescent="0.25">
      <c r="A12" s="30">
        <v>1.9</v>
      </c>
      <c r="B12" s="28"/>
      <c r="G12" s="33">
        <f t="shared" si="0"/>
        <v>0.15209999999999993</v>
      </c>
      <c r="H12" s="10"/>
    </row>
    <row r="13" spans="1:10" ht="15.75" thickBot="1" x14ac:dyDescent="0.3"/>
    <row r="14" spans="1:10" ht="15.75" thickBot="1" x14ac:dyDescent="0.3">
      <c r="A14" s="44" t="s">
        <v>5</v>
      </c>
      <c r="B14" s="45"/>
      <c r="D14" s="46" t="s">
        <v>6</v>
      </c>
      <c r="E14" s="47"/>
    </row>
    <row r="15" spans="1:10" x14ac:dyDescent="0.25">
      <c r="A15" s="42" t="s">
        <v>26</v>
      </c>
      <c r="B15" s="36">
        <v>10</v>
      </c>
      <c r="D15" s="48" t="s">
        <v>13</v>
      </c>
      <c r="E15" s="34">
        <v>7</v>
      </c>
    </row>
    <row r="16" spans="1:10" x14ac:dyDescent="0.25">
      <c r="A16" s="43" t="s">
        <v>25</v>
      </c>
      <c r="B16" s="35">
        <f>SUM(A3:A12)/B15</f>
        <v>1.51</v>
      </c>
      <c r="D16" s="49" t="s">
        <v>25</v>
      </c>
      <c r="E16" s="20">
        <f>SUM(B3:B9)/E15</f>
        <v>1.3714285714285714</v>
      </c>
    </row>
    <row r="17" spans="1:8" x14ac:dyDescent="0.25">
      <c r="A17" s="43" t="s">
        <v>24</v>
      </c>
      <c r="B17" s="35">
        <f>J3</f>
        <v>7.6555555555555543E-2</v>
      </c>
      <c r="D17" s="43" t="s">
        <v>24</v>
      </c>
      <c r="E17" s="20">
        <f>J4</f>
        <v>4.2380952380952387E-2</v>
      </c>
    </row>
    <row r="18" spans="1:8" x14ac:dyDescent="0.25">
      <c r="A18" s="43" t="s">
        <v>27</v>
      </c>
      <c r="B18" s="35">
        <f>SQRT(B17)</f>
        <v>0.27668674625929507</v>
      </c>
      <c r="D18" s="49" t="s">
        <v>27</v>
      </c>
      <c r="E18" s="20">
        <f>SQRT(E17)</f>
        <v>0.20586634591635514</v>
      </c>
    </row>
    <row r="19" spans="1:8" x14ac:dyDescent="0.25">
      <c r="A19" s="39" t="s">
        <v>28</v>
      </c>
      <c r="B19" s="39"/>
    </row>
    <row r="22" spans="1:8" x14ac:dyDescent="0.25">
      <c r="A22" s="40" t="s">
        <v>31</v>
      </c>
      <c r="B22" s="12">
        <f>0.28/100</f>
        <v>2.8000000000000004E-3</v>
      </c>
      <c r="C22" s="10" t="s">
        <v>10</v>
      </c>
      <c r="F22" t="s">
        <v>37</v>
      </c>
    </row>
    <row r="23" spans="1:8" ht="15.75" thickBot="1" x14ac:dyDescent="0.3">
      <c r="A23" s="40" t="s">
        <v>30</v>
      </c>
      <c r="B23" s="12">
        <f>10+7-2</f>
        <v>15</v>
      </c>
    </row>
    <row r="24" spans="1:8" x14ac:dyDescent="0.25">
      <c r="A24" s="40" t="s">
        <v>29</v>
      </c>
      <c r="B24" s="12" t="s">
        <v>36</v>
      </c>
      <c r="C24" s="17">
        <f>((B15-1)*B18+(E15-1)*E18)/B23</f>
        <v>0.24835858612211908</v>
      </c>
      <c r="F24" s="52"/>
      <c r="G24" s="52" t="s">
        <v>20</v>
      </c>
      <c r="H24" s="52" t="s">
        <v>21</v>
      </c>
    </row>
    <row r="25" spans="1:8" x14ac:dyDescent="0.25">
      <c r="A25" s="40" t="s">
        <v>33</v>
      </c>
      <c r="B25" s="31">
        <f>SQRT(C24)</f>
        <v>0.49835588300141404</v>
      </c>
      <c r="F25" s="50" t="s">
        <v>2</v>
      </c>
      <c r="G25" s="50">
        <v>1.51</v>
      </c>
      <c r="H25" s="53">
        <v>1.3714285714285714</v>
      </c>
    </row>
    <row r="26" spans="1:8" x14ac:dyDescent="0.25">
      <c r="A26" s="40" t="s">
        <v>32</v>
      </c>
      <c r="B26" s="12" t="s">
        <v>46</v>
      </c>
      <c r="C26" s="17">
        <f>(B16-E16)/(B25*(SQRT(1/B15+1/E15)))</f>
        <v>0.56423323549014792</v>
      </c>
      <c r="F26" s="50" t="s">
        <v>4</v>
      </c>
      <c r="G26" s="53">
        <v>7.655555555555596E-2</v>
      </c>
      <c r="H26" s="53">
        <v>4.238095238095211E-2</v>
      </c>
    </row>
    <row r="27" spans="1:8" x14ac:dyDescent="0.25">
      <c r="A27" s="40" t="s">
        <v>34</v>
      </c>
      <c r="B27" s="12">
        <f>D1/2</f>
        <v>2.5000000000000001E-2</v>
      </c>
      <c r="F27" s="50" t="s">
        <v>38</v>
      </c>
      <c r="G27" s="50">
        <v>10</v>
      </c>
      <c r="H27" s="50">
        <v>7</v>
      </c>
    </row>
    <row r="28" spans="1:8" x14ac:dyDescent="0.25">
      <c r="A28" s="40" t="s">
        <v>35</v>
      </c>
      <c r="B28" s="31">
        <v>2.1309999999999998</v>
      </c>
      <c r="F28" s="50" t="s">
        <v>39</v>
      </c>
      <c r="G28" s="50">
        <v>0</v>
      </c>
      <c r="H28" s="50"/>
    </row>
    <row r="29" spans="1:8" x14ac:dyDescent="0.25">
      <c r="F29" s="50" t="s">
        <v>40</v>
      </c>
      <c r="G29" s="50">
        <v>15</v>
      </c>
      <c r="H29" s="50"/>
    </row>
    <row r="30" spans="1:8" x14ac:dyDescent="0.25">
      <c r="F30" s="50" t="s">
        <v>41</v>
      </c>
      <c r="G30" s="53">
        <v>1.1834647478125808</v>
      </c>
      <c r="H30" s="50"/>
    </row>
    <row r="31" spans="1:8" x14ac:dyDescent="0.25">
      <c r="F31" s="50" t="s">
        <v>42</v>
      </c>
      <c r="G31" s="53">
        <v>0.12752110353467896</v>
      </c>
      <c r="H31" s="50"/>
    </row>
    <row r="32" spans="1:8" x14ac:dyDescent="0.25">
      <c r="F32" s="50" t="s">
        <v>43</v>
      </c>
      <c r="G32" s="53">
        <v>1.7530503556925723</v>
      </c>
      <c r="H32" s="50"/>
    </row>
    <row r="33" spans="6:8" x14ac:dyDescent="0.25">
      <c r="F33" s="50" t="s">
        <v>44</v>
      </c>
      <c r="G33" s="53">
        <v>0.25504220706935793</v>
      </c>
      <c r="H33" s="50"/>
    </row>
    <row r="34" spans="6:8" ht="15.75" thickBot="1" x14ac:dyDescent="0.3">
      <c r="F34" s="51" t="s">
        <v>45</v>
      </c>
      <c r="G34" s="54">
        <v>2.1314495455597742</v>
      </c>
      <c r="H34" s="51"/>
    </row>
  </sheetData>
  <mergeCells count="4">
    <mergeCell ref="A1:B1"/>
    <mergeCell ref="A14:B14"/>
    <mergeCell ref="D14:E14"/>
    <mergeCell ref="A19:B1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Questão 1</vt:lpstr>
      <vt:lpstr>Questão 2</vt:lpstr>
      <vt:lpstr>Questão 3</vt:lpstr>
      <vt:lpstr>Questão 4</vt:lpstr>
      <vt:lpstr>Questão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junker</dc:creator>
  <cp:lastModifiedBy>Ellen junker</cp:lastModifiedBy>
  <dcterms:created xsi:type="dcterms:W3CDTF">2021-07-09T15:41:07Z</dcterms:created>
  <dcterms:modified xsi:type="dcterms:W3CDTF">2021-07-10T00:30:28Z</dcterms:modified>
</cp:coreProperties>
</file>