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770653\Documents\MyWork\90. Utilities Pers\15. CV\App\King\10. WIP\"/>
    </mc:Choice>
  </mc:AlternateContent>
  <xr:revisionPtr revIDLastSave="0" documentId="10_ncr:100000_{6200D404-A1D4-41B6-97AA-BCB491CAF6BB}" xr6:coauthVersionLast="31" xr6:coauthVersionMax="31" xr10:uidLastSave="{00000000-0000-0000-0000-000000000000}"/>
  <bookViews>
    <workbookView xWindow="0" yWindow="0" windowWidth="17436" windowHeight="9084" activeTab="3" xr2:uid="{00000000-000D-0000-FFFF-FFFF00000000}"/>
  </bookViews>
  <sheets>
    <sheet name="Sheet4" sheetId="5" r:id="rId1"/>
    <sheet name="Sheet1" sheetId="6" r:id="rId2"/>
    <sheet name="Raw Data" sheetId="1" r:id="rId3"/>
    <sheet name="Analyse Results" sheetId="3" r:id="rId4"/>
    <sheet name="Average Metric" sheetId="2" r:id="rId5"/>
    <sheet name="Sample" sheetId="4" r:id="rId6"/>
  </sheets>
  <calcPr calcId="179017"/>
  <pivotCaches>
    <pivotCache cacheId="42" r:id="rId7"/>
    <pivotCache cacheId="40" r:id="rId8"/>
    <pivotCache cacheId="41" r:id="rId9"/>
  </pivotCaches>
</workbook>
</file>

<file path=xl/calcChain.xml><?xml version="1.0" encoding="utf-8"?>
<calcChain xmlns="http://schemas.openxmlformats.org/spreadsheetml/2006/main">
  <c r="T41" i="6" l="1"/>
  <c r="S41" i="6"/>
  <c r="T40" i="6"/>
  <c r="S40" i="6"/>
  <c r="T39" i="6"/>
  <c r="S39" i="6"/>
  <c r="T38" i="6"/>
  <c r="S38" i="6"/>
  <c r="T37" i="6"/>
  <c r="S37" i="6"/>
  <c r="T36" i="6"/>
  <c r="S36" i="6"/>
  <c r="T35" i="6"/>
  <c r="S35" i="6"/>
  <c r="T34" i="6"/>
  <c r="S34" i="6"/>
  <c r="T33" i="6"/>
  <c r="S33" i="6"/>
  <c r="T32" i="6"/>
  <c r="S32" i="6"/>
  <c r="T31" i="6"/>
  <c r="S31" i="6"/>
  <c r="T30" i="6"/>
  <c r="S30" i="6"/>
  <c r="T29" i="6"/>
  <c r="S29" i="6"/>
  <c r="T28" i="6"/>
  <c r="S28" i="6"/>
  <c r="T27" i="6"/>
  <c r="S27" i="6"/>
  <c r="T26" i="6"/>
  <c r="S26" i="6"/>
  <c r="T25" i="6"/>
  <c r="S25" i="6"/>
  <c r="T24" i="6"/>
  <c r="S24" i="6"/>
  <c r="T23" i="6"/>
  <c r="S23" i="6"/>
  <c r="S10" i="6"/>
  <c r="T10" i="6"/>
  <c r="S11" i="6"/>
  <c r="T11" i="6"/>
  <c r="S12" i="6"/>
  <c r="T12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S20" i="6"/>
  <c r="T20" i="6"/>
  <c r="S21" i="6"/>
  <c r="T21" i="6"/>
  <c r="S22" i="6"/>
  <c r="T22" i="6"/>
  <c r="T9" i="6"/>
  <c r="S9" i="6"/>
  <c r="H4" i="6"/>
  <c r="G4" i="6"/>
  <c r="H3" i="6"/>
  <c r="G3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H9" i="6"/>
  <c r="G9" i="6"/>
  <c r="X12" i="3"/>
  <c r="Y12" i="3"/>
  <c r="Z12" i="3"/>
  <c r="AA12" i="3"/>
  <c r="AB12" i="3" s="1"/>
  <c r="W12" i="3"/>
  <c r="W11" i="3"/>
  <c r="X11" i="3"/>
  <c r="Y11" i="3" s="1"/>
  <c r="Z11" i="3"/>
  <c r="AA11" i="3" s="1"/>
  <c r="AB11" i="3" s="1"/>
  <c r="X10" i="3"/>
  <c r="Y10" i="3"/>
  <c r="AD10" i="3" s="1"/>
  <c r="Z10" i="3"/>
  <c r="AA10" i="3"/>
  <c r="AB10" i="3"/>
  <c r="AC10" i="3"/>
  <c r="W10" i="3"/>
  <c r="X9" i="3"/>
  <c r="Z9" i="3"/>
  <c r="AA9" i="3" s="1"/>
  <c r="AB9" i="3" s="1"/>
  <c r="W9" i="3"/>
  <c r="W8" i="3"/>
  <c r="X8" i="3"/>
  <c r="Z8" i="3"/>
  <c r="AA8" i="3"/>
  <c r="AB8" i="3" s="1"/>
  <c r="W7" i="3"/>
  <c r="X7" i="3"/>
  <c r="Y7" i="3"/>
  <c r="Z7" i="3"/>
  <c r="AA7" i="3" s="1"/>
  <c r="AB7" i="3" s="1"/>
  <c r="W5" i="3"/>
  <c r="X5" i="3"/>
  <c r="Y5" i="3" s="1"/>
  <c r="Z5" i="3"/>
  <c r="AA5" i="3" s="1"/>
  <c r="AB5" i="3" s="1"/>
  <c r="W6" i="3"/>
  <c r="X6" i="3"/>
  <c r="Z6" i="3"/>
  <c r="AA6" i="3" s="1"/>
  <c r="AB6" i="3" s="1"/>
  <c r="AK7" i="3"/>
  <c r="AJ7" i="3"/>
  <c r="AI7" i="3"/>
  <c r="AH7" i="3"/>
  <c r="E18" i="3"/>
  <c r="E14" i="3"/>
  <c r="E2" i="3"/>
  <c r="E5" i="3"/>
  <c r="E11" i="3"/>
  <c r="AC12" i="3" l="1"/>
  <c r="AD12" i="3"/>
  <c r="AC11" i="3"/>
  <c r="AD11" i="3"/>
  <c r="Y9" i="3"/>
  <c r="AC9" i="3"/>
  <c r="AD9" i="3"/>
  <c r="Y8" i="3"/>
  <c r="AC8" i="3" s="1"/>
  <c r="AC7" i="3"/>
  <c r="AD7" i="3"/>
  <c r="Y6" i="3"/>
  <c r="AD6" i="3" s="1"/>
  <c r="AC5" i="3"/>
  <c r="AD5" i="3"/>
  <c r="N51" i="2"/>
  <c r="X35" i="2"/>
  <c r="O68" i="2" s="1"/>
  <c r="W35" i="2"/>
  <c r="N54" i="2" s="1"/>
  <c r="V35" i="2"/>
  <c r="M54" i="2" s="1"/>
  <c r="X34" i="2"/>
  <c r="O66" i="2" s="1"/>
  <c r="W34" i="2"/>
  <c r="N66" i="2" s="1"/>
  <c r="V34" i="2"/>
  <c r="M66" i="2" s="1"/>
  <c r="X33" i="2"/>
  <c r="O64" i="2" s="1"/>
  <c r="W33" i="2"/>
  <c r="N50" i="2" s="1"/>
  <c r="V33" i="2"/>
  <c r="M50" i="2" s="1"/>
  <c r="X32" i="2"/>
  <c r="O48" i="2" s="1"/>
  <c r="W32" i="2"/>
  <c r="N62" i="2" s="1"/>
  <c r="V32" i="2"/>
  <c r="M62" i="2" s="1"/>
  <c r="X31" i="2"/>
  <c r="O60" i="2" s="1"/>
  <c r="W31" i="2"/>
  <c r="N46" i="2" s="1"/>
  <c r="V31" i="2"/>
  <c r="M46" i="2" s="1"/>
  <c r="X30" i="2"/>
  <c r="O58" i="2" s="1"/>
  <c r="W30" i="2"/>
  <c r="N58" i="2" s="1"/>
  <c r="V30" i="2"/>
  <c r="M44" i="2" s="1"/>
  <c r="X29" i="2"/>
  <c r="O56" i="2" s="1"/>
  <c r="W29" i="2"/>
  <c r="N70" i="2" s="1"/>
  <c r="V29" i="2"/>
  <c r="M70" i="2" s="1"/>
  <c r="U35" i="2"/>
  <c r="O67" i="2" s="1"/>
  <c r="T35" i="2"/>
  <c r="N67" i="2" s="1"/>
  <c r="S35" i="2"/>
  <c r="M53" i="2" s="1"/>
  <c r="U34" i="2"/>
  <c r="O51" i="2" s="1"/>
  <c r="T34" i="2"/>
  <c r="N37" i="2" s="1"/>
  <c r="S34" i="2"/>
  <c r="M65" i="2" s="1"/>
  <c r="U33" i="2"/>
  <c r="O63" i="2" s="1"/>
  <c r="T33" i="2"/>
  <c r="N63" i="2" s="1"/>
  <c r="S33" i="2"/>
  <c r="M49" i="2" s="1"/>
  <c r="U32" i="2"/>
  <c r="O47" i="2" s="1"/>
  <c r="T32" i="2"/>
  <c r="N61" i="2" s="1"/>
  <c r="S32" i="2"/>
  <c r="M61" i="2" s="1"/>
  <c r="U31" i="2"/>
  <c r="O59" i="2" s="1"/>
  <c r="T31" i="2"/>
  <c r="N59" i="2" s="1"/>
  <c r="S31" i="2"/>
  <c r="M45" i="2" s="1"/>
  <c r="U30" i="2"/>
  <c r="O43" i="2" s="1"/>
  <c r="T30" i="2"/>
  <c r="N57" i="2" s="1"/>
  <c r="S30" i="2"/>
  <c r="M57" i="2" s="1"/>
  <c r="U29" i="2"/>
  <c r="O55" i="2" s="1"/>
  <c r="T29" i="2"/>
  <c r="N55" i="2" s="1"/>
  <c r="S29" i="2"/>
  <c r="M69" i="2" s="1"/>
  <c r="X14" i="2"/>
  <c r="X23" i="2" s="1"/>
  <c r="AC23" i="2" s="1"/>
  <c r="W14" i="2"/>
  <c r="N26" i="2" s="1"/>
  <c r="V14" i="2"/>
  <c r="V23" i="2" s="1"/>
  <c r="X13" i="2"/>
  <c r="X22" i="2" s="1"/>
  <c r="AC22" i="2" s="1"/>
  <c r="W13" i="2"/>
  <c r="W22" i="2" s="1"/>
  <c r="V13" i="2"/>
  <c r="X12" i="2"/>
  <c r="W12" i="2"/>
  <c r="W21" i="2" s="1"/>
  <c r="V12" i="2"/>
  <c r="M8" i="2" s="1"/>
  <c r="X11" i="2"/>
  <c r="X20" i="2" s="1"/>
  <c r="AC20" i="2" s="1"/>
  <c r="W11" i="2"/>
  <c r="W20" i="2" s="1"/>
  <c r="V11" i="2"/>
  <c r="X10" i="2"/>
  <c r="X21" i="2" s="1"/>
  <c r="AC21" i="2" s="1"/>
  <c r="W10" i="2"/>
  <c r="N18" i="2" s="1"/>
  <c r="V10" i="2"/>
  <c r="V19" i="2" s="1"/>
  <c r="X9" i="2"/>
  <c r="X18" i="2" s="1"/>
  <c r="AC18" i="2" s="1"/>
  <c r="W9" i="2"/>
  <c r="N16" i="2" s="1"/>
  <c r="V9" i="2"/>
  <c r="X8" i="2"/>
  <c r="W8" i="2"/>
  <c r="N28" i="2" s="1"/>
  <c r="V8" i="2"/>
  <c r="V17" i="2" s="1"/>
  <c r="U14" i="2"/>
  <c r="U23" i="2" s="1"/>
  <c r="AB23" i="2" s="1"/>
  <c r="T14" i="2"/>
  <c r="N25" i="2" s="1"/>
  <c r="S14" i="2"/>
  <c r="S23" i="2" s="1"/>
  <c r="U13" i="2"/>
  <c r="U22" i="2" s="1"/>
  <c r="AB22" i="2" s="1"/>
  <c r="T13" i="2"/>
  <c r="T22" i="2" s="1"/>
  <c r="S13" i="2"/>
  <c r="S22" i="2" s="1"/>
  <c r="U12" i="2"/>
  <c r="U21" i="2" s="1"/>
  <c r="AB21" i="2" s="1"/>
  <c r="T12" i="2"/>
  <c r="N21" i="2" s="1"/>
  <c r="S12" i="2"/>
  <c r="S21" i="2" s="1"/>
  <c r="U11" i="2"/>
  <c r="U20" i="2" s="1"/>
  <c r="AB20" i="2" s="1"/>
  <c r="T11" i="2"/>
  <c r="T20" i="2" s="1"/>
  <c r="S11" i="2"/>
  <c r="S20" i="2" s="1"/>
  <c r="U10" i="2"/>
  <c r="U19" i="2" s="1"/>
  <c r="AB19" i="2" s="1"/>
  <c r="T10" i="2"/>
  <c r="N17" i="2" s="1"/>
  <c r="S10" i="2"/>
  <c r="M31" i="2" s="1"/>
  <c r="U9" i="2"/>
  <c r="O29" i="2" s="1"/>
  <c r="T9" i="2"/>
  <c r="T18" i="2" s="1"/>
  <c r="S9" i="2"/>
  <c r="S18" i="2" s="1"/>
  <c r="U8" i="2"/>
  <c r="U17" i="2" s="1"/>
  <c r="AB17" i="2" s="1"/>
  <c r="T8" i="2"/>
  <c r="T23" i="2" s="1"/>
  <c r="S8" i="2"/>
  <c r="S17" i="2" s="1"/>
  <c r="O5" i="2"/>
  <c r="AX4" i="1"/>
  <c r="AU9" i="1"/>
  <c r="AV9" i="1" s="1"/>
  <c r="AU8" i="1"/>
  <c r="AV8" i="1" s="1"/>
  <c r="AX8" i="1" s="1"/>
  <c r="AU7" i="1"/>
  <c r="AX7" i="1" s="1"/>
  <c r="AU6" i="1"/>
  <c r="AU5" i="1"/>
  <c r="AV5" i="1" s="1"/>
  <c r="AU4" i="1"/>
  <c r="AV4" i="1" s="1"/>
  <c r="AV7" i="1"/>
  <c r="V12" i="1"/>
  <c r="V11" i="1"/>
  <c r="E11" i="4"/>
  <c r="E10" i="4"/>
  <c r="E9" i="4"/>
  <c r="E8" i="4"/>
  <c r="E7" i="4"/>
  <c r="B8" i="4"/>
  <c r="B9" i="4"/>
  <c r="B10" i="4"/>
  <c r="B11" i="4"/>
  <c r="B7" i="4"/>
  <c r="L11" i="3"/>
  <c r="E16" i="3" s="1"/>
  <c r="AC5" i="1"/>
  <c r="AC6" i="1"/>
  <c r="AC7" i="1"/>
  <c r="AC4" i="1"/>
  <c r="AB5" i="1"/>
  <c r="AB6" i="1"/>
  <c r="AB7" i="1"/>
  <c r="AB4" i="1"/>
  <c r="AA7" i="1"/>
  <c r="AA6" i="1"/>
  <c r="AA5" i="1"/>
  <c r="AA4" i="1"/>
  <c r="Z7" i="1"/>
  <c r="Z6" i="1"/>
  <c r="Z5" i="1"/>
  <c r="Z4" i="1"/>
  <c r="Q7" i="1"/>
  <c r="Q6" i="1"/>
  <c r="Q5" i="1"/>
  <c r="Q4" i="1"/>
  <c r="BG37" i="2"/>
  <c r="BC37" i="2"/>
  <c r="BE36" i="2"/>
  <c r="BG35" i="2"/>
  <c r="BC35" i="2"/>
  <c r="BE34" i="2"/>
  <c r="BG33" i="2"/>
  <c r="BC33" i="2"/>
  <c r="BE32" i="2"/>
  <c r="BG31" i="2"/>
  <c r="BC31" i="2"/>
  <c r="BE30" i="2"/>
  <c r="BG29" i="2"/>
  <c r="BC29" i="2"/>
  <c r="BE28" i="2"/>
  <c r="BG27" i="2"/>
  <c r="BC27" i="2"/>
  <c r="BE26" i="2"/>
  <c r="BG25" i="2"/>
  <c r="BC25" i="2"/>
  <c r="BE24" i="2"/>
  <c r="BG23" i="2"/>
  <c r="BC23" i="2"/>
  <c r="BE22" i="2"/>
  <c r="BG21" i="2"/>
  <c r="BC21" i="2"/>
  <c r="BE20" i="2"/>
  <c r="BG19" i="2"/>
  <c r="BC19" i="2"/>
  <c r="BE18" i="2"/>
  <c r="BG17" i="2"/>
  <c r="BC17" i="2"/>
  <c r="BE16" i="2"/>
  <c r="BG15" i="2"/>
  <c r="BC15" i="2"/>
  <c r="BE14" i="2"/>
  <c r="BG13" i="2"/>
  <c r="BC13" i="2"/>
  <c r="BE12" i="2"/>
  <c r="BG11" i="2"/>
  <c r="BC11" i="2"/>
  <c r="BE10" i="2"/>
  <c r="BG9" i="2"/>
  <c r="BC9" i="2"/>
  <c r="BE8" i="2"/>
  <c r="BG7" i="2"/>
  <c r="BC7" i="2"/>
  <c r="BE6" i="2"/>
  <c r="BG5" i="2"/>
  <c r="BC5" i="2"/>
  <c r="BA37" i="2"/>
  <c r="BA36" i="2"/>
  <c r="BA35" i="2"/>
  <c r="BA34" i="2"/>
  <c r="BA33" i="2"/>
  <c r="BA32" i="2"/>
  <c r="BA31" i="2"/>
  <c r="BA30" i="2"/>
  <c r="BA29" i="2"/>
  <c r="BA28" i="2"/>
  <c r="BA27" i="2"/>
  <c r="BA26" i="2"/>
  <c r="BA25" i="2"/>
  <c r="BA24" i="2"/>
  <c r="BA23" i="2"/>
  <c r="BA22" i="2"/>
  <c r="BA21" i="2"/>
  <c r="BA20" i="2"/>
  <c r="BA19" i="2"/>
  <c r="BA18" i="2"/>
  <c r="BA17" i="2"/>
  <c r="BA16" i="2"/>
  <c r="BA15" i="2"/>
  <c r="BA14" i="2"/>
  <c r="BA13" i="2"/>
  <c r="BA12" i="2"/>
  <c r="BA11" i="2"/>
  <c r="BA10" i="2"/>
  <c r="BA9" i="2"/>
  <c r="BA8" i="2"/>
  <c r="BA7" i="2"/>
  <c r="BA6" i="2"/>
  <c r="BA5" i="2"/>
  <c r="BG2" i="2"/>
  <c r="BG36" i="2" s="1"/>
  <c r="BF2" i="2"/>
  <c r="BF37" i="2" s="1"/>
  <c r="BE2" i="2"/>
  <c r="BE37" i="2" s="1"/>
  <c r="BD2" i="2"/>
  <c r="BD36" i="2" s="1"/>
  <c r="BC2" i="2"/>
  <c r="BC36" i="2" s="1"/>
  <c r="BB2" i="2"/>
  <c r="BB37" i="2" s="1"/>
  <c r="BA4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5" i="2"/>
  <c r="M32" i="2"/>
  <c r="O31" i="2"/>
  <c r="N31" i="2"/>
  <c r="O30" i="2"/>
  <c r="N30" i="2"/>
  <c r="N29" i="2"/>
  <c r="M29" i="2"/>
  <c r="O28" i="2"/>
  <c r="O27" i="2"/>
  <c r="N27" i="2"/>
  <c r="O26" i="2"/>
  <c r="M26" i="2"/>
  <c r="O25" i="2"/>
  <c r="O24" i="2"/>
  <c r="N23" i="2"/>
  <c r="M23" i="2"/>
  <c r="O22" i="2"/>
  <c r="N22" i="2"/>
  <c r="M22" i="2"/>
  <c r="O21" i="2"/>
  <c r="M21" i="2"/>
  <c r="N20" i="2"/>
  <c r="M20" i="2"/>
  <c r="O19" i="2"/>
  <c r="N19" i="2"/>
  <c r="M19" i="2"/>
  <c r="O18" i="2"/>
  <c r="M18" i="2"/>
  <c r="O17" i="2"/>
  <c r="O16" i="2"/>
  <c r="N15" i="2"/>
  <c r="M15" i="2"/>
  <c r="O14" i="2"/>
  <c r="N14" i="2"/>
  <c r="M14" i="2"/>
  <c r="O13" i="2"/>
  <c r="M12" i="2"/>
  <c r="O11" i="2"/>
  <c r="N11" i="2"/>
  <c r="M11" i="2"/>
  <c r="O10" i="2"/>
  <c r="N10" i="2"/>
  <c r="N9" i="2"/>
  <c r="O8" i="2"/>
  <c r="N8" i="2"/>
  <c r="M7" i="2"/>
  <c r="N6" i="2"/>
  <c r="N5" i="2"/>
  <c r="A5" i="1"/>
  <c r="B5" i="1" s="1"/>
  <c r="D5" i="1" s="1"/>
  <c r="A6" i="1"/>
  <c r="B6" i="1" s="1"/>
  <c r="D6" i="1" s="1"/>
  <c r="A7" i="1"/>
  <c r="B7" i="1" s="1"/>
  <c r="D7" i="1" s="1"/>
  <c r="A8" i="1"/>
  <c r="B8" i="1" s="1"/>
  <c r="D8" i="1" s="1"/>
  <c r="A9" i="1"/>
  <c r="B9" i="1" s="1"/>
  <c r="D9" i="1" s="1"/>
  <c r="A10" i="1"/>
  <c r="B10" i="1" s="1"/>
  <c r="D10" i="1" s="1"/>
  <c r="A11" i="1"/>
  <c r="B11" i="1" s="1"/>
  <c r="D11" i="1" s="1"/>
  <c r="A12" i="1"/>
  <c r="B12" i="1" s="1"/>
  <c r="D12" i="1" s="1"/>
  <c r="A13" i="1"/>
  <c r="B13" i="1" s="1"/>
  <c r="D13" i="1" s="1"/>
  <c r="A14" i="1"/>
  <c r="B14" i="1" s="1"/>
  <c r="D14" i="1" s="1"/>
  <c r="A15" i="1"/>
  <c r="B15" i="1" s="1"/>
  <c r="D15" i="1" s="1"/>
  <c r="A16" i="1"/>
  <c r="B16" i="1" s="1"/>
  <c r="D16" i="1" s="1"/>
  <c r="A17" i="1"/>
  <c r="B17" i="1" s="1"/>
  <c r="D17" i="1" s="1"/>
  <c r="A18" i="1"/>
  <c r="B18" i="1" s="1"/>
  <c r="D18" i="1" s="1"/>
  <c r="A19" i="1"/>
  <c r="B19" i="1" s="1"/>
  <c r="D19" i="1" s="1"/>
  <c r="A20" i="1"/>
  <c r="B20" i="1" s="1"/>
  <c r="D20" i="1" s="1"/>
  <c r="A21" i="1"/>
  <c r="B21" i="1" s="1"/>
  <c r="D21" i="1" s="1"/>
  <c r="A22" i="1"/>
  <c r="B22" i="1" s="1"/>
  <c r="D22" i="1" s="1"/>
  <c r="A23" i="1"/>
  <c r="B23" i="1" s="1"/>
  <c r="D23" i="1" s="1"/>
  <c r="A24" i="1"/>
  <c r="B24" i="1" s="1"/>
  <c r="D24" i="1" s="1"/>
  <c r="A25" i="1"/>
  <c r="B25" i="1" s="1"/>
  <c r="D25" i="1" s="1"/>
  <c r="A26" i="1"/>
  <c r="B26" i="1" s="1"/>
  <c r="D26" i="1" s="1"/>
  <c r="A27" i="1"/>
  <c r="B27" i="1" s="1"/>
  <c r="D27" i="1" s="1"/>
  <c r="A28" i="1"/>
  <c r="B28" i="1" s="1"/>
  <c r="D28" i="1" s="1"/>
  <c r="A29" i="1"/>
  <c r="B29" i="1" s="1"/>
  <c r="D29" i="1" s="1"/>
  <c r="A30" i="1"/>
  <c r="B30" i="1" s="1"/>
  <c r="D30" i="1" s="1"/>
  <c r="A31" i="1"/>
  <c r="B31" i="1" s="1"/>
  <c r="D31" i="1" s="1"/>
  <c r="A32" i="1"/>
  <c r="B32" i="1" s="1"/>
  <c r="D32" i="1" s="1"/>
  <c r="A33" i="1"/>
  <c r="B33" i="1" s="1"/>
  <c r="D33" i="1" s="1"/>
  <c r="A34" i="1"/>
  <c r="B34" i="1" s="1"/>
  <c r="D34" i="1" s="1"/>
  <c r="A35" i="1"/>
  <c r="B35" i="1" s="1"/>
  <c r="D35" i="1" s="1"/>
  <c r="A36" i="1"/>
  <c r="B36" i="1" s="1"/>
  <c r="D36" i="1" s="1"/>
  <c r="A37" i="1"/>
  <c r="B37" i="1" s="1"/>
  <c r="D37" i="1" s="1"/>
  <c r="A38" i="1"/>
  <c r="B38" i="1" s="1"/>
  <c r="D38" i="1" s="1"/>
  <c r="A39" i="1"/>
  <c r="B39" i="1" s="1"/>
  <c r="D39" i="1" s="1"/>
  <c r="A40" i="1"/>
  <c r="B40" i="1" s="1"/>
  <c r="D40" i="1" s="1"/>
  <c r="A41" i="1"/>
  <c r="B41" i="1" s="1"/>
  <c r="D41" i="1" s="1"/>
  <c r="A42" i="1"/>
  <c r="B42" i="1" s="1"/>
  <c r="D42" i="1" s="1"/>
  <c r="A43" i="1"/>
  <c r="B43" i="1" s="1"/>
  <c r="D43" i="1" s="1"/>
  <c r="A44" i="1"/>
  <c r="B44" i="1" s="1"/>
  <c r="D44" i="1" s="1"/>
  <c r="A45" i="1"/>
  <c r="B45" i="1" s="1"/>
  <c r="D45" i="1" s="1"/>
  <c r="A46" i="1"/>
  <c r="B46" i="1" s="1"/>
  <c r="D46" i="1" s="1"/>
  <c r="A47" i="1"/>
  <c r="B47" i="1" s="1"/>
  <c r="D47" i="1" s="1"/>
  <c r="A48" i="1"/>
  <c r="B48" i="1" s="1"/>
  <c r="D48" i="1" s="1"/>
  <c r="A49" i="1"/>
  <c r="B49" i="1" s="1"/>
  <c r="D49" i="1" s="1"/>
  <c r="A50" i="1"/>
  <c r="B50" i="1" s="1"/>
  <c r="D50" i="1" s="1"/>
  <c r="A51" i="1"/>
  <c r="B51" i="1" s="1"/>
  <c r="D51" i="1" s="1"/>
  <c r="A52" i="1"/>
  <c r="B52" i="1" s="1"/>
  <c r="D52" i="1" s="1"/>
  <c r="A53" i="1"/>
  <c r="B53" i="1" s="1"/>
  <c r="D53" i="1" s="1"/>
  <c r="A54" i="1"/>
  <c r="B54" i="1" s="1"/>
  <c r="D54" i="1" s="1"/>
  <c r="A55" i="1"/>
  <c r="B55" i="1" s="1"/>
  <c r="D55" i="1" s="1"/>
  <c r="A56" i="1"/>
  <c r="B56" i="1" s="1"/>
  <c r="D56" i="1" s="1"/>
  <c r="A57" i="1"/>
  <c r="B57" i="1" s="1"/>
  <c r="D57" i="1" s="1"/>
  <c r="A58" i="1"/>
  <c r="B58" i="1" s="1"/>
  <c r="D58" i="1" s="1"/>
  <c r="A59" i="1"/>
  <c r="B59" i="1" s="1"/>
  <c r="D59" i="1" s="1"/>
  <c r="A60" i="1"/>
  <c r="B60" i="1" s="1"/>
  <c r="D60" i="1" s="1"/>
  <c r="A61" i="1"/>
  <c r="B61" i="1" s="1"/>
  <c r="D61" i="1" s="1"/>
  <c r="A62" i="1"/>
  <c r="B62" i="1" s="1"/>
  <c r="D62" i="1" s="1"/>
  <c r="A63" i="1"/>
  <c r="B63" i="1" s="1"/>
  <c r="D63" i="1" s="1"/>
  <c r="A64" i="1"/>
  <c r="B64" i="1" s="1"/>
  <c r="D64" i="1" s="1"/>
  <c r="A65" i="1"/>
  <c r="B65" i="1" s="1"/>
  <c r="D65" i="1" s="1"/>
  <c r="A66" i="1"/>
  <c r="B66" i="1" s="1"/>
  <c r="D66" i="1" s="1"/>
  <c r="A67" i="1"/>
  <c r="B67" i="1" s="1"/>
  <c r="D67" i="1" s="1"/>
  <c r="A68" i="1"/>
  <c r="B68" i="1" s="1"/>
  <c r="D68" i="1" s="1"/>
  <c r="A69" i="1"/>
  <c r="B69" i="1" s="1"/>
  <c r="D69" i="1" s="1"/>
  <c r="A4" i="1"/>
  <c r="B4" i="1" s="1"/>
  <c r="D4" i="1" s="1"/>
  <c r="AD8" i="3" l="1"/>
  <c r="AC6" i="3"/>
  <c r="E8" i="3"/>
  <c r="BD5" i="2"/>
  <c r="BB6" i="2"/>
  <c r="BF6" i="2"/>
  <c r="BD7" i="2"/>
  <c r="BB8" i="2"/>
  <c r="BF8" i="2"/>
  <c r="BD9" i="2"/>
  <c r="BB10" i="2"/>
  <c r="BF10" i="2"/>
  <c r="BD11" i="2"/>
  <c r="BB12" i="2"/>
  <c r="BF12" i="2"/>
  <c r="BD13" i="2"/>
  <c r="BB14" i="2"/>
  <c r="BF14" i="2"/>
  <c r="BD15" i="2"/>
  <c r="BB16" i="2"/>
  <c r="BF16" i="2"/>
  <c r="BD17" i="2"/>
  <c r="BB18" i="2"/>
  <c r="BF18" i="2"/>
  <c r="BD19" i="2"/>
  <c r="BB20" i="2"/>
  <c r="BF20" i="2"/>
  <c r="BD21" i="2"/>
  <c r="BB22" i="2"/>
  <c r="BF22" i="2"/>
  <c r="BD23" i="2"/>
  <c r="BB24" i="2"/>
  <c r="BF24" i="2"/>
  <c r="BD25" i="2"/>
  <c r="BB26" i="2"/>
  <c r="BF26" i="2"/>
  <c r="BD27" i="2"/>
  <c r="BB28" i="2"/>
  <c r="BF28" i="2"/>
  <c r="BD29" i="2"/>
  <c r="BB30" i="2"/>
  <c r="BF30" i="2"/>
  <c r="BD31" i="2"/>
  <c r="BB32" i="2"/>
  <c r="BF32" i="2"/>
  <c r="BD33" i="2"/>
  <c r="BB34" i="2"/>
  <c r="BF34" i="2"/>
  <c r="BD35" i="2"/>
  <c r="BB36" i="2"/>
  <c r="BF36" i="2"/>
  <c r="BD37" i="2"/>
  <c r="AV6" i="1"/>
  <c r="AX6" i="1" s="1"/>
  <c r="M38" i="2"/>
  <c r="W17" i="2"/>
  <c r="U18" i="2"/>
  <c r="AB18" i="2" s="1"/>
  <c r="S19" i="2"/>
  <c r="W19" i="2"/>
  <c r="W23" i="2"/>
  <c r="U38" i="2"/>
  <c r="AD17" i="2" s="1"/>
  <c r="S39" i="2"/>
  <c r="W39" i="2"/>
  <c r="U40" i="2"/>
  <c r="AD19" i="2" s="1"/>
  <c r="S41" i="2"/>
  <c r="W41" i="2"/>
  <c r="U42" i="2"/>
  <c r="AD21" i="2" s="1"/>
  <c r="S43" i="2"/>
  <c r="W43" i="2"/>
  <c r="U44" i="2"/>
  <c r="AD23" i="2" s="1"/>
  <c r="BE5" i="2"/>
  <c r="BC6" i="2"/>
  <c r="BG6" i="2"/>
  <c r="BE7" i="2"/>
  <c r="BC8" i="2"/>
  <c r="BG8" i="2"/>
  <c r="BE9" i="2"/>
  <c r="BC10" i="2"/>
  <c r="BG10" i="2"/>
  <c r="BE11" i="2"/>
  <c r="BC12" i="2"/>
  <c r="BG12" i="2"/>
  <c r="BE13" i="2"/>
  <c r="BC14" i="2"/>
  <c r="BG14" i="2"/>
  <c r="BE15" i="2"/>
  <c r="BC16" i="2"/>
  <c r="BG16" i="2"/>
  <c r="BE17" i="2"/>
  <c r="BC18" i="2"/>
  <c r="BG18" i="2"/>
  <c r="BE19" i="2"/>
  <c r="BC20" i="2"/>
  <c r="BG20" i="2"/>
  <c r="BE21" i="2"/>
  <c r="BC22" i="2"/>
  <c r="BG22" i="2"/>
  <c r="BE23" i="2"/>
  <c r="BC24" i="2"/>
  <c r="BG24" i="2"/>
  <c r="BE25" i="2"/>
  <c r="BC26" i="2"/>
  <c r="BG26" i="2"/>
  <c r="BE27" i="2"/>
  <c r="BC28" i="2"/>
  <c r="BG28" i="2"/>
  <c r="BE29" i="2"/>
  <c r="BC30" i="2"/>
  <c r="BG30" i="2"/>
  <c r="BE31" i="2"/>
  <c r="BC32" i="2"/>
  <c r="BG32" i="2"/>
  <c r="BE33" i="2"/>
  <c r="BC34" i="2"/>
  <c r="BG34" i="2"/>
  <c r="BE35" i="2"/>
  <c r="T17" i="2"/>
  <c r="X17" i="2"/>
  <c r="AC17" i="2" s="1"/>
  <c r="V18" i="2"/>
  <c r="T19" i="2"/>
  <c r="X19" i="2"/>
  <c r="AC19" i="2" s="1"/>
  <c r="V20" i="2"/>
  <c r="T21" i="2"/>
  <c r="V22" i="2"/>
  <c r="V38" i="2"/>
  <c r="T39" i="2"/>
  <c r="X39" i="2"/>
  <c r="AE18" i="2" s="1"/>
  <c r="V40" i="2"/>
  <c r="T41" i="2"/>
  <c r="X41" i="2"/>
  <c r="AE20" i="2" s="1"/>
  <c r="V42" i="2"/>
  <c r="T43" i="2"/>
  <c r="X43" i="2"/>
  <c r="AE22" i="2" s="1"/>
  <c r="V44" i="2"/>
  <c r="BB5" i="2"/>
  <c r="BF5" i="2"/>
  <c r="BD6" i="2"/>
  <c r="BB7" i="2"/>
  <c r="BF7" i="2"/>
  <c r="BD8" i="2"/>
  <c r="BB9" i="2"/>
  <c r="BF9" i="2"/>
  <c r="BD10" i="2"/>
  <c r="BB11" i="2"/>
  <c r="BF11" i="2"/>
  <c r="BD12" i="2"/>
  <c r="BB13" i="2"/>
  <c r="BF13" i="2"/>
  <c r="BD14" i="2"/>
  <c r="BB15" i="2"/>
  <c r="BF15" i="2"/>
  <c r="BD16" i="2"/>
  <c r="BB17" i="2"/>
  <c r="BF17" i="2"/>
  <c r="BD18" i="2"/>
  <c r="BB19" i="2"/>
  <c r="BF19" i="2"/>
  <c r="BD20" i="2"/>
  <c r="BB21" i="2"/>
  <c r="BF21" i="2"/>
  <c r="BD22" i="2"/>
  <c r="BB23" i="2"/>
  <c r="BF23" i="2"/>
  <c r="BD24" i="2"/>
  <c r="BB25" i="2"/>
  <c r="BF25" i="2"/>
  <c r="BD26" i="2"/>
  <c r="BB27" i="2"/>
  <c r="BF27" i="2"/>
  <c r="BD28" i="2"/>
  <c r="BB29" i="2"/>
  <c r="BF29" i="2"/>
  <c r="BD30" i="2"/>
  <c r="BB31" i="2"/>
  <c r="BF31" i="2"/>
  <c r="BD32" i="2"/>
  <c r="BB33" i="2"/>
  <c r="BF33" i="2"/>
  <c r="BD34" i="2"/>
  <c r="BB35" i="2"/>
  <c r="BF35" i="2"/>
  <c r="AX5" i="1"/>
  <c r="AX9" i="1"/>
  <c r="M58" i="2"/>
  <c r="W18" i="2"/>
  <c r="S38" i="2"/>
  <c r="W38" i="2"/>
  <c r="U39" i="2"/>
  <c r="AD18" i="2" s="1"/>
  <c r="S40" i="2"/>
  <c r="W40" i="2"/>
  <c r="U41" i="2"/>
  <c r="AD20" i="2" s="1"/>
  <c r="S42" i="2"/>
  <c r="W42" i="2"/>
  <c r="U43" i="2"/>
  <c r="AD22" i="2" s="1"/>
  <c r="S44" i="2"/>
  <c r="W44" i="2"/>
  <c r="O62" i="2"/>
  <c r="V21" i="2"/>
  <c r="T38" i="2"/>
  <c r="X38" i="2"/>
  <c r="AE17" i="2" s="1"/>
  <c r="V39" i="2"/>
  <c r="T40" i="2"/>
  <c r="X40" i="2"/>
  <c r="AE19" i="2" s="1"/>
  <c r="V41" i="2"/>
  <c r="T42" i="2"/>
  <c r="X42" i="2"/>
  <c r="AE21" i="2" s="1"/>
  <c r="V43" i="2"/>
  <c r="T44" i="2"/>
  <c r="X44" i="2"/>
  <c r="AE23" i="2" s="1"/>
  <c r="O44" i="2"/>
  <c r="M34" i="2"/>
  <c r="O38" i="2"/>
  <c r="N47" i="2"/>
  <c r="M52" i="2"/>
  <c r="N65" i="2"/>
  <c r="N33" i="2"/>
  <c r="O34" i="2"/>
  <c r="N43" i="2"/>
  <c r="M48" i="2"/>
  <c r="O52" i="2"/>
  <c r="M36" i="2"/>
  <c r="M40" i="2"/>
  <c r="N41" i="2"/>
  <c r="O42" i="2"/>
  <c r="N45" i="2"/>
  <c r="O46" i="2"/>
  <c r="N49" i="2"/>
  <c r="O50" i="2"/>
  <c r="N53" i="2"/>
  <c r="O54" i="2"/>
  <c r="M56" i="2"/>
  <c r="M60" i="2"/>
  <c r="M64" i="2"/>
  <c r="M68" i="2"/>
  <c r="N69" i="2"/>
  <c r="O70" i="2"/>
  <c r="O33" i="2"/>
  <c r="M35" i="2"/>
  <c r="N36" i="2"/>
  <c r="O37" i="2"/>
  <c r="M39" i="2"/>
  <c r="N40" i="2"/>
  <c r="O41" i="2"/>
  <c r="M43" i="2"/>
  <c r="N44" i="2"/>
  <c r="O45" i="2"/>
  <c r="M47" i="2"/>
  <c r="N48" i="2"/>
  <c r="O49" i="2"/>
  <c r="M51" i="2"/>
  <c r="N52" i="2"/>
  <c r="O53" i="2"/>
  <c r="M55" i="2"/>
  <c r="N56" i="2"/>
  <c r="O57" i="2"/>
  <c r="M59" i="2"/>
  <c r="N60" i="2"/>
  <c r="O61" i="2"/>
  <c r="M63" i="2"/>
  <c r="N64" i="2"/>
  <c r="O65" i="2"/>
  <c r="M67" i="2"/>
  <c r="N68" i="2"/>
  <c r="O69" i="2"/>
  <c r="N35" i="2"/>
  <c r="O36" i="2"/>
  <c r="N39" i="2"/>
  <c r="O40" i="2"/>
  <c r="M42" i="2"/>
  <c r="M33" i="2"/>
  <c r="N34" i="2"/>
  <c r="O35" i="2"/>
  <c r="M37" i="2"/>
  <c r="N38" i="2"/>
  <c r="O39" i="2"/>
  <c r="M41" i="2"/>
  <c r="N42" i="2"/>
  <c r="O6" i="2"/>
  <c r="N32" i="2"/>
  <c r="N12" i="2"/>
  <c r="M16" i="2"/>
  <c r="O20" i="2"/>
  <c r="M24" i="2"/>
  <c r="O32" i="2"/>
  <c r="M6" i="2"/>
  <c r="M10" i="2"/>
  <c r="O12" i="2"/>
  <c r="N24" i="2"/>
  <c r="M30" i="2"/>
  <c r="M28" i="2"/>
  <c r="O9" i="2"/>
  <c r="M5" i="2"/>
  <c r="N7" i="2"/>
  <c r="O15" i="2"/>
  <c r="M17" i="2"/>
  <c r="O23" i="2"/>
  <c r="M25" i="2"/>
  <c r="O7" i="2"/>
  <c r="M9" i="2"/>
  <c r="N13" i="2"/>
  <c r="M13" i="2"/>
  <c r="M27" i="2"/>
  <c r="C55" i="1"/>
  <c r="C23" i="1"/>
  <c r="C47" i="1"/>
  <c r="C15" i="1"/>
  <c r="C39" i="1"/>
  <c r="C63" i="1"/>
  <c r="C31" i="1"/>
  <c r="C68" i="1"/>
  <c r="C52" i="1"/>
  <c r="C36" i="1"/>
  <c r="C20" i="1"/>
  <c r="C67" i="1"/>
  <c r="C59" i="1"/>
  <c r="C51" i="1"/>
  <c r="C43" i="1"/>
  <c r="C35" i="1"/>
  <c r="C27" i="1"/>
  <c r="C19" i="1"/>
  <c r="C11" i="1"/>
  <c r="C60" i="1"/>
  <c r="C44" i="1"/>
  <c r="C28" i="1"/>
  <c r="C12" i="1"/>
  <c r="C64" i="1"/>
  <c r="C56" i="1"/>
  <c r="C48" i="1"/>
  <c r="C40" i="1"/>
  <c r="C32" i="1"/>
  <c r="C24" i="1"/>
  <c r="C16" i="1"/>
  <c r="C8" i="1"/>
  <c r="C7" i="1"/>
  <c r="C4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M18" i="3" l="1"/>
  <c r="K18" i="3"/>
  <c r="B23" i="3" s="1"/>
  <c r="O12" i="1"/>
  <c r="P14" i="1"/>
  <c r="O14" i="1"/>
  <c r="P12" i="1"/>
  <c r="P13" i="1"/>
  <c r="O13" i="1"/>
  <c r="P11" i="1"/>
  <c r="O11" i="1"/>
</calcChain>
</file>

<file path=xl/sharedStrings.xml><?xml version="1.0" encoding="utf-8"?>
<sst xmlns="http://schemas.openxmlformats.org/spreadsheetml/2006/main" count="1015" uniqueCount="205">
  <si>
    <t>calendar_day</t>
  </si>
  <si>
    <t>test_group</t>
  </si>
  <si>
    <t>num_players</t>
  </si>
  <si>
    <t>game_round</t>
  </si>
  <si>
    <t>total_purchases</t>
  </si>
  <si>
    <t>Apr 21, 2017</t>
  </si>
  <si>
    <t>A</t>
  </si>
  <si>
    <t>Apr 22, 2017</t>
  </si>
  <si>
    <t>B</t>
  </si>
  <si>
    <t>Apr 23, 2017</t>
  </si>
  <si>
    <t>Apr 24, 2017</t>
  </si>
  <si>
    <t>Apr 25, 2017</t>
  </si>
  <si>
    <t>Apr 26, 2017</t>
  </si>
  <si>
    <t>Apr 27, 2017</t>
  </si>
  <si>
    <t>Apr 28, 2017</t>
  </si>
  <si>
    <t>Apr 29, 2017</t>
  </si>
  <si>
    <t>Apr 30, 2017</t>
  </si>
  <si>
    <t>May 1, 2017</t>
  </si>
  <si>
    <t>May 2, 2017</t>
  </si>
  <si>
    <t>May 3, 2017</t>
  </si>
  <si>
    <t>May 4, 2017</t>
  </si>
  <si>
    <t>May 5, 2017</t>
  </si>
  <si>
    <t>May 6, 2017</t>
  </si>
  <si>
    <t>May 7, 2017</t>
  </si>
  <si>
    <t>May 8, 2017</t>
  </si>
  <si>
    <t>May 9, 2017</t>
  </si>
  <si>
    <t>May 10, 2017</t>
  </si>
  <si>
    <t>May 11, 2017</t>
  </si>
  <si>
    <t>May 12, 2017</t>
  </si>
  <si>
    <t>May 13, 2017</t>
  </si>
  <si>
    <t>May 14, 2017</t>
  </si>
  <si>
    <t>May 15, 2017</t>
  </si>
  <si>
    <t>May 16, 2017</t>
  </si>
  <si>
    <t>May 17, 2017</t>
  </si>
  <si>
    <t>May 18, 2017</t>
  </si>
  <si>
    <t>May 19, 2017</t>
  </si>
  <si>
    <t>May 20, 2017</t>
  </si>
  <si>
    <t>May 21, 2017</t>
  </si>
  <si>
    <t>May 22, 2017</t>
  </si>
  <si>
    <t>Apr 20, 2017</t>
  </si>
  <si>
    <t>Date Formatted</t>
  </si>
  <si>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>: Users, games and purchases by calendr day and test group</t>
    </r>
  </si>
  <si>
    <t>Column Labels</t>
  </si>
  <si>
    <t>Row Labels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</si>
  <si>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</si>
  <si>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</si>
  <si>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</si>
  <si>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</si>
  <si>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</si>
  <si>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</si>
  <si>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</si>
  <si>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</si>
  <si>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</si>
  <si>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</si>
  <si>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</si>
  <si>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</si>
  <si>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</si>
  <si>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</si>
  <si>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</si>
  <si>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</si>
  <si>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</si>
  <si>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</si>
  <si>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</si>
  <si>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</si>
  <si>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</si>
  <si>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</si>
  <si>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</si>
  <si>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</si>
  <si>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</si>
  <si>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</si>
  <si>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</si>
  <si>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</si>
  <si>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</si>
  <si>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</si>
  <si>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</si>
  <si>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</si>
  <si>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</si>
  <si>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Sum of num_players</t>
  </si>
  <si>
    <t>Sum of game_round</t>
  </si>
  <si>
    <t>Sum of total_purchases</t>
  </si>
  <si>
    <t>Day of week</t>
  </si>
  <si>
    <t>Period Study</t>
  </si>
  <si>
    <t>Weekend</t>
  </si>
  <si>
    <t>Values</t>
  </si>
  <si>
    <t>Thu</t>
  </si>
  <si>
    <t>Fri</t>
  </si>
  <si>
    <t>Sat</t>
  </si>
  <si>
    <t>Sun</t>
  </si>
  <si>
    <t>Mon</t>
  </si>
  <si>
    <t>Tue</t>
  </si>
  <si>
    <t>Wed</t>
  </si>
  <si>
    <t>Date</t>
  </si>
  <si>
    <t>Weekday</t>
  </si>
  <si>
    <t>Group</t>
  </si>
  <si>
    <t>Sum of Sum of num_players</t>
  </si>
  <si>
    <t>Sum of Sum of game_round</t>
  </si>
  <si>
    <t>Sum of Sum of total_purchases</t>
  </si>
  <si>
    <t>Average by group</t>
  </si>
  <si>
    <t>abtest_group</t>
  </si>
  <si>
    <t>study_period</t>
  </si>
  <si>
    <t>purchases</t>
  </si>
  <si>
    <t>games_played</t>
  </si>
  <si>
    <t>pre-study</t>
  </si>
  <si>
    <t>study</t>
  </si>
  <si>
    <r>
      <rPr>
        <b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>: Conversion summarised by period</t>
    </r>
  </si>
  <si>
    <t>Conv</t>
  </si>
  <si>
    <t xml:space="preserve">here we are double counting </t>
  </si>
  <si>
    <t>total_count_players</t>
  </si>
  <si>
    <t>total_count_distinct_players</t>
  </si>
  <si>
    <r>
      <rPr>
        <b/>
        <sz val="11"/>
        <color theme="1"/>
        <rFont val="Calibri"/>
        <family val="2"/>
        <scheme val="minor"/>
      </rPr>
      <t>Table 3</t>
    </r>
    <r>
      <rPr>
        <sz val="11"/>
        <color theme="1"/>
        <rFont val="Calibri"/>
        <family val="2"/>
        <scheme val="minor"/>
      </rPr>
      <t>: Conversion by period by group with unique users</t>
    </r>
  </si>
  <si>
    <t>% games</t>
  </si>
  <si>
    <t>% purchases</t>
  </si>
  <si>
    <t>Unique players</t>
  </si>
  <si>
    <t>Multi Players</t>
  </si>
  <si>
    <t xml:space="preserve">Unique players </t>
  </si>
  <si>
    <t xml:space="preserve">Multi Players </t>
  </si>
  <si>
    <r>
      <t>N</t>
    </r>
    <r>
      <rPr>
        <vertAlign val="subscript"/>
        <sz val="11"/>
        <color theme="1"/>
        <rFont val="Calibri"/>
        <family val="2"/>
        <scheme val="minor"/>
      </rPr>
      <t>cont</t>
    </r>
  </si>
  <si>
    <r>
      <t>X</t>
    </r>
    <r>
      <rPr>
        <vertAlign val="subscript"/>
        <sz val="11"/>
        <color theme="1"/>
        <rFont val="Calibri"/>
        <family val="2"/>
        <scheme val="minor"/>
      </rPr>
      <t>cont</t>
    </r>
  </si>
  <si>
    <r>
      <t>N</t>
    </r>
    <r>
      <rPr>
        <vertAlign val="subscript"/>
        <sz val="11"/>
        <color theme="1"/>
        <rFont val="Calibri"/>
        <family val="2"/>
        <scheme val="minor"/>
      </rPr>
      <t>exp</t>
    </r>
  </si>
  <si>
    <r>
      <t>X</t>
    </r>
    <r>
      <rPr>
        <vertAlign val="subscript"/>
        <sz val="11"/>
        <color theme="1"/>
        <rFont val="Calibri"/>
        <family val="2"/>
        <scheme val="minor"/>
      </rPr>
      <t>exp</t>
    </r>
  </si>
  <si>
    <r>
      <t>p_hat</t>
    </r>
    <r>
      <rPr>
        <vertAlign val="subscript"/>
        <sz val="11"/>
        <color theme="1"/>
        <rFont val="Calibri"/>
        <family val="2"/>
        <scheme val="minor"/>
      </rPr>
      <t>cont</t>
    </r>
  </si>
  <si>
    <r>
      <t>p_hat</t>
    </r>
    <r>
      <rPr>
        <vertAlign val="subscript"/>
        <sz val="11"/>
        <color theme="1"/>
        <rFont val="Calibri"/>
        <family val="2"/>
        <scheme val="minor"/>
      </rPr>
      <t>exp</t>
    </r>
  </si>
  <si>
    <t>d_hat</t>
  </si>
  <si>
    <r>
      <t>p_hat</t>
    </r>
    <r>
      <rPr>
        <vertAlign val="subscript"/>
        <sz val="11"/>
        <color theme="1"/>
        <rFont val="Calibri"/>
        <family val="2"/>
        <scheme val="minor"/>
      </rPr>
      <t>pool</t>
    </r>
  </si>
  <si>
    <r>
      <t>Se</t>
    </r>
    <r>
      <rPr>
        <vertAlign val="subscript"/>
        <sz val="11"/>
        <color theme="1"/>
        <rFont val="Calibri"/>
        <family val="2"/>
        <scheme val="minor"/>
      </rPr>
      <t>pool</t>
    </r>
  </si>
  <si>
    <r>
      <t>d</t>
    </r>
    <r>
      <rPr>
        <vertAlign val="subscript"/>
        <sz val="11"/>
        <color theme="1"/>
        <rFont val="Calibri"/>
        <family val="2"/>
        <scheme val="minor"/>
      </rPr>
      <t>min</t>
    </r>
  </si>
  <si>
    <t>a</t>
  </si>
  <si>
    <t>z</t>
  </si>
  <si>
    <t>m</t>
  </si>
  <si>
    <t>LB CI</t>
  </si>
  <si>
    <t>UB CI</t>
  </si>
  <si>
    <t>CONFIDENCE INTERVAL</t>
  </si>
  <si>
    <t>this is the practical significance</t>
  </si>
  <si>
    <t xml:space="preserve">This is telling us that the difference in the probability of conversion between the experimental </t>
  </si>
  <si>
    <t>This means that if we are satisfied from a business perspective with an increase in the</t>
  </si>
  <si>
    <t>Confidence Level</t>
  </si>
  <si>
    <t>of conversion that is at least that amount we can go ahead and launch the change</t>
  </si>
  <si>
    <t>probability of conversion in the control sample</t>
  </si>
  <si>
    <t>probability of conversion in the experiment sample</t>
  </si>
  <si>
    <t>experience difference in conversion</t>
  </si>
  <si>
    <t>probability of conversion for the pool</t>
  </si>
  <si>
    <t>Standard Error for the pool</t>
  </si>
  <si>
    <r>
      <t xml:space="preserve">Inverse of Normal Distribution N(0,1) at </t>
    </r>
    <r>
      <rPr>
        <i/>
        <sz val="11"/>
        <color rgb="FF7F7F7F"/>
        <rFont val="Symbol"/>
        <family val="1"/>
        <charset val="2"/>
      </rPr>
      <t>a</t>
    </r>
  </si>
  <si>
    <t>Width of the confidence interval</t>
  </si>
  <si>
    <t>Group A users</t>
  </si>
  <si>
    <t>Group A</t>
  </si>
  <si>
    <t>Group B</t>
  </si>
  <si>
    <t>Best Str</t>
  </si>
  <si>
    <t>playerid</t>
  </si>
  <si>
    <t>activity_date</t>
  </si>
  <si>
    <t>Conseq</t>
  </si>
  <si>
    <r>
      <rPr>
        <b/>
        <sz val="11"/>
        <color theme="1"/>
        <rFont val="Calibri"/>
        <family val="2"/>
        <scheme val="minor"/>
      </rPr>
      <t>Table 1</t>
    </r>
    <r>
      <rPr>
        <sz val="11"/>
        <color theme="1"/>
        <rFont val="Calibri"/>
        <family val="2"/>
        <scheme val="minor"/>
      </rPr>
      <t>: Group A sample</t>
    </r>
  </si>
  <si>
    <r>
      <rPr>
        <b/>
        <sz val="11"/>
        <color theme="1"/>
        <rFont val="Calibri"/>
        <family val="2"/>
        <scheme val="minor"/>
      </rPr>
      <t>Table 2</t>
    </r>
    <r>
      <rPr>
        <sz val="11"/>
        <color theme="1"/>
        <rFont val="Calibri"/>
        <family val="2"/>
        <scheme val="minor"/>
      </rPr>
      <t>: Group B sample</t>
    </r>
  </si>
  <si>
    <t>Users 19 days strike</t>
  </si>
  <si>
    <t>% of total</t>
  </si>
  <si>
    <t>groupings</t>
  </si>
  <si>
    <t>users</t>
  </si>
  <si>
    <t>unique_users</t>
  </si>
  <si>
    <t>gamerounds</t>
  </si>
  <si>
    <t>perc_gamerounds</t>
  </si>
  <si>
    <t>purc_per_client</t>
  </si>
  <si>
    <t>conversion</t>
  </si>
  <si>
    <t>Table 4: Data for summary table</t>
  </si>
  <si>
    <t>Sum of users</t>
  </si>
  <si>
    <t>Total Sum of users</t>
  </si>
  <si>
    <t>Total Sum of unique_users</t>
  </si>
  <si>
    <t>Sum of unique_users</t>
  </si>
  <si>
    <t>period</t>
  </si>
  <si>
    <t>Table 5: Strike Count</t>
  </si>
  <si>
    <t>5 days streak</t>
  </si>
  <si>
    <t>Total Unique Users</t>
  </si>
  <si>
    <t>Pre-Test</t>
  </si>
  <si>
    <t>Test</t>
  </si>
  <si>
    <t>% Streak</t>
  </si>
  <si>
    <t>Overall</t>
  </si>
  <si>
    <t>&lt;tr&gt;&lt;td&gt;A&lt;/td&gt;&lt;td&gt;Overall&lt;/td&gt;&lt;td&gt;6805344&lt;/td&gt;&lt;td&gt;8265610&lt;/td&gt;&lt;td&gt;0.823332337238268&lt;/tr&gt;</t>
  </si>
  <si>
    <t>&lt;tr&gt;&lt;td&gt;A&lt;/td&gt;&lt;td&gt;Pre-Test&lt;/td&gt;&lt;td&gt;4565180&lt;/td&gt;&lt;td&gt;6776037&lt;/td&gt;&lt;td&gt;0.673724184209738&lt;/tr&gt;</t>
  </si>
  <si>
    <t>&lt;tr&gt;&lt;td&gt;A&lt;/td&gt;&lt;td&gt;Test&lt;/td&gt;&lt;td&gt;5751343&lt;/td&gt;&lt;td&gt;8265610&lt;/td&gt;&lt;td&gt;0.69581591679259&lt;/tr&gt;</t>
  </si>
  <si>
    <t>&lt;tr&gt;&lt;td&gt;B&lt;/td&gt;&lt;td&gt;Overall&lt;/td&gt;&lt;td&gt;1699352&lt;/td&gt;&lt;td&gt;2065446&lt;/td&gt;&lt;td&gt;0.822753051883225&lt;/tr&gt;</t>
  </si>
  <si>
    <t>&lt;tr&gt;&lt;td&gt;B&lt;/td&gt;&lt;td&gt;Pre-Test&lt;/td&gt;&lt;td&gt;1139057&lt;/td&gt;&lt;td&gt;1692085&lt;/td&gt;&lt;td&gt;0.673167719115765&lt;/tr&gt;</t>
  </si>
  <si>
    <t>&lt;tr&gt;&lt;td&gt;B&lt;/td&gt;&lt;td&gt;Test&lt;/td&gt;&lt;td&gt;1436431&lt;/td&gt;&lt;td&gt;2065446&lt;/td&gt;&lt;td&gt;0.695458026983034&lt;/tr&gt;</t>
  </si>
  <si>
    <t>Pre-Experiment</t>
  </si>
  <si>
    <t>Experiment</t>
  </si>
  <si>
    <t>Day</t>
  </si>
  <si>
    <t xml:space="preserve">Group A </t>
  </si>
  <si>
    <t xml:space="preserve">Group B </t>
  </si>
  <si>
    <t>5-days Streak</t>
  </si>
  <si>
    <t>Conversion</t>
  </si>
  <si>
    <t>Conversion Pre-Test</t>
  </si>
  <si>
    <t>Conversion Test</t>
  </si>
  <si>
    <t>Purchases per user pre-test</t>
  </si>
  <si>
    <t>Purchases per user test</t>
  </si>
  <si>
    <t>Conversion Group A</t>
  </si>
  <si>
    <t>Conversion Group B</t>
  </si>
  <si>
    <t>Purchases per user Group B</t>
  </si>
  <si>
    <t>Purchases</t>
  </si>
  <si>
    <t>Games</t>
  </si>
  <si>
    <t>Purchases per user A</t>
  </si>
  <si>
    <t>Before Experiment</t>
  </si>
  <si>
    <t>Difference</t>
  </si>
  <si>
    <t>Lower Bound</t>
  </si>
  <si>
    <t>Upper Bound</t>
  </si>
  <si>
    <t>pre-experiment</t>
  </si>
  <si>
    <t xml:space="preserve">Purchases per user </t>
  </si>
  <si>
    <t>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</si>
</sst>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000"/>
    <numFmt numFmtId="165" formatCode="_-* #,##0_-;\-* #,##0_-;_-* &quot;-&quot;??_-;_-@_-"/>
    <numFmt numFmtId="166" formatCode="0.0000%"/>
    <numFmt numFmtId="174" formatCode="0.00000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i/>
      <sz val="11"/>
      <color rgb="FF7F7F7F"/>
      <name val="Symbol"/>
      <family val="1"/>
      <charset val="2"/>
    </font>
    <font>
      <b/>
      <sz val="11"/>
      <color theme="4" tint="-0.24997711111789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medium">
        <color theme="4"/>
      </left>
      <right/>
      <top style="thin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4" tint="0.39997558519241921"/>
      </right>
      <top/>
      <bottom/>
      <diagonal/>
    </border>
    <border>
      <left style="thin">
        <color indexed="64"/>
      </left>
      <right style="thin">
        <color theme="4" tint="0.39997558519241921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2">
    <xf numFmtId="0" fontId="0" fillId="0" borderId="0" xfId="0"/>
    <xf numFmtId="14" fontId="0" fillId="0" borderId="0" xfId="0" applyNumberFormat="1"/>
    <xf numFmtId="0" fontId="13" fillId="33" borderId="10" xfId="0" applyFont="1" applyFill="1" applyBorder="1"/>
    <xf numFmtId="0" fontId="0" fillId="34" borderId="0" xfId="0" applyFill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16" fillId="0" borderId="0" xfId="0" applyFont="1"/>
    <xf numFmtId="0" fontId="15" fillId="0" borderId="0" xfId="17"/>
    <xf numFmtId="4" fontId="1" fillId="10" borderId="0" xfId="20" applyNumberFormat="1"/>
    <xf numFmtId="4" fontId="1" fillId="14" borderId="0" xfId="24" applyNumberFormat="1"/>
    <xf numFmtId="4" fontId="1" fillId="18" borderId="0" xfId="28" applyNumberFormat="1"/>
    <xf numFmtId="4" fontId="0" fillId="0" borderId="0" xfId="0" applyNumberFormat="1"/>
    <xf numFmtId="164" fontId="1" fillId="26" borderId="0" xfId="36" applyNumberFormat="1"/>
    <xf numFmtId="164" fontId="1" fillId="14" borderId="0" xfId="24" applyNumberFormat="1"/>
    <xf numFmtId="164" fontId="1" fillId="18" borderId="0" xfId="28" applyNumberFormat="1"/>
    <xf numFmtId="14" fontId="0" fillId="35" borderId="0" xfId="0" applyNumberFormat="1" applyFill="1" applyAlignment="1">
      <alignment horizontal="left"/>
    </xf>
    <xf numFmtId="0" fontId="0" fillId="35" borderId="0" xfId="0" applyNumberFormat="1" applyFill="1"/>
    <xf numFmtId="0" fontId="0" fillId="0" borderId="0" xfId="0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1" fillId="6" borderId="4" xfId="12"/>
    <xf numFmtId="14" fontId="0" fillId="35" borderId="0" xfId="0" applyNumberFormat="1" applyFill="1"/>
    <xf numFmtId="14" fontId="0" fillId="35" borderId="33" xfId="0" applyNumberFormat="1" applyFill="1" applyBorder="1"/>
    <xf numFmtId="0" fontId="0" fillId="0" borderId="33" xfId="0" applyBorder="1"/>
    <xf numFmtId="14" fontId="0" fillId="35" borderId="0" xfId="0" applyNumberFormat="1" applyFill="1" applyBorder="1"/>
    <xf numFmtId="0" fontId="0" fillId="0" borderId="0" xfId="0" applyBorder="1"/>
    <xf numFmtId="14" fontId="0" fillId="35" borderId="34" xfId="0" applyNumberFormat="1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35" borderId="31" xfId="0" applyFill="1" applyBorder="1"/>
    <xf numFmtId="3" fontId="0" fillId="0" borderId="0" xfId="0" applyNumberFormat="1"/>
    <xf numFmtId="10" fontId="0" fillId="0" borderId="0" xfId="0" applyNumberFormat="1"/>
    <xf numFmtId="0" fontId="0" fillId="35" borderId="0" xfId="0" applyFill="1"/>
    <xf numFmtId="10" fontId="0" fillId="0" borderId="20" xfId="0" applyNumberFormat="1" applyBorder="1"/>
    <xf numFmtId="10" fontId="0" fillId="0" borderId="24" xfId="0" applyNumberFormat="1" applyBorder="1"/>
    <xf numFmtId="10" fontId="0" fillId="0" borderId="22" xfId="0" applyNumberFormat="1" applyBorder="1"/>
    <xf numFmtId="10" fontId="0" fillId="0" borderId="26" xfId="0" applyNumberFormat="1" applyBorder="1"/>
    <xf numFmtId="4" fontId="0" fillId="0" borderId="20" xfId="0" applyNumberFormat="1" applyBorder="1"/>
    <xf numFmtId="4" fontId="0" fillId="0" borderId="24" xfId="0" applyNumberFormat="1" applyBorder="1"/>
    <xf numFmtId="4" fontId="0" fillId="0" borderId="22" xfId="0" applyNumberFormat="1" applyBorder="1"/>
    <xf numFmtId="4" fontId="0" fillId="0" borderId="26" xfId="0" applyNumberFormat="1" applyBorder="1"/>
    <xf numFmtId="0" fontId="9" fillId="5" borderId="4" xfId="10"/>
    <xf numFmtId="165" fontId="9" fillId="5" borderId="4" xfId="1" applyNumberFormat="1" applyFont="1" applyFill="1" applyBorder="1"/>
    <xf numFmtId="164" fontId="0" fillId="0" borderId="0" xfId="0" applyNumberFormat="1"/>
    <xf numFmtId="164" fontId="10" fillId="6" borderId="5" xfId="11" applyNumberFormat="1"/>
    <xf numFmtId="0" fontId="19" fillId="0" borderId="0" xfId="0" applyFont="1"/>
    <xf numFmtId="9" fontId="10" fillId="6" borderId="5" xfId="11" applyNumberFormat="1"/>
    <xf numFmtId="10" fontId="10" fillId="6" borderId="5" xfId="11" applyNumberFormat="1"/>
    <xf numFmtId="9" fontId="9" fillId="5" borderId="4" xfId="10" applyNumberFormat="1"/>
    <xf numFmtId="0" fontId="0" fillId="0" borderId="18" xfId="0" applyBorder="1"/>
    <xf numFmtId="0" fontId="0" fillId="0" borderId="42" xfId="0" applyBorder="1"/>
    <xf numFmtId="0" fontId="0" fillId="0" borderId="19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0" xfId="0" applyAlignment="1">
      <alignment vertical="center" wrapText="1"/>
    </xf>
    <xf numFmtId="0" fontId="16" fillId="0" borderId="0" xfId="0" applyFont="1" applyAlignment="1">
      <alignment horizontal="center" vertical="center" wrapText="1"/>
    </xf>
    <xf numFmtId="165" fontId="0" fillId="0" borderId="0" xfId="1" applyNumberFormat="1" applyFont="1"/>
    <xf numFmtId="166" fontId="0" fillId="0" borderId="0" xfId="0" applyNumberFormat="1"/>
    <xf numFmtId="3" fontId="0" fillId="35" borderId="0" xfId="0" applyNumberFormat="1" applyFill="1"/>
    <xf numFmtId="4" fontId="0" fillId="35" borderId="0" xfId="0" applyNumberFormat="1" applyFill="1"/>
    <xf numFmtId="4" fontId="0" fillId="0" borderId="0" xfId="0" applyNumberFormat="1" applyBorder="1"/>
    <xf numFmtId="4" fontId="0" fillId="0" borderId="47" xfId="0" applyNumberFormat="1" applyBorder="1"/>
    <xf numFmtId="0" fontId="0" fillId="0" borderId="4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46" xfId="0" applyFont="1" applyBorder="1" applyAlignment="1">
      <alignment horizontal="center"/>
    </xf>
    <xf numFmtId="0" fontId="0" fillId="0" borderId="0" xfId="0" applyAlignment="1">
      <alignment horizontal="center"/>
    </xf>
    <xf numFmtId="174" fontId="0" fillId="0" borderId="0" xfId="0" applyNumberFormat="1"/>
    <xf numFmtId="10" fontId="6" fillId="2" borderId="5" xfId="7" applyNumberFormat="1" applyBorder="1"/>
    <xf numFmtId="0" fontId="13" fillId="33" borderId="10" xfId="0" applyFont="1" applyFill="1" applyBorder="1" applyAlignment="1">
      <alignment horizontal="right"/>
    </xf>
    <xf numFmtId="0" fontId="13" fillId="33" borderId="48" xfId="0" applyFont="1" applyFill="1" applyBorder="1"/>
    <xf numFmtId="0" fontId="13" fillId="33" borderId="49" xfId="0" applyFont="1" applyFill="1" applyBorder="1"/>
    <xf numFmtId="3" fontId="0" fillId="0" borderId="33" xfId="0" applyNumberFormat="1" applyBorder="1"/>
    <xf numFmtId="3" fontId="0" fillId="0" borderId="33" xfId="0" applyNumberFormat="1" applyFill="1" applyBorder="1"/>
    <xf numFmtId="10" fontId="0" fillId="0" borderId="33" xfId="0" applyNumberFormat="1" applyFill="1" applyBorder="1"/>
    <xf numFmtId="3" fontId="0" fillId="0" borderId="0" xfId="0" applyNumberFormat="1" applyBorder="1"/>
    <xf numFmtId="3" fontId="0" fillId="0" borderId="0" xfId="0" applyNumberFormat="1" applyFill="1" applyBorder="1"/>
    <xf numFmtId="10" fontId="0" fillId="0" borderId="0" xfId="0" applyNumberFormat="1" applyFill="1" applyBorder="1"/>
    <xf numFmtId="0" fontId="13" fillId="33" borderId="50" xfId="0" applyFont="1" applyFill="1" applyBorder="1" applyAlignment="1">
      <alignment horizontal="center" vertical="center"/>
    </xf>
    <xf numFmtId="10" fontId="0" fillId="0" borderId="33" xfId="0" applyNumberFormat="1" applyBorder="1"/>
    <xf numFmtId="10" fontId="0" fillId="0" borderId="51" xfId="0" applyNumberFormat="1" applyBorder="1"/>
    <xf numFmtId="0" fontId="13" fillId="33" borderId="52" xfId="0" applyFont="1" applyFill="1" applyBorder="1" applyAlignment="1">
      <alignment horizontal="center" vertical="center"/>
    </xf>
    <xf numFmtId="10" fontId="0" fillId="0" borderId="0" xfId="0" applyNumberFormat="1" applyBorder="1"/>
    <xf numFmtId="10" fontId="0" fillId="0" borderId="13" xfId="0" applyNumberFormat="1" applyBorder="1"/>
    <xf numFmtId="10" fontId="0" fillId="0" borderId="51" xfId="0" applyNumberFormat="1" applyFill="1" applyBorder="1"/>
    <xf numFmtId="10" fontId="0" fillId="0" borderId="13" xfId="0" applyNumberFormat="1" applyFill="1" applyBorder="1"/>
    <xf numFmtId="0" fontId="13" fillId="33" borderId="53" xfId="0" applyFont="1" applyFill="1" applyBorder="1" applyAlignment="1">
      <alignment horizontal="center" vertical="center"/>
    </xf>
    <xf numFmtId="0" fontId="13" fillId="33" borderId="54" xfId="0" applyFont="1" applyFill="1" applyBorder="1"/>
    <xf numFmtId="3" fontId="0" fillId="0" borderId="34" xfId="0" applyNumberFormat="1" applyBorder="1"/>
    <xf numFmtId="3" fontId="0" fillId="0" borderId="34" xfId="0" applyNumberFormat="1" applyFill="1" applyBorder="1"/>
    <xf numFmtId="10" fontId="0" fillId="0" borderId="34" xfId="0" applyNumberFormat="1" applyFill="1" applyBorder="1"/>
    <xf numFmtId="10" fontId="0" fillId="0" borderId="14" xfId="0" applyNumberForma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69">
    <dxf>
      <border diagonalUp="0" diagonalDown="0">
        <left/>
        <right/>
        <top/>
        <bottom/>
        <vertical/>
        <horizontal/>
      </border>
    </dxf>
    <dxf>
      <border>
        <bottom style="thin">
          <color indexed="64"/>
        </bottom>
      </border>
    </dxf>
    <dxf>
      <numFmt numFmtId="14" formatCode="0.00%"/>
    </dxf>
    <dxf>
      <numFmt numFmtId="14" formatCode="0.00%"/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numFmt numFmtId="4" formatCode="#,##0.00"/>
    </dxf>
    <dxf>
      <numFmt numFmtId="4" formatCode="#,##0.00"/>
      <border diagonalUp="0" diagonalDown="0">
        <left style="medium">
          <color theme="4"/>
        </left>
        <right/>
        <vertical/>
      </border>
    </dxf>
    <dxf>
      <numFmt numFmtId="4" formatCode="#,##0.00"/>
    </dxf>
    <dxf>
      <numFmt numFmtId="4" formatCode="#,##0.00"/>
    </dxf>
    <dxf>
      <numFmt numFmtId="3" formatCode="#,##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3" formatCode="#,##0"/>
    </dxf>
    <dxf>
      <numFmt numFmtId="3" formatCode="#,##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#,##0.00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4" formatCode="0.00%"/>
    </dxf>
    <dxf>
      <numFmt numFmtId="164" formatCode="#,##0.00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4" formatCode="0.00%"/>
    </dxf>
    <dxf>
      <numFmt numFmtId="164" formatCode="#,##0.0000"/>
    </dxf>
    <dxf>
      <numFmt numFmtId="4" formatCode="#,##0.0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4" formatCode="0.00%"/>
      <border diagonalUp="0" diagonalDown="0">
        <left style="medium">
          <color indexed="64"/>
        </left>
      </border>
    </dxf>
    <dxf>
      <numFmt numFmtId="14" formatCode="0.00%"/>
    </dxf>
    <dxf>
      <numFmt numFmtId="14" formatCode="0.00%"/>
      <border diagonalUp="0" diagonalDown="0">
        <left style="medium">
          <color indexed="64"/>
        </left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FFFF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Purchases per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Group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Sheet1!$A$9:$A$41</c:f>
              <c:strCache>
                <c:ptCount val="33"/>
                <c:pt idx="0">
                  <c:v>20-Apr</c:v>
                </c:pt>
                <c:pt idx="1">
                  <c:v>21-Apr</c:v>
                </c:pt>
                <c:pt idx="2">
                  <c:v>22-Apr</c:v>
                </c:pt>
                <c:pt idx="3">
                  <c:v>23-Apr</c:v>
                </c:pt>
                <c:pt idx="4">
                  <c:v>24-Apr</c:v>
                </c:pt>
                <c:pt idx="5">
                  <c:v>25-Apr</c:v>
                </c:pt>
                <c:pt idx="6">
                  <c:v>26-Apr</c:v>
                </c:pt>
                <c:pt idx="7">
                  <c:v>27-Apr</c:v>
                </c:pt>
                <c:pt idx="8">
                  <c:v>28-Apr</c:v>
                </c:pt>
                <c:pt idx="9">
                  <c:v>29-Apr</c:v>
                </c:pt>
                <c:pt idx="10">
                  <c:v>30-Apr</c:v>
                </c:pt>
                <c:pt idx="11">
                  <c:v>01-May</c:v>
                </c:pt>
                <c:pt idx="12">
                  <c:v>02-May</c:v>
                </c:pt>
                <c:pt idx="13">
                  <c:v>03-May</c:v>
                </c:pt>
                <c:pt idx="14">
                  <c:v>04-May</c:v>
                </c:pt>
                <c:pt idx="15">
                  <c:v>05-May</c:v>
                </c:pt>
                <c:pt idx="16">
                  <c:v>06-May</c:v>
                </c:pt>
                <c:pt idx="17">
                  <c:v>07-May</c:v>
                </c:pt>
                <c:pt idx="18">
                  <c:v>08-May</c:v>
                </c:pt>
                <c:pt idx="19">
                  <c:v>09-May</c:v>
                </c:pt>
                <c:pt idx="20">
                  <c:v>10-May</c:v>
                </c:pt>
                <c:pt idx="21">
                  <c:v>11-May</c:v>
                </c:pt>
                <c:pt idx="22">
                  <c:v>12-May</c:v>
                </c:pt>
                <c:pt idx="23">
                  <c:v>13-May</c:v>
                </c:pt>
                <c:pt idx="24">
                  <c:v>14-May</c:v>
                </c:pt>
                <c:pt idx="25">
                  <c:v>15-May</c:v>
                </c:pt>
                <c:pt idx="26">
                  <c:v>16-May</c:v>
                </c:pt>
                <c:pt idx="27">
                  <c:v>17-May</c:v>
                </c:pt>
                <c:pt idx="28">
                  <c:v>18-May</c:v>
                </c:pt>
                <c:pt idx="29">
                  <c:v>19-May</c:v>
                </c:pt>
                <c:pt idx="30">
                  <c:v>20-May</c:v>
                </c:pt>
                <c:pt idx="31">
                  <c:v>21-May</c:v>
                </c:pt>
                <c:pt idx="32">
                  <c:v>22-May</c:v>
                </c:pt>
              </c:strCache>
            </c:strRef>
          </c:cat>
          <c:val>
            <c:numRef>
              <c:f>Sheet1!$G$9:$G$41</c:f>
              <c:numCache>
                <c:formatCode>0.00%</c:formatCode>
                <c:ptCount val="33"/>
                <c:pt idx="0">
                  <c:v>3.0442280314326303E-2</c:v>
                </c:pt>
                <c:pt idx="1">
                  <c:v>3.048610984378906E-2</c:v>
                </c:pt>
                <c:pt idx="2">
                  <c:v>3.0799129566014754E-2</c:v>
                </c:pt>
                <c:pt idx="3">
                  <c:v>3.0393105127828741E-2</c:v>
                </c:pt>
                <c:pt idx="4">
                  <c:v>3.0515765210372608E-2</c:v>
                </c:pt>
                <c:pt idx="5">
                  <c:v>3.0381712171514461E-2</c:v>
                </c:pt>
                <c:pt idx="6">
                  <c:v>3.0670855888750601E-2</c:v>
                </c:pt>
                <c:pt idx="7">
                  <c:v>3.0597567132078864E-2</c:v>
                </c:pt>
                <c:pt idx="8">
                  <c:v>3.0985781664756198E-2</c:v>
                </c:pt>
                <c:pt idx="9">
                  <c:v>3.0605541752610321E-2</c:v>
                </c:pt>
                <c:pt idx="10">
                  <c:v>3.0269093134384018E-2</c:v>
                </c:pt>
                <c:pt idx="11">
                  <c:v>3.0526292861046644E-2</c:v>
                </c:pt>
                <c:pt idx="12">
                  <c:v>3.0876958776604631E-2</c:v>
                </c:pt>
                <c:pt idx="13">
                  <c:v>3.0661079680467655E-2</c:v>
                </c:pt>
                <c:pt idx="14">
                  <c:v>3.0555073100853355E-2</c:v>
                </c:pt>
                <c:pt idx="15">
                  <c:v>3.0469919612250724E-2</c:v>
                </c:pt>
                <c:pt idx="16">
                  <c:v>3.038912629728098E-2</c:v>
                </c:pt>
                <c:pt idx="17">
                  <c:v>3.0673132815373035E-2</c:v>
                </c:pt>
                <c:pt idx="18">
                  <c:v>3.0125997480855711E-2</c:v>
                </c:pt>
                <c:pt idx="19">
                  <c:v>3.013568283020512E-2</c:v>
                </c:pt>
                <c:pt idx="20">
                  <c:v>3.0420382867436872E-2</c:v>
                </c:pt>
                <c:pt idx="21">
                  <c:v>3.0209175280917849E-2</c:v>
                </c:pt>
                <c:pt idx="22">
                  <c:v>3.054215592994167E-2</c:v>
                </c:pt>
                <c:pt idx="23">
                  <c:v>3.0671715125172007E-2</c:v>
                </c:pt>
                <c:pt idx="24">
                  <c:v>3.0374359675042002E-2</c:v>
                </c:pt>
                <c:pt idx="25">
                  <c:v>3.0787552477263037E-2</c:v>
                </c:pt>
                <c:pt idx="26">
                  <c:v>3.1000134841241127E-2</c:v>
                </c:pt>
                <c:pt idx="27">
                  <c:v>3.0602183050723469E-2</c:v>
                </c:pt>
                <c:pt idx="28">
                  <c:v>3.0011895744193978E-2</c:v>
                </c:pt>
                <c:pt idx="29">
                  <c:v>3.0519652268025409E-2</c:v>
                </c:pt>
                <c:pt idx="30">
                  <c:v>3.0074398166020866E-2</c:v>
                </c:pt>
                <c:pt idx="31">
                  <c:v>3.0166130826218801E-2</c:v>
                </c:pt>
                <c:pt idx="32">
                  <c:v>3.0746243648433699E-2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A1-4ACB-9D19-6628748C411C}"/>
            </c:ext>
          </c:extLst>
        </c:ser>
        <c:ser>
          <c:idx val="1"/>
          <c:order val="1"/>
          <c:tx>
            <c:strRef>
              <c:f>Sheet1!$H$8</c:f>
              <c:strCache>
                <c:ptCount val="1"/>
                <c:pt idx="0">
                  <c:v>Group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Sheet1!$A$9:$A$41</c:f>
              <c:strCache>
                <c:ptCount val="33"/>
                <c:pt idx="0">
                  <c:v>20-Apr</c:v>
                </c:pt>
                <c:pt idx="1">
                  <c:v>21-Apr</c:v>
                </c:pt>
                <c:pt idx="2">
                  <c:v>22-Apr</c:v>
                </c:pt>
                <c:pt idx="3">
                  <c:v>23-Apr</c:v>
                </c:pt>
                <c:pt idx="4">
                  <c:v>24-Apr</c:v>
                </c:pt>
                <c:pt idx="5">
                  <c:v>25-Apr</c:v>
                </c:pt>
                <c:pt idx="6">
                  <c:v>26-Apr</c:v>
                </c:pt>
                <c:pt idx="7">
                  <c:v>27-Apr</c:v>
                </c:pt>
                <c:pt idx="8">
                  <c:v>28-Apr</c:v>
                </c:pt>
                <c:pt idx="9">
                  <c:v>29-Apr</c:v>
                </c:pt>
                <c:pt idx="10">
                  <c:v>30-Apr</c:v>
                </c:pt>
                <c:pt idx="11">
                  <c:v>01-May</c:v>
                </c:pt>
                <c:pt idx="12">
                  <c:v>02-May</c:v>
                </c:pt>
                <c:pt idx="13">
                  <c:v>03-May</c:v>
                </c:pt>
                <c:pt idx="14">
                  <c:v>04-May</c:v>
                </c:pt>
                <c:pt idx="15">
                  <c:v>05-May</c:v>
                </c:pt>
                <c:pt idx="16">
                  <c:v>06-May</c:v>
                </c:pt>
                <c:pt idx="17">
                  <c:v>07-May</c:v>
                </c:pt>
                <c:pt idx="18">
                  <c:v>08-May</c:v>
                </c:pt>
                <c:pt idx="19">
                  <c:v>09-May</c:v>
                </c:pt>
                <c:pt idx="20">
                  <c:v>10-May</c:v>
                </c:pt>
                <c:pt idx="21">
                  <c:v>11-May</c:v>
                </c:pt>
                <c:pt idx="22">
                  <c:v>12-May</c:v>
                </c:pt>
                <c:pt idx="23">
                  <c:v>13-May</c:v>
                </c:pt>
                <c:pt idx="24">
                  <c:v>14-May</c:v>
                </c:pt>
                <c:pt idx="25">
                  <c:v>15-May</c:v>
                </c:pt>
                <c:pt idx="26">
                  <c:v>16-May</c:v>
                </c:pt>
                <c:pt idx="27">
                  <c:v>17-May</c:v>
                </c:pt>
                <c:pt idx="28">
                  <c:v>18-May</c:v>
                </c:pt>
                <c:pt idx="29">
                  <c:v>19-May</c:v>
                </c:pt>
                <c:pt idx="30">
                  <c:v>20-May</c:v>
                </c:pt>
                <c:pt idx="31">
                  <c:v>21-May</c:v>
                </c:pt>
                <c:pt idx="32">
                  <c:v>22-May</c:v>
                </c:pt>
              </c:strCache>
            </c:strRef>
          </c:cat>
          <c:val>
            <c:numRef>
              <c:f>Sheet1!$H$9:$H$41</c:f>
              <c:numCache>
                <c:formatCode>0.00%</c:formatCode>
                <c:ptCount val="33"/>
                <c:pt idx="0">
                  <c:v>3.0809880948823788E-2</c:v>
                </c:pt>
                <c:pt idx="1">
                  <c:v>3.0778976615586325E-2</c:v>
                </c:pt>
                <c:pt idx="2">
                  <c:v>3.074103084473756E-2</c:v>
                </c:pt>
                <c:pt idx="3">
                  <c:v>3.0578119537450713E-2</c:v>
                </c:pt>
                <c:pt idx="4">
                  <c:v>3.0419026991003E-2</c:v>
                </c:pt>
                <c:pt idx="5">
                  <c:v>3.0698200304763733E-2</c:v>
                </c:pt>
                <c:pt idx="6">
                  <c:v>3.1329763645024065E-2</c:v>
                </c:pt>
                <c:pt idx="7">
                  <c:v>3.051261420117668E-2</c:v>
                </c:pt>
                <c:pt idx="8">
                  <c:v>3.089966333673937E-2</c:v>
                </c:pt>
                <c:pt idx="9">
                  <c:v>3.0907669490298523E-2</c:v>
                </c:pt>
                <c:pt idx="10">
                  <c:v>3.1442214147360287E-2</c:v>
                </c:pt>
                <c:pt idx="11">
                  <c:v>3.0745831446676537E-2</c:v>
                </c:pt>
                <c:pt idx="12">
                  <c:v>3.0711109362087284E-2</c:v>
                </c:pt>
                <c:pt idx="13">
                  <c:v>3.0299693903048475E-2</c:v>
                </c:pt>
                <c:pt idx="14">
                  <c:v>3.1852272709775864E-2</c:v>
                </c:pt>
                <c:pt idx="15">
                  <c:v>3.3394127949284029E-2</c:v>
                </c:pt>
                <c:pt idx="16">
                  <c:v>3.3983490573283238E-2</c:v>
                </c:pt>
                <c:pt idx="17">
                  <c:v>3.4944395150723853E-2</c:v>
                </c:pt>
                <c:pt idx="18">
                  <c:v>3.4371720896529435E-2</c:v>
                </c:pt>
                <c:pt idx="19">
                  <c:v>3.4461358853438609E-2</c:v>
                </c:pt>
                <c:pt idx="20">
                  <c:v>3.41298339685581E-2</c:v>
                </c:pt>
                <c:pt idx="21">
                  <c:v>3.2837527725971462E-2</c:v>
                </c:pt>
                <c:pt idx="22">
                  <c:v>3.3688080421254187E-2</c:v>
                </c:pt>
                <c:pt idx="23">
                  <c:v>3.2806753306694851E-2</c:v>
                </c:pt>
                <c:pt idx="24">
                  <c:v>3.255896348875708E-2</c:v>
                </c:pt>
                <c:pt idx="25">
                  <c:v>3.1971154213892669E-2</c:v>
                </c:pt>
                <c:pt idx="26">
                  <c:v>3.2121796001308947E-2</c:v>
                </c:pt>
                <c:pt idx="27">
                  <c:v>3.1669249400582029E-2</c:v>
                </c:pt>
                <c:pt idx="28">
                  <c:v>3.1288743084526616E-2</c:v>
                </c:pt>
                <c:pt idx="29">
                  <c:v>3.1149423711671533E-2</c:v>
                </c:pt>
                <c:pt idx="30">
                  <c:v>3.1587805875495166E-2</c:v>
                </c:pt>
                <c:pt idx="31">
                  <c:v>3.0817528154581161E-2</c:v>
                </c:pt>
                <c:pt idx="32">
                  <c:v>3.0792081386007777E-2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A1-4ACB-9D19-6628748C4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389744"/>
        <c:axId val="808391712"/>
      </c:lineChart>
      <c:catAx>
        <c:axId val="80838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91712"/>
        <c:crosses val="autoZero"/>
        <c:auto val="1"/>
        <c:lblAlgn val="ctr"/>
        <c:lblOffset val="100"/>
        <c:noMultiLvlLbl val="0"/>
      </c:catAx>
      <c:valAx>
        <c:axId val="8083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8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Number</a:t>
            </a:r>
            <a:r>
              <a:rPr lang="en-IE" baseline="0"/>
              <a:t> of players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Metric'!$AB$56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Metric'!$AA$57:$AA$89</c:f>
              <c:numCache>
                <c:formatCode>m/d/yyyy</c:formatCode>
                <c:ptCount val="33"/>
                <c:pt idx="0">
                  <c:v>42845</c:v>
                </c:pt>
                <c:pt idx="1">
                  <c:v>42846</c:v>
                </c:pt>
                <c:pt idx="2">
                  <c:v>42847</c:v>
                </c:pt>
                <c:pt idx="3">
                  <c:v>42848</c:v>
                </c:pt>
                <c:pt idx="4">
                  <c:v>42849</c:v>
                </c:pt>
                <c:pt idx="5">
                  <c:v>42850</c:v>
                </c:pt>
                <c:pt idx="6">
                  <c:v>42851</c:v>
                </c:pt>
                <c:pt idx="7">
                  <c:v>42852</c:v>
                </c:pt>
                <c:pt idx="8">
                  <c:v>42853</c:v>
                </c:pt>
                <c:pt idx="9">
                  <c:v>42854</c:v>
                </c:pt>
                <c:pt idx="10">
                  <c:v>42855</c:v>
                </c:pt>
                <c:pt idx="11">
                  <c:v>42856</c:v>
                </c:pt>
                <c:pt idx="12">
                  <c:v>42857</c:v>
                </c:pt>
                <c:pt idx="13">
                  <c:v>42858</c:v>
                </c:pt>
                <c:pt idx="14">
                  <c:v>42859</c:v>
                </c:pt>
                <c:pt idx="15">
                  <c:v>42860</c:v>
                </c:pt>
                <c:pt idx="16">
                  <c:v>42861</c:v>
                </c:pt>
                <c:pt idx="17">
                  <c:v>42862</c:v>
                </c:pt>
                <c:pt idx="18">
                  <c:v>42863</c:v>
                </c:pt>
                <c:pt idx="19">
                  <c:v>42864</c:v>
                </c:pt>
                <c:pt idx="20">
                  <c:v>42865</c:v>
                </c:pt>
                <c:pt idx="21">
                  <c:v>42866</c:v>
                </c:pt>
                <c:pt idx="22">
                  <c:v>42867</c:v>
                </c:pt>
                <c:pt idx="23">
                  <c:v>42868</c:v>
                </c:pt>
                <c:pt idx="24">
                  <c:v>42869</c:v>
                </c:pt>
                <c:pt idx="25">
                  <c:v>42870</c:v>
                </c:pt>
                <c:pt idx="26">
                  <c:v>42871</c:v>
                </c:pt>
                <c:pt idx="27">
                  <c:v>42872</c:v>
                </c:pt>
                <c:pt idx="28">
                  <c:v>42873</c:v>
                </c:pt>
                <c:pt idx="29">
                  <c:v>42874</c:v>
                </c:pt>
                <c:pt idx="30">
                  <c:v>42875</c:v>
                </c:pt>
                <c:pt idx="31">
                  <c:v>42876</c:v>
                </c:pt>
                <c:pt idx="32">
                  <c:v>42877</c:v>
                </c:pt>
              </c:numCache>
            </c:numRef>
          </c:cat>
          <c:val>
            <c:numRef>
              <c:f>'Average Metric'!$AB$57:$AB$89</c:f>
              <c:numCache>
                <c:formatCode>General</c:formatCode>
                <c:ptCount val="33"/>
                <c:pt idx="0">
                  <c:v>0.97612688732600128</c:v>
                </c:pt>
                <c:pt idx="1">
                  <c:v>0.97577820423518036</c:v>
                </c:pt>
                <c:pt idx="2">
                  <c:v>0.97605002822709008</c:v>
                </c:pt>
                <c:pt idx="3">
                  <c:v>0.97504140437261622</c:v>
                </c:pt>
                <c:pt idx="4">
                  <c:v>0.97560477887742181</c:v>
                </c:pt>
                <c:pt idx="5">
                  <c:v>0.97540051123823934</c:v>
                </c:pt>
                <c:pt idx="6">
                  <c:v>0.97485594038978862</c:v>
                </c:pt>
                <c:pt idx="7">
                  <c:v>1.0238731126739988</c:v>
                </c:pt>
                <c:pt idx="8">
                  <c:v>1.0242217957648196</c:v>
                </c:pt>
                <c:pt idx="9">
                  <c:v>1.0239499717729099</c:v>
                </c:pt>
                <c:pt idx="10">
                  <c:v>1.0249585956273839</c:v>
                </c:pt>
                <c:pt idx="11">
                  <c:v>1.0243952211225782</c:v>
                </c:pt>
                <c:pt idx="12">
                  <c:v>1.0245994887617607</c:v>
                </c:pt>
                <c:pt idx="13">
                  <c:v>1.0251440596102115</c:v>
                </c:pt>
                <c:pt idx="14">
                  <c:v>1.0839251778449068</c:v>
                </c:pt>
                <c:pt idx="15">
                  <c:v>1.0756286634591254</c:v>
                </c:pt>
                <c:pt idx="16">
                  <c:v>1.0719128020283224</c:v>
                </c:pt>
                <c:pt idx="17">
                  <c:v>1.0671058631940114</c:v>
                </c:pt>
                <c:pt idx="18">
                  <c:v>1.057910530232909</c:v>
                </c:pt>
                <c:pt idx="19">
                  <c:v>1.0493280658837991</c:v>
                </c:pt>
                <c:pt idx="20">
                  <c:v>1.0450517143213565</c:v>
                </c:pt>
                <c:pt idx="21">
                  <c:v>1.0852305035968826</c:v>
                </c:pt>
                <c:pt idx="22">
                  <c:v>1.082474367692235</c:v>
                </c:pt>
                <c:pt idx="23">
                  <c:v>1.0762082109080491</c:v>
                </c:pt>
                <c:pt idx="24">
                  <c:v>1.0699459535501283</c:v>
                </c:pt>
                <c:pt idx="25">
                  <c:v>1.0618427567818991</c:v>
                </c:pt>
                <c:pt idx="26">
                  <c:v>1.0559071417682206</c:v>
                </c:pt>
                <c:pt idx="27">
                  <c:v>1.0493936941634068</c:v>
                </c:pt>
                <c:pt idx="28">
                  <c:v>1.0911775660568657</c:v>
                </c:pt>
                <c:pt idx="29">
                  <c:v>1.0897517979265556</c:v>
                </c:pt>
                <c:pt idx="30">
                  <c:v>1.0779984270102116</c:v>
                </c:pt>
                <c:pt idx="31">
                  <c:v>1.0735141360852467</c:v>
                </c:pt>
                <c:pt idx="32">
                  <c:v>1.0702033783678246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A-439C-9BBD-EF8DBA648CDC}"/>
            </c:ext>
          </c:extLst>
        </c:ser>
        <c:ser>
          <c:idx val="1"/>
          <c:order val="1"/>
          <c:tx>
            <c:strRef>
              <c:f>'Average Metric'!$AC$56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 Metric'!$AA$57:$AA$89</c:f>
              <c:numCache>
                <c:formatCode>m/d/yyyy</c:formatCode>
                <c:ptCount val="33"/>
                <c:pt idx="0">
                  <c:v>42845</c:v>
                </c:pt>
                <c:pt idx="1">
                  <c:v>42846</c:v>
                </c:pt>
                <c:pt idx="2">
                  <c:v>42847</c:v>
                </c:pt>
                <c:pt idx="3">
                  <c:v>42848</c:v>
                </c:pt>
                <c:pt idx="4">
                  <c:v>42849</c:v>
                </c:pt>
                <c:pt idx="5">
                  <c:v>42850</c:v>
                </c:pt>
                <c:pt idx="6">
                  <c:v>42851</c:v>
                </c:pt>
                <c:pt idx="7">
                  <c:v>42852</c:v>
                </c:pt>
                <c:pt idx="8">
                  <c:v>42853</c:v>
                </c:pt>
                <c:pt idx="9">
                  <c:v>42854</c:v>
                </c:pt>
                <c:pt idx="10">
                  <c:v>42855</c:v>
                </c:pt>
                <c:pt idx="11">
                  <c:v>42856</c:v>
                </c:pt>
                <c:pt idx="12">
                  <c:v>42857</c:v>
                </c:pt>
                <c:pt idx="13">
                  <c:v>42858</c:v>
                </c:pt>
                <c:pt idx="14">
                  <c:v>42859</c:v>
                </c:pt>
                <c:pt idx="15">
                  <c:v>42860</c:v>
                </c:pt>
                <c:pt idx="16">
                  <c:v>42861</c:v>
                </c:pt>
                <c:pt idx="17">
                  <c:v>42862</c:v>
                </c:pt>
                <c:pt idx="18">
                  <c:v>42863</c:v>
                </c:pt>
                <c:pt idx="19">
                  <c:v>42864</c:v>
                </c:pt>
                <c:pt idx="20">
                  <c:v>42865</c:v>
                </c:pt>
                <c:pt idx="21">
                  <c:v>42866</c:v>
                </c:pt>
                <c:pt idx="22">
                  <c:v>42867</c:v>
                </c:pt>
                <c:pt idx="23">
                  <c:v>42868</c:v>
                </c:pt>
                <c:pt idx="24">
                  <c:v>42869</c:v>
                </c:pt>
                <c:pt idx="25">
                  <c:v>42870</c:v>
                </c:pt>
                <c:pt idx="26">
                  <c:v>42871</c:v>
                </c:pt>
                <c:pt idx="27">
                  <c:v>42872</c:v>
                </c:pt>
                <c:pt idx="28">
                  <c:v>42873</c:v>
                </c:pt>
                <c:pt idx="29">
                  <c:v>42874</c:v>
                </c:pt>
                <c:pt idx="30">
                  <c:v>42875</c:v>
                </c:pt>
                <c:pt idx="31">
                  <c:v>42876</c:v>
                </c:pt>
                <c:pt idx="32">
                  <c:v>42877</c:v>
                </c:pt>
              </c:numCache>
            </c:numRef>
          </c:cat>
          <c:val>
            <c:numRef>
              <c:f>'Average Metric'!$AC$57:$AC$89</c:f>
              <c:numCache>
                <c:formatCode>General</c:formatCode>
                <c:ptCount val="33"/>
                <c:pt idx="0">
                  <c:v>0.97692761272017137</c:v>
                </c:pt>
                <c:pt idx="1">
                  <c:v>0.97619248936039693</c:v>
                </c:pt>
                <c:pt idx="2">
                  <c:v>0.97642211732918194</c:v>
                </c:pt>
                <c:pt idx="3">
                  <c:v>0.97537961335820345</c:v>
                </c:pt>
                <c:pt idx="4">
                  <c:v>0.97536044825629131</c:v>
                </c:pt>
                <c:pt idx="5">
                  <c:v>0.97482509978016696</c:v>
                </c:pt>
                <c:pt idx="6">
                  <c:v>0.97479085778329266</c:v>
                </c:pt>
                <c:pt idx="7">
                  <c:v>1.0230723872798286</c:v>
                </c:pt>
                <c:pt idx="8">
                  <c:v>1.023807510639603</c:v>
                </c:pt>
                <c:pt idx="9">
                  <c:v>1.0235778826708182</c:v>
                </c:pt>
                <c:pt idx="10">
                  <c:v>1.0246203866417967</c:v>
                </c:pt>
                <c:pt idx="11">
                  <c:v>1.0246395517437086</c:v>
                </c:pt>
                <c:pt idx="12">
                  <c:v>1.0251749002198332</c:v>
                </c:pt>
                <c:pt idx="13">
                  <c:v>1.0252091422167073</c:v>
                </c:pt>
                <c:pt idx="14">
                  <c:v>1.0833396580008992</c:v>
                </c:pt>
                <c:pt idx="15">
                  <c:v>1.075370002868175</c:v>
                </c:pt>
                <c:pt idx="16">
                  <c:v>1.0719265582235271</c:v>
                </c:pt>
                <c:pt idx="17">
                  <c:v>1.067228505612529</c:v>
                </c:pt>
                <c:pt idx="18">
                  <c:v>1.0585285333963856</c:v>
                </c:pt>
                <c:pt idx="19">
                  <c:v>1.0505349782284981</c:v>
                </c:pt>
                <c:pt idx="20">
                  <c:v>1.0453804587119242</c:v>
                </c:pt>
                <c:pt idx="21">
                  <c:v>1.0866724102988385</c:v>
                </c:pt>
                <c:pt idx="22">
                  <c:v>1.0823008732183743</c:v>
                </c:pt>
                <c:pt idx="23">
                  <c:v>1.0773510477892674</c:v>
                </c:pt>
                <c:pt idx="24">
                  <c:v>1.0709263064758945</c:v>
                </c:pt>
                <c:pt idx="25">
                  <c:v>1.0622734820018616</c:v>
                </c:pt>
                <c:pt idx="26">
                  <c:v>1.0577960454254429</c:v>
                </c:pt>
                <c:pt idx="27">
                  <c:v>1.0497314173638075</c:v>
                </c:pt>
                <c:pt idx="28">
                  <c:v>1.0911494409132876</c:v>
                </c:pt>
                <c:pt idx="29">
                  <c:v>1.0884624758153161</c:v>
                </c:pt>
                <c:pt idx="30">
                  <c:v>1.0790230979194873</c:v>
                </c:pt>
                <c:pt idx="31">
                  <c:v>1.07370251919839</c:v>
                </c:pt>
                <c:pt idx="32">
                  <c:v>1.071125991235244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A-439C-9BBD-EF8DBA648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347480"/>
        <c:axId val="742433424"/>
      </c:lineChart>
      <c:dateAx>
        <c:axId val="7363474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33424"/>
        <c:crosses val="autoZero"/>
        <c:auto val="1"/>
        <c:lblOffset val="100"/>
        <c:baseTimeUnit val="days"/>
      </c:dateAx>
      <c:valAx>
        <c:axId val="7424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4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Total Purchases</a:t>
            </a:r>
            <a:r>
              <a:rPr lang="en-IE" baseline="0"/>
              <a:t> seasonality index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Metric'!$AF$56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Metric'!$AA$57:$AA$89</c:f>
              <c:numCache>
                <c:formatCode>m/d/yyyy</c:formatCode>
                <c:ptCount val="33"/>
                <c:pt idx="0">
                  <c:v>42845</c:v>
                </c:pt>
                <c:pt idx="1">
                  <c:v>42846</c:v>
                </c:pt>
                <c:pt idx="2">
                  <c:v>42847</c:v>
                </c:pt>
                <c:pt idx="3">
                  <c:v>42848</c:v>
                </c:pt>
                <c:pt idx="4">
                  <c:v>42849</c:v>
                </c:pt>
                <c:pt idx="5">
                  <c:v>42850</c:v>
                </c:pt>
                <c:pt idx="6">
                  <c:v>42851</c:v>
                </c:pt>
                <c:pt idx="7">
                  <c:v>42852</c:v>
                </c:pt>
                <c:pt idx="8">
                  <c:v>42853</c:v>
                </c:pt>
                <c:pt idx="9">
                  <c:v>42854</c:v>
                </c:pt>
                <c:pt idx="10">
                  <c:v>42855</c:v>
                </c:pt>
                <c:pt idx="11">
                  <c:v>42856</c:v>
                </c:pt>
                <c:pt idx="12">
                  <c:v>42857</c:v>
                </c:pt>
                <c:pt idx="13">
                  <c:v>42858</c:v>
                </c:pt>
                <c:pt idx="14">
                  <c:v>42859</c:v>
                </c:pt>
                <c:pt idx="15">
                  <c:v>42860</c:v>
                </c:pt>
                <c:pt idx="16">
                  <c:v>42861</c:v>
                </c:pt>
                <c:pt idx="17">
                  <c:v>42862</c:v>
                </c:pt>
                <c:pt idx="18">
                  <c:v>42863</c:v>
                </c:pt>
                <c:pt idx="19">
                  <c:v>42864</c:v>
                </c:pt>
                <c:pt idx="20">
                  <c:v>42865</c:v>
                </c:pt>
                <c:pt idx="21">
                  <c:v>42866</c:v>
                </c:pt>
                <c:pt idx="22">
                  <c:v>42867</c:v>
                </c:pt>
                <c:pt idx="23">
                  <c:v>42868</c:v>
                </c:pt>
                <c:pt idx="24">
                  <c:v>42869</c:v>
                </c:pt>
                <c:pt idx="25">
                  <c:v>42870</c:v>
                </c:pt>
                <c:pt idx="26">
                  <c:v>42871</c:v>
                </c:pt>
                <c:pt idx="27">
                  <c:v>42872</c:v>
                </c:pt>
                <c:pt idx="28">
                  <c:v>42873</c:v>
                </c:pt>
                <c:pt idx="29">
                  <c:v>42874</c:v>
                </c:pt>
                <c:pt idx="30">
                  <c:v>42875</c:v>
                </c:pt>
                <c:pt idx="31">
                  <c:v>42876</c:v>
                </c:pt>
                <c:pt idx="32">
                  <c:v>42877</c:v>
                </c:pt>
              </c:numCache>
            </c:numRef>
          </c:cat>
          <c:val>
            <c:numRef>
              <c:f>'Average Metric'!$AF$57:$AF$89</c:f>
              <c:numCache>
                <c:formatCode>General</c:formatCode>
                <c:ptCount val="33"/>
                <c:pt idx="0">
                  <c:v>0.97358446795372589</c:v>
                </c:pt>
                <c:pt idx="1">
                  <c:v>0.96765611213266245</c:v>
                </c:pt>
                <c:pt idx="2">
                  <c:v>0.97920111391523801</c:v>
                </c:pt>
                <c:pt idx="3">
                  <c:v>0.97708453946925533</c:v>
                </c:pt>
                <c:pt idx="4">
                  <c:v>0.97543241671512837</c:v>
                </c:pt>
                <c:pt idx="5">
                  <c:v>0.96732249561210337</c:v>
                </c:pt>
                <c:pt idx="6">
                  <c:v>0.97501523858572892</c:v>
                </c:pt>
                <c:pt idx="7">
                  <c:v>1.026415532046274</c:v>
                </c:pt>
                <c:pt idx="8">
                  <c:v>1.0323438878673374</c:v>
                </c:pt>
                <c:pt idx="9">
                  <c:v>1.0207988860847619</c:v>
                </c:pt>
                <c:pt idx="10">
                  <c:v>1.0229154605307447</c:v>
                </c:pt>
                <c:pt idx="11">
                  <c:v>1.0245675832848717</c:v>
                </c:pt>
                <c:pt idx="12">
                  <c:v>1.0326775043878966</c:v>
                </c:pt>
                <c:pt idx="13">
                  <c:v>1.0249847614142711</c:v>
                </c:pt>
                <c:pt idx="14">
                  <c:v>1.0851076169389642</c:v>
                </c:pt>
                <c:pt idx="15">
                  <c:v>1.0661089669758264</c:v>
                </c:pt>
                <c:pt idx="16">
                  <c:v>1.0610578178239827</c:v>
                </c:pt>
                <c:pt idx="17">
                  <c:v>1.0791943236438544</c:v>
                </c:pt>
                <c:pt idx="18">
                  <c:v>1.0442136745036139</c:v>
                </c:pt>
                <c:pt idx="19">
                  <c:v>1.0322107768056112</c:v>
                </c:pt>
                <c:pt idx="20">
                  <c:v>1.0366866914178241</c:v>
                </c:pt>
                <c:pt idx="21">
                  <c:v>1.0741156442858459</c:v>
                </c:pt>
                <c:pt idx="22">
                  <c:v>1.075437639340729</c:v>
                </c:pt>
                <c:pt idx="23">
                  <c:v>1.0752160553744401</c:v>
                </c:pt>
                <c:pt idx="24">
                  <c:v>1.0715266651407644</c:v>
                </c:pt>
                <c:pt idx="25">
                  <c:v>1.0711107418792059</c:v>
                </c:pt>
                <c:pt idx="26">
                  <c:v>1.0684774820375618</c:v>
                </c:pt>
                <c:pt idx="27">
                  <c:v>1.0472151688304916</c:v>
                </c:pt>
                <c:pt idx="28">
                  <c:v>1.0729488985852356</c:v>
                </c:pt>
                <c:pt idx="29">
                  <c:v>1.0818700451952286</c:v>
                </c:pt>
                <c:pt idx="30">
                  <c:v>1.0560304720081937</c:v>
                </c:pt>
                <c:pt idx="31">
                  <c:v>1.0677298614570572</c:v>
                </c:pt>
                <c:pt idx="32">
                  <c:v>1.0780958710642186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4-456D-B567-887BF0C4AFC8}"/>
            </c:ext>
          </c:extLst>
        </c:ser>
        <c:ser>
          <c:idx val="1"/>
          <c:order val="1"/>
          <c:tx>
            <c:strRef>
              <c:f>'Average Metric'!$AG$56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 Metric'!$AA$57:$AA$89</c:f>
              <c:numCache>
                <c:formatCode>m/d/yyyy</c:formatCode>
                <c:ptCount val="33"/>
                <c:pt idx="0">
                  <c:v>42845</c:v>
                </c:pt>
                <c:pt idx="1">
                  <c:v>42846</c:v>
                </c:pt>
                <c:pt idx="2">
                  <c:v>42847</c:v>
                </c:pt>
                <c:pt idx="3">
                  <c:v>42848</c:v>
                </c:pt>
                <c:pt idx="4">
                  <c:v>42849</c:v>
                </c:pt>
                <c:pt idx="5">
                  <c:v>42850</c:v>
                </c:pt>
                <c:pt idx="6">
                  <c:v>42851</c:v>
                </c:pt>
                <c:pt idx="7">
                  <c:v>42852</c:v>
                </c:pt>
                <c:pt idx="8">
                  <c:v>42853</c:v>
                </c:pt>
                <c:pt idx="9">
                  <c:v>42854</c:v>
                </c:pt>
                <c:pt idx="10">
                  <c:v>42855</c:v>
                </c:pt>
                <c:pt idx="11">
                  <c:v>42856</c:v>
                </c:pt>
                <c:pt idx="12">
                  <c:v>42857</c:v>
                </c:pt>
                <c:pt idx="13">
                  <c:v>42858</c:v>
                </c:pt>
                <c:pt idx="14">
                  <c:v>42859</c:v>
                </c:pt>
                <c:pt idx="15">
                  <c:v>42860</c:v>
                </c:pt>
                <c:pt idx="16">
                  <c:v>42861</c:v>
                </c:pt>
                <c:pt idx="17">
                  <c:v>42862</c:v>
                </c:pt>
                <c:pt idx="18">
                  <c:v>42863</c:v>
                </c:pt>
                <c:pt idx="19">
                  <c:v>42864</c:v>
                </c:pt>
                <c:pt idx="20">
                  <c:v>42865</c:v>
                </c:pt>
                <c:pt idx="21">
                  <c:v>42866</c:v>
                </c:pt>
                <c:pt idx="22">
                  <c:v>42867</c:v>
                </c:pt>
                <c:pt idx="23">
                  <c:v>42868</c:v>
                </c:pt>
                <c:pt idx="24">
                  <c:v>42869</c:v>
                </c:pt>
                <c:pt idx="25">
                  <c:v>42870</c:v>
                </c:pt>
                <c:pt idx="26">
                  <c:v>42871</c:v>
                </c:pt>
                <c:pt idx="27">
                  <c:v>42872</c:v>
                </c:pt>
                <c:pt idx="28">
                  <c:v>42873</c:v>
                </c:pt>
                <c:pt idx="29">
                  <c:v>42874</c:v>
                </c:pt>
                <c:pt idx="30">
                  <c:v>42875</c:v>
                </c:pt>
                <c:pt idx="31">
                  <c:v>42876</c:v>
                </c:pt>
                <c:pt idx="32">
                  <c:v>42877</c:v>
                </c:pt>
              </c:numCache>
            </c:numRef>
          </c:cat>
          <c:val>
            <c:numRef>
              <c:f>'Average Metric'!$AG$57:$AG$89</c:f>
              <c:numCache>
                <c:formatCode>General</c:formatCode>
                <c:ptCount val="33"/>
                <c:pt idx="0">
                  <c:v>0.98177317119616969</c:v>
                </c:pt>
                <c:pt idx="1">
                  <c:v>0.97423698746119425</c:v>
                </c:pt>
                <c:pt idx="2">
                  <c:v>0.97372075632945199</c:v>
                </c:pt>
                <c:pt idx="3">
                  <c:v>0.96146039277711881</c:v>
                </c:pt>
                <c:pt idx="4">
                  <c:v>0.97002138483403511</c:v>
                </c:pt>
                <c:pt idx="5">
                  <c:v>0.97461502075997264</c:v>
                </c:pt>
                <c:pt idx="6">
                  <c:v>0.991501195550473</c:v>
                </c:pt>
                <c:pt idx="7">
                  <c:v>1.0182268288038303</c:v>
                </c:pt>
                <c:pt idx="8">
                  <c:v>1.0257630125388058</c:v>
                </c:pt>
                <c:pt idx="9">
                  <c:v>1.0262792436705481</c:v>
                </c:pt>
                <c:pt idx="10">
                  <c:v>1.0385396072228812</c:v>
                </c:pt>
                <c:pt idx="11">
                  <c:v>1.0299786151659649</c:v>
                </c:pt>
                <c:pt idx="12">
                  <c:v>1.0253849792400274</c:v>
                </c:pt>
                <c:pt idx="13">
                  <c:v>1.0084988044495269</c:v>
                </c:pt>
                <c:pt idx="14">
                  <c:v>1.1255474849696674</c:v>
                </c:pt>
                <c:pt idx="15">
                  <c:v>1.164402155653214</c:v>
                </c:pt>
                <c:pt idx="16">
                  <c:v>1.181711355624399</c:v>
                </c:pt>
                <c:pt idx="17">
                  <c:v>1.2022143139580861</c:v>
                </c:pt>
                <c:pt idx="18">
                  <c:v>1.1895280725756108</c:v>
                </c:pt>
                <c:pt idx="19">
                  <c:v>1.1790613338939402</c:v>
                </c:pt>
                <c:pt idx="20">
                  <c:v>1.1583324669924109</c:v>
                </c:pt>
                <c:pt idx="21">
                  <c:v>1.1639326423460921</c:v>
                </c:pt>
                <c:pt idx="22">
                  <c:v>1.182222580601809</c:v>
                </c:pt>
                <c:pt idx="23">
                  <c:v>1.1465655378698858</c:v>
                </c:pt>
                <c:pt idx="24">
                  <c:v>1.1240279425332806</c:v>
                </c:pt>
                <c:pt idx="25">
                  <c:v>1.1103643391289333</c:v>
                </c:pt>
                <c:pt idx="26">
                  <c:v>1.1066116571188311</c:v>
                </c:pt>
                <c:pt idx="27">
                  <c:v>1.0792961846345774</c:v>
                </c:pt>
                <c:pt idx="28">
                  <c:v>1.1136048314698441</c:v>
                </c:pt>
                <c:pt idx="29">
                  <c:v>1.0993562606673923</c:v>
                </c:pt>
                <c:pt idx="30">
                  <c:v>1.1056778121995514</c:v>
                </c:pt>
                <c:pt idx="31">
                  <c:v>1.0666666666666667</c:v>
                </c:pt>
                <c:pt idx="32">
                  <c:v>1.0783269355931302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4-456D-B567-887BF0C4A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347480"/>
        <c:axId val="742433424"/>
      </c:lineChart>
      <c:dateAx>
        <c:axId val="7363474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33424"/>
        <c:crosses val="autoZero"/>
        <c:auto val="1"/>
        <c:lblOffset val="100"/>
        <c:baseTimeUnit val="days"/>
      </c:dateAx>
      <c:valAx>
        <c:axId val="7424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Seasonality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4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game_round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Metric'!$AD$56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Metric'!$AA$57:$AA$89</c:f>
              <c:numCache>
                <c:formatCode>m/d/yyyy</c:formatCode>
                <c:ptCount val="33"/>
                <c:pt idx="0">
                  <c:v>42845</c:v>
                </c:pt>
                <c:pt idx="1">
                  <c:v>42846</c:v>
                </c:pt>
                <c:pt idx="2">
                  <c:v>42847</c:v>
                </c:pt>
                <c:pt idx="3">
                  <c:v>42848</c:v>
                </c:pt>
                <c:pt idx="4">
                  <c:v>42849</c:v>
                </c:pt>
                <c:pt idx="5">
                  <c:v>42850</c:v>
                </c:pt>
                <c:pt idx="6">
                  <c:v>42851</c:v>
                </c:pt>
                <c:pt idx="7">
                  <c:v>42852</c:v>
                </c:pt>
                <c:pt idx="8">
                  <c:v>42853</c:v>
                </c:pt>
                <c:pt idx="9">
                  <c:v>42854</c:v>
                </c:pt>
                <c:pt idx="10">
                  <c:v>42855</c:v>
                </c:pt>
                <c:pt idx="11">
                  <c:v>42856</c:v>
                </c:pt>
                <c:pt idx="12">
                  <c:v>42857</c:v>
                </c:pt>
                <c:pt idx="13">
                  <c:v>42858</c:v>
                </c:pt>
                <c:pt idx="14">
                  <c:v>42859</c:v>
                </c:pt>
                <c:pt idx="15">
                  <c:v>42860</c:v>
                </c:pt>
                <c:pt idx="16">
                  <c:v>42861</c:v>
                </c:pt>
                <c:pt idx="17">
                  <c:v>42862</c:v>
                </c:pt>
                <c:pt idx="18">
                  <c:v>42863</c:v>
                </c:pt>
                <c:pt idx="19">
                  <c:v>42864</c:v>
                </c:pt>
                <c:pt idx="20">
                  <c:v>42865</c:v>
                </c:pt>
                <c:pt idx="21">
                  <c:v>42866</c:v>
                </c:pt>
                <c:pt idx="22">
                  <c:v>42867</c:v>
                </c:pt>
                <c:pt idx="23">
                  <c:v>42868</c:v>
                </c:pt>
                <c:pt idx="24">
                  <c:v>42869</c:v>
                </c:pt>
                <c:pt idx="25">
                  <c:v>42870</c:v>
                </c:pt>
                <c:pt idx="26">
                  <c:v>42871</c:v>
                </c:pt>
                <c:pt idx="27">
                  <c:v>42872</c:v>
                </c:pt>
                <c:pt idx="28">
                  <c:v>42873</c:v>
                </c:pt>
                <c:pt idx="29">
                  <c:v>42874</c:v>
                </c:pt>
                <c:pt idx="30">
                  <c:v>42875</c:v>
                </c:pt>
                <c:pt idx="31">
                  <c:v>42876</c:v>
                </c:pt>
                <c:pt idx="32">
                  <c:v>42877</c:v>
                </c:pt>
              </c:numCache>
            </c:numRef>
          </c:cat>
          <c:val>
            <c:numRef>
              <c:f>'Average Metric'!$AD$57:$AD$89</c:f>
              <c:numCache>
                <c:formatCode>General</c:formatCode>
                <c:ptCount val="33"/>
                <c:pt idx="0">
                  <c:v>0.9764329974361341</c:v>
                </c:pt>
                <c:pt idx="1">
                  <c:v>0.97568420481839668</c:v>
                </c:pt>
                <c:pt idx="2">
                  <c:v>0.97614080581481932</c:v>
                </c:pt>
                <c:pt idx="3">
                  <c:v>0.97511957783844871</c:v>
                </c:pt>
                <c:pt idx="4">
                  <c:v>0.97561675887585309</c:v>
                </c:pt>
                <c:pt idx="5">
                  <c:v>0.97554895714152678</c:v>
                </c:pt>
                <c:pt idx="6">
                  <c:v>0.97498132039567076</c:v>
                </c:pt>
                <c:pt idx="7">
                  <c:v>1.0235670025638659</c:v>
                </c:pt>
                <c:pt idx="8">
                  <c:v>1.0243157951816033</c:v>
                </c:pt>
                <c:pt idx="9">
                  <c:v>1.0238591941851807</c:v>
                </c:pt>
                <c:pt idx="10">
                  <c:v>1.0248804221615513</c:v>
                </c:pt>
                <c:pt idx="11">
                  <c:v>1.0243832411241469</c:v>
                </c:pt>
                <c:pt idx="12">
                  <c:v>1.0244510428584732</c:v>
                </c:pt>
                <c:pt idx="13">
                  <c:v>1.0250186796043292</c:v>
                </c:pt>
                <c:pt idx="14">
                  <c:v>1.0834107289103732</c:v>
                </c:pt>
                <c:pt idx="15">
                  <c:v>1.0758355760629805</c:v>
                </c:pt>
                <c:pt idx="16">
                  <c:v>1.0718248218717501</c:v>
                </c:pt>
                <c:pt idx="17">
                  <c:v>1.0674644197327317</c:v>
                </c:pt>
                <c:pt idx="18">
                  <c:v>1.0581251417057549</c:v>
                </c:pt>
                <c:pt idx="19">
                  <c:v>1.049065878278876</c:v>
                </c:pt>
                <c:pt idx="20">
                  <c:v>1.0448736720894867</c:v>
                </c:pt>
                <c:pt idx="21">
                  <c:v>1.0848011248885461</c:v>
                </c:pt>
                <c:pt idx="22">
                  <c:v>1.0819578677414021</c:v>
                </c:pt>
                <c:pt idx="23">
                  <c:v>1.0764825861095293</c:v>
                </c:pt>
                <c:pt idx="24">
                  <c:v>1.0703357006084115</c:v>
                </c:pt>
                <c:pt idx="25">
                  <c:v>1.0618423590306669</c:v>
                </c:pt>
                <c:pt idx="26">
                  <c:v>1.0556123868117322</c:v>
                </c:pt>
                <c:pt idx="27">
                  <c:v>1.0495880870621468</c:v>
                </c:pt>
                <c:pt idx="28">
                  <c:v>1.0911566409353519</c:v>
                </c:pt>
                <c:pt idx="29">
                  <c:v>1.0898082990832874</c:v>
                </c:pt>
                <c:pt idx="30">
                  <c:v>1.0781494561198812</c:v>
                </c:pt>
                <c:pt idx="31">
                  <c:v>1.0737576298145268</c:v>
                </c:pt>
                <c:pt idx="32">
                  <c:v>1.0700620640722078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6-4BEE-B908-592B80A307DD}"/>
            </c:ext>
          </c:extLst>
        </c:ser>
        <c:ser>
          <c:idx val="1"/>
          <c:order val="1"/>
          <c:tx>
            <c:strRef>
              <c:f>'Average Metric'!$AE$56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 Metric'!$AA$57:$AA$89</c:f>
              <c:numCache>
                <c:formatCode>m/d/yyyy</c:formatCode>
                <c:ptCount val="33"/>
                <c:pt idx="0">
                  <c:v>42845</c:v>
                </c:pt>
                <c:pt idx="1">
                  <c:v>42846</c:v>
                </c:pt>
                <c:pt idx="2">
                  <c:v>42847</c:v>
                </c:pt>
                <c:pt idx="3">
                  <c:v>42848</c:v>
                </c:pt>
                <c:pt idx="4">
                  <c:v>42849</c:v>
                </c:pt>
                <c:pt idx="5">
                  <c:v>42850</c:v>
                </c:pt>
                <c:pt idx="6">
                  <c:v>42851</c:v>
                </c:pt>
                <c:pt idx="7">
                  <c:v>42852</c:v>
                </c:pt>
                <c:pt idx="8">
                  <c:v>42853</c:v>
                </c:pt>
                <c:pt idx="9">
                  <c:v>42854</c:v>
                </c:pt>
                <c:pt idx="10">
                  <c:v>42855</c:v>
                </c:pt>
                <c:pt idx="11">
                  <c:v>42856</c:v>
                </c:pt>
                <c:pt idx="12">
                  <c:v>42857</c:v>
                </c:pt>
                <c:pt idx="13">
                  <c:v>42858</c:v>
                </c:pt>
                <c:pt idx="14">
                  <c:v>42859</c:v>
                </c:pt>
                <c:pt idx="15">
                  <c:v>42860</c:v>
                </c:pt>
                <c:pt idx="16">
                  <c:v>42861</c:v>
                </c:pt>
                <c:pt idx="17">
                  <c:v>42862</c:v>
                </c:pt>
                <c:pt idx="18">
                  <c:v>42863</c:v>
                </c:pt>
                <c:pt idx="19">
                  <c:v>42864</c:v>
                </c:pt>
                <c:pt idx="20">
                  <c:v>42865</c:v>
                </c:pt>
                <c:pt idx="21">
                  <c:v>42866</c:v>
                </c:pt>
                <c:pt idx="22">
                  <c:v>42867</c:v>
                </c:pt>
                <c:pt idx="23">
                  <c:v>42868</c:v>
                </c:pt>
                <c:pt idx="24">
                  <c:v>42869</c:v>
                </c:pt>
                <c:pt idx="25">
                  <c:v>42870</c:v>
                </c:pt>
                <c:pt idx="26">
                  <c:v>42871</c:v>
                </c:pt>
                <c:pt idx="27">
                  <c:v>42872</c:v>
                </c:pt>
                <c:pt idx="28">
                  <c:v>42873</c:v>
                </c:pt>
                <c:pt idx="29">
                  <c:v>42874</c:v>
                </c:pt>
                <c:pt idx="30">
                  <c:v>42875</c:v>
                </c:pt>
                <c:pt idx="31">
                  <c:v>42876</c:v>
                </c:pt>
                <c:pt idx="32">
                  <c:v>42877</c:v>
                </c:pt>
              </c:numCache>
            </c:numRef>
          </c:cat>
          <c:val>
            <c:numRef>
              <c:f>'Average Metric'!$AE$57:$AE$89</c:f>
              <c:numCache>
                <c:formatCode>General</c:formatCode>
                <c:ptCount val="33"/>
                <c:pt idx="0">
                  <c:v>0.97759749657408235</c:v>
                </c:pt>
                <c:pt idx="1">
                  <c:v>0.97593045767299891</c:v>
                </c:pt>
                <c:pt idx="2">
                  <c:v>0.97651419901446757</c:v>
                </c:pt>
                <c:pt idx="3">
                  <c:v>0.97482594582238469</c:v>
                </c:pt>
                <c:pt idx="4">
                  <c:v>0.97544572824971609</c:v>
                </c:pt>
                <c:pt idx="5">
                  <c:v>0.97505453337462122</c:v>
                </c:pt>
                <c:pt idx="6">
                  <c:v>0.97440364750886244</c:v>
                </c:pt>
                <c:pt idx="7">
                  <c:v>1.0224025034259177</c:v>
                </c:pt>
                <c:pt idx="8">
                  <c:v>1.024069542327001</c:v>
                </c:pt>
                <c:pt idx="9">
                  <c:v>1.0234858009855325</c:v>
                </c:pt>
                <c:pt idx="10">
                  <c:v>1.0251740541776153</c:v>
                </c:pt>
                <c:pt idx="11">
                  <c:v>1.0245542717502838</c:v>
                </c:pt>
                <c:pt idx="12">
                  <c:v>1.0249454666253788</c:v>
                </c:pt>
                <c:pt idx="13">
                  <c:v>1.0255963524911376</c:v>
                </c:pt>
                <c:pt idx="14">
                  <c:v>1.0790645004638073</c:v>
                </c:pt>
                <c:pt idx="15">
                  <c:v>1.0611098946230593</c:v>
                </c:pt>
                <c:pt idx="16">
                  <c:v>1.0534316328808837</c:v>
                </c:pt>
                <c:pt idx="17">
                  <c:v>1.04744229827783</c:v>
                </c:pt>
                <c:pt idx="18">
                  <c:v>1.0378254756036489</c:v>
                </c:pt>
                <c:pt idx="19">
                  <c:v>1.0294115809680973</c:v>
                </c:pt>
                <c:pt idx="20">
                  <c:v>1.0252806508072343</c:v>
                </c:pt>
                <c:pt idx="21">
                  <c:v>1.0658993261132341</c:v>
                </c:pt>
                <c:pt idx="22">
                  <c:v>1.0611680805640653</c:v>
                </c:pt>
                <c:pt idx="23">
                  <c:v>1.0557355910135948</c:v>
                </c:pt>
                <c:pt idx="24">
                  <c:v>1.0495968770930588</c:v>
                </c:pt>
                <c:pt idx="25">
                  <c:v>1.0408368270216233</c:v>
                </c:pt>
                <c:pt idx="26">
                  <c:v>1.0369159220795001</c:v>
                </c:pt>
                <c:pt idx="27">
                  <c:v>1.0291678644971431</c:v>
                </c:pt>
                <c:pt idx="28">
                  <c:v>1.0693886615216108</c:v>
                </c:pt>
                <c:pt idx="29">
                  <c:v>1.0667205290253174</c:v>
                </c:pt>
                <c:pt idx="30">
                  <c:v>1.0578567121878204</c:v>
                </c:pt>
                <c:pt idx="31">
                  <c:v>1.0523389441471152</c:v>
                </c:pt>
                <c:pt idx="32">
                  <c:v>1.0511344940755658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6-4BEE-B908-592B80A30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347480"/>
        <c:axId val="742433424"/>
      </c:lineChart>
      <c:dateAx>
        <c:axId val="7363474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33424"/>
        <c:crosses val="autoZero"/>
        <c:auto val="1"/>
        <c:lblOffset val="100"/>
        <c:baseTimeUnit val="days"/>
      </c:dateAx>
      <c:valAx>
        <c:axId val="74243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4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Number of Users - average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Metric'!$BB$4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Metric'!$BA$5:$BA$37</c:f>
              <c:numCache>
                <c:formatCode>m/d/yyyy</c:formatCode>
                <c:ptCount val="33"/>
                <c:pt idx="0">
                  <c:v>42845</c:v>
                </c:pt>
                <c:pt idx="1">
                  <c:v>42846</c:v>
                </c:pt>
                <c:pt idx="2">
                  <c:v>42847</c:v>
                </c:pt>
                <c:pt idx="3">
                  <c:v>42848</c:v>
                </c:pt>
                <c:pt idx="4">
                  <c:v>42849</c:v>
                </c:pt>
                <c:pt idx="5">
                  <c:v>42850</c:v>
                </c:pt>
                <c:pt idx="6">
                  <c:v>42851</c:v>
                </c:pt>
                <c:pt idx="7">
                  <c:v>42852</c:v>
                </c:pt>
                <c:pt idx="8">
                  <c:v>42853</c:v>
                </c:pt>
                <c:pt idx="9">
                  <c:v>42854</c:v>
                </c:pt>
                <c:pt idx="10">
                  <c:v>42855</c:v>
                </c:pt>
                <c:pt idx="11">
                  <c:v>42856</c:v>
                </c:pt>
                <c:pt idx="12">
                  <c:v>42857</c:v>
                </c:pt>
                <c:pt idx="13">
                  <c:v>42858</c:v>
                </c:pt>
                <c:pt idx="14">
                  <c:v>42859</c:v>
                </c:pt>
                <c:pt idx="15">
                  <c:v>42860</c:v>
                </c:pt>
                <c:pt idx="16">
                  <c:v>42861</c:v>
                </c:pt>
                <c:pt idx="17">
                  <c:v>42862</c:v>
                </c:pt>
                <c:pt idx="18">
                  <c:v>42863</c:v>
                </c:pt>
                <c:pt idx="19">
                  <c:v>42864</c:v>
                </c:pt>
                <c:pt idx="20">
                  <c:v>42865</c:v>
                </c:pt>
                <c:pt idx="21">
                  <c:v>42866</c:v>
                </c:pt>
                <c:pt idx="22">
                  <c:v>42867</c:v>
                </c:pt>
                <c:pt idx="23">
                  <c:v>42868</c:v>
                </c:pt>
                <c:pt idx="24">
                  <c:v>42869</c:v>
                </c:pt>
                <c:pt idx="25">
                  <c:v>42870</c:v>
                </c:pt>
                <c:pt idx="26">
                  <c:v>42871</c:v>
                </c:pt>
                <c:pt idx="27">
                  <c:v>42872</c:v>
                </c:pt>
                <c:pt idx="28">
                  <c:v>42873</c:v>
                </c:pt>
                <c:pt idx="29">
                  <c:v>42874</c:v>
                </c:pt>
                <c:pt idx="30">
                  <c:v>42875</c:v>
                </c:pt>
                <c:pt idx="31">
                  <c:v>42876</c:v>
                </c:pt>
                <c:pt idx="32">
                  <c:v>42877</c:v>
                </c:pt>
              </c:numCache>
            </c:numRef>
          </c:cat>
          <c:val>
            <c:numRef>
              <c:f>'Average Metric'!$BB$5:$BB$37</c:f>
              <c:numCache>
                <c:formatCode>General</c:formatCode>
                <c:ptCount val="33"/>
                <c:pt idx="0">
                  <c:v>0.9206818172632818</c:v>
                </c:pt>
                <c:pt idx="1">
                  <c:v>0.9256401329753039</c:v>
                </c:pt>
                <c:pt idx="2">
                  <c:v>0.9328844241362233</c:v>
                </c:pt>
                <c:pt idx="3">
                  <c:v>0.93801814593828359</c:v>
                </c:pt>
                <c:pt idx="4">
                  <c:v>0.9447010590417233</c:v>
                </c:pt>
                <c:pt idx="5">
                  <c:v>0.95136491907603227</c:v>
                </c:pt>
                <c:pt idx="6">
                  <c:v>0.957823909511338</c:v>
                </c:pt>
                <c:pt idx="7">
                  <c:v>0.96571600502270094</c:v>
                </c:pt>
                <c:pt idx="8">
                  <c:v>0.97159456433139635</c:v>
                </c:pt>
                <c:pt idx="9">
                  <c:v>0.97866600290638772</c:v>
                </c:pt>
                <c:pt idx="10">
                  <c:v>0.98603993350675301</c:v>
                </c:pt>
                <c:pt idx="11">
                  <c:v>0.9919459920904824</c:v>
                </c:pt>
                <c:pt idx="12">
                  <c:v>0.99935154685713679</c:v>
                </c:pt>
                <c:pt idx="13">
                  <c:v>1.0072334283520585</c:v>
                </c:pt>
                <c:pt idx="14">
                  <c:v>1.0223570475037893</c:v>
                </c:pt>
                <c:pt idx="15">
                  <c:v>1.0203600108661421</c:v>
                </c:pt>
                <c:pt idx="16">
                  <c:v>1.0245076872348406</c:v>
                </c:pt>
                <c:pt idx="17">
                  <c:v>1.0265868288508038</c:v>
                </c:pt>
                <c:pt idx="18">
                  <c:v>1.0243996543686358</c:v>
                </c:pt>
                <c:pt idx="19">
                  <c:v>1.023470768142666</c:v>
                </c:pt>
                <c:pt idx="20">
                  <c:v>1.0267932698369517</c:v>
                </c:pt>
                <c:pt idx="21">
                  <c:v>1.02358822933174</c:v>
                </c:pt>
                <c:pt idx="22">
                  <c:v>1.0268539646654198</c:v>
                </c:pt>
                <c:pt idx="23">
                  <c:v>1.0286131325740229</c:v>
                </c:pt>
                <c:pt idx="24">
                  <c:v>1.0293190782488242</c:v>
                </c:pt>
                <c:pt idx="25">
                  <c:v>1.0282073218438783</c:v>
                </c:pt>
                <c:pt idx="26">
                  <c:v>1.0298877239718485</c:v>
                </c:pt>
                <c:pt idx="27">
                  <c:v>1.0310593895116897</c:v>
                </c:pt>
                <c:pt idx="28">
                  <c:v>1.0291974921684952</c:v>
                </c:pt>
                <c:pt idx="29">
                  <c:v>1.0337574612393106</c:v>
                </c:pt>
                <c:pt idx="30">
                  <c:v>1.0303241767513165</c:v>
                </c:pt>
                <c:pt idx="31">
                  <c:v>1.0327517734666389</c:v>
                </c:pt>
                <c:pt idx="32">
                  <c:v>1.0363031084138861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0-4082-8EC4-82BC9B16C69F}"/>
            </c:ext>
          </c:extLst>
        </c:ser>
        <c:ser>
          <c:idx val="1"/>
          <c:order val="1"/>
          <c:tx>
            <c:strRef>
              <c:f>'Average Metric'!$BC$4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 Metric'!$BA$5:$BA$37</c:f>
              <c:numCache>
                <c:formatCode>m/d/yyyy</c:formatCode>
                <c:ptCount val="33"/>
                <c:pt idx="0">
                  <c:v>42845</c:v>
                </c:pt>
                <c:pt idx="1">
                  <c:v>42846</c:v>
                </c:pt>
                <c:pt idx="2">
                  <c:v>42847</c:v>
                </c:pt>
                <c:pt idx="3">
                  <c:v>42848</c:v>
                </c:pt>
                <c:pt idx="4">
                  <c:v>42849</c:v>
                </c:pt>
                <c:pt idx="5">
                  <c:v>42850</c:v>
                </c:pt>
                <c:pt idx="6">
                  <c:v>42851</c:v>
                </c:pt>
                <c:pt idx="7">
                  <c:v>42852</c:v>
                </c:pt>
                <c:pt idx="8">
                  <c:v>42853</c:v>
                </c:pt>
                <c:pt idx="9">
                  <c:v>42854</c:v>
                </c:pt>
                <c:pt idx="10">
                  <c:v>42855</c:v>
                </c:pt>
                <c:pt idx="11">
                  <c:v>42856</c:v>
                </c:pt>
                <c:pt idx="12">
                  <c:v>42857</c:v>
                </c:pt>
                <c:pt idx="13">
                  <c:v>42858</c:v>
                </c:pt>
                <c:pt idx="14">
                  <c:v>42859</c:v>
                </c:pt>
                <c:pt idx="15">
                  <c:v>42860</c:v>
                </c:pt>
                <c:pt idx="16">
                  <c:v>42861</c:v>
                </c:pt>
                <c:pt idx="17">
                  <c:v>42862</c:v>
                </c:pt>
                <c:pt idx="18">
                  <c:v>42863</c:v>
                </c:pt>
                <c:pt idx="19">
                  <c:v>42864</c:v>
                </c:pt>
                <c:pt idx="20">
                  <c:v>42865</c:v>
                </c:pt>
                <c:pt idx="21">
                  <c:v>42866</c:v>
                </c:pt>
                <c:pt idx="22">
                  <c:v>42867</c:v>
                </c:pt>
                <c:pt idx="23">
                  <c:v>42868</c:v>
                </c:pt>
                <c:pt idx="24">
                  <c:v>42869</c:v>
                </c:pt>
                <c:pt idx="25">
                  <c:v>42870</c:v>
                </c:pt>
                <c:pt idx="26">
                  <c:v>42871</c:v>
                </c:pt>
                <c:pt idx="27">
                  <c:v>42872</c:v>
                </c:pt>
                <c:pt idx="28">
                  <c:v>42873</c:v>
                </c:pt>
                <c:pt idx="29">
                  <c:v>42874</c:v>
                </c:pt>
                <c:pt idx="30">
                  <c:v>42875</c:v>
                </c:pt>
                <c:pt idx="31">
                  <c:v>42876</c:v>
                </c:pt>
                <c:pt idx="32">
                  <c:v>42877</c:v>
                </c:pt>
              </c:numCache>
            </c:numRef>
          </c:cat>
          <c:val>
            <c:numRef>
              <c:f>'Average Metric'!$BC$5:$BC$37</c:f>
              <c:numCache>
                <c:formatCode>General</c:formatCode>
                <c:ptCount val="33"/>
                <c:pt idx="0">
                  <c:v>0.9212653446566762</c:v>
                </c:pt>
                <c:pt idx="1">
                  <c:v>0.92620221856522567</c:v>
                </c:pt>
                <c:pt idx="2">
                  <c:v>0.93282063404084214</c:v>
                </c:pt>
                <c:pt idx="3">
                  <c:v>0.938124804446969</c:v>
                </c:pt>
                <c:pt idx="4">
                  <c:v>0.94411716422221814</c:v>
                </c:pt>
                <c:pt idx="5">
                  <c:v>0.95021176927516549</c:v>
                </c:pt>
                <c:pt idx="6">
                  <c:v>0.95769219109199111</c:v>
                </c:pt>
                <c:pt idx="7">
                  <c:v>0.96478093484501914</c:v>
                </c:pt>
                <c:pt idx="8">
                  <c:v>0.97137890126509596</c:v>
                </c:pt>
                <c:pt idx="9">
                  <c:v>0.97787068989679382</c:v>
                </c:pt>
                <c:pt idx="10">
                  <c:v>0.98548481707676328</c:v>
                </c:pt>
                <c:pt idx="11">
                  <c:v>0.99181773227696091</c:v>
                </c:pt>
                <c:pt idx="12">
                  <c:v>0.99929028907242523</c:v>
                </c:pt>
                <c:pt idx="13">
                  <c:v>1.0072260956260759</c:v>
                </c:pt>
                <c:pt idx="14">
                  <c:v>1.0216143657046173</c:v>
                </c:pt>
                <c:pt idx="15">
                  <c:v>1.020300907137264</c:v>
                </c:pt>
                <c:pt idx="16">
                  <c:v>1.0240603873480121</c:v>
                </c:pt>
                <c:pt idx="17">
                  <c:v>1.0264655108803276</c:v>
                </c:pt>
                <c:pt idx="18">
                  <c:v>1.0246211633710798</c:v>
                </c:pt>
                <c:pt idx="19">
                  <c:v>1.0240100512112991</c:v>
                </c:pt>
                <c:pt idx="20">
                  <c:v>1.0270435899503905</c:v>
                </c:pt>
                <c:pt idx="21">
                  <c:v>1.0247572282406321</c:v>
                </c:pt>
                <c:pt idx="22">
                  <c:v>1.0268768514975288</c:v>
                </c:pt>
                <c:pt idx="23">
                  <c:v>1.0292426499230374</c:v>
                </c:pt>
                <c:pt idx="24">
                  <c:v>1.0300220735399519</c:v>
                </c:pt>
                <c:pt idx="25">
                  <c:v>1.0282461517165482</c:v>
                </c:pt>
                <c:pt idx="26">
                  <c:v>1.0310877839344212</c:v>
                </c:pt>
                <c:pt idx="27">
                  <c:v>1.0313182290603102</c:v>
                </c:pt>
                <c:pt idx="28">
                  <c:v>1.0289791717074304</c:v>
                </c:pt>
                <c:pt idx="29">
                  <c:v>1.0327229218754559</c:v>
                </c:pt>
                <c:pt idx="30">
                  <c:v>1.0308400357615373</c:v>
                </c:pt>
                <c:pt idx="31">
                  <c:v>1.0326922482921463</c:v>
                </c:pt>
                <c:pt idx="32">
                  <c:v>1.0368150924897912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0-4082-8EC4-82BC9B16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924712"/>
        <c:axId val="799925696"/>
      </c:lineChart>
      <c:dateAx>
        <c:axId val="7999247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25696"/>
        <c:crosses val="autoZero"/>
        <c:auto val="1"/>
        <c:lblOffset val="100"/>
        <c:baseTimeUnit val="days"/>
      </c:dateAx>
      <c:valAx>
        <c:axId val="7999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2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Games Played - average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Metric'!$BD$4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Metric'!$BA$5:$BA$37</c:f>
              <c:numCache>
                <c:formatCode>m/d/yyyy</c:formatCode>
                <c:ptCount val="33"/>
                <c:pt idx="0">
                  <c:v>42845</c:v>
                </c:pt>
                <c:pt idx="1">
                  <c:v>42846</c:v>
                </c:pt>
                <c:pt idx="2">
                  <c:v>42847</c:v>
                </c:pt>
                <c:pt idx="3">
                  <c:v>42848</c:v>
                </c:pt>
                <c:pt idx="4">
                  <c:v>42849</c:v>
                </c:pt>
                <c:pt idx="5">
                  <c:v>42850</c:v>
                </c:pt>
                <c:pt idx="6">
                  <c:v>42851</c:v>
                </c:pt>
                <c:pt idx="7">
                  <c:v>42852</c:v>
                </c:pt>
                <c:pt idx="8">
                  <c:v>42853</c:v>
                </c:pt>
                <c:pt idx="9">
                  <c:v>42854</c:v>
                </c:pt>
                <c:pt idx="10">
                  <c:v>42855</c:v>
                </c:pt>
                <c:pt idx="11">
                  <c:v>42856</c:v>
                </c:pt>
                <c:pt idx="12">
                  <c:v>42857</c:v>
                </c:pt>
                <c:pt idx="13">
                  <c:v>42858</c:v>
                </c:pt>
                <c:pt idx="14">
                  <c:v>42859</c:v>
                </c:pt>
                <c:pt idx="15">
                  <c:v>42860</c:v>
                </c:pt>
                <c:pt idx="16">
                  <c:v>42861</c:v>
                </c:pt>
                <c:pt idx="17">
                  <c:v>42862</c:v>
                </c:pt>
                <c:pt idx="18">
                  <c:v>42863</c:v>
                </c:pt>
                <c:pt idx="19">
                  <c:v>42864</c:v>
                </c:pt>
                <c:pt idx="20">
                  <c:v>42865</c:v>
                </c:pt>
                <c:pt idx="21">
                  <c:v>42866</c:v>
                </c:pt>
                <c:pt idx="22">
                  <c:v>42867</c:v>
                </c:pt>
                <c:pt idx="23">
                  <c:v>42868</c:v>
                </c:pt>
                <c:pt idx="24">
                  <c:v>42869</c:v>
                </c:pt>
                <c:pt idx="25">
                  <c:v>42870</c:v>
                </c:pt>
                <c:pt idx="26">
                  <c:v>42871</c:v>
                </c:pt>
                <c:pt idx="27">
                  <c:v>42872</c:v>
                </c:pt>
                <c:pt idx="28">
                  <c:v>42873</c:v>
                </c:pt>
                <c:pt idx="29">
                  <c:v>42874</c:v>
                </c:pt>
                <c:pt idx="30">
                  <c:v>42875</c:v>
                </c:pt>
                <c:pt idx="31">
                  <c:v>42876</c:v>
                </c:pt>
                <c:pt idx="32">
                  <c:v>42877</c:v>
                </c:pt>
              </c:numCache>
            </c:numRef>
          </c:cat>
          <c:val>
            <c:numRef>
              <c:f>'Average Metric'!$BD$5:$BD$37</c:f>
              <c:numCache>
                <c:formatCode>General</c:formatCode>
                <c:ptCount val="33"/>
                <c:pt idx="0">
                  <c:v>0.92118241065486239</c:v>
                </c:pt>
                <c:pt idx="1">
                  <c:v>0.92560964821791314</c:v>
                </c:pt>
                <c:pt idx="2">
                  <c:v>0.93300600915857335</c:v>
                </c:pt>
                <c:pt idx="3">
                  <c:v>0.93793518308545976</c:v>
                </c:pt>
                <c:pt idx="4">
                  <c:v>0.94476322815384217</c:v>
                </c:pt>
                <c:pt idx="5">
                  <c:v>0.95151802481290904</c:v>
                </c:pt>
                <c:pt idx="6">
                  <c:v>0.95776327120717197</c:v>
                </c:pt>
                <c:pt idx="7">
                  <c:v>0.96564938031011771</c:v>
                </c:pt>
                <c:pt idx="8">
                  <c:v>0.97174534358539499</c:v>
                </c:pt>
                <c:pt idx="9">
                  <c:v>0.97861576425916674</c:v>
                </c:pt>
                <c:pt idx="10">
                  <c:v>0.98579848897265698</c:v>
                </c:pt>
                <c:pt idx="11">
                  <c:v>0.99198748785976631</c:v>
                </c:pt>
                <c:pt idx="12">
                  <c:v>0.9992154936790153</c:v>
                </c:pt>
                <c:pt idx="13">
                  <c:v>1.0069169768584807</c:v>
                </c:pt>
                <c:pt idx="14">
                  <c:v>1.0221069029903171</c:v>
                </c:pt>
                <c:pt idx="15">
                  <c:v>1.0206210003013418</c:v>
                </c:pt>
                <c:pt idx="16">
                  <c:v>1.0244618333898143</c:v>
                </c:pt>
                <c:pt idx="17">
                  <c:v>1.0267586239819173</c:v>
                </c:pt>
                <c:pt idx="18">
                  <c:v>1.024662312915311</c:v>
                </c:pt>
                <c:pt idx="19">
                  <c:v>1.0232239859323864</c:v>
                </c:pt>
                <c:pt idx="20">
                  <c:v>1.026421332639021</c:v>
                </c:pt>
                <c:pt idx="21">
                  <c:v>1.0234186246571402</c:v>
                </c:pt>
                <c:pt idx="22">
                  <c:v>1.0264290806400063</c:v>
                </c:pt>
                <c:pt idx="23">
                  <c:v>1.0289137751560067</c:v>
                </c:pt>
                <c:pt idx="24">
                  <c:v>1.0295204138331584</c:v>
                </c:pt>
                <c:pt idx="25">
                  <c:v>1.0282619745731116</c:v>
                </c:pt>
                <c:pt idx="26">
                  <c:v>1.0296092327444542</c:v>
                </c:pt>
                <c:pt idx="27">
                  <c:v>1.0310524916280062</c:v>
                </c:pt>
                <c:pt idx="28">
                  <c:v>1.0294145195196909</c:v>
                </c:pt>
                <c:pt idx="29">
                  <c:v>1.033876608187174</c:v>
                </c:pt>
                <c:pt idx="30">
                  <c:v>1.0305069876586297</c:v>
                </c:pt>
                <c:pt idx="31">
                  <c:v>1.0328118540517597</c:v>
                </c:pt>
                <c:pt idx="32">
                  <c:v>1.0362217343854241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B-4453-8D6F-A4150367D892}"/>
            </c:ext>
          </c:extLst>
        </c:ser>
        <c:ser>
          <c:idx val="1"/>
          <c:order val="1"/>
          <c:tx>
            <c:strRef>
              <c:f>'Average Metric'!$BE$4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 Metric'!$BA$5:$BA$37</c:f>
              <c:numCache>
                <c:formatCode>m/d/yyyy</c:formatCode>
                <c:ptCount val="33"/>
                <c:pt idx="0">
                  <c:v>42845</c:v>
                </c:pt>
                <c:pt idx="1">
                  <c:v>42846</c:v>
                </c:pt>
                <c:pt idx="2">
                  <c:v>42847</c:v>
                </c:pt>
                <c:pt idx="3">
                  <c:v>42848</c:v>
                </c:pt>
                <c:pt idx="4">
                  <c:v>42849</c:v>
                </c:pt>
                <c:pt idx="5">
                  <c:v>42850</c:v>
                </c:pt>
                <c:pt idx="6">
                  <c:v>42851</c:v>
                </c:pt>
                <c:pt idx="7">
                  <c:v>42852</c:v>
                </c:pt>
                <c:pt idx="8">
                  <c:v>42853</c:v>
                </c:pt>
                <c:pt idx="9">
                  <c:v>42854</c:v>
                </c:pt>
                <c:pt idx="10">
                  <c:v>42855</c:v>
                </c:pt>
                <c:pt idx="11">
                  <c:v>42856</c:v>
                </c:pt>
                <c:pt idx="12">
                  <c:v>42857</c:v>
                </c:pt>
                <c:pt idx="13">
                  <c:v>42858</c:v>
                </c:pt>
                <c:pt idx="14">
                  <c:v>42859</c:v>
                </c:pt>
                <c:pt idx="15">
                  <c:v>42860</c:v>
                </c:pt>
                <c:pt idx="16">
                  <c:v>42861</c:v>
                </c:pt>
                <c:pt idx="17">
                  <c:v>42862</c:v>
                </c:pt>
                <c:pt idx="18">
                  <c:v>42863</c:v>
                </c:pt>
                <c:pt idx="19">
                  <c:v>42864</c:v>
                </c:pt>
                <c:pt idx="20">
                  <c:v>42865</c:v>
                </c:pt>
                <c:pt idx="21">
                  <c:v>42866</c:v>
                </c:pt>
                <c:pt idx="22">
                  <c:v>42867</c:v>
                </c:pt>
                <c:pt idx="23">
                  <c:v>42868</c:v>
                </c:pt>
                <c:pt idx="24">
                  <c:v>42869</c:v>
                </c:pt>
                <c:pt idx="25">
                  <c:v>42870</c:v>
                </c:pt>
                <c:pt idx="26">
                  <c:v>42871</c:v>
                </c:pt>
                <c:pt idx="27">
                  <c:v>42872</c:v>
                </c:pt>
                <c:pt idx="28">
                  <c:v>42873</c:v>
                </c:pt>
                <c:pt idx="29">
                  <c:v>42874</c:v>
                </c:pt>
                <c:pt idx="30">
                  <c:v>42875</c:v>
                </c:pt>
                <c:pt idx="31">
                  <c:v>42876</c:v>
                </c:pt>
                <c:pt idx="32">
                  <c:v>42877</c:v>
                </c:pt>
              </c:numCache>
            </c:numRef>
          </c:cat>
          <c:val>
            <c:numRef>
              <c:f>'Average Metric'!$BE$5:$BE$37</c:f>
              <c:numCache>
                <c:formatCode>General</c:formatCode>
                <c:ptCount val="33"/>
                <c:pt idx="0">
                  <c:v>0.93180362260472649</c:v>
                </c:pt>
                <c:pt idx="1">
                  <c:v>0.93641087417172886</c:v>
                </c:pt>
                <c:pt idx="2">
                  <c:v>0.94321956800108941</c:v>
                </c:pt>
                <c:pt idx="3">
                  <c:v>0.94772131644053237</c:v>
                </c:pt>
                <c:pt idx="4">
                  <c:v>0.95439414783274401</c:v>
                </c:pt>
                <c:pt idx="5">
                  <c:v>0.96089423897834514</c:v>
                </c:pt>
                <c:pt idx="6">
                  <c:v>0.96795474004350535</c:v>
                </c:pt>
                <c:pt idx="7">
                  <c:v>0.97450981594265729</c:v>
                </c:pt>
                <c:pt idx="8">
                  <c:v>0.9826006021264897</c:v>
                </c:pt>
                <c:pt idx="9">
                  <c:v>0.988589654953415</c:v>
                </c:pt>
                <c:pt idx="10">
                  <c:v>0.99666951661431369</c:v>
                </c:pt>
                <c:pt idx="11">
                  <c:v>1.0024428553806568</c:v>
                </c:pt>
                <c:pt idx="12">
                  <c:v>1.0100606278284006</c:v>
                </c:pt>
                <c:pt idx="13">
                  <c:v>1.0188086357261887</c:v>
                </c:pt>
                <c:pt idx="14">
                  <c:v>1.0285175791467878</c:v>
                </c:pt>
                <c:pt idx="15">
                  <c:v>1.0181410326976219</c:v>
                </c:pt>
                <c:pt idx="16">
                  <c:v>1.0175144720756573</c:v>
                </c:pt>
                <c:pt idx="17">
                  <c:v>1.0183186014626562</c:v>
                </c:pt>
                <c:pt idx="18">
                  <c:v>1.0154276467693835</c:v>
                </c:pt>
                <c:pt idx="19">
                  <c:v>1.0144618827281489</c:v>
                </c:pt>
                <c:pt idx="20">
                  <c:v>1.0184950234545649</c:v>
                </c:pt>
                <c:pt idx="21">
                  <c:v>1.0159691047541293</c:v>
                </c:pt>
                <c:pt idx="22">
                  <c:v>1.0181968624418969</c:v>
                </c:pt>
                <c:pt idx="23">
                  <c:v>1.0197398758606935</c:v>
                </c:pt>
                <c:pt idx="24">
                  <c:v>1.0204132731113686</c:v>
                </c:pt>
                <c:pt idx="25">
                  <c:v>1.0183740087115689</c:v>
                </c:pt>
                <c:pt idx="26">
                  <c:v>1.0218572415459977</c:v>
                </c:pt>
                <c:pt idx="27">
                  <c:v>1.0223565103510157</c:v>
                </c:pt>
                <c:pt idx="28">
                  <c:v>1.0192949882444231</c:v>
                </c:pt>
                <c:pt idx="29">
                  <c:v>1.0235244686012457</c:v>
                </c:pt>
                <c:pt idx="30">
                  <c:v>1.02178867658438</c:v>
                </c:pt>
                <c:pt idx="31">
                  <c:v>1.023079098133133</c:v>
                </c:pt>
                <c:pt idx="32">
                  <c:v>1.0284494366805323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B-4453-8D6F-A4150367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924712"/>
        <c:axId val="799925696"/>
      </c:lineChart>
      <c:dateAx>
        <c:axId val="7999247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25696"/>
        <c:crosses val="autoZero"/>
        <c:auto val="1"/>
        <c:lblOffset val="100"/>
        <c:baseTimeUnit val="days"/>
      </c:dateAx>
      <c:valAx>
        <c:axId val="7999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2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Purchases - average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Metric'!$BF$4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Metric'!$BA$5:$BA$37</c:f>
              <c:numCache>
                <c:formatCode>m/d/yyyy</c:formatCode>
                <c:ptCount val="33"/>
                <c:pt idx="0">
                  <c:v>42845</c:v>
                </c:pt>
                <c:pt idx="1">
                  <c:v>42846</c:v>
                </c:pt>
                <c:pt idx="2">
                  <c:v>42847</c:v>
                </c:pt>
                <c:pt idx="3">
                  <c:v>42848</c:v>
                </c:pt>
                <c:pt idx="4">
                  <c:v>42849</c:v>
                </c:pt>
                <c:pt idx="5">
                  <c:v>42850</c:v>
                </c:pt>
                <c:pt idx="6">
                  <c:v>42851</c:v>
                </c:pt>
                <c:pt idx="7">
                  <c:v>42852</c:v>
                </c:pt>
                <c:pt idx="8">
                  <c:v>42853</c:v>
                </c:pt>
                <c:pt idx="9">
                  <c:v>42854</c:v>
                </c:pt>
                <c:pt idx="10">
                  <c:v>42855</c:v>
                </c:pt>
                <c:pt idx="11">
                  <c:v>42856</c:v>
                </c:pt>
                <c:pt idx="12">
                  <c:v>42857</c:v>
                </c:pt>
                <c:pt idx="13">
                  <c:v>42858</c:v>
                </c:pt>
                <c:pt idx="14">
                  <c:v>42859</c:v>
                </c:pt>
                <c:pt idx="15">
                  <c:v>42860</c:v>
                </c:pt>
                <c:pt idx="16">
                  <c:v>42861</c:v>
                </c:pt>
                <c:pt idx="17">
                  <c:v>42862</c:v>
                </c:pt>
                <c:pt idx="18">
                  <c:v>42863</c:v>
                </c:pt>
                <c:pt idx="19">
                  <c:v>42864</c:v>
                </c:pt>
                <c:pt idx="20">
                  <c:v>42865</c:v>
                </c:pt>
                <c:pt idx="21">
                  <c:v>42866</c:v>
                </c:pt>
                <c:pt idx="22">
                  <c:v>42867</c:v>
                </c:pt>
                <c:pt idx="23">
                  <c:v>42868</c:v>
                </c:pt>
                <c:pt idx="24">
                  <c:v>42869</c:v>
                </c:pt>
                <c:pt idx="25">
                  <c:v>42870</c:v>
                </c:pt>
                <c:pt idx="26">
                  <c:v>42871</c:v>
                </c:pt>
                <c:pt idx="27">
                  <c:v>42872</c:v>
                </c:pt>
                <c:pt idx="28">
                  <c:v>42873</c:v>
                </c:pt>
                <c:pt idx="29">
                  <c:v>42874</c:v>
                </c:pt>
                <c:pt idx="30">
                  <c:v>42875</c:v>
                </c:pt>
                <c:pt idx="31">
                  <c:v>42876</c:v>
                </c:pt>
                <c:pt idx="32">
                  <c:v>42877</c:v>
                </c:pt>
              </c:numCache>
            </c:numRef>
          </c:cat>
          <c:val>
            <c:numRef>
              <c:f>'Average Metric'!$BF$5:$BF$37</c:f>
              <c:numCache>
                <c:formatCode>General</c:formatCode>
                <c:ptCount val="33"/>
                <c:pt idx="0">
                  <c:v>0.91881486800537771</c:v>
                </c:pt>
                <c:pt idx="1">
                  <c:v>0.92509312504024521</c:v>
                </c:pt>
                <c:pt idx="2">
                  <c:v>0.94190597541772114</c:v>
                </c:pt>
                <c:pt idx="3">
                  <c:v>0.93460387954332147</c:v>
                </c:pt>
                <c:pt idx="4">
                  <c:v>0.94506120203011612</c:v>
                </c:pt>
                <c:pt idx="5">
                  <c:v>0.94754674789212523</c:v>
                </c:pt>
                <c:pt idx="6">
                  <c:v>0.96305887219673625</c:v>
                </c:pt>
                <c:pt idx="7">
                  <c:v>0.96867388771920238</c:v>
                </c:pt>
                <c:pt idx="8">
                  <c:v>0.98693556664318627</c:v>
                </c:pt>
                <c:pt idx="9">
                  <c:v>0.98191940025327673</c:v>
                </c:pt>
                <c:pt idx="10">
                  <c:v>0.9784422117416578</c:v>
                </c:pt>
                <c:pt idx="11">
                  <c:v>0.992666488449373</c:v>
                </c:pt>
                <c:pt idx="12">
                  <c:v>1.0115656519338203</c:v>
                </c:pt>
                <c:pt idx="13">
                  <c:v>1.0124156313477715</c:v>
                </c:pt>
                <c:pt idx="14">
                  <c:v>1.024064212861695</c:v>
                </c:pt>
                <c:pt idx="15">
                  <c:v>1.0192154666593818</c:v>
                </c:pt>
                <c:pt idx="16">
                  <c:v>1.0206449774919364</c:v>
                </c:pt>
                <c:pt idx="17">
                  <c:v>1.0322742412919064</c:v>
                </c:pt>
                <c:pt idx="18">
                  <c:v>1.0117008759314943</c:v>
                </c:pt>
                <c:pt idx="19">
                  <c:v>1.0111084660369223</c:v>
                </c:pt>
                <c:pt idx="20">
                  <c:v>1.0239740635299122</c:v>
                </c:pt>
                <c:pt idx="21">
                  <c:v>1.0136906004686985</c:v>
                </c:pt>
                <c:pt idx="22">
                  <c:v>1.0281338112678859</c:v>
                </c:pt>
                <c:pt idx="23">
                  <c:v>1.0342639658291104</c:v>
                </c:pt>
                <c:pt idx="24">
                  <c:v>1.0249399492275841</c:v>
                </c:pt>
                <c:pt idx="25">
                  <c:v>1.0377604720546829</c:v>
                </c:pt>
                <c:pt idx="26">
                  <c:v>1.0466337419972955</c:v>
                </c:pt>
                <c:pt idx="27">
                  <c:v>1.0343734328748466</c:v>
                </c:pt>
                <c:pt idx="28">
                  <c:v>1.0125894907733526</c:v>
                </c:pt>
                <c:pt idx="29">
                  <c:v>1.034283283543064</c:v>
                </c:pt>
                <c:pt idx="30">
                  <c:v>1.0158091097655924</c:v>
                </c:pt>
                <c:pt idx="31">
                  <c:v>1.0213082190043377</c:v>
                </c:pt>
                <c:pt idx="32">
                  <c:v>1.0445281111763707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77-48AE-8803-9C8D287C8207}"/>
            </c:ext>
          </c:extLst>
        </c:ser>
        <c:ser>
          <c:idx val="1"/>
          <c:order val="1"/>
          <c:tx>
            <c:strRef>
              <c:f>'Average Metric'!$BG$4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 Metric'!$BA$5:$BA$37</c:f>
              <c:numCache>
                <c:formatCode>m/d/yyyy</c:formatCode>
                <c:ptCount val="33"/>
                <c:pt idx="0">
                  <c:v>42845</c:v>
                </c:pt>
                <c:pt idx="1">
                  <c:v>42846</c:v>
                </c:pt>
                <c:pt idx="2">
                  <c:v>42847</c:v>
                </c:pt>
                <c:pt idx="3">
                  <c:v>42848</c:v>
                </c:pt>
                <c:pt idx="4">
                  <c:v>42849</c:v>
                </c:pt>
                <c:pt idx="5">
                  <c:v>42850</c:v>
                </c:pt>
                <c:pt idx="6">
                  <c:v>42851</c:v>
                </c:pt>
                <c:pt idx="7">
                  <c:v>42852</c:v>
                </c:pt>
                <c:pt idx="8">
                  <c:v>42853</c:v>
                </c:pt>
                <c:pt idx="9">
                  <c:v>42854</c:v>
                </c:pt>
                <c:pt idx="10">
                  <c:v>42855</c:v>
                </c:pt>
                <c:pt idx="11">
                  <c:v>42856</c:v>
                </c:pt>
                <c:pt idx="12">
                  <c:v>42857</c:v>
                </c:pt>
                <c:pt idx="13">
                  <c:v>42858</c:v>
                </c:pt>
                <c:pt idx="14">
                  <c:v>42859</c:v>
                </c:pt>
                <c:pt idx="15">
                  <c:v>42860</c:v>
                </c:pt>
                <c:pt idx="16">
                  <c:v>42861</c:v>
                </c:pt>
                <c:pt idx="17">
                  <c:v>42862</c:v>
                </c:pt>
                <c:pt idx="18">
                  <c:v>42863</c:v>
                </c:pt>
                <c:pt idx="19">
                  <c:v>42864</c:v>
                </c:pt>
                <c:pt idx="20">
                  <c:v>42865</c:v>
                </c:pt>
                <c:pt idx="21">
                  <c:v>42866</c:v>
                </c:pt>
                <c:pt idx="22">
                  <c:v>42867</c:v>
                </c:pt>
                <c:pt idx="23">
                  <c:v>42868</c:v>
                </c:pt>
                <c:pt idx="24">
                  <c:v>42869</c:v>
                </c:pt>
                <c:pt idx="25">
                  <c:v>42870</c:v>
                </c:pt>
                <c:pt idx="26">
                  <c:v>42871</c:v>
                </c:pt>
                <c:pt idx="27">
                  <c:v>42872</c:v>
                </c:pt>
                <c:pt idx="28">
                  <c:v>42873</c:v>
                </c:pt>
                <c:pt idx="29">
                  <c:v>42874</c:v>
                </c:pt>
                <c:pt idx="30">
                  <c:v>42875</c:v>
                </c:pt>
                <c:pt idx="31">
                  <c:v>42876</c:v>
                </c:pt>
                <c:pt idx="32">
                  <c:v>42877</c:v>
                </c:pt>
              </c:numCache>
            </c:numRef>
          </c:cat>
          <c:val>
            <c:numRef>
              <c:f>'Average Metric'!$BG$5:$BG$37</c:f>
              <c:numCache>
                <c:formatCode>General</c:formatCode>
                <c:ptCount val="33"/>
                <c:pt idx="0">
                  <c:v>0.89017726003744768</c:v>
                </c:pt>
                <c:pt idx="1">
                  <c:v>0.89404984807884191</c:v>
                </c:pt>
                <c:pt idx="2">
                  <c:v>0.89932840757475518</c:v>
                </c:pt>
                <c:pt idx="3">
                  <c:v>0.89964906773104902</c:v>
                </c:pt>
                <c:pt idx="4">
                  <c:v>0.90068504669753668</c:v>
                </c:pt>
                <c:pt idx="5">
                  <c:v>0.91481875974033244</c:v>
                </c:pt>
                <c:pt idx="6">
                  <c:v>0.94098956172708004</c:v>
                </c:pt>
                <c:pt idx="7">
                  <c:v>0.92322992230157741</c:v>
                </c:pt>
                <c:pt idx="8">
                  <c:v>0.94133488804924259</c:v>
                </c:pt>
                <c:pt idx="9">
                  <c:v>0.94787142200446228</c:v>
                </c:pt>
                <c:pt idx="10">
                  <c:v>0.97177293673128451</c:v>
                </c:pt>
                <c:pt idx="11">
                  <c:v>0.9563565830633135</c:v>
                </c:pt>
                <c:pt idx="12">
                  <c:v>0.96247379219876439</c:v>
                </c:pt>
                <c:pt idx="13">
                  <c:v>0.95712123420524486</c:v>
                </c:pt>
                <c:pt idx="14">
                  <c:v>1.0205379466538103</c:v>
                </c:pt>
                <c:pt idx="15">
                  <c:v>1.0685629716002736</c:v>
                </c:pt>
                <c:pt idx="16">
                  <c:v>1.091428507360608</c:v>
                </c:pt>
                <c:pt idx="17">
                  <c:v>1.1249251606103754</c:v>
                </c:pt>
                <c:pt idx="18">
                  <c:v>1.1045015752710474</c:v>
                </c:pt>
                <c:pt idx="19">
                  <c:v>1.1067215301992352</c:v>
                </c:pt>
                <c:pt idx="20">
                  <c:v>1.0993216804386092</c:v>
                </c:pt>
                <c:pt idx="21">
                  <c:v>1.0553419066946215</c:v>
                </c:pt>
                <c:pt idx="22">
                  <c:v>1.0849166395712571</c:v>
                </c:pt>
                <c:pt idx="23">
                  <c:v>1.0589678330773284</c:v>
                </c:pt>
                <c:pt idx="24">
                  <c:v>1.0517653126436524</c:v>
                </c:pt>
                <c:pt idx="25">
                  <c:v>1.0309964009821617</c:v>
                </c:pt>
                <c:pt idx="26">
                  <c:v>1.0387169108990817</c:v>
                </c:pt>
                <c:pt idx="27">
                  <c:v>1.0243118700317295</c:v>
                </c:pt>
                <c:pt idx="28">
                  <c:v>1.0097094998374274</c:v>
                </c:pt>
                <c:pt idx="29">
                  <c:v>1.0088708501978898</c:v>
                </c:pt>
                <c:pt idx="30">
                  <c:v>1.0212039331322667</c:v>
                </c:pt>
                <c:pt idx="31">
                  <c:v>0.9980917357132445</c:v>
                </c:pt>
                <c:pt idx="32">
                  <c:v>1.0012490049444449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77-48AE-8803-9C8D287C8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924712"/>
        <c:axId val="799925696"/>
      </c:lineChart>
      <c:dateAx>
        <c:axId val="799924712"/>
        <c:scaling>
          <c:orientation val="minMax"/>
        </c:scaling>
        <c:delete val="0"/>
        <c:axPos val="b"/>
        <c:numFmt formatCode="m/d/yyyy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25696"/>
        <c:crosses val="autoZero"/>
        <c:auto val="1"/>
        <c:lblOffset val="100"/>
        <c:baseTimeUnit val="days"/>
      </c:dateAx>
      <c:valAx>
        <c:axId val="7999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2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Number of purchases</a:t>
            </a:r>
            <a:r>
              <a:rPr lang="en-IE" baseline="0"/>
              <a:t> by date by group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'Average Metric'!$CF$5</c:f>
              <c:strCache>
                <c:ptCount val="1"/>
                <c:pt idx="0">
                  <c:v>Group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'Average Metric'!$CB$6:$CB$38</c:f>
              <c:strCache>
                <c:ptCount val="33"/>
                <c:pt idx="0">
                  <c:v>20-Apr</c:v>
                </c:pt>
                <c:pt idx="1">
                  <c:v>21-Apr</c:v>
                </c:pt>
                <c:pt idx="2">
                  <c:v>22-Apr</c:v>
                </c:pt>
                <c:pt idx="3">
                  <c:v>23-Apr</c:v>
                </c:pt>
                <c:pt idx="4">
                  <c:v>24-Apr</c:v>
                </c:pt>
                <c:pt idx="5">
                  <c:v>25-Apr</c:v>
                </c:pt>
                <c:pt idx="6">
                  <c:v>26-Apr</c:v>
                </c:pt>
                <c:pt idx="7">
                  <c:v>27-Apr</c:v>
                </c:pt>
                <c:pt idx="8">
                  <c:v>28-Apr</c:v>
                </c:pt>
                <c:pt idx="9">
                  <c:v>29-Apr</c:v>
                </c:pt>
                <c:pt idx="10">
                  <c:v>30-Apr</c:v>
                </c:pt>
                <c:pt idx="11">
                  <c:v>01-May</c:v>
                </c:pt>
                <c:pt idx="12">
                  <c:v>02-May</c:v>
                </c:pt>
                <c:pt idx="13">
                  <c:v>03-May</c:v>
                </c:pt>
                <c:pt idx="14">
                  <c:v>04-May</c:v>
                </c:pt>
                <c:pt idx="15">
                  <c:v>05-May</c:v>
                </c:pt>
                <c:pt idx="16">
                  <c:v>06-May</c:v>
                </c:pt>
                <c:pt idx="17">
                  <c:v>07-May</c:v>
                </c:pt>
                <c:pt idx="18">
                  <c:v>08-May</c:v>
                </c:pt>
                <c:pt idx="19">
                  <c:v>09-May</c:v>
                </c:pt>
                <c:pt idx="20">
                  <c:v>10-May</c:v>
                </c:pt>
                <c:pt idx="21">
                  <c:v>11-May</c:v>
                </c:pt>
                <c:pt idx="22">
                  <c:v>12-May</c:v>
                </c:pt>
                <c:pt idx="23">
                  <c:v>13-May</c:v>
                </c:pt>
                <c:pt idx="24">
                  <c:v>14-May</c:v>
                </c:pt>
                <c:pt idx="25">
                  <c:v>15-May</c:v>
                </c:pt>
                <c:pt idx="26">
                  <c:v>16-May</c:v>
                </c:pt>
                <c:pt idx="27">
                  <c:v>17-May</c:v>
                </c:pt>
                <c:pt idx="28">
                  <c:v>18-May</c:v>
                </c:pt>
                <c:pt idx="29">
                  <c:v>19-May</c:v>
                </c:pt>
                <c:pt idx="30">
                  <c:v>20-May</c:v>
                </c:pt>
                <c:pt idx="31">
                  <c:v>21-May</c:v>
                </c:pt>
                <c:pt idx="32">
                  <c:v>22-May</c:v>
                </c:pt>
              </c:strCache>
            </c:strRef>
          </c:cat>
          <c:val>
            <c:numRef>
              <c:f>'Average Metric'!$CF$6:$CF$38</c:f>
              <c:numCache>
                <c:formatCode>#,##0</c:formatCode>
                <c:ptCount val="33"/>
                <c:pt idx="0">
                  <c:v>142690</c:v>
                </c:pt>
                <c:pt idx="1">
                  <c:v>143665</c:v>
                </c:pt>
                <c:pt idx="2">
                  <c:v>146276</c:v>
                </c:pt>
                <c:pt idx="3">
                  <c:v>145142</c:v>
                </c:pt>
                <c:pt idx="4">
                  <c:v>146766</c:v>
                </c:pt>
                <c:pt idx="5">
                  <c:v>147152</c:v>
                </c:pt>
                <c:pt idx="6">
                  <c:v>149561</c:v>
                </c:pt>
                <c:pt idx="7">
                  <c:v>150433</c:v>
                </c:pt>
                <c:pt idx="8">
                  <c:v>153269</c:v>
                </c:pt>
                <c:pt idx="9">
                  <c:v>152490</c:v>
                </c:pt>
                <c:pt idx="10">
                  <c:v>151950</c:v>
                </c:pt>
                <c:pt idx="11">
                  <c:v>154159</c:v>
                </c:pt>
                <c:pt idx="12">
                  <c:v>157094</c:v>
                </c:pt>
                <c:pt idx="13">
                  <c:v>157226</c:v>
                </c:pt>
                <c:pt idx="14">
                  <c:v>159035</c:v>
                </c:pt>
                <c:pt idx="15">
                  <c:v>158282</c:v>
                </c:pt>
                <c:pt idx="16">
                  <c:v>158504</c:v>
                </c:pt>
                <c:pt idx="17">
                  <c:v>160310</c:v>
                </c:pt>
                <c:pt idx="18">
                  <c:v>157115</c:v>
                </c:pt>
                <c:pt idx="19">
                  <c:v>157023</c:v>
                </c:pt>
                <c:pt idx="20">
                  <c:v>159021</c:v>
                </c:pt>
                <c:pt idx="21">
                  <c:v>157424</c:v>
                </c:pt>
                <c:pt idx="22">
                  <c:v>159667</c:v>
                </c:pt>
                <c:pt idx="23">
                  <c:v>160619</c:v>
                </c:pt>
                <c:pt idx="24">
                  <c:v>159171</c:v>
                </c:pt>
                <c:pt idx="25">
                  <c:v>161162</c:v>
                </c:pt>
                <c:pt idx="26">
                  <c:v>162540</c:v>
                </c:pt>
                <c:pt idx="27">
                  <c:v>160636</c:v>
                </c:pt>
                <c:pt idx="28">
                  <c:v>157253</c:v>
                </c:pt>
                <c:pt idx="29">
                  <c:v>160622</c:v>
                </c:pt>
                <c:pt idx="30">
                  <c:v>157753</c:v>
                </c:pt>
                <c:pt idx="31">
                  <c:v>158607</c:v>
                </c:pt>
                <c:pt idx="32">
                  <c:v>162213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1-403A-B310-BC94E941D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610392"/>
        <c:axId val="578626136"/>
      </c:lineChart>
      <c:lineChart>
        <c:grouping val="standard"/>
        <c:varyColors val="0"/>
        <c:ser>
          <c:idx val="1"/>
          <c:order val="1"/>
          <c:tx>
            <c:strRef>
              <c:f>'Average Metric'!$CG$5</c:f>
              <c:strCache>
                <c:ptCount val="1"/>
                <c:pt idx="0">
                  <c:v>Group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'Average Metric'!$CB$6:$CB$38</c:f>
              <c:strCache>
                <c:ptCount val="33"/>
                <c:pt idx="0">
                  <c:v>20-Apr</c:v>
                </c:pt>
                <c:pt idx="1">
                  <c:v>21-Apr</c:v>
                </c:pt>
                <c:pt idx="2">
                  <c:v>22-Apr</c:v>
                </c:pt>
                <c:pt idx="3">
                  <c:v>23-Apr</c:v>
                </c:pt>
                <c:pt idx="4">
                  <c:v>24-Apr</c:v>
                </c:pt>
                <c:pt idx="5">
                  <c:v>25-Apr</c:v>
                </c:pt>
                <c:pt idx="6">
                  <c:v>26-Apr</c:v>
                </c:pt>
                <c:pt idx="7">
                  <c:v>27-Apr</c:v>
                </c:pt>
                <c:pt idx="8">
                  <c:v>28-Apr</c:v>
                </c:pt>
                <c:pt idx="9">
                  <c:v>29-Apr</c:v>
                </c:pt>
                <c:pt idx="10">
                  <c:v>30-Apr</c:v>
                </c:pt>
                <c:pt idx="11">
                  <c:v>01-May</c:v>
                </c:pt>
                <c:pt idx="12">
                  <c:v>02-May</c:v>
                </c:pt>
                <c:pt idx="13">
                  <c:v>03-May</c:v>
                </c:pt>
                <c:pt idx="14">
                  <c:v>04-May</c:v>
                </c:pt>
                <c:pt idx="15">
                  <c:v>05-May</c:v>
                </c:pt>
                <c:pt idx="16">
                  <c:v>06-May</c:v>
                </c:pt>
                <c:pt idx="17">
                  <c:v>07-May</c:v>
                </c:pt>
                <c:pt idx="18">
                  <c:v>08-May</c:v>
                </c:pt>
                <c:pt idx="19">
                  <c:v>09-May</c:v>
                </c:pt>
                <c:pt idx="20">
                  <c:v>10-May</c:v>
                </c:pt>
                <c:pt idx="21">
                  <c:v>11-May</c:v>
                </c:pt>
                <c:pt idx="22">
                  <c:v>12-May</c:v>
                </c:pt>
                <c:pt idx="23">
                  <c:v>13-May</c:v>
                </c:pt>
                <c:pt idx="24">
                  <c:v>14-May</c:v>
                </c:pt>
                <c:pt idx="25">
                  <c:v>15-May</c:v>
                </c:pt>
                <c:pt idx="26">
                  <c:v>16-May</c:v>
                </c:pt>
                <c:pt idx="27">
                  <c:v>17-May</c:v>
                </c:pt>
                <c:pt idx="28">
                  <c:v>18-May</c:v>
                </c:pt>
                <c:pt idx="29">
                  <c:v>19-May</c:v>
                </c:pt>
                <c:pt idx="30">
                  <c:v>20-May</c:v>
                </c:pt>
                <c:pt idx="31">
                  <c:v>21-May</c:v>
                </c:pt>
                <c:pt idx="32">
                  <c:v>22-May</c:v>
                </c:pt>
              </c:strCache>
            </c:strRef>
          </c:cat>
          <c:val>
            <c:numRef>
              <c:f>'Average Metric'!$CG$6:$CG$38</c:f>
              <c:numCache>
                <c:formatCode>#,##0</c:formatCode>
                <c:ptCount val="33"/>
                <c:pt idx="0">
                  <c:v>36089</c:v>
                </c:pt>
                <c:pt idx="1">
                  <c:v>36246</c:v>
                </c:pt>
                <c:pt idx="2">
                  <c:v>36460</c:v>
                </c:pt>
                <c:pt idx="3">
                  <c:v>36473</c:v>
                </c:pt>
                <c:pt idx="4">
                  <c:v>36515</c:v>
                </c:pt>
                <c:pt idx="5">
                  <c:v>37088</c:v>
                </c:pt>
                <c:pt idx="6">
                  <c:v>38149</c:v>
                </c:pt>
                <c:pt idx="7">
                  <c:v>37429</c:v>
                </c:pt>
                <c:pt idx="8">
                  <c:v>38163</c:v>
                </c:pt>
                <c:pt idx="9">
                  <c:v>38428</c:v>
                </c:pt>
                <c:pt idx="10">
                  <c:v>39397</c:v>
                </c:pt>
                <c:pt idx="11">
                  <c:v>38772</c:v>
                </c:pt>
                <c:pt idx="12">
                  <c:v>39020</c:v>
                </c:pt>
                <c:pt idx="13">
                  <c:v>38803</c:v>
                </c:pt>
                <c:pt idx="14">
                  <c:v>41374</c:v>
                </c:pt>
                <c:pt idx="15">
                  <c:v>43321</c:v>
                </c:pt>
                <c:pt idx="16">
                  <c:v>44248</c:v>
                </c:pt>
                <c:pt idx="17">
                  <c:v>45606</c:v>
                </c:pt>
                <c:pt idx="18">
                  <c:v>44778</c:v>
                </c:pt>
                <c:pt idx="19">
                  <c:v>44868</c:v>
                </c:pt>
                <c:pt idx="20">
                  <c:v>44568</c:v>
                </c:pt>
                <c:pt idx="21">
                  <c:v>42785</c:v>
                </c:pt>
                <c:pt idx="22">
                  <c:v>43984</c:v>
                </c:pt>
                <c:pt idx="23">
                  <c:v>42932</c:v>
                </c:pt>
                <c:pt idx="24">
                  <c:v>42640</c:v>
                </c:pt>
                <c:pt idx="25">
                  <c:v>41798</c:v>
                </c:pt>
                <c:pt idx="26">
                  <c:v>42111</c:v>
                </c:pt>
                <c:pt idx="27">
                  <c:v>41527</c:v>
                </c:pt>
                <c:pt idx="28">
                  <c:v>40935</c:v>
                </c:pt>
                <c:pt idx="29">
                  <c:v>40901</c:v>
                </c:pt>
                <c:pt idx="30">
                  <c:v>41401</c:v>
                </c:pt>
                <c:pt idx="31">
                  <c:v>40464</c:v>
                </c:pt>
                <c:pt idx="32">
                  <c:v>40592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1-403A-B310-BC94E941D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2957264"/>
        <c:axId val="852956280"/>
      </c:lineChart>
      <c:catAx>
        <c:axId val="57861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26136"/>
        <c:crosses val="autoZero"/>
        <c:auto val="1"/>
        <c:lblAlgn val="ctr"/>
        <c:lblOffset val="100"/>
        <c:noMultiLvlLbl val="0"/>
      </c:catAx>
      <c:valAx>
        <c:axId val="57862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Purchases for group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10392"/>
        <c:crosses val="autoZero"/>
        <c:crossBetween val="between"/>
      </c:valAx>
      <c:valAx>
        <c:axId val="852956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Purchases for group 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957264"/>
        <c:crosses val="max"/>
        <c:crossBetween val="between"/>
      </c:valAx>
      <c:catAx>
        <c:axId val="852957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2956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605790</xdr:colOff>
      <xdr:row>7</xdr:row>
      <xdr:rowOff>175260</xdr:rowOff>
    </xdr:from>
    <xdr:to>
      <xdr:col>16</xdr:col>
      <xdr:colOff>300990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6457F-D7E9-48D6-922D-F467F7BAA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560070</xdr:colOff>
      <xdr:row>18</xdr:row>
      <xdr:rowOff>38100</xdr:rowOff>
    </xdr:from>
    <xdr:to>
      <xdr:col>41</xdr:col>
      <xdr:colOff>255270</xdr:colOff>
      <xdr:row>33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09FF87-94E6-4ECB-9FD4-EB7121505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0</xdr:colOff>
      <xdr:row>35</xdr:row>
      <xdr:rowOff>0</xdr:rowOff>
    </xdr:from>
    <xdr:to>
      <xdr:col>41</xdr:col>
      <xdr:colOff>38100</xdr:colOff>
      <xdr:row>50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D212DB-FE67-41B6-8681-266D5BBAF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18</xdr:row>
      <xdr:rowOff>0</xdr:rowOff>
    </xdr:from>
    <xdr:to>
      <xdr:col>49</xdr:col>
      <xdr:colOff>304800</xdr:colOff>
      <xdr:row>32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34321B-C45E-4896-9E6B-D76CBAEB3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1078230</xdr:colOff>
      <xdr:row>38</xdr:row>
      <xdr:rowOff>167640</xdr:rowOff>
    </xdr:from>
    <xdr:to>
      <xdr:col>60</xdr:col>
      <xdr:colOff>140970</xdr:colOff>
      <xdr:row>53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929573-646F-4EAF-A209-E62F015E1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0</xdr:colOff>
      <xdr:row>55</xdr:row>
      <xdr:rowOff>0</xdr:rowOff>
    </xdr:from>
    <xdr:to>
      <xdr:col>60</xdr:col>
      <xdr:colOff>160020</xdr:colOff>
      <xdr:row>70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BAED2B-3C9B-42E7-BC5E-90D1A0155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0</xdr:colOff>
      <xdr:row>39</xdr:row>
      <xdr:rowOff>0</xdr:rowOff>
    </xdr:from>
    <xdr:to>
      <xdr:col>66</xdr:col>
      <xdr:colOff>838200</xdr:colOff>
      <xdr:row>53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5364BB-FC4D-4D38-903B-FB064E7DD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63</xdr:col>
      <xdr:colOff>845820</xdr:colOff>
      <xdr:row>41</xdr:row>
      <xdr:rowOff>106680</xdr:rowOff>
    </xdr:from>
    <xdr:to>
      <xdr:col>66</xdr:col>
      <xdr:colOff>632460</xdr:colOff>
      <xdr:row>44</xdr:row>
      <xdr:rowOff>7620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B0C13853-F4D1-466E-AEF2-A6C91B9DAAF7}"/>
            </a:ext>
          </a:extLst>
        </xdr:cNvPr>
        <xdr:cNvSpPr/>
      </xdr:nvSpPr>
      <xdr:spPr>
        <a:xfrm>
          <a:off x="54071520" y="7650480"/>
          <a:ext cx="4107180" cy="449580"/>
        </a:xfrm>
        <a:prstGeom prst="rect">
          <a:avLst/>
        </a:prstGeom>
        <a:solidFill>
          <a:srgbClr val="FFFF00">
            <a:alpha val="47843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E" sz="1100"/>
        </a:p>
      </xdr:txBody>
    </xdr:sp>
    <xdr:clientData/>
  </xdr:twoCellAnchor>
  <xdr:twoCellAnchor>
    <xdr:from>
      <xdr:col>86</xdr:col>
      <xdr:colOff>361950</xdr:colOff>
      <xdr:row>10</xdr:row>
      <xdr:rowOff>34290</xdr:rowOff>
    </xdr:from>
    <xdr:to>
      <xdr:col>94</xdr:col>
      <xdr:colOff>57150</xdr:colOff>
      <xdr:row>25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819B1E-812C-4663-BE86-E0BD5AAA0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gi Neri" refreshedDate="43797.417223958335" createdVersion="6" refreshedVersion="6" minRefreshableVersion="3" recordCount="66" xr:uid="{00000000-000A-0000-FFFF-FFFF14000000}">
  <cacheSource type="worksheet">
    <worksheetSource name="Stats"/>
  </cacheSource>
  <cacheFields count="10">
    <cacheField name="Date Formatted" numFmtId="14">
      <sharedItems containsSemiMixedTypes="0" containsNonDate="0" containsDate="1" containsString="0" minDate="2017-04-20T00:00:00" maxDate="2017-05-23T00:00:00" count="33"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4-20T00:00:00"/>
      </sharedItems>
      <fieldGroup par="9" base="0">
        <rangePr groupBy="days" startDate="2017-04-20T00:00:00" endDate="2017-05-23T00:00:00"/>
        <groupItems count="368">
          <s v="&lt;20/04/2017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3/05/2017"/>
        </groupItems>
      </fieldGroup>
    </cacheField>
    <cacheField name="Day of week" numFmtId="14">
      <sharedItems count="7">
        <s v="Fri"/>
        <s v="Sat"/>
        <s v="Sun"/>
        <s v="Mon"/>
        <s v="Tue"/>
        <s v="Wed"/>
        <s v="Thu"/>
      </sharedItems>
    </cacheField>
    <cacheField name="Period Study" numFmtId="0">
      <sharedItems containsSemiMixedTypes="0" containsString="0" containsNumber="1" containsInteger="1" minValue="0" maxValue="1"/>
    </cacheField>
    <cacheField name="Weekend" numFmtId="0">
      <sharedItems containsSemiMixedTypes="0" containsString="0" containsNumber="1" containsInteger="1" minValue="0" maxValue="1" count="2">
        <n v="0"/>
        <n v="1"/>
      </sharedItems>
    </cacheField>
    <cacheField name="calendar_day" numFmtId="0">
      <sharedItems/>
    </cacheField>
    <cacheField name="test_group" numFmtId="0">
      <sharedItems count="2">
        <s v="A"/>
        <s v="B"/>
      </sharedItems>
    </cacheField>
    <cacheField name="num_players" numFmtId="0">
      <sharedItems containsSemiMixedTypes="0" containsString="0" containsNumber="1" containsInteger="1" minValue="1171345" maxValue="5275864"/>
    </cacheField>
    <cacheField name="game_round" numFmtId="0">
      <sharedItems containsSemiMixedTypes="0" containsString="0" containsNumber="1" containsInteger="1" minValue="15438336" maxValue="69545074"/>
    </cacheField>
    <cacheField name="total_purchases" numFmtId="0">
      <sharedItems containsSemiMixedTypes="0" containsString="0" containsNumber="1" containsInteger="1" minValue="36089" maxValue="162540"/>
    </cacheField>
    <cacheField name="Months" numFmtId="0" databaseField="0">
      <fieldGroup base="0">
        <rangePr groupBy="months" startDate="2017-04-20T00:00:00" endDate="2017-05-23T00:00:00"/>
        <groupItems count="14">
          <s v="&lt;20/04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/0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gi Neri" refreshedDate="43800.292453819442" createdVersion="6" refreshedVersion="6" minRefreshableVersion="3" recordCount="2" xr:uid="{00000000-000A-0000-FFFF-FFFF20000000}">
  <cacheSource type="worksheet">
    <worksheetSource name="Table4"/>
  </cacheSource>
  <cacheFields count="8">
    <cacheField name="groupings" numFmtId="0">
      <sharedItems count="2">
        <s v="A"/>
        <s v="B"/>
      </sharedItems>
    </cacheField>
    <cacheField name="users" numFmtId="0">
      <sharedItems containsSemiMixedTypes="0" containsString="0" containsNumber="1" containsInteger="1" minValue="40786583" maxValue="163317198" count="2">
        <n v="163317198"/>
        <n v="40786583"/>
      </sharedItems>
    </cacheField>
    <cacheField name="unique_users" numFmtId="0">
      <sharedItems containsSemiMixedTypes="0" containsString="0" containsNumber="1" containsInteger="1" minValue="2065446" maxValue="8265610"/>
    </cacheField>
    <cacheField name="gamerounds" numFmtId="0">
      <sharedItems containsSemiMixedTypes="0" containsString="0" containsNumber="1" containsInteger="1" minValue="531313228" maxValue="2152940504"/>
    </cacheField>
    <cacheField name="purchases" numFmtId="0">
      <sharedItems containsSemiMixedTypes="0" containsString="0" containsNumber="1" containsInteger="1" minValue="1301776" maxValue="4982140"/>
    </cacheField>
    <cacheField name="perc_gamerounds" numFmtId="0">
      <sharedItems containsSemiMixedTypes="0" containsString="0" containsNumber="1" minValue="257.23898276691801" maxValue="260.46964519254999"/>
    </cacheField>
    <cacheField name="purc_per_client" numFmtId="0">
      <sharedItems containsSemiMixedTypes="0" containsString="0" containsNumber="1" minValue="0.60275527154075703" maxValue="0.63026387521145499"/>
    </cacheField>
    <cacheField name="conversion" numFmtId="0">
      <sharedItems containsSemiMixedTypes="0" containsString="0" containsNumber="1" minValue="2.3141094659808498E-3" maxValue="2.4501102765692802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gi Neri" refreshedDate="43802.878589467589" createdVersion="6" refreshedVersion="6" minRefreshableVersion="3" recordCount="66" xr:uid="{00000000-000A-0000-FFFF-FFFF26000000}">
  <cacheSource type="worksheet">
    <worksheetSource ref="J4:O70" sheet="Average Metric"/>
  </cacheSource>
  <cacheFields count="6">
    <cacheField name="Date" numFmtId="14">
      <sharedItems containsSemiMixedTypes="0" containsNonDate="0" containsDate="1" containsString="0" minDate="2017-04-20T00:00:00" maxDate="2017-05-23T00:00:00" count="33"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</sharedItems>
    </cacheField>
    <cacheField name="Weekday" numFmtId="0">
      <sharedItems/>
    </cacheField>
    <cacheField name="Group" numFmtId="0">
      <sharedItems count="2">
        <s v="A"/>
        <s v="B"/>
      </sharedItems>
    </cacheField>
    <cacheField name="Sum of num_players" numFmtId="164">
      <sharedItems containsSemiMixedTypes="0" containsString="0" containsNumber="1" minValue="0.97479085778329266" maxValue="1.0911775660568657"/>
    </cacheField>
    <cacheField name="Sum of game_round" numFmtId="164">
      <sharedItems containsSemiMixedTypes="0" containsString="0" containsNumber="1" minValue="0.97440364750886244" maxValue="1.0911566409353519"/>
    </cacheField>
    <cacheField name="Sum of total_purchases" numFmtId="164">
      <sharedItems containsSemiMixedTypes="0" containsString="0" containsNumber="1" minValue="0.96146039277711881" maxValue="1.20221431395808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n v="0"/>
    <x v="0"/>
    <s v="Apr 21, 2017"/>
    <x v="0"/>
    <n v="4712474"/>
    <n v="62121445"/>
    <n v="143665"/>
  </r>
  <r>
    <x v="1"/>
    <x v="1"/>
    <n v="0"/>
    <x v="1"/>
    <s v="Apr 22, 2017"/>
    <x v="0"/>
    <n v="4749355"/>
    <n v="62617845"/>
    <n v="146276"/>
  </r>
  <r>
    <x v="1"/>
    <x v="1"/>
    <n v="0"/>
    <x v="1"/>
    <s v="Apr 22, 2017"/>
    <x v="1"/>
    <n v="1186037"/>
    <n v="15627478"/>
    <n v="36460"/>
  </r>
  <r>
    <x v="2"/>
    <x v="2"/>
    <n v="0"/>
    <x v="1"/>
    <s v="Apr 23, 2017"/>
    <x v="0"/>
    <n v="4775491"/>
    <n v="62948662"/>
    <n v="145142"/>
  </r>
  <r>
    <x v="3"/>
    <x v="3"/>
    <n v="0"/>
    <x v="0"/>
    <s v="Apr 24, 2017"/>
    <x v="0"/>
    <n v="4809514"/>
    <n v="63406920"/>
    <n v="146766"/>
  </r>
  <r>
    <x v="3"/>
    <x v="3"/>
    <n v="0"/>
    <x v="0"/>
    <s v="Apr 24, 2017"/>
    <x v="1"/>
    <n v="1200400"/>
    <n v="15812621"/>
    <n v="36515"/>
  </r>
  <r>
    <x v="4"/>
    <x v="4"/>
    <n v="0"/>
    <x v="0"/>
    <s v="Apr 25, 2017"/>
    <x v="0"/>
    <n v="4843440"/>
    <n v="63860262"/>
    <n v="147152"/>
  </r>
  <r>
    <x v="4"/>
    <x v="4"/>
    <n v="0"/>
    <x v="0"/>
    <s v="Apr 25, 2017"/>
    <x v="1"/>
    <n v="1208149"/>
    <n v="15920316"/>
    <n v="37088"/>
  </r>
  <r>
    <x v="5"/>
    <x v="5"/>
    <n v="0"/>
    <x v="0"/>
    <s v="Apr 26, 2017"/>
    <x v="0"/>
    <n v="4876323"/>
    <n v="64279406"/>
    <n v="149561"/>
  </r>
  <r>
    <x v="5"/>
    <x v="5"/>
    <n v="0"/>
    <x v="0"/>
    <s v="Apr 26, 2017"/>
    <x v="1"/>
    <n v="1217660"/>
    <n v="16037296"/>
    <n v="38149"/>
  </r>
  <r>
    <x v="6"/>
    <x v="6"/>
    <n v="0"/>
    <x v="0"/>
    <s v="Apr 27, 2017"/>
    <x v="0"/>
    <n v="4916502"/>
    <n v="64808675"/>
    <n v="150433"/>
  </r>
  <r>
    <x v="7"/>
    <x v="0"/>
    <n v="0"/>
    <x v="0"/>
    <s v="Apr 28, 2017"/>
    <x v="0"/>
    <n v="4946430"/>
    <n v="65217800"/>
    <n v="153269"/>
  </r>
  <r>
    <x v="7"/>
    <x v="0"/>
    <n v="0"/>
    <x v="0"/>
    <s v="Apr 28, 2017"/>
    <x v="1"/>
    <n v="1235062"/>
    <n v="16279952"/>
    <n v="38163"/>
  </r>
  <r>
    <x v="8"/>
    <x v="1"/>
    <n v="0"/>
    <x v="1"/>
    <s v="Apr 29, 2017"/>
    <x v="0"/>
    <n v="4982431"/>
    <n v="65678902"/>
    <n v="152490"/>
  </r>
  <r>
    <x v="8"/>
    <x v="1"/>
    <n v="0"/>
    <x v="1"/>
    <s v="Apr 29, 2017"/>
    <x v="1"/>
    <n v="1243316"/>
    <n v="16379180"/>
    <n v="38428"/>
  </r>
  <r>
    <x v="9"/>
    <x v="2"/>
    <n v="0"/>
    <x v="1"/>
    <s v="Apr 30, 2017"/>
    <x v="0"/>
    <n v="5019972"/>
    <n v="66160964"/>
    <n v="151950"/>
  </r>
  <r>
    <x v="9"/>
    <x v="2"/>
    <n v="0"/>
    <x v="1"/>
    <s v="Apr 30, 2017"/>
    <x v="1"/>
    <n v="1252997"/>
    <n v="16513049"/>
    <n v="39397"/>
  </r>
  <r>
    <x v="10"/>
    <x v="3"/>
    <n v="0"/>
    <x v="0"/>
    <s v="May 1, 2017"/>
    <x v="0"/>
    <n v="5050040"/>
    <n v="66576333"/>
    <n v="154159"/>
  </r>
  <r>
    <x v="10"/>
    <x v="3"/>
    <n v="0"/>
    <x v="0"/>
    <s v="May 1, 2017"/>
    <x v="1"/>
    <n v="1261049"/>
    <n v="16608703"/>
    <n v="38772"/>
  </r>
  <r>
    <x v="11"/>
    <x v="4"/>
    <n v="0"/>
    <x v="0"/>
    <s v="May 2, 2017"/>
    <x v="0"/>
    <n v="5087742"/>
    <n v="67061434"/>
    <n v="157094"/>
  </r>
  <r>
    <x v="11"/>
    <x v="4"/>
    <n v="0"/>
    <x v="0"/>
    <s v="May 2, 2017"/>
    <x v="1"/>
    <n v="1270550"/>
    <n v="16734916"/>
    <n v="39020"/>
  </r>
  <r>
    <x v="12"/>
    <x v="5"/>
    <n v="0"/>
    <x v="0"/>
    <s v="May 3, 2017"/>
    <x v="0"/>
    <n v="5127869"/>
    <n v="67578312"/>
    <n v="157226"/>
  </r>
  <r>
    <x v="12"/>
    <x v="5"/>
    <n v="0"/>
    <x v="0"/>
    <s v="May 3, 2017"/>
    <x v="1"/>
    <n v="1280640"/>
    <n v="16879855"/>
    <n v="38803"/>
  </r>
  <r>
    <x v="13"/>
    <x v="6"/>
    <n v="1"/>
    <x v="0"/>
    <s v="May 4, 2017"/>
    <x v="0"/>
    <n v="5204864"/>
    <n v="68597770"/>
    <n v="159035"/>
  </r>
  <r>
    <x v="13"/>
    <x v="6"/>
    <n v="1"/>
    <x v="0"/>
    <s v="May 4, 2017"/>
    <x v="1"/>
    <n v="1298934"/>
    <n v="17040715"/>
    <n v="41374"/>
  </r>
  <r>
    <x v="14"/>
    <x v="0"/>
    <n v="1"/>
    <x v="0"/>
    <s v="May 5, 2017"/>
    <x v="0"/>
    <n v="5194697"/>
    <n v="68498045"/>
    <n v="158282"/>
  </r>
  <r>
    <x v="15"/>
    <x v="1"/>
    <n v="1"/>
    <x v="1"/>
    <s v="May 6, 2017"/>
    <x v="0"/>
    <n v="5215813"/>
    <n v="68755819"/>
    <n v="158504"/>
  </r>
  <r>
    <x v="15"/>
    <x v="1"/>
    <n v="1"/>
    <x v="1"/>
    <s v="May 6, 2017"/>
    <x v="1"/>
    <n v="1302044"/>
    <n v="16858413"/>
    <n v="44248"/>
  </r>
  <r>
    <x v="16"/>
    <x v="2"/>
    <n v="1"/>
    <x v="1"/>
    <s v="May 7, 2017"/>
    <x v="0"/>
    <n v="5226398"/>
    <n v="68909966"/>
    <n v="160310"/>
  </r>
  <r>
    <x v="16"/>
    <x v="2"/>
    <n v="1"/>
    <x v="1"/>
    <s v="May 7, 2017"/>
    <x v="1"/>
    <n v="1305102"/>
    <n v="16871736"/>
    <n v="45606"/>
  </r>
  <r>
    <x v="17"/>
    <x v="3"/>
    <n v="1"/>
    <x v="0"/>
    <s v="May 8, 2017"/>
    <x v="0"/>
    <n v="5215263"/>
    <n v="68769274"/>
    <n v="157115"/>
  </r>
  <r>
    <x v="17"/>
    <x v="3"/>
    <n v="1"/>
    <x v="0"/>
    <s v="May 8, 2017"/>
    <x v="1"/>
    <n v="1302757"/>
    <n v="16823838"/>
    <n v="44778"/>
  </r>
  <r>
    <x v="18"/>
    <x v="4"/>
    <n v="1"/>
    <x v="0"/>
    <s v="May 9, 2017"/>
    <x v="0"/>
    <n v="5210534"/>
    <n v="68672742"/>
    <n v="157023"/>
  </r>
  <r>
    <x v="18"/>
    <x v="4"/>
    <n v="1"/>
    <x v="0"/>
    <s v="May 9, 2017"/>
    <x v="1"/>
    <n v="1301980"/>
    <n v="16807837"/>
    <n v="44868"/>
  </r>
  <r>
    <x v="19"/>
    <x v="5"/>
    <n v="1"/>
    <x v="0"/>
    <s v="May 10, 2017"/>
    <x v="0"/>
    <n v="5227449"/>
    <n v="68887329"/>
    <n v="159021"/>
  </r>
  <r>
    <x v="19"/>
    <x v="5"/>
    <n v="1"/>
    <x v="0"/>
    <s v="May 10, 2017"/>
    <x v="1"/>
    <n v="1305837"/>
    <n v="16874659"/>
    <n v="44568"/>
  </r>
  <r>
    <x v="20"/>
    <x v="6"/>
    <n v="1"/>
    <x v="0"/>
    <s v="May 11, 2017"/>
    <x v="0"/>
    <n v="5211132"/>
    <n v="68685805"/>
    <n v="157424"/>
  </r>
  <r>
    <x v="20"/>
    <x v="6"/>
    <n v="1"/>
    <x v="0"/>
    <s v="May 11, 2017"/>
    <x v="1"/>
    <n v="1302930"/>
    <n v="16832809"/>
    <n v="42785"/>
  </r>
  <r>
    <x v="21"/>
    <x v="0"/>
    <n v="1"/>
    <x v="0"/>
    <s v="May 12, 2017"/>
    <x v="0"/>
    <n v="5227758"/>
    <n v="68887849"/>
    <n v="159667"/>
  </r>
  <r>
    <x v="21"/>
    <x v="0"/>
    <n v="1"/>
    <x v="0"/>
    <s v="May 12, 2017"/>
    <x v="1"/>
    <n v="1305625"/>
    <n v="16869719"/>
    <n v="43984"/>
  </r>
  <r>
    <x v="22"/>
    <x v="1"/>
    <n v="1"/>
    <x v="1"/>
    <s v="May 13, 2017"/>
    <x v="0"/>
    <n v="5236714"/>
    <n v="69054607"/>
    <n v="160619"/>
  </r>
  <r>
    <x v="22"/>
    <x v="1"/>
    <n v="1"/>
    <x v="1"/>
    <s v="May 13, 2017"/>
    <x v="1"/>
    <n v="1308633"/>
    <n v="16895284"/>
    <n v="42932"/>
  </r>
  <r>
    <x v="23"/>
    <x v="2"/>
    <n v="1"/>
    <x v="1"/>
    <s v="May 14, 2017"/>
    <x v="0"/>
    <n v="5240308"/>
    <n v="69095321"/>
    <n v="159171"/>
  </r>
  <r>
    <x v="23"/>
    <x v="2"/>
    <n v="1"/>
    <x v="1"/>
    <s v="May 14, 2017"/>
    <x v="1"/>
    <n v="1309624"/>
    <n v="16906441"/>
    <n v="42640"/>
  </r>
  <r>
    <x v="24"/>
    <x v="3"/>
    <n v="1"/>
    <x v="0"/>
    <s v="May 15, 2017"/>
    <x v="0"/>
    <n v="5234648"/>
    <n v="69010862"/>
    <n v="161162"/>
  </r>
  <r>
    <x v="24"/>
    <x v="3"/>
    <n v="1"/>
    <x v="0"/>
    <s v="May 15, 2017"/>
    <x v="1"/>
    <n v="1307366"/>
    <n v="16872654"/>
    <n v="41798"/>
  </r>
  <r>
    <x v="25"/>
    <x v="4"/>
    <n v="1"/>
    <x v="0"/>
    <s v="May 16, 2017"/>
    <x v="0"/>
    <n v="5243203"/>
    <n v="69101282"/>
    <n v="162540"/>
  </r>
  <r>
    <x v="25"/>
    <x v="4"/>
    <n v="1"/>
    <x v="0"/>
    <s v="May 16, 2017"/>
    <x v="1"/>
    <n v="1310979"/>
    <n v="16930365"/>
    <n v="42111"/>
  </r>
  <r>
    <x v="26"/>
    <x v="5"/>
    <n v="1"/>
    <x v="0"/>
    <s v="May 17, 2017"/>
    <x v="0"/>
    <n v="5249168"/>
    <n v="69198145"/>
    <n v="160636"/>
  </r>
  <r>
    <x v="26"/>
    <x v="5"/>
    <n v="1"/>
    <x v="0"/>
    <s v="May 17, 2017"/>
    <x v="1"/>
    <n v="1311272"/>
    <n v="16938637"/>
    <n v="41527"/>
  </r>
  <r>
    <x v="27"/>
    <x v="6"/>
    <n v="1"/>
    <x v="0"/>
    <s v="May 18, 2017"/>
    <x v="0"/>
    <n v="5239689"/>
    <n v="69088214"/>
    <n v="157253"/>
  </r>
  <r>
    <x v="27"/>
    <x v="6"/>
    <n v="1"/>
    <x v="0"/>
    <s v="May 18, 2017"/>
    <x v="1"/>
    <n v="1308298"/>
    <n v="16887913"/>
    <n v="40935"/>
  </r>
  <r>
    <x v="28"/>
    <x v="0"/>
    <n v="1"/>
    <x v="0"/>
    <s v="May 19, 2017"/>
    <x v="0"/>
    <n v="5262904"/>
    <n v="69387683"/>
    <n v="160622"/>
  </r>
  <r>
    <x v="28"/>
    <x v="0"/>
    <n v="1"/>
    <x v="0"/>
    <s v="May 19, 2017"/>
    <x v="1"/>
    <n v="1313058"/>
    <n v="16957988"/>
    <n v="40901"/>
  </r>
  <r>
    <x v="29"/>
    <x v="1"/>
    <n v="1"/>
    <x v="1"/>
    <s v="May 20, 2017"/>
    <x v="0"/>
    <n v="5245425"/>
    <n v="69161534"/>
    <n v="157753"/>
  </r>
  <r>
    <x v="29"/>
    <x v="1"/>
    <n v="1"/>
    <x v="1"/>
    <s v="May 20, 2017"/>
    <x v="1"/>
    <n v="1310664"/>
    <n v="16929229"/>
    <n v="41401"/>
  </r>
  <r>
    <x v="30"/>
    <x v="2"/>
    <n v="1"/>
    <x v="1"/>
    <s v="May 21, 2017"/>
    <x v="0"/>
    <n v="5257784"/>
    <n v="69316223"/>
    <n v="158607"/>
  </r>
  <r>
    <x v="31"/>
    <x v="3"/>
    <n v="1"/>
    <x v="0"/>
    <s v="May 22, 2017"/>
    <x v="0"/>
    <n v="5275864"/>
    <n v="69545074"/>
    <n v="162213"/>
  </r>
  <r>
    <x v="31"/>
    <x v="3"/>
    <n v="1"/>
    <x v="0"/>
    <s v="May 22, 2017"/>
    <x v="1"/>
    <n v="1318261"/>
    <n v="17039586"/>
    <n v="40592"/>
  </r>
  <r>
    <x v="30"/>
    <x v="2"/>
    <n v="1"/>
    <x v="1"/>
    <s v="May 21, 2017"/>
    <x v="1"/>
    <n v="1313019"/>
    <n v="16950609"/>
    <n v="40464"/>
  </r>
  <r>
    <x v="14"/>
    <x v="0"/>
    <n v="1"/>
    <x v="0"/>
    <s v="May 5, 2017"/>
    <x v="1"/>
    <n v="1297264"/>
    <n v="16868794"/>
    <n v="43321"/>
  </r>
  <r>
    <x v="6"/>
    <x v="6"/>
    <n v="0"/>
    <x v="0"/>
    <s v="Apr 27, 2017"/>
    <x v="1"/>
    <n v="1226673"/>
    <n v="16145902"/>
    <n v="37429"/>
  </r>
  <r>
    <x v="2"/>
    <x v="2"/>
    <n v="0"/>
    <x v="1"/>
    <s v="Apr 23, 2017"/>
    <x v="1"/>
    <n v="1192781"/>
    <n v="15702064"/>
    <n v="36473"/>
  </r>
  <r>
    <x v="0"/>
    <x v="0"/>
    <n v="0"/>
    <x v="0"/>
    <s v="Apr 21, 2017"/>
    <x v="1"/>
    <n v="1177622"/>
    <n v="15514670"/>
    <n v="36246"/>
  </r>
  <r>
    <x v="32"/>
    <x v="6"/>
    <n v="0"/>
    <x v="0"/>
    <s v="Apr 20, 2017"/>
    <x v="1"/>
    <n v="1171345"/>
    <n v="15438336"/>
    <n v="36089"/>
  </r>
  <r>
    <x v="32"/>
    <x v="6"/>
    <n v="0"/>
    <x v="0"/>
    <s v="Apr 20, 2017"/>
    <x v="0"/>
    <n v="4687231"/>
    <n v="61824315"/>
    <n v="1426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n v="8265610"/>
    <n v="2152940504"/>
    <n v="4982140"/>
    <n v="260.46964519254999"/>
    <n v="0.60275527154075703"/>
    <n v="2.3141094659808498E-3"/>
  </r>
  <r>
    <x v="1"/>
    <x v="1"/>
    <n v="2065446"/>
    <n v="531313228"/>
    <n v="1301776"/>
    <n v="257.23898276691801"/>
    <n v="0.63026387521145499"/>
    <n v="2.4501102765692802E-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6">
  <r>
    <x v="0"/>
    <s v="Thu"/>
    <x v="0"/>
    <n v="0.97612688732600128"/>
    <n v="0.9764329974361341"/>
    <n v="0.97358446795372589"/>
  </r>
  <r>
    <x v="0"/>
    <s v="Thu"/>
    <x v="1"/>
    <n v="0.97692761272017137"/>
    <n v="0.97759749657408235"/>
    <n v="0.98177317119616969"/>
  </r>
  <r>
    <x v="1"/>
    <s v="Fri"/>
    <x v="0"/>
    <n v="0.97577820423518036"/>
    <n v="0.97568420481839668"/>
    <n v="0.96765611213266245"/>
  </r>
  <r>
    <x v="1"/>
    <s v="Fri"/>
    <x v="1"/>
    <n v="0.97619248936039693"/>
    <n v="0.97593045767299891"/>
    <n v="0.97423698746119425"/>
  </r>
  <r>
    <x v="2"/>
    <s v="Sat"/>
    <x v="0"/>
    <n v="0.97605002822709008"/>
    <n v="0.97614080581481932"/>
    <n v="0.97920111391523801"/>
  </r>
  <r>
    <x v="2"/>
    <s v="Sat"/>
    <x v="1"/>
    <n v="0.97642211732918194"/>
    <n v="0.97651419901446757"/>
    <n v="0.97372075632945199"/>
  </r>
  <r>
    <x v="3"/>
    <s v="Sun"/>
    <x v="0"/>
    <n v="0.97504140437261622"/>
    <n v="0.97511957783844871"/>
    <n v="0.97708453946925533"/>
  </r>
  <r>
    <x v="3"/>
    <s v="Sun"/>
    <x v="1"/>
    <n v="0.97537961335820345"/>
    <n v="0.97482594582238469"/>
    <n v="0.96146039277711881"/>
  </r>
  <r>
    <x v="4"/>
    <s v="Mon"/>
    <x v="0"/>
    <n v="0.97560477887742181"/>
    <n v="0.97561675887585309"/>
    <n v="0.97543241671512837"/>
  </r>
  <r>
    <x v="4"/>
    <s v="Mon"/>
    <x v="1"/>
    <n v="0.97536044825629131"/>
    <n v="0.97544572824971609"/>
    <n v="0.97002138483403511"/>
  </r>
  <r>
    <x v="5"/>
    <s v="Tue"/>
    <x v="0"/>
    <n v="0.97540051123823934"/>
    <n v="0.97554895714152678"/>
    <n v="0.96732249561210337"/>
  </r>
  <r>
    <x v="5"/>
    <s v="Tue"/>
    <x v="1"/>
    <n v="0.97482509978016696"/>
    <n v="0.97505453337462122"/>
    <n v="0.97461502075997264"/>
  </r>
  <r>
    <x v="6"/>
    <s v="Wed"/>
    <x v="0"/>
    <n v="0.97485594038978862"/>
    <n v="0.97498132039567076"/>
    <n v="0.97501523858572892"/>
  </r>
  <r>
    <x v="6"/>
    <s v="Wed"/>
    <x v="1"/>
    <n v="0.97479085778329266"/>
    <n v="0.97440364750886244"/>
    <n v="0.991501195550473"/>
  </r>
  <r>
    <x v="7"/>
    <s v="Thu"/>
    <x v="0"/>
    <n v="1.0238731126739988"/>
    <n v="1.0235670025638659"/>
    <n v="1.026415532046274"/>
  </r>
  <r>
    <x v="7"/>
    <s v="Thu"/>
    <x v="1"/>
    <n v="1.0230723872798286"/>
    <n v="1.0224025034259177"/>
    <n v="1.0182268288038303"/>
  </r>
  <r>
    <x v="8"/>
    <s v="Fri"/>
    <x v="0"/>
    <n v="1.0242217957648196"/>
    <n v="1.0243157951816033"/>
    <n v="1.0323438878673374"/>
  </r>
  <r>
    <x v="8"/>
    <s v="Fri"/>
    <x v="1"/>
    <n v="1.023807510639603"/>
    <n v="1.024069542327001"/>
    <n v="1.0257630125388058"/>
  </r>
  <r>
    <x v="9"/>
    <s v="Sat"/>
    <x v="0"/>
    <n v="1.0239499717729099"/>
    <n v="1.0238591941851807"/>
    <n v="1.0207988860847619"/>
  </r>
  <r>
    <x v="9"/>
    <s v="Sat"/>
    <x v="1"/>
    <n v="1.0235778826708182"/>
    <n v="1.0234858009855325"/>
    <n v="1.0262792436705481"/>
  </r>
  <r>
    <x v="10"/>
    <s v="Sun"/>
    <x v="0"/>
    <n v="1.0249585956273839"/>
    <n v="1.0248804221615513"/>
    <n v="1.0229154605307447"/>
  </r>
  <r>
    <x v="10"/>
    <s v="Sun"/>
    <x v="1"/>
    <n v="1.0246203866417967"/>
    <n v="1.0251740541776153"/>
    <n v="1.0385396072228812"/>
  </r>
  <r>
    <x v="11"/>
    <s v="Mon"/>
    <x v="0"/>
    <n v="1.0243952211225782"/>
    <n v="1.0243832411241469"/>
    <n v="1.0245675832848717"/>
  </r>
  <r>
    <x v="11"/>
    <s v="Mon"/>
    <x v="1"/>
    <n v="1.0246395517437086"/>
    <n v="1.0245542717502838"/>
    <n v="1.0299786151659649"/>
  </r>
  <r>
    <x v="12"/>
    <s v="Tue"/>
    <x v="0"/>
    <n v="1.0245994887617607"/>
    <n v="1.0244510428584732"/>
    <n v="1.0326775043878966"/>
  </r>
  <r>
    <x v="12"/>
    <s v="Tue"/>
    <x v="1"/>
    <n v="1.0251749002198332"/>
    <n v="1.0249454666253788"/>
    <n v="1.0253849792400274"/>
  </r>
  <r>
    <x v="13"/>
    <s v="Wed"/>
    <x v="0"/>
    <n v="1.0251440596102115"/>
    <n v="1.0250186796043292"/>
    <n v="1.0249847614142711"/>
  </r>
  <r>
    <x v="13"/>
    <s v="Wed"/>
    <x v="1"/>
    <n v="1.0252091422167073"/>
    <n v="1.0255963524911376"/>
    <n v="1.0084988044495269"/>
  </r>
  <r>
    <x v="14"/>
    <s v="Thu"/>
    <x v="0"/>
    <n v="1.0839251778449068"/>
    <n v="1.0834107289103732"/>
    <n v="1.0851076169389642"/>
  </r>
  <r>
    <x v="14"/>
    <s v="Thu"/>
    <x v="1"/>
    <n v="1.0833396580008992"/>
    <n v="1.0790645004638073"/>
    <n v="1.1255474849696674"/>
  </r>
  <r>
    <x v="15"/>
    <s v="Fri"/>
    <x v="0"/>
    <n v="1.0756286634591254"/>
    <n v="1.0758355760629805"/>
    <n v="1.0661089669758264"/>
  </r>
  <r>
    <x v="15"/>
    <s v="Fri"/>
    <x v="1"/>
    <n v="1.075370002868175"/>
    <n v="1.0611098946230593"/>
    <n v="1.164402155653214"/>
  </r>
  <r>
    <x v="16"/>
    <s v="Sat"/>
    <x v="0"/>
    <n v="1.0719128020283224"/>
    <n v="1.0718248218717501"/>
    <n v="1.0610578178239827"/>
  </r>
  <r>
    <x v="16"/>
    <s v="Sat"/>
    <x v="1"/>
    <n v="1.0719265582235271"/>
    <n v="1.0534316328808837"/>
    <n v="1.181711355624399"/>
  </r>
  <r>
    <x v="17"/>
    <s v="Sun"/>
    <x v="0"/>
    <n v="1.0671058631940114"/>
    <n v="1.0674644197327317"/>
    <n v="1.0791943236438544"/>
  </r>
  <r>
    <x v="17"/>
    <s v="Sun"/>
    <x v="1"/>
    <n v="1.067228505612529"/>
    <n v="1.04744229827783"/>
    <n v="1.2022143139580861"/>
  </r>
  <r>
    <x v="18"/>
    <s v="Mon"/>
    <x v="0"/>
    <n v="1.057910530232909"/>
    <n v="1.0581251417057549"/>
    <n v="1.0442136745036139"/>
  </r>
  <r>
    <x v="18"/>
    <s v="Mon"/>
    <x v="1"/>
    <n v="1.0585285333963856"/>
    <n v="1.0378254756036489"/>
    <n v="1.1895280725756108"/>
  </r>
  <r>
    <x v="19"/>
    <s v="Tue"/>
    <x v="0"/>
    <n v="1.0493280658837991"/>
    <n v="1.049065878278876"/>
    <n v="1.0322107768056112"/>
  </r>
  <r>
    <x v="19"/>
    <s v="Tue"/>
    <x v="1"/>
    <n v="1.0505349782284981"/>
    <n v="1.0294115809680973"/>
    <n v="1.1790613338939402"/>
  </r>
  <r>
    <x v="20"/>
    <s v="Wed"/>
    <x v="0"/>
    <n v="1.0450517143213565"/>
    <n v="1.0448736720894867"/>
    <n v="1.0366866914178241"/>
  </r>
  <r>
    <x v="20"/>
    <s v="Wed"/>
    <x v="1"/>
    <n v="1.0453804587119242"/>
    <n v="1.0252806508072343"/>
    <n v="1.1583324669924109"/>
  </r>
  <r>
    <x v="21"/>
    <s v="Thu"/>
    <x v="0"/>
    <n v="1.0852305035968826"/>
    <n v="1.0848011248885461"/>
    <n v="1.0741156442858459"/>
  </r>
  <r>
    <x v="21"/>
    <s v="Thu"/>
    <x v="1"/>
    <n v="1.0866724102988385"/>
    <n v="1.0658993261132341"/>
    <n v="1.1639326423460921"/>
  </r>
  <r>
    <x v="22"/>
    <s v="Fri"/>
    <x v="0"/>
    <n v="1.082474367692235"/>
    <n v="1.0819578677414021"/>
    <n v="1.075437639340729"/>
  </r>
  <r>
    <x v="22"/>
    <s v="Fri"/>
    <x v="1"/>
    <n v="1.0823008732183743"/>
    <n v="1.0611680805640653"/>
    <n v="1.182222580601809"/>
  </r>
  <r>
    <x v="23"/>
    <s v="Sat"/>
    <x v="0"/>
    <n v="1.0762082109080491"/>
    <n v="1.0764825861095293"/>
    <n v="1.0752160553744401"/>
  </r>
  <r>
    <x v="23"/>
    <s v="Sat"/>
    <x v="1"/>
    <n v="1.0773510477892674"/>
    <n v="1.0557355910135948"/>
    <n v="1.1465655378698858"/>
  </r>
  <r>
    <x v="24"/>
    <s v="Sun"/>
    <x v="0"/>
    <n v="1.0699459535501283"/>
    <n v="1.0703357006084115"/>
    <n v="1.0715266651407644"/>
  </r>
  <r>
    <x v="24"/>
    <s v="Sun"/>
    <x v="1"/>
    <n v="1.0709263064758945"/>
    <n v="1.0495968770930588"/>
    <n v="1.1240279425332806"/>
  </r>
  <r>
    <x v="25"/>
    <s v="Mon"/>
    <x v="0"/>
    <n v="1.0618427567818991"/>
    <n v="1.0618423590306669"/>
    <n v="1.0711107418792059"/>
  </r>
  <r>
    <x v="25"/>
    <s v="Mon"/>
    <x v="1"/>
    <n v="1.0622734820018616"/>
    <n v="1.0408368270216233"/>
    <n v="1.1103643391289333"/>
  </r>
  <r>
    <x v="26"/>
    <s v="Tue"/>
    <x v="0"/>
    <n v="1.0559071417682206"/>
    <n v="1.0556123868117322"/>
    <n v="1.0684774820375618"/>
  </r>
  <r>
    <x v="26"/>
    <s v="Tue"/>
    <x v="1"/>
    <n v="1.0577960454254429"/>
    <n v="1.0369159220795001"/>
    <n v="1.1066116571188311"/>
  </r>
  <r>
    <x v="27"/>
    <s v="Wed"/>
    <x v="0"/>
    <n v="1.0493936941634068"/>
    <n v="1.0495880870621468"/>
    <n v="1.0472151688304916"/>
  </r>
  <r>
    <x v="27"/>
    <s v="Wed"/>
    <x v="1"/>
    <n v="1.0497314173638075"/>
    <n v="1.0291678644971431"/>
    <n v="1.0792961846345774"/>
  </r>
  <r>
    <x v="28"/>
    <s v="Thu"/>
    <x v="0"/>
    <n v="1.0911775660568657"/>
    <n v="1.0911566409353519"/>
    <n v="1.0729488985852356"/>
  </r>
  <r>
    <x v="28"/>
    <s v="Thu"/>
    <x v="1"/>
    <n v="1.0911494409132876"/>
    <n v="1.0693886615216108"/>
    <n v="1.1136048314698441"/>
  </r>
  <r>
    <x v="29"/>
    <s v="Fri"/>
    <x v="0"/>
    <n v="1.0897517979265556"/>
    <n v="1.0898082990832874"/>
    <n v="1.0818700451952286"/>
  </r>
  <r>
    <x v="29"/>
    <s v="Fri"/>
    <x v="1"/>
    <n v="1.0884624758153161"/>
    <n v="1.0667205290253174"/>
    <n v="1.0993562606673923"/>
  </r>
  <r>
    <x v="30"/>
    <s v="Sat"/>
    <x v="0"/>
    <n v="1.0779984270102116"/>
    <n v="1.0781494561198812"/>
    <n v="1.0560304720081937"/>
  </r>
  <r>
    <x v="30"/>
    <s v="Sat"/>
    <x v="1"/>
    <n v="1.0790230979194873"/>
    <n v="1.0578567121878204"/>
    <n v="1.1056778121995514"/>
  </r>
  <r>
    <x v="31"/>
    <s v="Sun"/>
    <x v="0"/>
    <n v="1.0735141360852467"/>
    <n v="1.0737576298145268"/>
    <n v="1.0677298614570572"/>
  </r>
  <r>
    <x v="31"/>
    <s v="Sun"/>
    <x v="1"/>
    <n v="1.07370251919839"/>
    <n v="1.0523389441471152"/>
    <n v="1.0666666666666667"/>
  </r>
  <r>
    <x v="32"/>
    <s v="Mon"/>
    <x v="0"/>
    <n v="1.0702033783678246"/>
    <n v="1.0700620640722078"/>
    <n v="1.0780958710642186"/>
  </r>
  <r>
    <x v="32"/>
    <s v="Mon"/>
    <x v="1"/>
    <n v="1.071125991235244"/>
    <n v="1.0511344940755658"/>
    <n v="1.07832693559313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6" firstHeaderRow="1" firstDataRow="3" firstDataCol="0"/>
  <pivotFields count="8">
    <pivotField axis="axisCol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Items count="1">
    <i/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users" fld="1" baseField="0" baseItem="0"/>
    <dataField name="Sum of unique_us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47075B-4CB3-4899-81A8-806465871867}" name="PivotTable9" cacheId="4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6:E41" firstHeaderRow="1" firstDataRow="3" firstDataCol="1"/>
  <pivotFields count="10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dataField="1" showAll="0"/>
    <pivotField showAll="0"/>
    <pivotField dataField="1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33"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</rowItems>
  <colFields count="2">
    <field x="5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Sum of total_purchases" fld="8" baseField="0" baseItem="0"/>
    <dataField name="Sum of num_players" fld="6" baseField="0" baseItem="0"/>
  </dataFields>
  <formats count="3">
    <format dxfId="15">
      <pivotArea outline="0" collapsedLevelsAreSubtotals="1" fieldPosition="0"/>
    </format>
    <format dxfId="14">
      <pivotArea collapsedLevelsAreSubtotals="1" fieldPosition="0">
        <references count="1">
          <reference field="0" count="1">
            <x v="125"/>
          </reference>
        </references>
      </pivotArea>
    </format>
    <format dxfId="13">
      <pivotArea dataOnly="0" labelOnly="1" fieldPosition="0">
        <references count="1">
          <reference field="0" count="1">
            <x v="12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8" cacheId="42" dataPosition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BS4:BY39" firstHeaderRow="1" firstDataRow="3" firstDataCol="3"/>
  <pivotFields count="10">
    <pivotField axis="axisRow"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3"/>
        <item x="4"/>
        <item x="5"/>
        <item x="6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3"/>
  </rowFields>
  <rowItems count="33">
    <i>
      <x v="111"/>
      <x v="3"/>
      <x/>
    </i>
    <i>
      <x v="112"/>
      <x v="4"/>
      <x/>
    </i>
    <i>
      <x v="113"/>
      <x v="5"/>
      <x v="1"/>
    </i>
    <i>
      <x v="114"/>
      <x v="6"/>
      <x v="1"/>
    </i>
    <i>
      <x v="115"/>
      <x/>
      <x/>
    </i>
    <i>
      <x v="116"/>
      <x v="1"/>
      <x/>
    </i>
    <i>
      <x v="117"/>
      <x v="2"/>
      <x/>
    </i>
    <i>
      <x v="118"/>
      <x v="3"/>
      <x/>
    </i>
    <i>
      <x v="119"/>
      <x v="4"/>
      <x/>
    </i>
    <i>
      <x v="120"/>
      <x v="5"/>
      <x v="1"/>
    </i>
    <i>
      <x v="121"/>
      <x v="6"/>
      <x v="1"/>
    </i>
    <i>
      <x v="122"/>
      <x/>
      <x/>
    </i>
    <i>
      <x v="123"/>
      <x v="1"/>
      <x/>
    </i>
    <i>
      <x v="124"/>
      <x v="2"/>
      <x/>
    </i>
    <i>
      <x v="125"/>
      <x v="3"/>
      <x/>
    </i>
    <i>
      <x v="126"/>
      <x v="4"/>
      <x/>
    </i>
    <i>
      <x v="127"/>
      <x v="5"/>
      <x v="1"/>
    </i>
    <i>
      <x v="128"/>
      <x v="6"/>
      <x v="1"/>
    </i>
    <i>
      <x v="129"/>
      <x/>
      <x/>
    </i>
    <i>
      <x v="130"/>
      <x v="1"/>
      <x/>
    </i>
    <i>
      <x v="131"/>
      <x v="2"/>
      <x/>
    </i>
    <i>
      <x v="132"/>
      <x v="3"/>
      <x/>
    </i>
    <i>
      <x v="133"/>
      <x v="4"/>
      <x/>
    </i>
    <i>
      <x v="134"/>
      <x v="5"/>
      <x v="1"/>
    </i>
    <i>
      <x v="135"/>
      <x v="6"/>
      <x v="1"/>
    </i>
    <i>
      <x v="136"/>
      <x/>
      <x/>
    </i>
    <i>
      <x v="137"/>
      <x v="1"/>
      <x/>
    </i>
    <i>
      <x v="138"/>
      <x v="2"/>
      <x/>
    </i>
    <i>
      <x v="139"/>
      <x v="3"/>
      <x/>
    </i>
    <i>
      <x v="140"/>
      <x v="4"/>
      <x/>
    </i>
    <i>
      <x v="141"/>
      <x v="5"/>
      <x v="1"/>
    </i>
    <i>
      <x v="142"/>
      <x v="6"/>
      <x v="1"/>
    </i>
    <i>
      <x v="143"/>
      <x/>
      <x/>
    </i>
  </rowItems>
  <colFields count="2">
    <field x="-2"/>
    <field x="5"/>
  </colFields>
  <colItems count="4">
    <i>
      <x/>
      <x/>
    </i>
    <i r="1">
      <x v="1"/>
    </i>
    <i i="1">
      <x v="1"/>
      <x/>
    </i>
    <i r="1" i="1">
      <x v="1"/>
    </i>
  </colItems>
  <dataFields count="2">
    <dataField name="Sum of game_round" fld="7" baseField="0" baseItem="0"/>
    <dataField name="Sum of total_purchases" fld="8" baseField="0" baseItem="0"/>
  </dataFields>
  <formats count="1">
    <format dxfId="2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5" cacheId="42" dataPosition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BJ2:BP37" firstHeaderRow="1" firstDataRow="3" firstDataCol="1"/>
  <pivotFields count="10">
    <pivotField axis="axisRow"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3"/>
        <item x="4"/>
        <item x="5"/>
        <item x="6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33"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</rowItems>
  <colFields count="2">
    <field x="-2"/>
    <field x="5"/>
  </colFields>
  <colItems count="6">
    <i>
      <x/>
      <x/>
    </i>
    <i r="1">
      <x v="1"/>
    </i>
    <i i="1">
      <x v="1"/>
      <x/>
    </i>
    <i r="1" i="1">
      <x v="1"/>
    </i>
    <i i="2">
      <x v="2"/>
      <x/>
    </i>
    <i r="1" i="2">
      <x v="1"/>
    </i>
  </colItems>
  <dataFields count="3">
    <dataField name="Sum of num_players" fld="6" baseField="0" baseItem="0"/>
    <dataField name="Sum of game_round" fld="7" baseField="0" baseItem="0"/>
    <dataField name="Sum of total_purchas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4" cacheId="4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R54:X89" firstHeaderRow="1" firstDataRow="3" firstDataCol="1"/>
  <pivotFields count="6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numFmtId="164" showAll="0"/>
    <pivotField dataField="1" numFmtId="164" showAll="0"/>
    <pivotField dataField="1" numFmtId="164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Fields count="2">
    <field x="2"/>
    <field x="-2"/>
  </colFields>
  <colItems count="6">
    <i>
      <x/>
      <x/>
    </i>
    <i r="1" i="1">
      <x v="1"/>
    </i>
    <i r="1" i="2">
      <x v="2"/>
    </i>
    <i>
      <x v="1"/>
      <x/>
    </i>
    <i r="1" i="1">
      <x v="1"/>
    </i>
    <i r="1" i="2">
      <x v="2"/>
    </i>
  </colItems>
  <dataFields count="3">
    <dataField name="Sum of Sum of num_players" fld="3" baseField="0" baseItem="0"/>
    <dataField name="Sum of Sum of game_round" fld="4" baseField="0" baseItem="0"/>
    <dataField name="Sum of Sum of total_purchases" fld="5" baseField="0" baseItem="0"/>
  </dataFields>
  <formats count="2">
    <format dxfId="22">
      <pivotArea collapsedLevelsAreSubtotals="1" fieldPosition="0">
        <references count="1">
          <reference field="0" count="19"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  <format dxfId="21">
      <pivotArea dataOnly="0" labelOnly="1" fieldPosition="0">
        <references count="1">
          <reference field="0" count="19"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4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4:G70" firstHeaderRow="0" firstDataRow="1" firstDataCol="4"/>
  <pivotFields count="10">
    <pivotField axis="axisRow" compact="0" numFmtId="14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3"/>
        <item x="4"/>
        <item x="5"/>
        <item x="6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3"/>
    <field x="5"/>
  </rowFields>
  <rowItems count="66">
    <i>
      <x v="111"/>
      <x v="3"/>
      <x/>
      <x/>
    </i>
    <i r="3">
      <x v="1"/>
    </i>
    <i>
      <x v="112"/>
      <x v="4"/>
      <x/>
      <x/>
    </i>
    <i r="3">
      <x v="1"/>
    </i>
    <i>
      <x v="113"/>
      <x v="5"/>
      <x v="1"/>
      <x/>
    </i>
    <i r="3">
      <x v="1"/>
    </i>
    <i>
      <x v="114"/>
      <x v="6"/>
      <x v="1"/>
      <x/>
    </i>
    <i r="3">
      <x v="1"/>
    </i>
    <i>
      <x v="115"/>
      <x/>
      <x/>
      <x/>
    </i>
    <i r="3">
      <x v="1"/>
    </i>
    <i>
      <x v="116"/>
      <x v="1"/>
      <x/>
      <x/>
    </i>
    <i r="3">
      <x v="1"/>
    </i>
    <i>
      <x v="117"/>
      <x v="2"/>
      <x/>
      <x/>
    </i>
    <i r="3">
      <x v="1"/>
    </i>
    <i>
      <x v="118"/>
      <x v="3"/>
      <x/>
      <x/>
    </i>
    <i r="3">
      <x v="1"/>
    </i>
    <i>
      <x v="119"/>
      <x v="4"/>
      <x/>
      <x/>
    </i>
    <i r="3">
      <x v="1"/>
    </i>
    <i>
      <x v="120"/>
      <x v="5"/>
      <x v="1"/>
      <x/>
    </i>
    <i r="3">
      <x v="1"/>
    </i>
    <i>
      <x v="121"/>
      <x v="6"/>
      <x v="1"/>
      <x/>
    </i>
    <i r="3">
      <x v="1"/>
    </i>
    <i>
      <x v="122"/>
      <x/>
      <x/>
      <x/>
    </i>
    <i r="3">
      <x v="1"/>
    </i>
    <i>
      <x v="123"/>
      <x v="1"/>
      <x/>
      <x/>
    </i>
    <i r="3">
      <x v="1"/>
    </i>
    <i>
      <x v="124"/>
      <x v="2"/>
      <x/>
      <x/>
    </i>
    <i r="3">
      <x v="1"/>
    </i>
    <i>
      <x v="125"/>
      <x v="3"/>
      <x/>
      <x/>
    </i>
    <i r="3">
      <x v="1"/>
    </i>
    <i>
      <x v="126"/>
      <x v="4"/>
      <x/>
      <x/>
    </i>
    <i r="3">
      <x v="1"/>
    </i>
    <i>
      <x v="127"/>
      <x v="5"/>
      <x v="1"/>
      <x/>
    </i>
    <i r="3">
      <x v="1"/>
    </i>
    <i>
      <x v="128"/>
      <x v="6"/>
      <x v="1"/>
      <x/>
    </i>
    <i r="3">
      <x v="1"/>
    </i>
    <i>
      <x v="129"/>
      <x/>
      <x/>
      <x/>
    </i>
    <i r="3">
      <x v="1"/>
    </i>
    <i>
      <x v="130"/>
      <x v="1"/>
      <x/>
      <x/>
    </i>
    <i r="3">
      <x v="1"/>
    </i>
    <i>
      <x v="131"/>
      <x v="2"/>
      <x/>
      <x/>
    </i>
    <i r="3">
      <x v="1"/>
    </i>
    <i>
      <x v="132"/>
      <x v="3"/>
      <x/>
      <x/>
    </i>
    <i r="3">
      <x v="1"/>
    </i>
    <i>
      <x v="133"/>
      <x v="4"/>
      <x/>
      <x/>
    </i>
    <i r="3">
      <x v="1"/>
    </i>
    <i>
      <x v="134"/>
      <x v="5"/>
      <x v="1"/>
      <x/>
    </i>
    <i r="3">
      <x v="1"/>
    </i>
    <i>
      <x v="135"/>
      <x v="6"/>
      <x v="1"/>
      <x/>
    </i>
    <i r="3">
      <x v="1"/>
    </i>
    <i>
      <x v="136"/>
      <x/>
      <x/>
      <x/>
    </i>
    <i r="3">
      <x v="1"/>
    </i>
    <i>
      <x v="137"/>
      <x v="1"/>
      <x/>
      <x/>
    </i>
    <i r="3">
      <x v="1"/>
    </i>
    <i>
      <x v="138"/>
      <x v="2"/>
      <x/>
      <x/>
    </i>
    <i r="3">
      <x v="1"/>
    </i>
    <i>
      <x v="139"/>
      <x v="3"/>
      <x/>
      <x/>
    </i>
    <i r="3">
      <x v="1"/>
    </i>
    <i>
      <x v="140"/>
      <x v="4"/>
      <x/>
      <x/>
    </i>
    <i r="3">
      <x v="1"/>
    </i>
    <i>
      <x v="141"/>
      <x v="5"/>
      <x v="1"/>
      <x/>
    </i>
    <i r="3">
      <x v="1"/>
    </i>
    <i>
      <x v="142"/>
      <x v="6"/>
      <x v="1"/>
      <x/>
    </i>
    <i r="3">
      <x v="1"/>
    </i>
    <i>
      <x v="143"/>
      <x/>
      <x/>
      <x/>
    </i>
    <i r="3"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um_players" fld="6" baseField="0" baseItem="0"/>
    <dataField name="Sum of game_round" fld="7" baseField="0" baseItem="0"/>
    <dataField name="Sum of total_purchases" fld="8" baseField="0" baseItem="0"/>
  </dataFields>
  <formats count="7">
    <format dxfId="29">
      <pivotArea outline="0" fieldPosition="0">
        <references count="5">
          <reference field="4294967294" count="1" selected="0">
            <x v="0"/>
          </reference>
          <reference field="0" count="1" selected="0">
            <x v="111"/>
          </reference>
          <reference field="1" count="1" selected="0">
            <x v="3"/>
          </reference>
          <reference field="3" count="1" selected="0">
            <x v="0"/>
          </reference>
          <reference field="5" count="1" selected="0">
            <x v="0"/>
          </reference>
        </references>
      </pivotArea>
    </format>
    <format dxfId="28">
      <pivotArea outline="0" collapsedLevelsAreSubtotals="1" fieldPosition="0"/>
    </format>
    <format dxfId="27">
      <pivotArea outline="0" fieldPosition="0">
        <references count="4">
          <reference field="0" count="1" selected="0">
            <x v="125"/>
          </reference>
          <reference field="1" count="1" selected="0">
            <x v="3"/>
          </reference>
          <reference field="3" count="1" selected="0">
            <x v="0"/>
          </reference>
          <reference field="5" count="1" selected="0">
            <x v="0"/>
          </reference>
        </references>
      </pivotArea>
    </format>
    <format dxfId="26">
      <pivotArea dataOnly="0" labelOnly="1" outline="0" offset="IV1" fieldPosition="0">
        <references count="1">
          <reference field="0" count="1">
            <x v="125"/>
          </reference>
        </references>
      </pivotArea>
    </format>
    <format dxfId="25">
      <pivotArea dataOnly="0" labelOnly="1" outline="0" offset="IV1" fieldPosition="0">
        <references count="2">
          <reference field="0" count="1" selected="0">
            <x v="125"/>
          </reference>
          <reference field="1" count="1">
            <x v="3"/>
          </reference>
        </references>
      </pivotArea>
    </format>
    <format dxfId="24">
      <pivotArea dataOnly="0" labelOnly="1" outline="0" offset="IV7" fieldPosition="0">
        <references count="3">
          <reference field="0" count="1" selected="0">
            <x v="122"/>
          </reference>
          <reference field="1" count="1" selected="0">
            <x v="0"/>
          </reference>
          <reference field="3" count="1">
            <x v="0"/>
          </reference>
        </references>
      </pivotArea>
    </format>
    <format dxfId="23">
      <pivotArea dataOnly="0" labelOnly="1" outline="0" fieldPosition="0">
        <references count="4">
          <reference field="0" count="1" selected="0">
            <x v="125"/>
          </reference>
          <reference field="1" count="1" selected="0">
            <x v="3"/>
          </reference>
          <reference field="3" count="1" selected="0">
            <x v="0"/>
          </reference>
          <reference field="5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F8E0F3-CA1F-453E-9521-F6F86B9B3588}" name="Table9" displayName="Table9" ref="G2:H4" totalsRowShown="0">
  <tableColumns count="2">
    <tableColumn id="1" xr3:uid="{30DF523A-FD37-47F1-9E36-FA850EA02EA9}" name="Group A" dataDxfId="12">
      <calculatedColumnFormula>AVERAGE(G22:G40)</calculatedColumnFormula>
    </tableColumn>
    <tableColumn id="2" xr3:uid="{13BC7446-D72C-4855-9F6D-ACB3EC247414}" name="Group B" dataDxfId="11">
      <calculatedColumnFormula>AVERAGE(H22:H40)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e7" displayName="Table7" ref="AA16:AE23" totalsRowShown="0">
  <tableColumns count="5">
    <tableColumn id="1" xr3:uid="{00000000-0010-0000-0700-000001000000}" name="Day"/>
    <tableColumn id="2" xr3:uid="{00000000-0010-0000-0700-000002000000}" name="Group A" dataDxfId="19">
      <calculatedColumnFormula>U17</calculatedColumnFormula>
    </tableColumn>
    <tableColumn id="3" xr3:uid="{00000000-0010-0000-0700-000003000000}" name="Group B" dataDxfId="18">
      <calculatedColumnFormula>X17</calculatedColumnFormula>
    </tableColumn>
    <tableColumn id="4" xr3:uid="{00000000-0010-0000-0700-000004000000}" name="Group A " dataDxfId="17">
      <calculatedColumnFormula>U38</calculatedColumnFormula>
    </tableColumn>
    <tableColumn id="5" xr3:uid="{00000000-0010-0000-0700-000005000000}" name="Group B " dataDxfId="16">
      <calculatedColumnFormula>X38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tats" displayName="Stats" ref="A3:I69" totalsRowShown="0">
  <autoFilter ref="A3:I69" xr:uid="{00000000-0009-0000-0100-000001000000}"/>
  <tableColumns count="9">
    <tableColumn id="1" xr3:uid="{00000000-0010-0000-0000-000001000000}" name="Date Formatted" dataDxfId="68">
      <calculatedColumnFormula>DATE(RIGHT(E4,4),MONTH(LEFT(E4,FIND(" ",E4)-1)&amp;" 1"),MID(E4,FIND(" ",E4)+1,FIND(",",E4)-FIND(" ",E4)-1))</calculatedColumnFormula>
    </tableColumn>
    <tableColumn id="7" xr3:uid="{00000000-0010-0000-0000-000007000000}" name="Day of week" dataDxfId="67">
      <calculatedColumnFormula>_xlfn.SWITCH(WEEKDAY(Stats[[#This Row],[Date Formatted]],2),1,"Mon",2,"Tue",3,"Wed",4,"Thu",5,"Fri",6,"Sat",7,"Sun")</calculatedColumnFormula>
    </tableColumn>
    <tableColumn id="8" xr3:uid="{00000000-0010-0000-0000-000008000000}" name="Period Study" dataDxfId="66">
      <calculatedColumnFormula>IF(AND(Stats[[#This Row],[Date Formatted]]&gt;=DATE(2017,5,4),Stats[[#This Row],[Date Formatted]]&lt;=DATE(2017,5,22)),1,0)</calculatedColumnFormula>
    </tableColumn>
    <tableColumn id="9" xr3:uid="{00000000-0010-0000-0000-000009000000}" name="Weekend" dataDxfId="65">
      <calculatedColumnFormula>IF(OR(Stats[[#This Row],[Day of week]]="Sat",Stats[[#This Row],[Day of week]]="Sun"),1,0)</calculatedColumnFormula>
    </tableColumn>
    <tableColumn id="2" xr3:uid="{00000000-0010-0000-0000-000002000000}" name="calendar_day"/>
    <tableColumn id="3" xr3:uid="{00000000-0010-0000-0000-000003000000}" name="test_group"/>
    <tableColumn id="4" xr3:uid="{00000000-0010-0000-0000-000004000000}" name="num_players"/>
    <tableColumn id="5" xr3:uid="{00000000-0010-0000-0000-000005000000}" name="game_round"/>
    <tableColumn id="6" xr3:uid="{00000000-0010-0000-0000-000006000000}" name="total_purchas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M3:Q7" totalsRowShown="0">
  <autoFilter ref="M3:Q7" xr:uid="{00000000-0009-0000-0100-000002000000}"/>
  <tableColumns count="5">
    <tableColumn id="1" xr3:uid="{00000000-0010-0000-0100-000001000000}" name="abtest_group"/>
    <tableColumn id="2" xr3:uid="{00000000-0010-0000-0100-000002000000}" name="study_period"/>
    <tableColumn id="3" xr3:uid="{00000000-0010-0000-0100-000003000000}" name="purchases" dataDxfId="64"/>
    <tableColumn id="4" xr3:uid="{00000000-0010-0000-0100-000004000000}" name="games_played" dataDxfId="63"/>
    <tableColumn id="5" xr3:uid="{00000000-0010-0000-0100-000005000000}" name="Conv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T3:AC7" totalsRowShown="0">
  <autoFilter ref="T3:AC7" xr:uid="{00000000-0009-0000-0100-000003000000}"/>
  <tableColumns count="10">
    <tableColumn id="1" xr3:uid="{00000000-0010-0000-0200-000001000000}" name="abtest_group"/>
    <tableColumn id="2" xr3:uid="{00000000-0010-0000-0200-000002000000}" name="study_period"/>
    <tableColumn id="3" xr3:uid="{00000000-0010-0000-0200-000003000000}" name="purchases" dataDxfId="62"/>
    <tableColumn id="4" xr3:uid="{00000000-0010-0000-0200-000004000000}" name="games_played" dataDxfId="61"/>
    <tableColumn id="5" xr3:uid="{00000000-0010-0000-0200-000005000000}" name="total_count_players" dataDxfId="60"/>
    <tableColumn id="6" xr3:uid="{00000000-0010-0000-0200-000006000000}" name="total_count_distinct_players" dataDxfId="59"/>
    <tableColumn id="7" xr3:uid="{00000000-0010-0000-0200-000007000000}" name="Unique players" dataDxfId="58">
      <calculatedColumnFormula>Table3[[#This Row],[purchases]]/Table3[[#This Row],[total_count_distinct_players]]</calculatedColumnFormula>
    </tableColumn>
    <tableColumn id="9" xr3:uid="{00000000-0010-0000-0200-000009000000}" name="Multi Players" dataDxfId="57">
      <calculatedColumnFormula>Table3[[#This Row],[purchases]]/Table3[[#This Row],[total_count_players]]</calculatedColumnFormula>
    </tableColumn>
    <tableColumn id="10" xr3:uid="{00000000-0010-0000-0200-00000A000000}" name="Unique players " dataDxfId="56">
      <calculatedColumnFormula>Table3[[#This Row],[games_played]]/Table3[[#This Row],[total_count_distinct_players]]</calculatedColumnFormula>
    </tableColumn>
    <tableColumn id="8" xr3:uid="{00000000-0010-0000-0200-000008000000}" name="Multi Players " dataDxfId="55">
      <calculatedColumnFormula>Table3[[#This Row],[games_played]]/Table3[[#This Row],[total_count_players]]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F7:AM9" totalsRowShown="0">
  <autoFilter ref="AF7:AM9" xr:uid="{00000000-0009-0000-0100-000004000000}"/>
  <tableColumns count="8">
    <tableColumn id="1" xr3:uid="{00000000-0010-0000-0300-000001000000}" name="groupings"/>
    <tableColumn id="2" xr3:uid="{00000000-0010-0000-0300-000002000000}" name="users" dataDxfId="54"/>
    <tableColumn id="3" xr3:uid="{00000000-0010-0000-0300-000003000000}" name="unique_users" dataDxfId="53"/>
    <tableColumn id="4" xr3:uid="{00000000-0010-0000-0300-000004000000}" name="gamerounds" dataDxfId="52"/>
    <tableColumn id="5" xr3:uid="{00000000-0010-0000-0300-000005000000}" name="purchases" dataDxfId="51"/>
    <tableColumn id="6" xr3:uid="{00000000-0010-0000-0300-000006000000}" name="perc_gamerounds" dataDxfId="50"/>
    <tableColumn id="7" xr3:uid="{00000000-0010-0000-0300-000007000000}" name="purc_per_client" dataDxfId="49"/>
    <tableColumn id="8" xr3:uid="{00000000-0010-0000-0300-000008000000}" name="conversion" dataDxfId="4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F3:AL4" totalsRowShown="0">
  <autoFilter ref="AF3:AL4" xr:uid="{00000000-0009-0000-0100-000005000000}"/>
  <tableColumns count="7">
    <tableColumn id="1" xr3:uid="{00000000-0010-0000-0400-000001000000}" name="users" dataDxfId="47"/>
    <tableColumn id="2" xr3:uid="{00000000-0010-0000-0400-000002000000}" name="unique_users" dataDxfId="46"/>
    <tableColumn id="3" xr3:uid="{00000000-0010-0000-0400-000003000000}" name="gamerounds" dataDxfId="45"/>
    <tableColumn id="4" xr3:uid="{00000000-0010-0000-0400-000004000000}" name="purchases" dataDxfId="44"/>
    <tableColumn id="5" xr3:uid="{00000000-0010-0000-0400-000005000000}" name="perc_gamerounds" dataDxfId="43"/>
    <tableColumn id="6" xr3:uid="{00000000-0010-0000-0400-000006000000}" name="purc_per_client" dataDxfId="42"/>
    <tableColumn id="7" xr3:uid="{00000000-0010-0000-0400-000007000000}" name="conversion" dataDxfId="4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F12:AN16" totalsRowShown="0">
  <autoFilter ref="AF12:AN16" xr:uid="{00000000-0009-0000-0100-000006000000}"/>
  <sortState ref="AF13:AN16">
    <sortCondition ref="AG13:AG16"/>
    <sortCondition ref="AF13:AF16"/>
  </sortState>
  <tableColumns count="9">
    <tableColumn id="1" xr3:uid="{00000000-0010-0000-0500-000001000000}" name="groupings"/>
    <tableColumn id="2" xr3:uid="{00000000-0010-0000-0500-000002000000}" name="period"/>
    <tableColumn id="3" xr3:uid="{00000000-0010-0000-0500-000003000000}" name="users" dataDxfId="40"/>
    <tableColumn id="4" xr3:uid="{00000000-0010-0000-0500-000004000000}" name="unique_users" dataDxfId="39"/>
    <tableColumn id="5" xr3:uid="{00000000-0010-0000-0500-000005000000}" name="gamerounds" dataDxfId="38"/>
    <tableColumn id="6" xr3:uid="{00000000-0010-0000-0500-000006000000}" name="purchases" dataDxfId="37"/>
    <tableColumn id="7" xr3:uid="{00000000-0010-0000-0500-000007000000}" name="perc_gamerounds" dataDxfId="36"/>
    <tableColumn id="8" xr3:uid="{00000000-0010-0000-0500-000008000000}" name="purc_per_client" dataDxfId="35"/>
    <tableColumn id="9" xr3:uid="{00000000-0010-0000-0500-000009000000}" name="conversion" dataDxfId="3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Y15:BB16" totalsRowShown="0">
  <tableColumns count="4">
    <tableColumn id="1" xr3:uid="{00000000-0010-0000-0600-000001000000}" name="Group A" dataDxfId="33"/>
    <tableColumn id="2" xr3:uid="{00000000-0010-0000-0600-000002000000}" name="Group B" dataDxfId="32"/>
    <tableColumn id="3" xr3:uid="{00000000-0010-0000-0600-000003000000}" name="Group A " dataDxfId="31"/>
    <tableColumn id="4" xr3:uid="{00000000-0010-0000-0600-000004000000}" name="Group B " dataDxfId="3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FC2462A-D2D7-4C72-A437-0BEBA02AA05F}" name="Table10" displayName="Table10" ref="T16:Z24" totalsRowShown="0" headerRowDxfId="0" headerRowBorderDxfId="1" dataCellStyle="Output">
  <tableColumns count="7">
    <tableColumn id="1" xr3:uid="{4524C97D-6A68-4776-AEC2-E7B7B21C8A93}" name="Ncont" dataDxfId="8"/>
    <tableColumn id="2" xr3:uid="{76F8E9CB-0D2F-4396-B225-EF0B72A71D32}" name="Xcont" dataDxfId="7" dataCellStyle="Normal"/>
    <tableColumn id="3" xr3:uid="{3FA81A61-D094-436D-B3AB-3FE074578489}" name="Nexp" dataDxfId="6" dataCellStyle="Normal"/>
    <tableColumn id="4" xr3:uid="{CD7DEA80-1E34-4AA1-A982-BE3E5551D6CC}" name="Xexp" dataDxfId="5" dataCellStyle="Normal"/>
    <tableColumn id="5" xr3:uid="{FE9E07A9-44EB-4349-B5F4-6C58B404F825}" name="Difference" dataDxfId="4" dataCellStyle="Normal"/>
    <tableColumn id="6" xr3:uid="{885831D6-99A2-4EA6-9BB0-C173D780C68B}" name="Lower Bound" dataDxfId="3" dataCellStyle="Normal"/>
    <tableColumn id="7" xr3:uid="{D152B01D-7272-4FFC-B73F-13ECAB8B1A48}" name="Upper Bound" dataDxfId="2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7" Type="http://schemas.openxmlformats.org/officeDocument/2006/relationships/table" Target="../tables/table10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6"/>
  <sheetViews>
    <sheetView workbookViewId="0">
      <selection activeCell="C18" sqref="C18"/>
    </sheetView>
  </sheetViews>
  <sheetFormatPr defaultRowHeight="14.4" x14ac:dyDescent="0.3"/>
  <cols>
    <col min="1" max="4" width="18.88671875" bestFit="1" customWidth="1"/>
    <col min="5" max="5" width="16.5546875" bestFit="1" customWidth="1"/>
    <col min="6" max="6" width="23.6640625" bestFit="1" customWidth="1"/>
  </cols>
  <sheetData>
    <row r="3" spans="1:6" x14ac:dyDescent="0.3">
      <c r="A3" s="4" t="s">
        <v>42</v>
      </c>
    </row>
    <row r="4" spans="1:6" x14ac:dyDescent="0.3">
      <c r="A4" t="s">
        <v>6</v>
      </c>
      <c r="C4" t="s">
        <v>8</v>
      </c>
      <c r="E4" t="s">
        <v>164</v>
      </c>
      <c r="F4" t="s">
        <v>165</v>
      </c>
    </row>
    <row r="5" spans="1:6" x14ac:dyDescent="0.3">
      <c r="A5" t="s">
        <v>163</v>
      </c>
      <c r="B5" t="s">
        <v>166</v>
      </c>
      <c r="C5" t="s">
        <v>163</v>
      </c>
      <c r="D5" t="s">
        <v>166</v>
      </c>
    </row>
    <row r="6" spans="1:6" x14ac:dyDescent="0.3">
      <c r="A6" s="6">
        <v>163317198</v>
      </c>
      <c r="B6" s="6">
        <v>8265610</v>
      </c>
      <c r="C6" s="6">
        <v>40786583</v>
      </c>
      <c r="D6" s="6">
        <v>2065446</v>
      </c>
      <c r="E6" s="6">
        <v>204103781</v>
      </c>
      <c r="F6" s="6">
        <v>10331056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61E6D-A505-45FA-A287-58612A06B912}">
  <dimension ref="A2:T41"/>
  <sheetViews>
    <sheetView showGridLines="0" topLeftCell="E1" workbookViewId="0">
      <selection activeCell="F8" sqref="F8"/>
    </sheetView>
  </sheetViews>
  <sheetFormatPr defaultRowHeight="14.4" x14ac:dyDescent="0.3"/>
  <cols>
    <col min="1" max="1" width="12.5546875" bestFit="1" customWidth="1"/>
    <col min="2" max="2" width="21" bestFit="1" customWidth="1"/>
    <col min="3" max="3" width="18.5546875" bestFit="1" customWidth="1"/>
    <col min="4" max="4" width="21" bestFit="1" customWidth="1"/>
    <col min="5" max="5" width="33.21875" customWidth="1"/>
    <col min="6" max="6" width="17" customWidth="1"/>
    <col min="7" max="8" width="12.33203125" customWidth="1"/>
  </cols>
  <sheetData>
    <row r="2" spans="1:20" x14ac:dyDescent="0.3">
      <c r="G2" t="s">
        <v>145</v>
      </c>
      <c r="H2" t="s">
        <v>146</v>
      </c>
    </row>
    <row r="3" spans="1:20" x14ac:dyDescent="0.3">
      <c r="F3" s="96" t="s">
        <v>198</v>
      </c>
      <c r="G3" s="45">
        <f>AVERAGE(G9:G22)</f>
        <v>3.0586519508896064E-2</v>
      </c>
      <c r="H3" s="45">
        <f>AVERAGE(H9:H22)</f>
        <v>3.0776699626769734E-2</v>
      </c>
    </row>
    <row r="4" spans="1:20" x14ac:dyDescent="0.3">
      <c r="F4" s="96" t="s">
        <v>182</v>
      </c>
      <c r="G4" s="45">
        <f>AVERAGE(G23:G41)</f>
        <v>3.0446048001971038E-2</v>
      </c>
      <c r="H4" s="45">
        <f>AVERAGE(H23:H41)</f>
        <v>3.2654016151175608E-2</v>
      </c>
    </row>
    <row r="6" spans="1:20" x14ac:dyDescent="0.3">
      <c r="B6" s="4" t="s">
        <v>42</v>
      </c>
    </row>
    <row r="7" spans="1:20" x14ac:dyDescent="0.3">
      <c r="B7" t="s">
        <v>6</v>
      </c>
      <c r="D7" t="s">
        <v>8</v>
      </c>
    </row>
    <row r="8" spans="1:20" x14ac:dyDescent="0.3">
      <c r="A8" s="4" t="s">
        <v>43</v>
      </c>
      <c r="B8" t="s">
        <v>79</v>
      </c>
      <c r="C8" t="s">
        <v>77</v>
      </c>
      <c r="D8" t="s">
        <v>79</v>
      </c>
      <c r="E8" t="s">
        <v>77</v>
      </c>
      <c r="G8" t="s">
        <v>145</v>
      </c>
      <c r="H8" t="s">
        <v>146</v>
      </c>
      <c r="S8" t="s">
        <v>145</v>
      </c>
      <c r="T8" t="s">
        <v>146</v>
      </c>
    </row>
    <row r="9" spans="1:20" x14ac:dyDescent="0.3">
      <c r="A9" s="5" t="s">
        <v>44</v>
      </c>
      <c r="B9" s="44">
        <v>142690</v>
      </c>
      <c r="C9" s="44">
        <v>4687231</v>
      </c>
      <c r="D9" s="44">
        <v>36089</v>
      </c>
      <c r="E9" s="44">
        <v>1171345</v>
      </c>
      <c r="G9" s="45">
        <f>B9/C9</f>
        <v>3.0442280314326303E-2</v>
      </c>
      <c r="H9" s="45">
        <f>D9/E9</f>
        <v>3.0809880948823788E-2</v>
      </c>
      <c r="S9">
        <f>B9/AVERAGE(B$9:B$22)</f>
        <v>0.95223114077925597</v>
      </c>
      <c r="T9">
        <f>C9/AVERAGE(C$9:C$22)</f>
        <v>0.95678955985795933</v>
      </c>
    </row>
    <row r="10" spans="1:20" x14ac:dyDescent="0.3">
      <c r="A10" s="5" t="s">
        <v>45</v>
      </c>
      <c r="B10" s="44">
        <v>143665</v>
      </c>
      <c r="C10" s="44">
        <v>4712474</v>
      </c>
      <c r="D10" s="44">
        <v>36246</v>
      </c>
      <c r="E10" s="44">
        <v>1177622</v>
      </c>
      <c r="G10" s="45">
        <f t="shared" ref="G10:G41" si="0">B10/C10</f>
        <v>3.048610984378906E-2</v>
      </c>
      <c r="H10" s="45">
        <f t="shared" ref="H10:H41" si="1">D10/E10</f>
        <v>3.0778976615586325E-2</v>
      </c>
      <c r="S10">
        <f>B10/AVERAGE(B$9:B$22)</f>
        <v>0.95873773102566273</v>
      </c>
      <c r="T10">
        <f>C10/AVERAGE(C$9:C$22)</f>
        <v>0.96194233318180322</v>
      </c>
    </row>
    <row r="11" spans="1:20" x14ac:dyDescent="0.3">
      <c r="A11" s="5" t="s">
        <v>46</v>
      </c>
      <c r="B11" s="44">
        <v>146276</v>
      </c>
      <c r="C11" s="44">
        <v>4749355</v>
      </c>
      <c r="D11" s="44">
        <v>36460</v>
      </c>
      <c r="E11" s="44">
        <v>1186037</v>
      </c>
      <c r="G11" s="45">
        <f t="shared" si="0"/>
        <v>3.0799129566014754E-2</v>
      </c>
      <c r="H11" s="45">
        <f t="shared" si="1"/>
        <v>3.074103084473756E-2</v>
      </c>
      <c r="S11">
        <f>B11/AVERAGE(B$9:B$22)</f>
        <v>0.97616204603424517</v>
      </c>
      <c r="T11">
        <f>C11/AVERAGE(C$9:C$22)</f>
        <v>0.96947073443984266</v>
      </c>
    </row>
    <row r="12" spans="1:20" x14ac:dyDescent="0.3">
      <c r="A12" s="5" t="s">
        <v>47</v>
      </c>
      <c r="B12" s="44">
        <v>145142</v>
      </c>
      <c r="C12" s="44">
        <v>4775491</v>
      </c>
      <c r="D12" s="44">
        <v>36473</v>
      </c>
      <c r="E12" s="44">
        <v>1192781</v>
      </c>
      <c r="G12" s="45">
        <f t="shared" si="0"/>
        <v>3.0393105127828741E-2</v>
      </c>
      <c r="H12" s="45">
        <f t="shared" si="1"/>
        <v>3.0578119537450713E-2</v>
      </c>
      <c r="S12">
        <f>B12/AVERAGE(B$9:B$22)</f>
        <v>0.96859438107073215</v>
      </c>
      <c r="T12">
        <f>C12/AVERAGE(C$9:C$22)</f>
        <v>0.97480579301417958</v>
      </c>
    </row>
    <row r="13" spans="1:20" x14ac:dyDescent="0.3">
      <c r="A13" s="5" t="s">
        <v>48</v>
      </c>
      <c r="B13" s="44">
        <v>146766</v>
      </c>
      <c r="C13" s="44">
        <v>4809514</v>
      </c>
      <c r="D13" s="44">
        <v>36515</v>
      </c>
      <c r="E13" s="44">
        <v>1200400</v>
      </c>
      <c r="G13" s="45">
        <f t="shared" si="0"/>
        <v>3.0515765210372608E-2</v>
      </c>
      <c r="H13" s="45">
        <f t="shared" si="1"/>
        <v>3.0419026991003E-2</v>
      </c>
      <c r="S13">
        <f>B13/AVERAGE(B$9:B$22)</f>
        <v>0.97943202472218294</v>
      </c>
      <c r="T13">
        <f>C13/AVERAGE(C$9:C$22)</f>
        <v>0.98175079981991353</v>
      </c>
    </row>
    <row r="14" spans="1:20" x14ac:dyDescent="0.3">
      <c r="A14" s="5" t="s">
        <v>49</v>
      </c>
      <c r="B14" s="44">
        <v>147152</v>
      </c>
      <c r="C14" s="44">
        <v>4843440</v>
      </c>
      <c r="D14" s="44">
        <v>37088</v>
      </c>
      <c r="E14" s="44">
        <v>1208149</v>
      </c>
      <c r="G14" s="45">
        <f t="shared" si="0"/>
        <v>3.0381712171514461E-2</v>
      </c>
      <c r="H14" s="45">
        <f t="shared" si="1"/>
        <v>3.0698200304763733E-2</v>
      </c>
      <c r="S14">
        <f>B14/AVERAGE(B$9:B$22)</f>
        <v>0.98200796711717064</v>
      </c>
      <c r="T14">
        <f>C14/AVERAGE(C$9:C$22)</f>
        <v>0.98867600632408226</v>
      </c>
    </row>
    <row r="15" spans="1:20" x14ac:dyDescent="0.3">
      <c r="A15" s="5" t="s">
        <v>50</v>
      </c>
      <c r="B15" s="44">
        <v>149561</v>
      </c>
      <c r="C15" s="44">
        <v>4876323</v>
      </c>
      <c r="D15" s="44">
        <v>38149</v>
      </c>
      <c r="E15" s="44">
        <v>1217660</v>
      </c>
      <c r="G15" s="45">
        <f t="shared" si="0"/>
        <v>3.0670855888750601E-2</v>
      </c>
      <c r="H15" s="45">
        <f t="shared" si="1"/>
        <v>3.1329763645024065E-2</v>
      </c>
      <c r="S15">
        <f>B15/AVERAGE(B$9:B$22)</f>
        <v>0.99808425009521551</v>
      </c>
      <c r="T15">
        <f>C15/AVERAGE(C$9:C$22)</f>
        <v>0.99538830855471894</v>
      </c>
    </row>
    <row r="16" spans="1:20" x14ac:dyDescent="0.3">
      <c r="A16" s="5" t="s">
        <v>51</v>
      </c>
      <c r="B16" s="44">
        <v>150433</v>
      </c>
      <c r="C16" s="44">
        <v>4916502</v>
      </c>
      <c r="D16" s="44">
        <v>37429</v>
      </c>
      <c r="E16" s="44">
        <v>1226673</v>
      </c>
      <c r="G16" s="45">
        <f t="shared" si="0"/>
        <v>3.0597567132078864E-2</v>
      </c>
      <c r="H16" s="45">
        <f t="shared" si="1"/>
        <v>3.051261420117668E-2</v>
      </c>
      <c r="S16">
        <f>B16/AVERAGE(B$9:B$22)</f>
        <v>1.0039034774745659</v>
      </c>
      <c r="T16">
        <f>C16/AVERAGE(C$9:C$22)</f>
        <v>1.0035899200659786</v>
      </c>
    </row>
    <row r="17" spans="1:20" x14ac:dyDescent="0.3">
      <c r="A17" s="5" t="s">
        <v>52</v>
      </c>
      <c r="B17" s="44">
        <v>153269</v>
      </c>
      <c r="C17" s="44">
        <v>4946430</v>
      </c>
      <c r="D17" s="44">
        <v>38163</v>
      </c>
      <c r="E17" s="44">
        <v>1235062</v>
      </c>
      <c r="G17" s="45">
        <f t="shared" si="0"/>
        <v>3.0985781664756198E-2</v>
      </c>
      <c r="H17" s="45">
        <f t="shared" si="1"/>
        <v>3.089966333673937E-2</v>
      </c>
      <c r="S17">
        <f>B17/AVERAGE(B$9:B$22)</f>
        <v>1.0228293133092423</v>
      </c>
      <c r="T17">
        <f>C17/AVERAGE(C$9:C$22)</f>
        <v>1.0096990275427444</v>
      </c>
    </row>
    <row r="18" spans="1:20" x14ac:dyDescent="0.3">
      <c r="A18" s="5" t="s">
        <v>53</v>
      </c>
      <c r="B18" s="44">
        <v>152490</v>
      </c>
      <c r="C18" s="44">
        <v>4982431</v>
      </c>
      <c r="D18" s="44">
        <v>38428</v>
      </c>
      <c r="E18" s="44">
        <v>1243316</v>
      </c>
      <c r="G18" s="45">
        <f t="shared" si="0"/>
        <v>3.0605541752610321E-2</v>
      </c>
      <c r="H18" s="45">
        <f t="shared" si="1"/>
        <v>3.0907669490298523E-2</v>
      </c>
      <c r="S18">
        <f>B18/AVERAGE(B$9:B$22)</f>
        <v>1.0176307145380108</v>
      </c>
      <c r="T18">
        <f>C18/AVERAGE(C$9:C$22)</f>
        <v>1.0170477971989544</v>
      </c>
    </row>
    <row r="19" spans="1:20" x14ac:dyDescent="0.3">
      <c r="A19" s="5" t="s">
        <v>54</v>
      </c>
      <c r="B19" s="44">
        <v>151950</v>
      </c>
      <c r="C19" s="44">
        <v>5019972</v>
      </c>
      <c r="D19" s="44">
        <v>39397</v>
      </c>
      <c r="E19" s="44">
        <v>1252997</v>
      </c>
      <c r="G19" s="45">
        <f t="shared" si="0"/>
        <v>3.0269093134384018E-2</v>
      </c>
      <c r="H19" s="45">
        <f t="shared" si="1"/>
        <v>3.1442214147360287E-2</v>
      </c>
      <c r="S19">
        <f>B19/AVERAGE(B$9:B$22)</f>
        <v>1.0140270645553855</v>
      </c>
      <c r="T19">
        <f>C19/AVERAGE(C$9:C$22)</f>
        <v>1.0247109221583659</v>
      </c>
    </row>
    <row r="20" spans="1:20" x14ac:dyDescent="0.3">
      <c r="A20" s="5" t="s">
        <v>55</v>
      </c>
      <c r="B20" s="44">
        <v>154159</v>
      </c>
      <c r="C20" s="44">
        <v>5050040</v>
      </c>
      <c r="D20" s="44">
        <v>38772</v>
      </c>
      <c r="E20" s="44">
        <v>1261049</v>
      </c>
      <c r="G20" s="45">
        <f t="shared" si="0"/>
        <v>3.0526292861046644E-2</v>
      </c>
      <c r="H20" s="45">
        <f t="shared" si="1"/>
        <v>3.0745831446676537E-2</v>
      </c>
      <c r="S20">
        <f>B20/AVERAGE(B$9:B$22)</f>
        <v>1.0287686623546803</v>
      </c>
      <c r="T20">
        <f>C20/AVERAGE(C$9:C$22)</f>
        <v>1.0308486073899683</v>
      </c>
    </row>
    <row r="21" spans="1:20" x14ac:dyDescent="0.3">
      <c r="A21" s="5" t="s">
        <v>56</v>
      </c>
      <c r="B21" s="44">
        <v>157094</v>
      </c>
      <c r="C21" s="44">
        <v>5087742</v>
      </c>
      <c r="D21" s="44">
        <v>39020</v>
      </c>
      <c r="E21" s="44">
        <v>1270550</v>
      </c>
      <c r="G21" s="45">
        <f t="shared" si="0"/>
        <v>3.0876958776604631E-2</v>
      </c>
      <c r="H21" s="45">
        <f t="shared" si="1"/>
        <v>3.0711109362087284E-2</v>
      </c>
      <c r="S21">
        <f>B21/AVERAGE(B$9:B$22)</f>
        <v>1.048355167352838</v>
      </c>
      <c r="T21">
        <f>C21/AVERAGE(C$9:C$22)</f>
        <v>1.0385445967674418</v>
      </c>
    </row>
    <row r="22" spans="1:20" x14ac:dyDescent="0.3">
      <c r="A22" s="5" t="s">
        <v>57</v>
      </c>
      <c r="B22" s="44">
        <v>157226</v>
      </c>
      <c r="C22" s="44">
        <v>5127869</v>
      </c>
      <c r="D22" s="44">
        <v>38803</v>
      </c>
      <c r="E22" s="44">
        <v>1280640</v>
      </c>
      <c r="G22" s="45">
        <f t="shared" si="0"/>
        <v>3.0661079680467655E-2</v>
      </c>
      <c r="H22" s="45">
        <f t="shared" si="1"/>
        <v>3.0299693903048475E-2</v>
      </c>
      <c r="S22">
        <f>B22/AVERAGE(B$9:B$22)</f>
        <v>1.049236059570813</v>
      </c>
      <c r="T22">
        <f>C22/AVERAGE(C$9:C$22)</f>
        <v>1.0467355936840479</v>
      </c>
    </row>
    <row r="23" spans="1:20" x14ac:dyDescent="0.3">
      <c r="A23" s="16" t="s">
        <v>58</v>
      </c>
      <c r="B23" s="73">
        <v>159035</v>
      </c>
      <c r="C23" s="73">
        <v>5204864</v>
      </c>
      <c r="D23" s="73">
        <v>41374</v>
      </c>
      <c r="E23" s="73">
        <v>1298934</v>
      </c>
      <c r="G23" s="45">
        <f t="shared" si="0"/>
        <v>3.0555073100853355E-2</v>
      </c>
      <c r="H23" s="45">
        <f t="shared" si="1"/>
        <v>3.1852272709775864E-2</v>
      </c>
      <c r="S23">
        <f>B23/AVERAGE(B$23:B$41)</f>
        <v>0.99825170955517373</v>
      </c>
      <c r="T23">
        <f>C23/AVERAGE(C$23:C$41)</f>
        <v>0.99469723353887474</v>
      </c>
    </row>
    <row r="24" spans="1:20" x14ac:dyDescent="0.3">
      <c r="A24" s="5" t="s">
        <v>59</v>
      </c>
      <c r="B24" s="44">
        <v>158282</v>
      </c>
      <c r="C24" s="44">
        <v>5194697</v>
      </c>
      <c r="D24" s="44">
        <v>43321</v>
      </c>
      <c r="E24" s="44">
        <v>1297264</v>
      </c>
      <c r="G24" s="45">
        <f t="shared" si="0"/>
        <v>3.0469919612250724E-2</v>
      </c>
      <c r="H24" s="45">
        <f t="shared" si="1"/>
        <v>3.3394127949284029E-2</v>
      </c>
      <c r="S24">
        <f t="shared" ref="S24:S41" si="2">B24/AVERAGE(B$23:B$41)</f>
        <v>0.99352518056913264</v>
      </c>
      <c r="T24">
        <f t="shared" ref="T24:T41" si="3">C24/AVERAGE(C$23:C$41)</f>
        <v>0.99275422661815793</v>
      </c>
    </row>
    <row r="25" spans="1:20" x14ac:dyDescent="0.3">
      <c r="A25" s="5" t="s">
        <v>60</v>
      </c>
      <c r="B25" s="44">
        <v>158504</v>
      </c>
      <c r="C25" s="44">
        <v>5215813</v>
      </c>
      <c r="D25" s="44">
        <v>44248</v>
      </c>
      <c r="E25" s="44">
        <v>1302044</v>
      </c>
      <c r="G25" s="45">
        <f t="shared" si="0"/>
        <v>3.038912629728098E-2</v>
      </c>
      <c r="H25" s="45">
        <f t="shared" si="1"/>
        <v>3.3983490573283238E-2</v>
      </c>
      <c r="S25">
        <f t="shared" si="2"/>
        <v>0.99491865923433997</v>
      </c>
      <c r="T25">
        <f t="shared" si="3"/>
        <v>0.99678968782971056</v>
      </c>
    </row>
    <row r="26" spans="1:20" x14ac:dyDescent="0.3">
      <c r="A26" s="5" t="s">
        <v>61</v>
      </c>
      <c r="B26" s="44">
        <v>160310</v>
      </c>
      <c r="C26" s="44">
        <v>5226398</v>
      </c>
      <c r="D26" s="44">
        <v>45606</v>
      </c>
      <c r="E26" s="44">
        <v>1305102</v>
      </c>
      <c r="G26" s="45">
        <f t="shared" si="0"/>
        <v>3.0673132815373035E-2</v>
      </c>
      <c r="H26" s="45">
        <f t="shared" si="1"/>
        <v>3.4944395150723853E-2</v>
      </c>
      <c r="S26">
        <f t="shared" si="2"/>
        <v>1.0062547964837294</v>
      </c>
      <c r="T26">
        <f t="shared" si="3"/>
        <v>0.99881257838304849</v>
      </c>
    </row>
    <row r="27" spans="1:20" x14ac:dyDescent="0.3">
      <c r="A27" s="5" t="s">
        <v>62</v>
      </c>
      <c r="B27" s="44">
        <v>157115</v>
      </c>
      <c r="C27" s="44">
        <v>5215263</v>
      </c>
      <c r="D27" s="44">
        <v>44778</v>
      </c>
      <c r="E27" s="44">
        <v>1302757</v>
      </c>
      <c r="G27" s="45">
        <f t="shared" si="0"/>
        <v>3.0125997480855711E-2</v>
      </c>
      <c r="H27" s="45">
        <f t="shared" si="1"/>
        <v>3.4371720896529435E-2</v>
      </c>
      <c r="S27">
        <f t="shared" si="2"/>
        <v>0.9862000021804076</v>
      </c>
      <c r="T27">
        <f t="shared" si="3"/>
        <v>0.99668457778678798</v>
      </c>
    </row>
    <row r="28" spans="1:20" x14ac:dyDescent="0.3">
      <c r="A28" s="5" t="s">
        <v>63</v>
      </c>
      <c r="B28" s="44">
        <v>157023</v>
      </c>
      <c r="C28" s="44">
        <v>5210534</v>
      </c>
      <c r="D28" s="44">
        <v>44868</v>
      </c>
      <c r="E28" s="44">
        <v>1301980</v>
      </c>
      <c r="G28" s="45">
        <f t="shared" si="0"/>
        <v>3.013568283020512E-2</v>
      </c>
      <c r="H28" s="45">
        <f t="shared" si="1"/>
        <v>3.4461358853438609E-2</v>
      </c>
      <c r="S28">
        <f t="shared" si="2"/>
        <v>0.98562252453536681</v>
      </c>
      <c r="T28">
        <f t="shared" si="3"/>
        <v>0.99578082252682243</v>
      </c>
    </row>
    <row r="29" spans="1:20" x14ac:dyDescent="0.3">
      <c r="A29" s="5" t="s">
        <v>64</v>
      </c>
      <c r="B29" s="44">
        <v>159021</v>
      </c>
      <c r="C29" s="44">
        <v>5227449</v>
      </c>
      <c r="D29" s="44">
        <v>44568</v>
      </c>
      <c r="E29" s="44">
        <v>1305837</v>
      </c>
      <c r="G29" s="45">
        <f t="shared" si="0"/>
        <v>3.0420382867436872E-2</v>
      </c>
      <c r="H29" s="45">
        <f t="shared" si="1"/>
        <v>3.41298339685581E-2</v>
      </c>
      <c r="S29">
        <f t="shared" si="2"/>
        <v>0.99816383252223273</v>
      </c>
      <c r="T29">
        <f t="shared" si="3"/>
        <v>0.99901343411961518</v>
      </c>
    </row>
    <row r="30" spans="1:20" x14ac:dyDescent="0.3">
      <c r="A30" s="5" t="s">
        <v>65</v>
      </c>
      <c r="B30" s="44">
        <v>157424</v>
      </c>
      <c r="C30" s="44">
        <v>5211132</v>
      </c>
      <c r="D30" s="44">
        <v>42785</v>
      </c>
      <c r="E30" s="44">
        <v>1302930</v>
      </c>
      <c r="G30" s="45">
        <f t="shared" si="0"/>
        <v>3.0209175280917849E-2</v>
      </c>
      <c r="H30" s="45">
        <f t="shared" si="1"/>
        <v>3.2837527725971462E-2</v>
      </c>
      <c r="S30">
        <f t="shared" si="2"/>
        <v>0.98813957383603401</v>
      </c>
      <c r="T30">
        <f t="shared" si="3"/>
        <v>0.99589510580985463</v>
      </c>
    </row>
    <row r="31" spans="1:20" x14ac:dyDescent="0.3">
      <c r="A31" s="5" t="s">
        <v>66</v>
      </c>
      <c r="B31" s="44">
        <v>159667</v>
      </c>
      <c r="C31" s="44">
        <v>5227758</v>
      </c>
      <c r="D31" s="44">
        <v>43984</v>
      </c>
      <c r="E31" s="44">
        <v>1305625</v>
      </c>
      <c r="G31" s="45">
        <f t="shared" si="0"/>
        <v>3.054215592994167E-2</v>
      </c>
      <c r="H31" s="45">
        <f t="shared" si="1"/>
        <v>3.3688080421254187E-2</v>
      </c>
      <c r="S31">
        <f t="shared" si="2"/>
        <v>1.0022187298993677</v>
      </c>
      <c r="T31">
        <f t="shared" si="3"/>
        <v>0.9990724868528208</v>
      </c>
    </row>
    <row r="32" spans="1:20" x14ac:dyDescent="0.3">
      <c r="A32" s="5" t="s">
        <v>67</v>
      </c>
      <c r="B32" s="44">
        <v>160619</v>
      </c>
      <c r="C32" s="44">
        <v>5236714</v>
      </c>
      <c r="D32" s="44">
        <v>42932</v>
      </c>
      <c r="E32" s="44">
        <v>1308633</v>
      </c>
      <c r="G32" s="45">
        <f t="shared" si="0"/>
        <v>3.0671715125172007E-2</v>
      </c>
      <c r="H32" s="45">
        <f t="shared" si="1"/>
        <v>3.2806753306694851E-2</v>
      </c>
      <c r="S32">
        <f t="shared" si="2"/>
        <v>1.0081943681393559</v>
      </c>
      <c r="T32">
        <f t="shared" si="3"/>
        <v>1.000784060569939</v>
      </c>
    </row>
    <row r="33" spans="1:20" x14ac:dyDescent="0.3">
      <c r="A33" s="5" t="s">
        <v>68</v>
      </c>
      <c r="B33" s="44">
        <v>159171</v>
      </c>
      <c r="C33" s="44">
        <v>5240308</v>
      </c>
      <c r="D33" s="44">
        <v>42640</v>
      </c>
      <c r="E33" s="44">
        <v>1309624</v>
      </c>
      <c r="G33" s="45">
        <f t="shared" si="0"/>
        <v>3.0374359675042002E-2</v>
      </c>
      <c r="H33" s="45">
        <f t="shared" si="1"/>
        <v>3.255896348875708E-2</v>
      </c>
      <c r="S33">
        <f t="shared" si="2"/>
        <v>0.99910537216088635</v>
      </c>
      <c r="T33">
        <f t="shared" si="3"/>
        <v>1.001470906923146</v>
      </c>
    </row>
    <row r="34" spans="1:20" x14ac:dyDescent="0.3">
      <c r="A34" s="5" t="s">
        <v>69</v>
      </c>
      <c r="B34" s="44">
        <v>161162</v>
      </c>
      <c r="C34" s="44">
        <v>5234648</v>
      </c>
      <c r="D34" s="44">
        <v>41798</v>
      </c>
      <c r="E34" s="44">
        <v>1307366</v>
      </c>
      <c r="G34" s="45">
        <f t="shared" si="0"/>
        <v>3.0787552477263037E-2</v>
      </c>
      <c r="H34" s="45">
        <f t="shared" si="1"/>
        <v>3.1971154213892669E-2</v>
      </c>
      <c r="S34">
        <f t="shared" si="2"/>
        <v>1.0116027416312818</v>
      </c>
      <c r="T34">
        <f t="shared" si="3"/>
        <v>1.0003892290268879</v>
      </c>
    </row>
    <row r="35" spans="1:20" x14ac:dyDescent="0.3">
      <c r="A35" s="5" t="s">
        <v>70</v>
      </c>
      <c r="B35" s="44">
        <v>162540</v>
      </c>
      <c r="C35" s="44">
        <v>5243203</v>
      </c>
      <c r="D35" s="44">
        <v>42111</v>
      </c>
      <c r="E35" s="44">
        <v>1310979</v>
      </c>
      <c r="G35" s="45">
        <f t="shared" si="0"/>
        <v>3.1000134841241127E-2</v>
      </c>
      <c r="H35" s="45">
        <f t="shared" si="1"/>
        <v>3.2121796001308947E-2</v>
      </c>
      <c r="S35">
        <f t="shared" si="2"/>
        <v>1.0202523524450464</v>
      </c>
      <c r="T35">
        <f t="shared" si="3"/>
        <v>1.0020241679672568</v>
      </c>
    </row>
    <row r="36" spans="1:20" x14ac:dyDescent="0.3">
      <c r="A36" s="5" t="s">
        <v>71</v>
      </c>
      <c r="B36" s="44">
        <v>160636</v>
      </c>
      <c r="C36" s="44">
        <v>5249168</v>
      </c>
      <c r="D36" s="44">
        <v>41527</v>
      </c>
      <c r="E36" s="44">
        <v>1311272</v>
      </c>
      <c r="G36" s="45">
        <f t="shared" si="0"/>
        <v>3.0602183050723469E-2</v>
      </c>
      <c r="H36" s="45">
        <f t="shared" si="1"/>
        <v>3.1669249400582029E-2</v>
      </c>
      <c r="S36">
        <f t="shared" si="2"/>
        <v>1.0083010759650699</v>
      </c>
      <c r="T36">
        <f t="shared" si="3"/>
        <v>1.0031641341600448</v>
      </c>
    </row>
    <row r="37" spans="1:20" x14ac:dyDescent="0.3">
      <c r="A37" s="5" t="s">
        <v>72</v>
      </c>
      <c r="B37" s="44">
        <v>157253</v>
      </c>
      <c r="C37" s="44">
        <v>5239689</v>
      </c>
      <c r="D37" s="44">
        <v>40935</v>
      </c>
      <c r="E37" s="44">
        <v>1308298</v>
      </c>
      <c r="G37" s="45">
        <f t="shared" si="0"/>
        <v>3.0011895744193978E-2</v>
      </c>
      <c r="H37" s="45">
        <f t="shared" si="1"/>
        <v>3.1288743084526616E-2</v>
      </c>
      <c r="S37">
        <f t="shared" si="2"/>
        <v>0.98706621864796895</v>
      </c>
      <c r="T37">
        <f t="shared" si="3"/>
        <v>1.0013526103475658</v>
      </c>
    </row>
    <row r="38" spans="1:20" x14ac:dyDescent="0.3">
      <c r="A38" s="5" t="s">
        <v>73</v>
      </c>
      <c r="B38" s="44">
        <v>160622</v>
      </c>
      <c r="C38" s="44">
        <v>5262904</v>
      </c>
      <c r="D38" s="44">
        <v>40901</v>
      </c>
      <c r="E38" s="44">
        <v>1313058</v>
      </c>
      <c r="G38" s="45">
        <f t="shared" si="0"/>
        <v>3.0519652268025409E-2</v>
      </c>
      <c r="H38" s="45">
        <f t="shared" si="1"/>
        <v>3.1149423711671533E-2</v>
      </c>
      <c r="S38">
        <f t="shared" si="2"/>
        <v>1.008213198932129</v>
      </c>
      <c r="T38">
        <f t="shared" si="3"/>
        <v>1.0057892097047449</v>
      </c>
    </row>
    <row r="39" spans="1:20" x14ac:dyDescent="0.3">
      <c r="A39" s="5" t="s">
        <v>74</v>
      </c>
      <c r="B39" s="44">
        <v>157753</v>
      </c>
      <c r="C39" s="44">
        <v>5245425</v>
      </c>
      <c r="D39" s="44">
        <v>41401</v>
      </c>
      <c r="E39" s="44">
        <v>1310664</v>
      </c>
      <c r="G39" s="45">
        <f t="shared" si="0"/>
        <v>3.0074398166020866E-2</v>
      </c>
      <c r="H39" s="45">
        <f t="shared" si="1"/>
        <v>3.1587805875495166E-2</v>
      </c>
      <c r="S39">
        <f t="shared" si="2"/>
        <v>0.99020468411014761</v>
      </c>
      <c r="T39">
        <f t="shared" si="3"/>
        <v>1.0024488125406643</v>
      </c>
    </row>
    <row r="40" spans="1:20" x14ac:dyDescent="0.3">
      <c r="A40" s="5" t="s">
        <v>75</v>
      </c>
      <c r="B40" s="44">
        <v>158607</v>
      </c>
      <c r="C40" s="44">
        <v>5257784</v>
      </c>
      <c r="D40" s="44">
        <v>40464</v>
      </c>
      <c r="E40" s="44">
        <v>1313019</v>
      </c>
      <c r="G40" s="45">
        <f t="shared" si="0"/>
        <v>3.0166130826218801E-2</v>
      </c>
      <c r="H40" s="45">
        <f t="shared" si="1"/>
        <v>3.0817528154581161E-2</v>
      </c>
      <c r="S40">
        <f t="shared" si="2"/>
        <v>0.99556518311954878</v>
      </c>
      <c r="T40">
        <f t="shared" si="3"/>
        <v>1.0048107307597198</v>
      </c>
    </row>
    <row r="41" spans="1:20" x14ac:dyDescent="0.3">
      <c r="A41" s="5" t="s">
        <v>76</v>
      </c>
      <c r="B41" s="44">
        <v>162213</v>
      </c>
      <c r="C41" s="44">
        <v>5275864</v>
      </c>
      <c r="D41" s="44">
        <v>40592</v>
      </c>
      <c r="E41" s="44">
        <v>1318261</v>
      </c>
      <c r="G41" s="45">
        <f t="shared" si="0"/>
        <v>3.0746243648433699E-2</v>
      </c>
      <c r="H41" s="45">
        <f t="shared" si="1"/>
        <v>3.0792081386007777E-2</v>
      </c>
      <c r="S41">
        <f t="shared" si="2"/>
        <v>1.0181997960327815</v>
      </c>
      <c r="T41">
        <f t="shared" si="3"/>
        <v>1.0082659845343398</v>
      </c>
    </row>
  </sheetData>
  <pageMargins left="0.7" right="0.7" top="0.75" bottom="0.75" header="0.3" footer="0.3"/>
  <ignoredErrors>
    <ignoredError sqref="G3:H4" calculatedColumn="1"/>
  </ignoredErrors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9"/>
  <sheetViews>
    <sheetView showGridLines="0" topLeftCell="A4" zoomScale="85" zoomScaleNormal="85" workbookViewId="0">
      <selection activeCell="A3" sqref="A3:I69"/>
    </sheetView>
  </sheetViews>
  <sheetFormatPr defaultRowHeight="14.4" x14ac:dyDescent="0.3"/>
  <cols>
    <col min="1" max="1" width="16" customWidth="1"/>
    <col min="2" max="2" width="14.21875" customWidth="1"/>
    <col min="3" max="3" width="12" customWidth="1"/>
    <col min="4" max="4" width="13.77734375" customWidth="1"/>
    <col min="5" max="5" width="13.6640625" customWidth="1"/>
    <col min="6" max="6" width="16.21875" customWidth="1"/>
    <col min="8" max="8" width="14.88671875" bestFit="1" customWidth="1"/>
    <col min="9" max="9" width="17.88671875" bestFit="1" customWidth="1"/>
    <col min="12" max="12" width="3.21875" customWidth="1"/>
    <col min="13" max="13" width="14.109375" customWidth="1"/>
    <col min="14" max="14" width="14" customWidth="1"/>
    <col min="15" max="15" width="11.33203125" customWidth="1"/>
    <col min="16" max="16" width="15" customWidth="1"/>
    <col min="20" max="20" width="14.109375" customWidth="1"/>
    <col min="21" max="21" width="14" customWidth="1"/>
    <col min="22" max="22" width="11.33203125" customWidth="1"/>
    <col min="23" max="23" width="15" customWidth="1"/>
    <col min="24" max="24" width="19.6640625" customWidth="1"/>
    <col min="25" max="25" width="26.77734375" customWidth="1"/>
    <col min="26" max="26" width="15.6640625" customWidth="1"/>
    <col min="27" max="27" width="14.88671875" customWidth="1"/>
    <col min="28" max="28" width="16.33203125" bestFit="1" customWidth="1"/>
    <col min="29" max="29" width="14.5546875" bestFit="1" customWidth="1"/>
    <col min="32" max="32" width="11.21875" customWidth="1"/>
    <col min="33" max="35" width="14.109375" customWidth="1"/>
    <col min="36" max="38" width="18.109375" customWidth="1"/>
    <col min="39" max="39" width="16" customWidth="1"/>
    <col min="40" max="40" width="12.109375" customWidth="1"/>
    <col min="43" max="43" width="12.5546875" bestFit="1" customWidth="1"/>
    <col min="44" max="44" width="11.44140625" bestFit="1" customWidth="1"/>
    <col min="45" max="45" width="7.77734375" bestFit="1" customWidth="1"/>
    <col min="46" max="46" width="11" customWidth="1"/>
    <col min="47" max="47" width="16.5546875" bestFit="1" customWidth="1"/>
    <col min="50" max="50" width="13.44140625" customWidth="1"/>
    <col min="51" max="51" width="9.77734375" customWidth="1"/>
    <col min="52" max="52" width="9.6640625" customWidth="1"/>
    <col min="53" max="53" width="10.77734375" customWidth="1"/>
    <col min="54" max="54" width="10.6640625" customWidth="1"/>
  </cols>
  <sheetData>
    <row r="1" spans="1:54" ht="15" thickBot="1" x14ac:dyDescent="0.35">
      <c r="A1" s="3" t="s">
        <v>41</v>
      </c>
      <c r="B1" s="3"/>
      <c r="C1" s="3"/>
      <c r="D1" s="3"/>
      <c r="M1" s="3" t="s">
        <v>104</v>
      </c>
      <c r="N1" s="3"/>
      <c r="O1" s="3"/>
      <c r="T1" s="3" t="s">
        <v>109</v>
      </c>
      <c r="U1" s="3"/>
      <c r="V1" s="3"/>
      <c r="W1" s="3"/>
      <c r="AF1" s="3" t="s">
        <v>162</v>
      </c>
      <c r="AG1" s="3"/>
      <c r="AH1" s="3"/>
      <c r="AQ1" s="3" t="s">
        <v>168</v>
      </c>
      <c r="AR1" s="3"/>
    </row>
    <row r="2" spans="1:54" x14ac:dyDescent="0.3">
      <c r="Z2" s="79" t="s">
        <v>111</v>
      </c>
      <c r="AA2" s="80"/>
      <c r="AB2" s="79" t="s">
        <v>110</v>
      </c>
      <c r="AC2" s="80"/>
    </row>
    <row r="3" spans="1:54" x14ac:dyDescent="0.3">
      <c r="A3" t="s">
        <v>40</v>
      </c>
      <c r="B3" t="s">
        <v>80</v>
      </c>
      <c r="C3" t="s">
        <v>81</v>
      </c>
      <c r="D3" t="s">
        <v>82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M3" t="s">
        <v>98</v>
      </c>
      <c r="N3" t="s">
        <v>99</v>
      </c>
      <c r="O3" t="s">
        <v>100</v>
      </c>
      <c r="P3" t="s">
        <v>101</v>
      </c>
      <c r="Q3" t="s">
        <v>105</v>
      </c>
      <c r="T3" t="s">
        <v>98</v>
      </c>
      <c r="U3" t="s">
        <v>99</v>
      </c>
      <c r="V3" t="s">
        <v>100</v>
      </c>
      <c r="W3" t="s">
        <v>101</v>
      </c>
      <c r="X3" t="s">
        <v>107</v>
      </c>
      <c r="Y3" t="s">
        <v>108</v>
      </c>
      <c r="Z3" s="21" t="s">
        <v>112</v>
      </c>
      <c r="AA3" s="25" t="s">
        <v>113</v>
      </c>
      <c r="AB3" s="21" t="s">
        <v>114</v>
      </c>
      <c r="AC3" s="25" t="s">
        <v>115</v>
      </c>
      <c r="AF3" t="s">
        <v>156</v>
      </c>
      <c r="AG3" t="s">
        <v>157</v>
      </c>
      <c r="AH3" t="s">
        <v>158</v>
      </c>
      <c r="AI3" t="s">
        <v>100</v>
      </c>
      <c r="AJ3" t="s">
        <v>159</v>
      </c>
      <c r="AK3" t="s">
        <v>160</v>
      </c>
      <c r="AL3" t="s">
        <v>161</v>
      </c>
      <c r="AU3" t="s">
        <v>170</v>
      </c>
      <c r="AV3" t="s">
        <v>173</v>
      </c>
    </row>
    <row r="4" spans="1:54" x14ac:dyDescent="0.3">
      <c r="A4" s="1">
        <f>DATE(RIGHT(E4,4),MONTH(LEFT(E4,FIND(" ",E4)-1)&amp;" 1"),MID(E4,FIND(" ",E4)+1,FIND(",",E4)-FIND(" ",E4)-1))</f>
        <v>42846</v>
      </c>
      <c r="B4" s="1" t="str">
        <f>_xlfn.SWITCH(WEEKDAY(Stats[[#This Row],[Date Formatted]],2),1,"Mon",2,"Tue",3,"Wed",4,"Thu",5,"Fri",6,"Sat",7,"Sun")</f>
        <v>Fri</v>
      </c>
      <c r="C4" s="6">
        <f>IF(AND(Stats[[#This Row],[Date Formatted]]&gt;=DATE(2017,5,4),Stats[[#This Row],[Date Formatted]]&lt;=DATE(2017,5,22)),1,0)</f>
        <v>0</v>
      </c>
      <c r="D4" s="6">
        <f>IF(OR(Stats[[#This Row],[Day of week]]="Sat",Stats[[#This Row],[Day of week]]="Sun"),1,0)</f>
        <v>0</v>
      </c>
      <c r="E4" t="s">
        <v>5</v>
      </c>
      <c r="F4" t="s">
        <v>6</v>
      </c>
      <c r="G4">
        <v>4712474</v>
      </c>
      <c r="H4">
        <v>62121445</v>
      </c>
      <c r="I4">
        <v>143665</v>
      </c>
      <c r="M4" t="s">
        <v>6</v>
      </c>
      <c r="N4" t="s">
        <v>102</v>
      </c>
      <c r="O4" s="44">
        <v>2097873</v>
      </c>
      <c r="P4" s="44">
        <v>904141275</v>
      </c>
      <c r="Q4" s="45">
        <f>Table2[[#This Row],[purchases]]/Table2[[#This Row],[games_played]]</f>
        <v>2.3202933634458842E-3</v>
      </c>
      <c r="S4" t="s">
        <v>106</v>
      </c>
      <c r="T4" t="s">
        <v>6</v>
      </c>
      <c r="U4" t="s">
        <v>102</v>
      </c>
      <c r="V4" s="44">
        <v>2097873</v>
      </c>
      <c r="W4" s="44">
        <v>904141275</v>
      </c>
      <c r="X4" s="44">
        <v>68584814</v>
      </c>
      <c r="Y4" s="44">
        <v>6776037</v>
      </c>
      <c r="Z4" s="47">
        <f>Table3[[#This Row],[purchases]]/Table3[[#This Row],[total_count_distinct_players]]</f>
        <v>0.30960176280029167</v>
      </c>
      <c r="AA4" s="48">
        <f>Table3[[#This Row],[purchases]]/Table3[[#This Row],[total_count_players]]</f>
        <v>3.0588010342931016E-2</v>
      </c>
      <c r="AB4" s="51">
        <f>Table3[[#This Row],[games_played]]/Table3[[#This Row],[total_count_distinct_players]]</f>
        <v>133.43216322461049</v>
      </c>
      <c r="AC4" s="52">
        <f>Table3[[#This Row],[games_played]]/Table3[[#This Row],[total_count_players]]</f>
        <v>13.182820252308332</v>
      </c>
      <c r="AF4" s="44">
        <v>204103781</v>
      </c>
      <c r="AG4" s="44">
        <v>10331056</v>
      </c>
      <c r="AH4" s="44">
        <v>2684253732</v>
      </c>
      <c r="AI4" s="44">
        <v>6283916</v>
      </c>
      <c r="AJ4" s="12">
        <v>259.82375199592298</v>
      </c>
      <c r="AK4" s="57">
        <v>0.60825495476938596</v>
      </c>
      <c r="AL4" s="45">
        <v>2.3410290633434001E-3</v>
      </c>
      <c r="AQ4" t="s">
        <v>169</v>
      </c>
      <c r="AR4" t="s">
        <v>6</v>
      </c>
      <c r="AS4" t="s">
        <v>174</v>
      </c>
      <c r="AT4" s="44">
        <v>6805344</v>
      </c>
      <c r="AU4" s="44">
        <f>$AH$8</f>
        <v>8265610</v>
      </c>
      <c r="AV4" s="45">
        <f>AT4/AU4</f>
        <v>0.82333233723826793</v>
      </c>
      <c r="AX4" t="str">
        <f>"&lt;tr&gt;&lt;td&gt;"&amp;AR4&amp;"&lt;/td&gt;&lt;td&gt;"&amp;AS4&amp;"&lt;/td&gt;&lt;td&gt;"&amp;AT4&amp;"&lt;/td&gt;&lt;td&gt;"&amp;AU4&amp;"&lt;/td&gt;&lt;td&gt;"&amp;AV4&amp;"&lt;/tr&gt;"</f>
        <v>&lt;tr&gt;&lt;td&gt;A&lt;/td&gt;&lt;td&gt;Overall&lt;/td&gt;&lt;td&gt;6805344&lt;/td&gt;&lt;td&gt;8265610&lt;/td&gt;&lt;td&gt;0.823332337238268&lt;/tr&gt;</v>
      </c>
      <c r="AY4" t="s">
        <v>175</v>
      </c>
    </row>
    <row r="5" spans="1:54" x14ac:dyDescent="0.3">
      <c r="A5" s="1">
        <f t="shared" ref="A5:A68" si="0">DATE(RIGHT(E5,4),MONTH(LEFT(E5,FIND(" ",E5)-1)&amp;" 1"),MID(E5,FIND(" ",E5)+1,FIND(",",E5)-FIND(" ",E5)-1))</f>
        <v>42847</v>
      </c>
      <c r="B5" s="1" t="str">
        <f>_xlfn.SWITCH(WEEKDAY(Stats[[#This Row],[Date Formatted]],2),1,"Mon",2,"Tue",3,"Wed",4,"Thu",5,"Fri",6,"Sat",7,"Sun")</f>
        <v>Sat</v>
      </c>
      <c r="C5" s="6">
        <f>IF(AND(Stats[[#This Row],[Date Formatted]]&gt;=DATE(2017,5,4),Stats[[#This Row],[Date Formatted]]&lt;=DATE(2017,5,22)),1,0)</f>
        <v>0</v>
      </c>
      <c r="D5" s="6">
        <f>IF(OR(Stats[[#This Row],[Day of week]]="Sat",Stats[[#This Row],[Day of week]]="Sun"),1,0)</f>
        <v>1</v>
      </c>
      <c r="E5" t="s">
        <v>7</v>
      </c>
      <c r="F5" t="s">
        <v>6</v>
      </c>
      <c r="G5">
        <v>4749355</v>
      </c>
      <c r="H5">
        <v>62617845</v>
      </c>
      <c r="I5">
        <v>146276</v>
      </c>
      <c r="M5" t="s">
        <v>8</v>
      </c>
      <c r="N5" t="s">
        <v>102</v>
      </c>
      <c r="O5" s="44">
        <v>527032</v>
      </c>
      <c r="P5" s="44">
        <v>225594338</v>
      </c>
      <c r="Q5" s="45">
        <f>Table2[[#This Row],[purchases]]/Table2[[#This Row],[games_played]]</f>
        <v>2.3361933844279373E-3</v>
      </c>
      <c r="T5" s="46" t="s">
        <v>8</v>
      </c>
      <c r="U5" t="s">
        <v>102</v>
      </c>
      <c r="V5" s="44">
        <v>527032</v>
      </c>
      <c r="W5" s="44">
        <v>225594338</v>
      </c>
      <c r="X5" s="44">
        <v>17124281</v>
      </c>
      <c r="Y5" s="44">
        <v>1692085</v>
      </c>
      <c r="Z5" s="47">
        <f>Table3[[#This Row],[purchases]]/Table3[[#This Row],[total_count_distinct_players]]</f>
        <v>0.31146898648708549</v>
      </c>
      <c r="AA5" s="48">
        <f>Table3[[#This Row],[purchases]]/Table3[[#This Row],[total_count_players]]</f>
        <v>3.0776883420682011E-2</v>
      </c>
      <c r="AB5" s="51">
        <f>Table3[[#This Row],[games_played]]/Table3[[#This Row],[total_count_distinct_players]]</f>
        <v>133.32328931466208</v>
      </c>
      <c r="AC5" s="52">
        <f>Table3[[#This Row],[games_played]]/Table3[[#This Row],[total_count_players]]</f>
        <v>13.173945113374396</v>
      </c>
      <c r="AQ5" t="s">
        <v>169</v>
      </c>
      <c r="AR5" t="s">
        <v>6</v>
      </c>
      <c r="AS5" t="s">
        <v>171</v>
      </c>
      <c r="AT5" s="44">
        <v>4565180</v>
      </c>
      <c r="AU5" s="44">
        <f>$AI$13</f>
        <v>6776037</v>
      </c>
      <c r="AV5" s="45">
        <f t="shared" ref="AV5:AV9" si="1">AT5/AU5</f>
        <v>0.6737241842097379</v>
      </c>
      <c r="AX5" t="str">
        <f t="shared" ref="AX5:AX9" si="2">"&lt;tr&gt;&lt;td&gt;"&amp;AR5&amp;"&lt;/td&gt;&lt;td&gt;"&amp;AS5&amp;"&lt;/td&gt;&lt;td&gt;"&amp;AT5&amp;"&lt;/td&gt;&lt;td&gt;"&amp;AU5&amp;"&lt;/td&gt;&lt;td&gt;"&amp;AV5&amp;"&lt;/tr&gt;"</f>
        <v>&lt;tr&gt;&lt;td&gt;A&lt;/td&gt;&lt;td&gt;Pre-Test&lt;/td&gt;&lt;td&gt;4565180&lt;/td&gt;&lt;td&gt;6776037&lt;/td&gt;&lt;td&gt;0.673724184209738&lt;/tr&gt;</v>
      </c>
      <c r="AY5" t="s">
        <v>176</v>
      </c>
    </row>
    <row r="6" spans="1:54" x14ac:dyDescent="0.3">
      <c r="A6" s="1">
        <f t="shared" si="0"/>
        <v>42847</v>
      </c>
      <c r="B6" s="1" t="str">
        <f>_xlfn.SWITCH(WEEKDAY(Stats[[#This Row],[Date Formatted]],2),1,"Mon",2,"Tue",3,"Wed",4,"Thu",5,"Fri",6,"Sat",7,"Sun")</f>
        <v>Sat</v>
      </c>
      <c r="C6" s="6">
        <f>IF(AND(Stats[[#This Row],[Date Formatted]]&gt;=DATE(2017,5,4),Stats[[#This Row],[Date Formatted]]&lt;=DATE(2017,5,22)),1,0)</f>
        <v>0</v>
      </c>
      <c r="D6" s="6">
        <f>IF(OR(Stats[[#This Row],[Day of week]]="Sat",Stats[[#This Row],[Day of week]]="Sun"),1,0)</f>
        <v>1</v>
      </c>
      <c r="E6" t="s">
        <v>7</v>
      </c>
      <c r="F6" t="s">
        <v>8</v>
      </c>
      <c r="G6">
        <v>1186037</v>
      </c>
      <c r="H6">
        <v>15627478</v>
      </c>
      <c r="I6">
        <v>36460</v>
      </c>
      <c r="M6" t="s">
        <v>6</v>
      </c>
      <c r="N6" t="s">
        <v>103</v>
      </c>
      <c r="O6" s="44">
        <v>3026957</v>
      </c>
      <c r="P6" s="44">
        <v>1310623544</v>
      </c>
      <c r="Q6" s="45">
        <f>Table2[[#This Row],[purchases]]/Table2[[#This Row],[games_played]]</f>
        <v>2.309554878559392E-3</v>
      </c>
      <c r="T6" t="s">
        <v>6</v>
      </c>
      <c r="U6" t="s">
        <v>103</v>
      </c>
      <c r="V6" s="44">
        <v>3026957</v>
      </c>
      <c r="W6" s="44">
        <v>1310623544</v>
      </c>
      <c r="X6" s="44">
        <v>99419615</v>
      </c>
      <c r="Y6" s="44">
        <v>8265610</v>
      </c>
      <c r="Z6" s="47">
        <f>Table3[[#This Row],[purchases]]/Table3[[#This Row],[total_count_distinct_players]]</f>
        <v>0.3662109632561904</v>
      </c>
      <c r="AA6" s="48">
        <f>Table3[[#This Row],[purchases]]/Table3[[#This Row],[total_count_players]]</f>
        <v>3.0446275616738207E-2</v>
      </c>
      <c r="AB6" s="51">
        <f>Table3[[#This Row],[games_played]]/Table3[[#This Row],[total_count_distinct_players]]</f>
        <v>158.56343863308334</v>
      </c>
      <c r="AC6" s="52">
        <f>Table3[[#This Row],[games_played]]/Table3[[#This Row],[total_count_players]]</f>
        <v>13.1827461210748</v>
      </c>
      <c r="AQ6" t="s">
        <v>169</v>
      </c>
      <c r="AR6" t="s">
        <v>6</v>
      </c>
      <c r="AS6" t="s">
        <v>172</v>
      </c>
      <c r="AT6" s="44">
        <v>5751343</v>
      </c>
      <c r="AU6" s="44">
        <f>$AI$15</f>
        <v>8265610</v>
      </c>
      <c r="AV6" s="45">
        <f t="shared" si="1"/>
        <v>0.69581591679259003</v>
      </c>
      <c r="AX6" t="str">
        <f t="shared" si="2"/>
        <v>&lt;tr&gt;&lt;td&gt;A&lt;/td&gt;&lt;td&gt;Test&lt;/td&gt;&lt;td&gt;5751343&lt;/td&gt;&lt;td&gt;8265610&lt;/td&gt;&lt;td&gt;0.69581591679259&lt;/tr&gt;</v>
      </c>
      <c r="AY6" t="s">
        <v>177</v>
      </c>
    </row>
    <row r="7" spans="1:54" ht="15" thickBot="1" x14ac:dyDescent="0.35">
      <c r="A7" s="1">
        <f t="shared" si="0"/>
        <v>42848</v>
      </c>
      <c r="B7" s="1" t="str">
        <f>_xlfn.SWITCH(WEEKDAY(Stats[[#This Row],[Date Formatted]],2),1,"Mon",2,"Tue",3,"Wed",4,"Thu",5,"Fri",6,"Sat",7,"Sun")</f>
        <v>Sun</v>
      </c>
      <c r="C7" s="6">
        <f>IF(AND(Stats[[#This Row],[Date Formatted]]&gt;=DATE(2017,5,4),Stats[[#This Row],[Date Formatted]]&lt;=DATE(2017,5,22)),1,0)</f>
        <v>0</v>
      </c>
      <c r="D7" s="6">
        <f>IF(OR(Stats[[#This Row],[Day of week]]="Sat",Stats[[#This Row],[Day of week]]="Sun"),1,0)</f>
        <v>1</v>
      </c>
      <c r="E7" t="s">
        <v>9</v>
      </c>
      <c r="F7" t="s">
        <v>6</v>
      </c>
      <c r="G7">
        <v>4775491</v>
      </c>
      <c r="H7">
        <v>62948662</v>
      </c>
      <c r="I7">
        <v>145142</v>
      </c>
      <c r="M7" t="s">
        <v>8</v>
      </c>
      <c r="N7" t="s">
        <v>103</v>
      </c>
      <c r="O7" s="44">
        <v>810833</v>
      </c>
      <c r="P7" s="44">
        <v>321157226</v>
      </c>
      <c r="Q7" s="45">
        <f>Table2[[#This Row],[purchases]]/Table2[[#This Row],[games_played]]</f>
        <v>2.5247228907127254E-3</v>
      </c>
      <c r="T7" s="46" t="s">
        <v>8</v>
      </c>
      <c r="U7" t="s">
        <v>103</v>
      </c>
      <c r="V7" s="44">
        <v>810833</v>
      </c>
      <c r="W7" s="44">
        <v>321157226</v>
      </c>
      <c r="X7" s="44">
        <v>24833647</v>
      </c>
      <c r="Y7" s="44">
        <v>2065446</v>
      </c>
      <c r="Z7" s="49">
        <f>Table3[[#This Row],[purchases]]/Table3[[#This Row],[total_count_distinct_players]]</f>
        <v>0.39257041820507532</v>
      </c>
      <c r="AA7" s="50">
        <f>Table3[[#This Row],[purchases]]/Table3[[#This Row],[total_count_players]]</f>
        <v>3.2650580883266965E-2</v>
      </c>
      <c r="AB7" s="53">
        <f>Table3[[#This Row],[games_played]]/Table3[[#This Row],[total_count_distinct_players]]</f>
        <v>155.49049745188205</v>
      </c>
      <c r="AC7" s="54">
        <f>Table3[[#This Row],[games_played]]/Table3[[#This Row],[total_count_players]]</f>
        <v>12.932342398198703</v>
      </c>
      <c r="AF7" t="s">
        <v>155</v>
      </c>
      <c r="AG7" t="s">
        <v>156</v>
      </c>
      <c r="AH7" t="s">
        <v>157</v>
      </c>
      <c r="AI7" t="s">
        <v>158</v>
      </c>
      <c r="AJ7" t="s">
        <v>100</v>
      </c>
      <c r="AK7" t="s">
        <v>159</v>
      </c>
      <c r="AL7" t="s">
        <v>160</v>
      </c>
      <c r="AM7" t="s">
        <v>161</v>
      </c>
      <c r="AQ7" t="s">
        <v>169</v>
      </c>
      <c r="AR7" t="s">
        <v>8</v>
      </c>
      <c r="AS7" t="s">
        <v>174</v>
      </c>
      <c r="AT7" s="44">
        <v>1699352</v>
      </c>
      <c r="AU7" s="44">
        <f>$AH$9</f>
        <v>2065446</v>
      </c>
      <c r="AV7" s="45">
        <f t="shared" si="1"/>
        <v>0.82275305188322523</v>
      </c>
      <c r="AX7" t="str">
        <f t="shared" si="2"/>
        <v>&lt;tr&gt;&lt;td&gt;B&lt;/td&gt;&lt;td&gt;Overall&lt;/td&gt;&lt;td&gt;1699352&lt;/td&gt;&lt;td&gt;2065446&lt;/td&gt;&lt;td&gt;0.822753051883225&lt;/tr&gt;</v>
      </c>
      <c r="AY7" t="s">
        <v>178</v>
      </c>
    </row>
    <row r="8" spans="1:54" x14ac:dyDescent="0.3">
      <c r="A8" s="1">
        <f t="shared" si="0"/>
        <v>42849</v>
      </c>
      <c r="B8" s="1" t="str">
        <f>_xlfn.SWITCH(WEEKDAY(Stats[[#This Row],[Date Formatted]],2),1,"Mon",2,"Tue",3,"Wed",4,"Thu",5,"Fri",6,"Sat",7,"Sun")</f>
        <v>Mon</v>
      </c>
      <c r="C8" s="6">
        <f>IF(AND(Stats[[#This Row],[Date Formatted]]&gt;=DATE(2017,5,4),Stats[[#This Row],[Date Formatted]]&lt;=DATE(2017,5,22)),1,0)</f>
        <v>0</v>
      </c>
      <c r="D8" s="6">
        <f>IF(OR(Stats[[#This Row],[Day of week]]="Sat",Stats[[#This Row],[Day of week]]="Sun"),1,0)</f>
        <v>0</v>
      </c>
      <c r="E8" t="s">
        <v>10</v>
      </c>
      <c r="F8" t="s">
        <v>6</v>
      </c>
      <c r="G8">
        <v>4809514</v>
      </c>
      <c r="H8">
        <v>63406920</v>
      </c>
      <c r="I8">
        <v>146766</v>
      </c>
      <c r="AF8" t="s">
        <v>6</v>
      </c>
      <c r="AG8" s="44">
        <v>163317198</v>
      </c>
      <c r="AH8" s="44">
        <v>8265610</v>
      </c>
      <c r="AI8" s="44">
        <v>2152940504</v>
      </c>
      <c r="AJ8" s="44">
        <v>4982140</v>
      </c>
      <c r="AK8" s="12">
        <v>260.46964519254999</v>
      </c>
      <c r="AL8" s="57">
        <v>0.60275527154075703</v>
      </c>
      <c r="AM8" s="45">
        <v>2.3141094659808498E-3</v>
      </c>
      <c r="AQ8" t="s">
        <v>169</v>
      </c>
      <c r="AR8" t="s">
        <v>8</v>
      </c>
      <c r="AS8" t="s">
        <v>171</v>
      </c>
      <c r="AT8" s="44">
        <v>1139057</v>
      </c>
      <c r="AU8" s="44">
        <f>$AI$14</f>
        <v>1692085</v>
      </c>
      <c r="AV8" s="45">
        <f t="shared" si="1"/>
        <v>0.67316771911576545</v>
      </c>
      <c r="AX8" t="str">
        <f t="shared" si="2"/>
        <v>&lt;tr&gt;&lt;td&gt;B&lt;/td&gt;&lt;td&gt;Pre-Test&lt;/td&gt;&lt;td&gt;1139057&lt;/td&gt;&lt;td&gt;1692085&lt;/td&gt;&lt;td&gt;0.673167719115765&lt;/tr&gt;</v>
      </c>
      <c r="AY8" t="s">
        <v>179</v>
      </c>
    </row>
    <row r="9" spans="1:54" x14ac:dyDescent="0.3">
      <c r="A9" s="1">
        <f t="shared" si="0"/>
        <v>42849</v>
      </c>
      <c r="B9" s="1" t="str">
        <f>_xlfn.SWITCH(WEEKDAY(Stats[[#This Row],[Date Formatted]],2),1,"Mon",2,"Tue",3,"Wed",4,"Thu",5,"Fri",6,"Sat",7,"Sun")</f>
        <v>Mon</v>
      </c>
      <c r="C9" s="6">
        <f>IF(AND(Stats[[#This Row],[Date Formatted]]&gt;=DATE(2017,5,4),Stats[[#This Row],[Date Formatted]]&lt;=DATE(2017,5,22)),1,0)</f>
        <v>0</v>
      </c>
      <c r="D9" s="6">
        <f>IF(OR(Stats[[#This Row],[Day of week]]="Sat",Stats[[#This Row],[Day of week]]="Sun"),1,0)</f>
        <v>0</v>
      </c>
      <c r="E9" t="s">
        <v>10</v>
      </c>
      <c r="F9" t="s">
        <v>8</v>
      </c>
      <c r="G9">
        <v>1200400</v>
      </c>
      <c r="H9">
        <v>15812621</v>
      </c>
      <c r="I9">
        <v>36515</v>
      </c>
      <c r="AF9" t="s">
        <v>8</v>
      </c>
      <c r="AG9" s="44">
        <v>40786583</v>
      </c>
      <c r="AH9" s="44">
        <v>2065446</v>
      </c>
      <c r="AI9" s="44">
        <v>531313228</v>
      </c>
      <c r="AJ9" s="44">
        <v>1301776</v>
      </c>
      <c r="AK9" s="12">
        <v>257.23898276691801</v>
      </c>
      <c r="AL9" s="57">
        <v>0.63026387521145499</v>
      </c>
      <c r="AM9" s="45">
        <v>2.4501102765692802E-3</v>
      </c>
      <c r="AQ9" t="s">
        <v>169</v>
      </c>
      <c r="AR9" t="s">
        <v>8</v>
      </c>
      <c r="AS9" t="s">
        <v>172</v>
      </c>
      <c r="AT9" s="44">
        <v>1436431</v>
      </c>
      <c r="AU9" s="44">
        <f>$AI$16</f>
        <v>2065446</v>
      </c>
      <c r="AV9" s="45">
        <f t="shared" si="1"/>
        <v>0.69545802698303416</v>
      </c>
      <c r="AX9" t="str">
        <f t="shared" si="2"/>
        <v>&lt;tr&gt;&lt;td&gt;B&lt;/td&gt;&lt;td&gt;Test&lt;/td&gt;&lt;td&gt;1436431&lt;/td&gt;&lt;td&gt;2065446&lt;/td&gt;&lt;td&gt;0.695458026983034&lt;/tr&gt;</v>
      </c>
      <c r="AY9" t="s">
        <v>180</v>
      </c>
    </row>
    <row r="10" spans="1:54" x14ac:dyDescent="0.3">
      <c r="A10" s="1">
        <f t="shared" si="0"/>
        <v>42850</v>
      </c>
      <c r="B10" s="1" t="str">
        <f>_xlfn.SWITCH(WEEKDAY(Stats[[#This Row],[Date Formatted]],2),1,"Mon",2,"Tue",3,"Wed",4,"Thu",5,"Fri",6,"Sat",7,"Sun")</f>
        <v>Tue</v>
      </c>
      <c r="C10" s="6">
        <f>IF(AND(Stats[[#This Row],[Date Formatted]]&gt;=DATE(2017,5,4),Stats[[#This Row],[Date Formatted]]&lt;=DATE(2017,5,22)),1,0)</f>
        <v>0</v>
      </c>
      <c r="D10" s="6">
        <f>IF(OR(Stats[[#This Row],[Day of week]]="Sat",Stats[[#This Row],[Day of week]]="Sun"),1,0)</f>
        <v>0</v>
      </c>
      <c r="E10" t="s">
        <v>11</v>
      </c>
      <c r="F10" t="s">
        <v>6</v>
      </c>
      <c r="G10">
        <v>4843440</v>
      </c>
      <c r="H10">
        <v>63860262</v>
      </c>
      <c r="I10">
        <v>147152</v>
      </c>
      <c r="T10" t="s">
        <v>153</v>
      </c>
      <c r="V10" t="s">
        <v>154</v>
      </c>
      <c r="AQ10" s="34"/>
      <c r="AR10" s="34"/>
      <c r="AS10" s="34"/>
      <c r="AT10" s="34"/>
      <c r="AU10" s="34"/>
      <c r="AV10" s="34"/>
    </row>
    <row r="11" spans="1:54" x14ac:dyDescent="0.3">
      <c r="A11" s="1">
        <f t="shared" si="0"/>
        <v>42850</v>
      </c>
      <c r="B11" s="1" t="str">
        <f>_xlfn.SWITCH(WEEKDAY(Stats[[#This Row],[Date Formatted]],2),1,"Mon",2,"Tue",3,"Wed",4,"Thu",5,"Fri",6,"Sat",7,"Sun")</f>
        <v>Tue</v>
      </c>
      <c r="C11" s="6">
        <f>IF(AND(Stats[[#This Row],[Date Formatted]]&gt;=DATE(2017,5,4),Stats[[#This Row],[Date Formatted]]&lt;=DATE(2017,5,22)),1,0)</f>
        <v>0</v>
      </c>
      <c r="D11" s="6">
        <f>IF(OR(Stats[[#This Row],[Day of week]]="Sat",Stats[[#This Row],[Day of week]]="Sun"),1,0)</f>
        <v>0</v>
      </c>
      <c r="E11" t="s">
        <v>11</v>
      </c>
      <c r="F11" t="s">
        <v>8</v>
      </c>
      <c r="G11">
        <v>1208149</v>
      </c>
      <c r="H11">
        <v>15920316</v>
      </c>
      <c r="I11">
        <v>37088</v>
      </c>
      <c r="L11">
        <v>0</v>
      </c>
      <c r="M11" t="s">
        <v>6</v>
      </c>
      <c r="N11" t="s">
        <v>102</v>
      </c>
      <c r="O11" s="44">
        <f>SUMIFS(Stats[total_purchases],Stats[test_group],$M11,Stats[Period Study],$L11)</f>
        <v>2097873</v>
      </c>
      <c r="P11" s="44">
        <f>SUMIFS(Stats[game_round],Stats[test_group],$M11,Stats[Period Study],$L11)</f>
        <v>904141275</v>
      </c>
      <c r="T11" t="s">
        <v>6</v>
      </c>
      <c r="U11" s="71">
        <v>29641</v>
      </c>
      <c r="V11" s="72">
        <f>U11/Y6</f>
        <v>3.5860632185646312E-3</v>
      </c>
    </row>
    <row r="12" spans="1:54" x14ac:dyDescent="0.3">
      <c r="A12" s="1">
        <f t="shared" si="0"/>
        <v>42851</v>
      </c>
      <c r="B12" s="1" t="str">
        <f>_xlfn.SWITCH(WEEKDAY(Stats[[#This Row],[Date Formatted]],2),1,"Mon",2,"Tue",3,"Wed",4,"Thu",5,"Fri",6,"Sat",7,"Sun")</f>
        <v>Wed</v>
      </c>
      <c r="C12" s="6">
        <f>IF(AND(Stats[[#This Row],[Date Formatted]]&gt;=DATE(2017,5,4),Stats[[#This Row],[Date Formatted]]&lt;=DATE(2017,5,22)),1,0)</f>
        <v>0</v>
      </c>
      <c r="D12" s="6">
        <f>IF(OR(Stats[[#This Row],[Day of week]]="Sat",Stats[[#This Row],[Day of week]]="Sun"),1,0)</f>
        <v>0</v>
      </c>
      <c r="E12" t="s">
        <v>12</v>
      </c>
      <c r="F12" t="s">
        <v>6</v>
      </c>
      <c r="G12">
        <v>4876323</v>
      </c>
      <c r="H12">
        <v>64279406</v>
      </c>
      <c r="I12">
        <v>149561</v>
      </c>
      <c r="L12">
        <v>0</v>
      </c>
      <c r="M12" t="s">
        <v>8</v>
      </c>
      <c r="N12" t="s">
        <v>102</v>
      </c>
      <c r="O12" s="44">
        <f>SUMIFS(Stats[total_purchases],Stats[test_group],$M12,Stats[Period Study],$L12)</f>
        <v>527032</v>
      </c>
      <c r="P12" s="44">
        <f>SUMIFS(Stats[game_round],Stats[test_group],$M12,Stats[Period Study],$L12)</f>
        <v>225594338</v>
      </c>
      <c r="T12" t="s">
        <v>8</v>
      </c>
      <c r="U12" s="71">
        <v>7431</v>
      </c>
      <c r="V12" s="72">
        <f>U12/Y7</f>
        <v>3.5977701668307958E-3</v>
      </c>
      <c r="AF12" t="s">
        <v>155</v>
      </c>
      <c r="AG12" t="s">
        <v>167</v>
      </c>
      <c r="AH12" t="s">
        <v>156</v>
      </c>
      <c r="AI12" t="s">
        <v>157</v>
      </c>
      <c r="AJ12" t="s">
        <v>158</v>
      </c>
      <c r="AK12" t="s">
        <v>100</v>
      </c>
      <c r="AL12" t="s">
        <v>159</v>
      </c>
      <c r="AM12" t="s">
        <v>160</v>
      </c>
      <c r="AN12" t="s">
        <v>161</v>
      </c>
    </row>
    <row r="13" spans="1:54" x14ac:dyDescent="0.3">
      <c r="A13" s="1">
        <f t="shared" si="0"/>
        <v>42851</v>
      </c>
      <c r="B13" s="1" t="str">
        <f>_xlfn.SWITCH(WEEKDAY(Stats[[#This Row],[Date Formatted]],2),1,"Mon",2,"Tue",3,"Wed",4,"Thu",5,"Fri",6,"Sat",7,"Sun")</f>
        <v>Wed</v>
      </c>
      <c r="C13" s="6">
        <f>IF(AND(Stats[[#This Row],[Date Formatted]]&gt;=DATE(2017,5,4),Stats[[#This Row],[Date Formatted]]&lt;=DATE(2017,5,22)),1,0)</f>
        <v>0</v>
      </c>
      <c r="D13" s="6">
        <f>IF(OR(Stats[[#This Row],[Day of week]]="Sat",Stats[[#This Row],[Day of week]]="Sun"),1,0)</f>
        <v>0</v>
      </c>
      <c r="E13" t="s">
        <v>12</v>
      </c>
      <c r="F13" t="s">
        <v>8</v>
      </c>
      <c r="G13">
        <v>1217660</v>
      </c>
      <c r="H13">
        <v>16037296</v>
      </c>
      <c r="I13">
        <v>38149</v>
      </c>
      <c r="L13">
        <v>1</v>
      </c>
      <c r="M13" t="s">
        <v>6</v>
      </c>
      <c r="N13" t="s">
        <v>103</v>
      </c>
      <c r="O13" s="44">
        <f>SUMIFS(Stats[total_purchases],Stats[test_group],$M13,Stats[Period Study],$L13)</f>
        <v>3026957</v>
      </c>
      <c r="P13" s="44">
        <f>SUMIFS(Stats[game_round],Stats[test_group],$M13,Stats[Period Study],$L13)</f>
        <v>1310623544</v>
      </c>
      <c r="AF13" t="s">
        <v>6</v>
      </c>
      <c r="AG13" t="s">
        <v>102</v>
      </c>
      <c r="AH13" s="44">
        <v>63897583</v>
      </c>
      <c r="AI13" s="44">
        <v>6776037</v>
      </c>
      <c r="AJ13" s="44">
        <v>842316960</v>
      </c>
      <c r="AK13" s="44">
        <v>1955183</v>
      </c>
      <c r="AL13" s="12">
        <v>124.308199615793</v>
      </c>
      <c r="AM13" s="57">
        <v>0.28854373138753497</v>
      </c>
      <c r="AN13" s="45">
        <v>2.3211962869654199E-3</v>
      </c>
    </row>
    <row r="14" spans="1:54" x14ac:dyDescent="0.3">
      <c r="A14" s="1">
        <f t="shared" si="0"/>
        <v>42852</v>
      </c>
      <c r="B14" s="1" t="str">
        <f>_xlfn.SWITCH(WEEKDAY(Stats[[#This Row],[Date Formatted]],2),1,"Mon",2,"Tue",3,"Wed",4,"Thu",5,"Fri",6,"Sat",7,"Sun")</f>
        <v>Thu</v>
      </c>
      <c r="C14" s="6">
        <f>IF(AND(Stats[[#This Row],[Date Formatted]]&gt;=DATE(2017,5,4),Stats[[#This Row],[Date Formatted]]&lt;=DATE(2017,5,22)),1,0)</f>
        <v>0</v>
      </c>
      <c r="D14" s="6">
        <f>IF(OR(Stats[[#This Row],[Day of week]]="Sat",Stats[[#This Row],[Day of week]]="Sun"),1,0)</f>
        <v>0</v>
      </c>
      <c r="E14" t="s">
        <v>13</v>
      </c>
      <c r="F14" t="s">
        <v>6</v>
      </c>
      <c r="G14">
        <v>4916502</v>
      </c>
      <c r="H14">
        <v>64808675</v>
      </c>
      <c r="I14">
        <v>150433</v>
      </c>
      <c r="L14">
        <v>1</v>
      </c>
      <c r="M14" t="s">
        <v>8</v>
      </c>
      <c r="N14" t="s">
        <v>103</v>
      </c>
      <c r="O14" s="44">
        <f>SUMIFS(Stats[total_purchases],Stats[test_group],$M14,Stats[Period Study],$L14)</f>
        <v>810833</v>
      </c>
      <c r="P14" s="44">
        <f>SUMIFS(Stats[game_round],Stats[test_group],$M14,Stats[Period Study],$L14)</f>
        <v>321157226</v>
      </c>
      <c r="AF14" t="s">
        <v>8</v>
      </c>
      <c r="AG14" t="s">
        <v>102</v>
      </c>
      <c r="AH14" s="44">
        <v>15952936</v>
      </c>
      <c r="AI14" s="44">
        <v>1692085</v>
      </c>
      <c r="AJ14" s="44">
        <v>210156002</v>
      </c>
      <c r="AK14" s="44">
        <v>490943</v>
      </c>
      <c r="AL14" s="12">
        <v>124.19943560754901</v>
      </c>
      <c r="AM14" s="57">
        <v>0.29014086171793901</v>
      </c>
      <c r="AN14" s="45">
        <v>2.3360884073156201E-3</v>
      </c>
      <c r="AR14" t="s">
        <v>6</v>
      </c>
      <c r="AS14" t="s">
        <v>174</v>
      </c>
      <c r="AT14">
        <v>6805344</v>
      </c>
      <c r="AU14">
        <v>8265610</v>
      </c>
      <c r="AV14" s="45">
        <v>0.82333233723826793</v>
      </c>
      <c r="AY14" s="81" t="s">
        <v>181</v>
      </c>
      <c r="AZ14" s="82"/>
      <c r="BA14" s="81" t="s">
        <v>182</v>
      </c>
      <c r="BB14" s="82"/>
    </row>
    <row r="15" spans="1:54" x14ac:dyDescent="0.3">
      <c r="A15" s="1">
        <f t="shared" si="0"/>
        <v>42853</v>
      </c>
      <c r="B15" s="1" t="str">
        <f>_xlfn.SWITCH(WEEKDAY(Stats[[#This Row],[Date Formatted]],2),1,"Mon",2,"Tue",3,"Wed",4,"Thu",5,"Fri",6,"Sat",7,"Sun")</f>
        <v>Fri</v>
      </c>
      <c r="C15" s="6">
        <f>IF(AND(Stats[[#This Row],[Date Formatted]]&gt;=DATE(2017,5,4),Stats[[#This Row],[Date Formatted]]&lt;=DATE(2017,5,22)),1,0)</f>
        <v>0</v>
      </c>
      <c r="D15" s="6">
        <f>IF(OR(Stats[[#This Row],[Day of week]]="Sat",Stats[[#This Row],[Day of week]]="Sun"),1,0)</f>
        <v>0</v>
      </c>
      <c r="E15" t="s">
        <v>14</v>
      </c>
      <c r="F15" t="s">
        <v>6</v>
      </c>
      <c r="G15">
        <v>4946430</v>
      </c>
      <c r="H15">
        <v>65217800</v>
      </c>
      <c r="I15">
        <v>153269</v>
      </c>
      <c r="AF15" t="s">
        <v>6</v>
      </c>
      <c r="AG15" t="s">
        <v>103</v>
      </c>
      <c r="AH15" s="44">
        <v>99419615</v>
      </c>
      <c r="AI15" s="44">
        <v>8265610</v>
      </c>
      <c r="AJ15" s="44">
        <v>1310623544</v>
      </c>
      <c r="AK15" s="44">
        <v>3026957</v>
      </c>
      <c r="AL15" s="12">
        <v>158.563438633083</v>
      </c>
      <c r="AM15" s="57">
        <v>0.36621096325619001</v>
      </c>
      <c r="AN15" s="45">
        <v>2.3095548785593899E-3</v>
      </c>
      <c r="AR15" t="s">
        <v>6</v>
      </c>
      <c r="AS15" t="s">
        <v>171</v>
      </c>
      <c r="AT15">
        <v>4565180</v>
      </c>
      <c r="AU15">
        <v>6776037</v>
      </c>
      <c r="AV15" s="45">
        <v>0.6737241842097379</v>
      </c>
      <c r="AY15" t="s">
        <v>145</v>
      </c>
      <c r="AZ15" t="s">
        <v>146</v>
      </c>
      <c r="BA15" t="s">
        <v>184</v>
      </c>
      <c r="BB15" t="s">
        <v>185</v>
      </c>
    </row>
    <row r="16" spans="1:54" x14ac:dyDescent="0.3">
      <c r="A16" s="1">
        <f t="shared" si="0"/>
        <v>42853</v>
      </c>
      <c r="B16" s="1" t="str">
        <f>_xlfn.SWITCH(WEEKDAY(Stats[[#This Row],[Date Formatted]],2),1,"Mon",2,"Tue",3,"Wed",4,"Thu",5,"Fri",6,"Sat",7,"Sun")</f>
        <v>Fri</v>
      </c>
      <c r="C16" s="6">
        <f>IF(AND(Stats[[#This Row],[Date Formatted]]&gt;=DATE(2017,5,4),Stats[[#This Row],[Date Formatted]]&lt;=DATE(2017,5,22)),1,0)</f>
        <v>0</v>
      </c>
      <c r="D16" s="6">
        <f>IF(OR(Stats[[#This Row],[Day of week]]="Sat",Stats[[#This Row],[Day of week]]="Sun"),1,0)</f>
        <v>0</v>
      </c>
      <c r="E16" t="s">
        <v>14</v>
      </c>
      <c r="F16" t="s">
        <v>8</v>
      </c>
      <c r="G16">
        <v>1235062</v>
      </c>
      <c r="H16">
        <v>16279952</v>
      </c>
      <c r="I16">
        <v>38163</v>
      </c>
      <c r="AF16" t="s">
        <v>8</v>
      </c>
      <c r="AG16" t="s">
        <v>103</v>
      </c>
      <c r="AH16" s="44">
        <v>24833647</v>
      </c>
      <c r="AI16" s="44">
        <v>2065446</v>
      </c>
      <c r="AJ16" s="44">
        <v>321157226</v>
      </c>
      <c r="AK16" s="44">
        <v>810833</v>
      </c>
      <c r="AL16" s="12">
        <v>155.49049745188199</v>
      </c>
      <c r="AM16" s="57">
        <v>0.39257041820507499</v>
      </c>
      <c r="AN16" s="45">
        <v>2.5247228907127198E-3</v>
      </c>
      <c r="AR16" t="s">
        <v>6</v>
      </c>
      <c r="AS16" t="s">
        <v>172</v>
      </c>
      <c r="AT16">
        <v>5751343</v>
      </c>
      <c r="AU16">
        <v>8265610</v>
      </c>
      <c r="AV16" s="45">
        <v>0.69581591679259003</v>
      </c>
      <c r="AX16" s="2" t="s">
        <v>186</v>
      </c>
      <c r="AY16" s="45">
        <v>0.6737241842097379</v>
      </c>
      <c r="AZ16" s="45">
        <v>0.67316771911576545</v>
      </c>
      <c r="BA16" s="45">
        <v>0.69581591679259003</v>
      </c>
      <c r="BB16" s="45">
        <v>0.69545802698303416</v>
      </c>
    </row>
    <row r="17" spans="1:51" x14ac:dyDescent="0.3">
      <c r="A17" s="1">
        <f t="shared" si="0"/>
        <v>42854</v>
      </c>
      <c r="B17" s="1" t="str">
        <f>_xlfn.SWITCH(WEEKDAY(Stats[[#This Row],[Date Formatted]],2),1,"Mon",2,"Tue",3,"Wed",4,"Thu",5,"Fri",6,"Sat",7,"Sun")</f>
        <v>Sat</v>
      </c>
      <c r="C17" s="6">
        <f>IF(AND(Stats[[#This Row],[Date Formatted]]&gt;=DATE(2017,5,4),Stats[[#This Row],[Date Formatted]]&lt;=DATE(2017,5,22)),1,0)</f>
        <v>0</v>
      </c>
      <c r="D17" s="6">
        <f>IF(OR(Stats[[#This Row],[Day of week]]="Sat",Stats[[#This Row],[Day of week]]="Sun"),1,0)</f>
        <v>1</v>
      </c>
      <c r="E17" t="s">
        <v>15</v>
      </c>
      <c r="F17" t="s">
        <v>6</v>
      </c>
      <c r="G17">
        <v>4982431</v>
      </c>
      <c r="H17">
        <v>65678902</v>
      </c>
      <c r="I17">
        <v>152490</v>
      </c>
      <c r="AR17" t="s">
        <v>8</v>
      </c>
      <c r="AS17" t="s">
        <v>174</v>
      </c>
      <c r="AT17">
        <v>1699352</v>
      </c>
      <c r="AU17">
        <v>2065446</v>
      </c>
      <c r="AV17" s="45">
        <v>0.82275305188322523</v>
      </c>
      <c r="AY17" s="45"/>
    </row>
    <row r="18" spans="1:51" x14ac:dyDescent="0.3">
      <c r="A18" s="1">
        <f t="shared" si="0"/>
        <v>42854</v>
      </c>
      <c r="B18" s="1" t="str">
        <f>_xlfn.SWITCH(WEEKDAY(Stats[[#This Row],[Date Formatted]],2),1,"Mon",2,"Tue",3,"Wed",4,"Thu",5,"Fri",6,"Sat",7,"Sun")</f>
        <v>Sat</v>
      </c>
      <c r="C18" s="6">
        <f>IF(AND(Stats[[#This Row],[Date Formatted]]&gt;=DATE(2017,5,4),Stats[[#This Row],[Date Formatted]]&lt;=DATE(2017,5,22)),1,0)</f>
        <v>0</v>
      </c>
      <c r="D18" s="6">
        <f>IF(OR(Stats[[#This Row],[Day of week]]="Sat",Stats[[#This Row],[Day of week]]="Sun"),1,0)</f>
        <v>1</v>
      </c>
      <c r="E18" t="s">
        <v>15</v>
      </c>
      <c r="F18" t="s">
        <v>8</v>
      </c>
      <c r="G18">
        <v>1243316</v>
      </c>
      <c r="H18">
        <v>16379180</v>
      </c>
      <c r="I18">
        <v>38428</v>
      </c>
      <c r="AR18" t="s">
        <v>8</v>
      </c>
      <c r="AS18" t="s">
        <v>171</v>
      </c>
      <c r="AT18">
        <v>1139057</v>
      </c>
      <c r="AU18">
        <v>1692085</v>
      </c>
      <c r="AV18" s="45">
        <v>0.67316771911576545</v>
      </c>
    </row>
    <row r="19" spans="1:51" x14ac:dyDescent="0.3">
      <c r="A19" s="1">
        <f t="shared" si="0"/>
        <v>42855</v>
      </c>
      <c r="B19" s="1" t="str">
        <f>_xlfn.SWITCH(WEEKDAY(Stats[[#This Row],[Date Formatted]],2),1,"Mon",2,"Tue",3,"Wed",4,"Thu",5,"Fri",6,"Sat",7,"Sun")</f>
        <v>Sun</v>
      </c>
      <c r="C19" s="6">
        <f>IF(AND(Stats[[#This Row],[Date Formatted]]&gt;=DATE(2017,5,4),Stats[[#This Row],[Date Formatted]]&lt;=DATE(2017,5,22)),1,0)</f>
        <v>0</v>
      </c>
      <c r="D19" s="6">
        <f>IF(OR(Stats[[#This Row],[Day of week]]="Sat",Stats[[#This Row],[Day of week]]="Sun"),1,0)</f>
        <v>1</v>
      </c>
      <c r="E19" t="s">
        <v>16</v>
      </c>
      <c r="F19" t="s">
        <v>6</v>
      </c>
      <c r="G19">
        <v>5019972</v>
      </c>
      <c r="H19">
        <v>66160964</v>
      </c>
      <c r="I19">
        <v>151950</v>
      </c>
      <c r="AR19" t="s">
        <v>8</v>
      </c>
      <c r="AS19" t="s">
        <v>172</v>
      </c>
      <c r="AT19">
        <v>1436431</v>
      </c>
      <c r="AU19">
        <v>2065446</v>
      </c>
      <c r="AV19" s="45">
        <v>0.69545802698303416</v>
      </c>
    </row>
    <row r="20" spans="1:51" x14ac:dyDescent="0.3">
      <c r="A20" s="1">
        <f t="shared" si="0"/>
        <v>42855</v>
      </c>
      <c r="B20" s="1" t="str">
        <f>_xlfn.SWITCH(WEEKDAY(Stats[[#This Row],[Date Formatted]],2),1,"Mon",2,"Tue",3,"Wed",4,"Thu",5,"Fri",6,"Sat",7,"Sun")</f>
        <v>Sun</v>
      </c>
      <c r="C20" s="6">
        <f>IF(AND(Stats[[#This Row],[Date Formatted]]&gt;=DATE(2017,5,4),Stats[[#This Row],[Date Formatted]]&lt;=DATE(2017,5,22)),1,0)</f>
        <v>0</v>
      </c>
      <c r="D20" s="6">
        <f>IF(OR(Stats[[#This Row],[Day of week]]="Sat",Stats[[#This Row],[Day of week]]="Sun"),1,0)</f>
        <v>1</v>
      </c>
      <c r="E20" t="s">
        <v>16</v>
      </c>
      <c r="F20" t="s">
        <v>8</v>
      </c>
      <c r="G20">
        <v>1252997</v>
      </c>
      <c r="H20">
        <v>16513049</v>
      </c>
      <c r="I20">
        <v>39397</v>
      </c>
    </row>
    <row r="21" spans="1:51" x14ac:dyDescent="0.3">
      <c r="A21" s="1">
        <f t="shared" si="0"/>
        <v>42856</v>
      </c>
      <c r="B21" s="1" t="str">
        <f>_xlfn.SWITCH(WEEKDAY(Stats[[#This Row],[Date Formatted]],2),1,"Mon",2,"Tue",3,"Wed",4,"Thu",5,"Fri",6,"Sat",7,"Sun")</f>
        <v>Mon</v>
      </c>
      <c r="C21" s="6">
        <f>IF(AND(Stats[[#This Row],[Date Formatted]]&gt;=DATE(2017,5,4),Stats[[#This Row],[Date Formatted]]&lt;=DATE(2017,5,22)),1,0)</f>
        <v>0</v>
      </c>
      <c r="D21" s="6">
        <f>IF(OR(Stats[[#This Row],[Day of week]]="Sat",Stats[[#This Row],[Day of week]]="Sun"),1,0)</f>
        <v>0</v>
      </c>
      <c r="E21" t="s">
        <v>17</v>
      </c>
      <c r="F21" t="s">
        <v>6</v>
      </c>
      <c r="G21">
        <v>5050040</v>
      </c>
      <c r="H21">
        <v>66576333</v>
      </c>
      <c r="I21">
        <v>154159</v>
      </c>
    </row>
    <row r="22" spans="1:51" x14ac:dyDescent="0.3">
      <c r="A22" s="1">
        <f t="shared" si="0"/>
        <v>42856</v>
      </c>
      <c r="B22" s="1" t="str">
        <f>_xlfn.SWITCH(WEEKDAY(Stats[[#This Row],[Date Formatted]],2),1,"Mon",2,"Tue",3,"Wed",4,"Thu",5,"Fri",6,"Sat",7,"Sun")</f>
        <v>Mon</v>
      </c>
      <c r="C22" s="6">
        <f>IF(AND(Stats[[#This Row],[Date Formatted]]&gt;=DATE(2017,5,4),Stats[[#This Row],[Date Formatted]]&lt;=DATE(2017,5,22)),1,0)</f>
        <v>0</v>
      </c>
      <c r="D22" s="6">
        <f>IF(OR(Stats[[#This Row],[Day of week]]="Sat",Stats[[#This Row],[Day of week]]="Sun"),1,0)</f>
        <v>0</v>
      </c>
      <c r="E22" t="s">
        <v>17</v>
      </c>
      <c r="F22" t="s">
        <v>8</v>
      </c>
      <c r="G22">
        <v>1261049</v>
      </c>
      <c r="H22">
        <v>16608703</v>
      </c>
      <c r="I22">
        <v>38772</v>
      </c>
    </row>
    <row r="23" spans="1:51" x14ac:dyDescent="0.3">
      <c r="A23" s="1">
        <f t="shared" si="0"/>
        <v>42857</v>
      </c>
      <c r="B23" s="1" t="str">
        <f>_xlfn.SWITCH(WEEKDAY(Stats[[#This Row],[Date Formatted]],2),1,"Mon",2,"Tue",3,"Wed",4,"Thu",5,"Fri",6,"Sat",7,"Sun")</f>
        <v>Tue</v>
      </c>
      <c r="C23" s="6">
        <f>IF(AND(Stats[[#This Row],[Date Formatted]]&gt;=DATE(2017,5,4),Stats[[#This Row],[Date Formatted]]&lt;=DATE(2017,5,22)),1,0)</f>
        <v>0</v>
      </c>
      <c r="D23" s="6">
        <f>IF(OR(Stats[[#This Row],[Day of week]]="Sat",Stats[[#This Row],[Day of week]]="Sun"),1,0)</f>
        <v>0</v>
      </c>
      <c r="E23" t="s">
        <v>18</v>
      </c>
      <c r="F23" t="s">
        <v>6</v>
      </c>
      <c r="G23">
        <v>5087742</v>
      </c>
      <c r="H23">
        <v>67061434</v>
      </c>
      <c r="I23">
        <v>157094</v>
      </c>
    </row>
    <row r="24" spans="1:51" x14ac:dyDescent="0.3">
      <c r="A24" s="1">
        <f t="shared" si="0"/>
        <v>42857</v>
      </c>
      <c r="B24" s="1" t="str">
        <f>_xlfn.SWITCH(WEEKDAY(Stats[[#This Row],[Date Formatted]],2),1,"Mon",2,"Tue",3,"Wed",4,"Thu",5,"Fri",6,"Sat",7,"Sun")</f>
        <v>Tue</v>
      </c>
      <c r="C24" s="6">
        <f>IF(AND(Stats[[#This Row],[Date Formatted]]&gt;=DATE(2017,5,4),Stats[[#This Row],[Date Formatted]]&lt;=DATE(2017,5,22)),1,0)</f>
        <v>0</v>
      </c>
      <c r="D24" s="6">
        <f>IF(OR(Stats[[#This Row],[Day of week]]="Sat",Stats[[#This Row],[Day of week]]="Sun"),1,0)</f>
        <v>0</v>
      </c>
      <c r="E24" t="s">
        <v>18</v>
      </c>
      <c r="F24" t="s">
        <v>8</v>
      </c>
      <c r="G24">
        <v>1270550</v>
      </c>
      <c r="H24">
        <v>16734916</v>
      </c>
      <c r="I24">
        <v>39020</v>
      </c>
    </row>
    <row r="25" spans="1:51" x14ac:dyDescent="0.3">
      <c r="A25" s="1">
        <f t="shared" si="0"/>
        <v>42858</v>
      </c>
      <c r="B25" s="1" t="str">
        <f>_xlfn.SWITCH(WEEKDAY(Stats[[#This Row],[Date Formatted]],2),1,"Mon",2,"Tue",3,"Wed",4,"Thu",5,"Fri",6,"Sat",7,"Sun")</f>
        <v>Wed</v>
      </c>
      <c r="C25" s="6">
        <f>IF(AND(Stats[[#This Row],[Date Formatted]]&gt;=DATE(2017,5,4),Stats[[#This Row],[Date Formatted]]&lt;=DATE(2017,5,22)),1,0)</f>
        <v>0</v>
      </c>
      <c r="D25" s="6">
        <f>IF(OR(Stats[[#This Row],[Day of week]]="Sat",Stats[[#This Row],[Day of week]]="Sun"),1,0)</f>
        <v>0</v>
      </c>
      <c r="E25" t="s">
        <v>19</v>
      </c>
      <c r="F25" t="s">
        <v>6</v>
      </c>
      <c r="G25">
        <v>5127869</v>
      </c>
      <c r="H25">
        <v>67578312</v>
      </c>
      <c r="I25">
        <v>157226</v>
      </c>
    </row>
    <row r="26" spans="1:51" x14ac:dyDescent="0.3">
      <c r="A26" s="1">
        <f t="shared" si="0"/>
        <v>42858</v>
      </c>
      <c r="B26" s="1" t="str">
        <f>_xlfn.SWITCH(WEEKDAY(Stats[[#This Row],[Date Formatted]],2),1,"Mon",2,"Tue",3,"Wed",4,"Thu",5,"Fri",6,"Sat",7,"Sun")</f>
        <v>Wed</v>
      </c>
      <c r="C26" s="6">
        <f>IF(AND(Stats[[#This Row],[Date Formatted]]&gt;=DATE(2017,5,4),Stats[[#This Row],[Date Formatted]]&lt;=DATE(2017,5,22)),1,0)</f>
        <v>0</v>
      </c>
      <c r="D26" s="6">
        <f>IF(OR(Stats[[#This Row],[Day of week]]="Sat",Stats[[#This Row],[Day of week]]="Sun"),1,0)</f>
        <v>0</v>
      </c>
      <c r="E26" t="s">
        <v>19</v>
      </c>
      <c r="F26" t="s">
        <v>8</v>
      </c>
      <c r="G26">
        <v>1280640</v>
      </c>
      <c r="H26">
        <v>16879855</v>
      </c>
      <c r="I26">
        <v>38803</v>
      </c>
    </row>
    <row r="27" spans="1:51" x14ac:dyDescent="0.3">
      <c r="A27" s="1">
        <f t="shared" si="0"/>
        <v>42859</v>
      </c>
      <c r="B27" s="1" t="str">
        <f>_xlfn.SWITCH(WEEKDAY(Stats[[#This Row],[Date Formatted]],2),1,"Mon",2,"Tue",3,"Wed",4,"Thu",5,"Fri",6,"Sat",7,"Sun")</f>
        <v>Thu</v>
      </c>
      <c r="C27" s="6">
        <f>IF(AND(Stats[[#This Row],[Date Formatted]]&gt;=DATE(2017,5,4),Stats[[#This Row],[Date Formatted]]&lt;=DATE(2017,5,22)),1,0)</f>
        <v>1</v>
      </c>
      <c r="D27" s="6">
        <f>IF(OR(Stats[[#This Row],[Day of week]]="Sat",Stats[[#This Row],[Day of week]]="Sun"),1,0)</f>
        <v>0</v>
      </c>
      <c r="E27" t="s">
        <v>20</v>
      </c>
      <c r="F27" t="s">
        <v>6</v>
      </c>
      <c r="G27">
        <v>5204864</v>
      </c>
      <c r="H27">
        <v>68597770</v>
      </c>
      <c r="I27">
        <v>159035</v>
      </c>
    </row>
    <row r="28" spans="1:51" x14ac:dyDescent="0.3">
      <c r="A28" s="1">
        <f t="shared" si="0"/>
        <v>42859</v>
      </c>
      <c r="B28" s="1" t="str">
        <f>_xlfn.SWITCH(WEEKDAY(Stats[[#This Row],[Date Formatted]],2),1,"Mon",2,"Tue",3,"Wed",4,"Thu",5,"Fri",6,"Sat",7,"Sun")</f>
        <v>Thu</v>
      </c>
      <c r="C28" s="6">
        <f>IF(AND(Stats[[#This Row],[Date Formatted]]&gt;=DATE(2017,5,4),Stats[[#This Row],[Date Formatted]]&lt;=DATE(2017,5,22)),1,0)</f>
        <v>1</v>
      </c>
      <c r="D28" s="6">
        <f>IF(OR(Stats[[#This Row],[Day of week]]="Sat",Stats[[#This Row],[Day of week]]="Sun"),1,0)</f>
        <v>0</v>
      </c>
      <c r="E28" t="s">
        <v>20</v>
      </c>
      <c r="F28" t="s">
        <v>8</v>
      </c>
      <c r="G28">
        <v>1298934</v>
      </c>
      <c r="H28">
        <v>17040715</v>
      </c>
      <c r="I28">
        <v>41374</v>
      </c>
    </row>
    <row r="29" spans="1:51" x14ac:dyDescent="0.3">
      <c r="A29" s="1">
        <f t="shared" si="0"/>
        <v>42860</v>
      </c>
      <c r="B29" s="1" t="str">
        <f>_xlfn.SWITCH(WEEKDAY(Stats[[#This Row],[Date Formatted]],2),1,"Mon",2,"Tue",3,"Wed",4,"Thu",5,"Fri",6,"Sat",7,"Sun")</f>
        <v>Fri</v>
      </c>
      <c r="C29" s="6">
        <f>IF(AND(Stats[[#This Row],[Date Formatted]]&gt;=DATE(2017,5,4),Stats[[#This Row],[Date Formatted]]&lt;=DATE(2017,5,22)),1,0)</f>
        <v>1</v>
      </c>
      <c r="D29" s="6">
        <f>IF(OR(Stats[[#This Row],[Day of week]]="Sat",Stats[[#This Row],[Day of week]]="Sun"),1,0)</f>
        <v>0</v>
      </c>
      <c r="E29" t="s">
        <v>21</v>
      </c>
      <c r="F29" t="s">
        <v>6</v>
      </c>
      <c r="G29">
        <v>5194697</v>
      </c>
      <c r="H29">
        <v>68498045</v>
      </c>
      <c r="I29">
        <v>158282</v>
      </c>
    </row>
    <row r="30" spans="1:51" x14ac:dyDescent="0.3">
      <c r="A30" s="1">
        <f t="shared" si="0"/>
        <v>42861</v>
      </c>
      <c r="B30" s="1" t="str">
        <f>_xlfn.SWITCH(WEEKDAY(Stats[[#This Row],[Date Formatted]],2),1,"Mon",2,"Tue",3,"Wed",4,"Thu",5,"Fri",6,"Sat",7,"Sun")</f>
        <v>Sat</v>
      </c>
      <c r="C30" s="6">
        <f>IF(AND(Stats[[#This Row],[Date Formatted]]&gt;=DATE(2017,5,4),Stats[[#This Row],[Date Formatted]]&lt;=DATE(2017,5,22)),1,0)</f>
        <v>1</v>
      </c>
      <c r="D30" s="6">
        <f>IF(OR(Stats[[#This Row],[Day of week]]="Sat",Stats[[#This Row],[Day of week]]="Sun"),1,0)</f>
        <v>1</v>
      </c>
      <c r="E30" t="s">
        <v>22</v>
      </c>
      <c r="F30" t="s">
        <v>6</v>
      </c>
      <c r="G30">
        <v>5215813</v>
      </c>
      <c r="H30">
        <v>68755819</v>
      </c>
      <c r="I30">
        <v>158504</v>
      </c>
    </row>
    <row r="31" spans="1:51" x14ac:dyDescent="0.3">
      <c r="A31" s="1">
        <f t="shared" si="0"/>
        <v>42861</v>
      </c>
      <c r="B31" s="1" t="str">
        <f>_xlfn.SWITCH(WEEKDAY(Stats[[#This Row],[Date Formatted]],2),1,"Mon",2,"Tue",3,"Wed",4,"Thu",5,"Fri",6,"Sat",7,"Sun")</f>
        <v>Sat</v>
      </c>
      <c r="C31" s="6">
        <f>IF(AND(Stats[[#This Row],[Date Formatted]]&gt;=DATE(2017,5,4),Stats[[#This Row],[Date Formatted]]&lt;=DATE(2017,5,22)),1,0)</f>
        <v>1</v>
      </c>
      <c r="D31" s="6">
        <f>IF(OR(Stats[[#This Row],[Day of week]]="Sat",Stats[[#This Row],[Day of week]]="Sun"),1,0)</f>
        <v>1</v>
      </c>
      <c r="E31" t="s">
        <v>22</v>
      </c>
      <c r="F31" t="s">
        <v>8</v>
      </c>
      <c r="G31">
        <v>1302044</v>
      </c>
      <c r="H31">
        <v>16858413</v>
      </c>
      <c r="I31">
        <v>44248</v>
      </c>
    </row>
    <row r="32" spans="1:51" x14ac:dyDescent="0.3">
      <c r="A32" s="1">
        <f t="shared" si="0"/>
        <v>42862</v>
      </c>
      <c r="B32" s="1" t="str">
        <f>_xlfn.SWITCH(WEEKDAY(Stats[[#This Row],[Date Formatted]],2),1,"Mon",2,"Tue",3,"Wed",4,"Thu",5,"Fri",6,"Sat",7,"Sun")</f>
        <v>Sun</v>
      </c>
      <c r="C32" s="6">
        <f>IF(AND(Stats[[#This Row],[Date Formatted]]&gt;=DATE(2017,5,4),Stats[[#This Row],[Date Formatted]]&lt;=DATE(2017,5,22)),1,0)</f>
        <v>1</v>
      </c>
      <c r="D32" s="6">
        <f>IF(OR(Stats[[#This Row],[Day of week]]="Sat",Stats[[#This Row],[Day of week]]="Sun"),1,0)</f>
        <v>1</v>
      </c>
      <c r="E32" t="s">
        <v>23</v>
      </c>
      <c r="F32" t="s">
        <v>6</v>
      </c>
      <c r="G32">
        <v>5226398</v>
      </c>
      <c r="H32">
        <v>68909966</v>
      </c>
      <c r="I32">
        <v>160310</v>
      </c>
    </row>
    <row r="33" spans="1:9" x14ac:dyDescent="0.3">
      <c r="A33" s="1">
        <f t="shared" si="0"/>
        <v>42862</v>
      </c>
      <c r="B33" s="1" t="str">
        <f>_xlfn.SWITCH(WEEKDAY(Stats[[#This Row],[Date Formatted]],2),1,"Mon",2,"Tue",3,"Wed",4,"Thu",5,"Fri",6,"Sat",7,"Sun")</f>
        <v>Sun</v>
      </c>
      <c r="C33" s="6">
        <f>IF(AND(Stats[[#This Row],[Date Formatted]]&gt;=DATE(2017,5,4),Stats[[#This Row],[Date Formatted]]&lt;=DATE(2017,5,22)),1,0)</f>
        <v>1</v>
      </c>
      <c r="D33" s="6">
        <f>IF(OR(Stats[[#This Row],[Day of week]]="Sat",Stats[[#This Row],[Day of week]]="Sun"),1,0)</f>
        <v>1</v>
      </c>
      <c r="E33" t="s">
        <v>23</v>
      </c>
      <c r="F33" t="s">
        <v>8</v>
      </c>
      <c r="G33">
        <v>1305102</v>
      </c>
      <c r="H33">
        <v>16871736</v>
      </c>
      <c r="I33">
        <v>45606</v>
      </c>
    </row>
    <row r="34" spans="1:9" x14ac:dyDescent="0.3">
      <c r="A34" s="1">
        <f t="shared" si="0"/>
        <v>42863</v>
      </c>
      <c r="B34" s="1" t="str">
        <f>_xlfn.SWITCH(WEEKDAY(Stats[[#This Row],[Date Formatted]],2),1,"Mon",2,"Tue",3,"Wed",4,"Thu",5,"Fri",6,"Sat",7,"Sun")</f>
        <v>Mon</v>
      </c>
      <c r="C34" s="6">
        <f>IF(AND(Stats[[#This Row],[Date Formatted]]&gt;=DATE(2017,5,4),Stats[[#This Row],[Date Formatted]]&lt;=DATE(2017,5,22)),1,0)</f>
        <v>1</v>
      </c>
      <c r="D34" s="6">
        <f>IF(OR(Stats[[#This Row],[Day of week]]="Sat",Stats[[#This Row],[Day of week]]="Sun"),1,0)</f>
        <v>0</v>
      </c>
      <c r="E34" t="s">
        <v>24</v>
      </c>
      <c r="F34" t="s">
        <v>6</v>
      </c>
      <c r="G34">
        <v>5215263</v>
      </c>
      <c r="H34">
        <v>68769274</v>
      </c>
      <c r="I34">
        <v>157115</v>
      </c>
    </row>
    <row r="35" spans="1:9" x14ac:dyDescent="0.3">
      <c r="A35" s="1">
        <f t="shared" si="0"/>
        <v>42863</v>
      </c>
      <c r="B35" s="1" t="str">
        <f>_xlfn.SWITCH(WEEKDAY(Stats[[#This Row],[Date Formatted]],2),1,"Mon",2,"Tue",3,"Wed",4,"Thu",5,"Fri",6,"Sat",7,"Sun")</f>
        <v>Mon</v>
      </c>
      <c r="C35" s="6">
        <f>IF(AND(Stats[[#This Row],[Date Formatted]]&gt;=DATE(2017,5,4),Stats[[#This Row],[Date Formatted]]&lt;=DATE(2017,5,22)),1,0)</f>
        <v>1</v>
      </c>
      <c r="D35" s="6">
        <f>IF(OR(Stats[[#This Row],[Day of week]]="Sat",Stats[[#This Row],[Day of week]]="Sun"),1,0)</f>
        <v>0</v>
      </c>
      <c r="E35" t="s">
        <v>24</v>
      </c>
      <c r="F35" t="s">
        <v>8</v>
      </c>
      <c r="G35">
        <v>1302757</v>
      </c>
      <c r="H35">
        <v>16823838</v>
      </c>
      <c r="I35">
        <v>44778</v>
      </c>
    </row>
    <row r="36" spans="1:9" x14ac:dyDescent="0.3">
      <c r="A36" s="1">
        <f t="shared" si="0"/>
        <v>42864</v>
      </c>
      <c r="B36" s="1" t="str">
        <f>_xlfn.SWITCH(WEEKDAY(Stats[[#This Row],[Date Formatted]],2),1,"Mon",2,"Tue",3,"Wed",4,"Thu",5,"Fri",6,"Sat",7,"Sun")</f>
        <v>Tue</v>
      </c>
      <c r="C36" s="6">
        <f>IF(AND(Stats[[#This Row],[Date Formatted]]&gt;=DATE(2017,5,4),Stats[[#This Row],[Date Formatted]]&lt;=DATE(2017,5,22)),1,0)</f>
        <v>1</v>
      </c>
      <c r="D36" s="6">
        <f>IF(OR(Stats[[#This Row],[Day of week]]="Sat",Stats[[#This Row],[Day of week]]="Sun"),1,0)</f>
        <v>0</v>
      </c>
      <c r="E36" t="s">
        <v>25</v>
      </c>
      <c r="F36" t="s">
        <v>6</v>
      </c>
      <c r="G36">
        <v>5210534</v>
      </c>
      <c r="H36">
        <v>68672742</v>
      </c>
      <c r="I36">
        <v>157023</v>
      </c>
    </row>
    <row r="37" spans="1:9" x14ac:dyDescent="0.3">
      <c r="A37" s="1">
        <f t="shared" si="0"/>
        <v>42864</v>
      </c>
      <c r="B37" s="1" t="str">
        <f>_xlfn.SWITCH(WEEKDAY(Stats[[#This Row],[Date Formatted]],2),1,"Mon",2,"Tue",3,"Wed",4,"Thu",5,"Fri",6,"Sat",7,"Sun")</f>
        <v>Tue</v>
      </c>
      <c r="C37" s="6">
        <f>IF(AND(Stats[[#This Row],[Date Formatted]]&gt;=DATE(2017,5,4),Stats[[#This Row],[Date Formatted]]&lt;=DATE(2017,5,22)),1,0)</f>
        <v>1</v>
      </c>
      <c r="D37" s="6">
        <f>IF(OR(Stats[[#This Row],[Day of week]]="Sat",Stats[[#This Row],[Day of week]]="Sun"),1,0)</f>
        <v>0</v>
      </c>
      <c r="E37" t="s">
        <v>25</v>
      </c>
      <c r="F37" t="s">
        <v>8</v>
      </c>
      <c r="G37">
        <v>1301980</v>
      </c>
      <c r="H37">
        <v>16807837</v>
      </c>
      <c r="I37">
        <v>44868</v>
      </c>
    </row>
    <row r="38" spans="1:9" x14ac:dyDescent="0.3">
      <c r="A38" s="1">
        <f t="shared" si="0"/>
        <v>42865</v>
      </c>
      <c r="B38" s="1" t="str">
        <f>_xlfn.SWITCH(WEEKDAY(Stats[[#This Row],[Date Formatted]],2),1,"Mon",2,"Tue",3,"Wed",4,"Thu",5,"Fri",6,"Sat",7,"Sun")</f>
        <v>Wed</v>
      </c>
      <c r="C38" s="6">
        <f>IF(AND(Stats[[#This Row],[Date Formatted]]&gt;=DATE(2017,5,4),Stats[[#This Row],[Date Formatted]]&lt;=DATE(2017,5,22)),1,0)</f>
        <v>1</v>
      </c>
      <c r="D38" s="6">
        <f>IF(OR(Stats[[#This Row],[Day of week]]="Sat",Stats[[#This Row],[Day of week]]="Sun"),1,0)</f>
        <v>0</v>
      </c>
      <c r="E38" t="s">
        <v>26</v>
      </c>
      <c r="F38" t="s">
        <v>6</v>
      </c>
      <c r="G38">
        <v>5227449</v>
      </c>
      <c r="H38">
        <v>68887329</v>
      </c>
      <c r="I38">
        <v>159021</v>
      </c>
    </row>
    <row r="39" spans="1:9" x14ac:dyDescent="0.3">
      <c r="A39" s="1">
        <f t="shared" si="0"/>
        <v>42865</v>
      </c>
      <c r="B39" s="1" t="str">
        <f>_xlfn.SWITCH(WEEKDAY(Stats[[#This Row],[Date Formatted]],2),1,"Mon",2,"Tue",3,"Wed",4,"Thu",5,"Fri",6,"Sat",7,"Sun")</f>
        <v>Wed</v>
      </c>
      <c r="C39" s="6">
        <f>IF(AND(Stats[[#This Row],[Date Formatted]]&gt;=DATE(2017,5,4),Stats[[#This Row],[Date Formatted]]&lt;=DATE(2017,5,22)),1,0)</f>
        <v>1</v>
      </c>
      <c r="D39" s="6">
        <f>IF(OR(Stats[[#This Row],[Day of week]]="Sat",Stats[[#This Row],[Day of week]]="Sun"),1,0)</f>
        <v>0</v>
      </c>
      <c r="E39" t="s">
        <v>26</v>
      </c>
      <c r="F39" t="s">
        <v>8</v>
      </c>
      <c r="G39">
        <v>1305837</v>
      </c>
      <c r="H39">
        <v>16874659</v>
      </c>
      <c r="I39">
        <v>44568</v>
      </c>
    </row>
    <row r="40" spans="1:9" x14ac:dyDescent="0.3">
      <c r="A40" s="1">
        <f t="shared" si="0"/>
        <v>42866</v>
      </c>
      <c r="B40" s="1" t="str">
        <f>_xlfn.SWITCH(WEEKDAY(Stats[[#This Row],[Date Formatted]],2),1,"Mon",2,"Tue",3,"Wed",4,"Thu",5,"Fri",6,"Sat",7,"Sun")</f>
        <v>Thu</v>
      </c>
      <c r="C40" s="6">
        <f>IF(AND(Stats[[#This Row],[Date Formatted]]&gt;=DATE(2017,5,4),Stats[[#This Row],[Date Formatted]]&lt;=DATE(2017,5,22)),1,0)</f>
        <v>1</v>
      </c>
      <c r="D40" s="6">
        <f>IF(OR(Stats[[#This Row],[Day of week]]="Sat",Stats[[#This Row],[Day of week]]="Sun"),1,0)</f>
        <v>0</v>
      </c>
      <c r="E40" t="s">
        <v>27</v>
      </c>
      <c r="F40" t="s">
        <v>6</v>
      </c>
      <c r="G40">
        <v>5211132</v>
      </c>
      <c r="H40">
        <v>68685805</v>
      </c>
      <c r="I40">
        <v>157424</v>
      </c>
    </row>
    <row r="41" spans="1:9" x14ac:dyDescent="0.3">
      <c r="A41" s="1">
        <f t="shared" si="0"/>
        <v>42866</v>
      </c>
      <c r="B41" s="1" t="str">
        <f>_xlfn.SWITCH(WEEKDAY(Stats[[#This Row],[Date Formatted]],2),1,"Mon",2,"Tue",3,"Wed",4,"Thu",5,"Fri",6,"Sat",7,"Sun")</f>
        <v>Thu</v>
      </c>
      <c r="C41" s="6">
        <f>IF(AND(Stats[[#This Row],[Date Formatted]]&gt;=DATE(2017,5,4),Stats[[#This Row],[Date Formatted]]&lt;=DATE(2017,5,22)),1,0)</f>
        <v>1</v>
      </c>
      <c r="D41" s="6">
        <f>IF(OR(Stats[[#This Row],[Day of week]]="Sat",Stats[[#This Row],[Day of week]]="Sun"),1,0)</f>
        <v>0</v>
      </c>
      <c r="E41" t="s">
        <v>27</v>
      </c>
      <c r="F41" t="s">
        <v>8</v>
      </c>
      <c r="G41">
        <v>1302930</v>
      </c>
      <c r="H41">
        <v>16832809</v>
      </c>
      <c r="I41">
        <v>42785</v>
      </c>
    </row>
    <row r="42" spans="1:9" x14ac:dyDescent="0.3">
      <c r="A42" s="1">
        <f t="shared" si="0"/>
        <v>42867</v>
      </c>
      <c r="B42" s="1" t="str">
        <f>_xlfn.SWITCH(WEEKDAY(Stats[[#This Row],[Date Formatted]],2),1,"Mon",2,"Tue",3,"Wed",4,"Thu",5,"Fri",6,"Sat",7,"Sun")</f>
        <v>Fri</v>
      </c>
      <c r="C42" s="6">
        <f>IF(AND(Stats[[#This Row],[Date Formatted]]&gt;=DATE(2017,5,4),Stats[[#This Row],[Date Formatted]]&lt;=DATE(2017,5,22)),1,0)</f>
        <v>1</v>
      </c>
      <c r="D42" s="6">
        <f>IF(OR(Stats[[#This Row],[Day of week]]="Sat",Stats[[#This Row],[Day of week]]="Sun"),1,0)</f>
        <v>0</v>
      </c>
      <c r="E42" t="s">
        <v>28</v>
      </c>
      <c r="F42" t="s">
        <v>6</v>
      </c>
      <c r="G42">
        <v>5227758</v>
      </c>
      <c r="H42">
        <v>68887849</v>
      </c>
      <c r="I42">
        <v>159667</v>
      </c>
    </row>
    <row r="43" spans="1:9" x14ac:dyDescent="0.3">
      <c r="A43" s="1">
        <f t="shared" si="0"/>
        <v>42867</v>
      </c>
      <c r="B43" s="1" t="str">
        <f>_xlfn.SWITCH(WEEKDAY(Stats[[#This Row],[Date Formatted]],2),1,"Mon",2,"Tue",3,"Wed",4,"Thu",5,"Fri",6,"Sat",7,"Sun")</f>
        <v>Fri</v>
      </c>
      <c r="C43" s="6">
        <f>IF(AND(Stats[[#This Row],[Date Formatted]]&gt;=DATE(2017,5,4),Stats[[#This Row],[Date Formatted]]&lt;=DATE(2017,5,22)),1,0)</f>
        <v>1</v>
      </c>
      <c r="D43" s="6">
        <f>IF(OR(Stats[[#This Row],[Day of week]]="Sat",Stats[[#This Row],[Day of week]]="Sun"),1,0)</f>
        <v>0</v>
      </c>
      <c r="E43" t="s">
        <v>28</v>
      </c>
      <c r="F43" t="s">
        <v>8</v>
      </c>
      <c r="G43">
        <v>1305625</v>
      </c>
      <c r="H43">
        <v>16869719</v>
      </c>
      <c r="I43">
        <v>43984</v>
      </c>
    </row>
    <row r="44" spans="1:9" x14ac:dyDescent="0.3">
      <c r="A44" s="1">
        <f t="shared" si="0"/>
        <v>42868</v>
      </c>
      <c r="B44" s="1" t="str">
        <f>_xlfn.SWITCH(WEEKDAY(Stats[[#This Row],[Date Formatted]],2),1,"Mon",2,"Tue",3,"Wed",4,"Thu",5,"Fri",6,"Sat",7,"Sun")</f>
        <v>Sat</v>
      </c>
      <c r="C44" s="6">
        <f>IF(AND(Stats[[#This Row],[Date Formatted]]&gt;=DATE(2017,5,4),Stats[[#This Row],[Date Formatted]]&lt;=DATE(2017,5,22)),1,0)</f>
        <v>1</v>
      </c>
      <c r="D44" s="6">
        <f>IF(OR(Stats[[#This Row],[Day of week]]="Sat",Stats[[#This Row],[Day of week]]="Sun"),1,0)</f>
        <v>1</v>
      </c>
      <c r="E44" t="s">
        <v>29</v>
      </c>
      <c r="F44" t="s">
        <v>6</v>
      </c>
      <c r="G44">
        <v>5236714</v>
      </c>
      <c r="H44">
        <v>69054607</v>
      </c>
      <c r="I44">
        <v>160619</v>
      </c>
    </row>
    <row r="45" spans="1:9" x14ac:dyDescent="0.3">
      <c r="A45" s="1">
        <f t="shared" si="0"/>
        <v>42868</v>
      </c>
      <c r="B45" s="1" t="str">
        <f>_xlfn.SWITCH(WEEKDAY(Stats[[#This Row],[Date Formatted]],2),1,"Mon",2,"Tue",3,"Wed",4,"Thu",5,"Fri",6,"Sat",7,"Sun")</f>
        <v>Sat</v>
      </c>
      <c r="C45" s="6">
        <f>IF(AND(Stats[[#This Row],[Date Formatted]]&gt;=DATE(2017,5,4),Stats[[#This Row],[Date Formatted]]&lt;=DATE(2017,5,22)),1,0)</f>
        <v>1</v>
      </c>
      <c r="D45" s="6">
        <f>IF(OR(Stats[[#This Row],[Day of week]]="Sat",Stats[[#This Row],[Day of week]]="Sun"),1,0)</f>
        <v>1</v>
      </c>
      <c r="E45" t="s">
        <v>29</v>
      </c>
      <c r="F45" t="s">
        <v>8</v>
      </c>
      <c r="G45">
        <v>1308633</v>
      </c>
      <c r="H45">
        <v>16895284</v>
      </c>
      <c r="I45">
        <v>42932</v>
      </c>
    </row>
    <row r="46" spans="1:9" x14ac:dyDescent="0.3">
      <c r="A46" s="1">
        <f t="shared" si="0"/>
        <v>42869</v>
      </c>
      <c r="B46" s="1" t="str">
        <f>_xlfn.SWITCH(WEEKDAY(Stats[[#This Row],[Date Formatted]],2),1,"Mon",2,"Tue",3,"Wed",4,"Thu",5,"Fri",6,"Sat",7,"Sun")</f>
        <v>Sun</v>
      </c>
      <c r="C46" s="6">
        <f>IF(AND(Stats[[#This Row],[Date Formatted]]&gt;=DATE(2017,5,4),Stats[[#This Row],[Date Formatted]]&lt;=DATE(2017,5,22)),1,0)</f>
        <v>1</v>
      </c>
      <c r="D46" s="6">
        <f>IF(OR(Stats[[#This Row],[Day of week]]="Sat",Stats[[#This Row],[Day of week]]="Sun"),1,0)</f>
        <v>1</v>
      </c>
      <c r="E46" t="s">
        <v>30</v>
      </c>
      <c r="F46" t="s">
        <v>6</v>
      </c>
      <c r="G46">
        <v>5240308</v>
      </c>
      <c r="H46">
        <v>69095321</v>
      </c>
      <c r="I46">
        <v>159171</v>
      </c>
    </row>
    <row r="47" spans="1:9" x14ac:dyDescent="0.3">
      <c r="A47" s="1">
        <f t="shared" si="0"/>
        <v>42869</v>
      </c>
      <c r="B47" s="1" t="str">
        <f>_xlfn.SWITCH(WEEKDAY(Stats[[#This Row],[Date Formatted]],2),1,"Mon",2,"Tue",3,"Wed",4,"Thu",5,"Fri",6,"Sat",7,"Sun")</f>
        <v>Sun</v>
      </c>
      <c r="C47" s="6">
        <f>IF(AND(Stats[[#This Row],[Date Formatted]]&gt;=DATE(2017,5,4),Stats[[#This Row],[Date Formatted]]&lt;=DATE(2017,5,22)),1,0)</f>
        <v>1</v>
      </c>
      <c r="D47" s="6">
        <f>IF(OR(Stats[[#This Row],[Day of week]]="Sat",Stats[[#This Row],[Day of week]]="Sun"),1,0)</f>
        <v>1</v>
      </c>
      <c r="E47" t="s">
        <v>30</v>
      </c>
      <c r="F47" t="s">
        <v>8</v>
      </c>
      <c r="G47">
        <v>1309624</v>
      </c>
      <c r="H47">
        <v>16906441</v>
      </c>
      <c r="I47">
        <v>42640</v>
      </c>
    </row>
    <row r="48" spans="1:9" x14ac:dyDescent="0.3">
      <c r="A48" s="1">
        <f t="shared" si="0"/>
        <v>42870</v>
      </c>
      <c r="B48" s="1" t="str">
        <f>_xlfn.SWITCH(WEEKDAY(Stats[[#This Row],[Date Formatted]],2),1,"Mon",2,"Tue",3,"Wed",4,"Thu",5,"Fri",6,"Sat",7,"Sun")</f>
        <v>Mon</v>
      </c>
      <c r="C48" s="6">
        <f>IF(AND(Stats[[#This Row],[Date Formatted]]&gt;=DATE(2017,5,4),Stats[[#This Row],[Date Formatted]]&lt;=DATE(2017,5,22)),1,0)</f>
        <v>1</v>
      </c>
      <c r="D48" s="6">
        <f>IF(OR(Stats[[#This Row],[Day of week]]="Sat",Stats[[#This Row],[Day of week]]="Sun"),1,0)</f>
        <v>0</v>
      </c>
      <c r="E48" t="s">
        <v>31</v>
      </c>
      <c r="F48" t="s">
        <v>6</v>
      </c>
      <c r="G48">
        <v>5234648</v>
      </c>
      <c r="H48">
        <v>69010862</v>
      </c>
      <c r="I48">
        <v>161162</v>
      </c>
    </row>
    <row r="49" spans="1:9" x14ac:dyDescent="0.3">
      <c r="A49" s="1">
        <f t="shared" si="0"/>
        <v>42870</v>
      </c>
      <c r="B49" s="1" t="str">
        <f>_xlfn.SWITCH(WEEKDAY(Stats[[#This Row],[Date Formatted]],2),1,"Mon",2,"Tue",3,"Wed",4,"Thu",5,"Fri",6,"Sat",7,"Sun")</f>
        <v>Mon</v>
      </c>
      <c r="C49" s="6">
        <f>IF(AND(Stats[[#This Row],[Date Formatted]]&gt;=DATE(2017,5,4),Stats[[#This Row],[Date Formatted]]&lt;=DATE(2017,5,22)),1,0)</f>
        <v>1</v>
      </c>
      <c r="D49" s="6">
        <f>IF(OR(Stats[[#This Row],[Day of week]]="Sat",Stats[[#This Row],[Day of week]]="Sun"),1,0)</f>
        <v>0</v>
      </c>
      <c r="E49" t="s">
        <v>31</v>
      </c>
      <c r="F49" t="s">
        <v>8</v>
      </c>
      <c r="G49">
        <v>1307366</v>
      </c>
      <c r="H49">
        <v>16872654</v>
      </c>
      <c r="I49">
        <v>41798</v>
      </c>
    </row>
    <row r="50" spans="1:9" x14ac:dyDescent="0.3">
      <c r="A50" s="1">
        <f t="shared" si="0"/>
        <v>42871</v>
      </c>
      <c r="B50" s="1" t="str">
        <f>_xlfn.SWITCH(WEEKDAY(Stats[[#This Row],[Date Formatted]],2),1,"Mon",2,"Tue",3,"Wed",4,"Thu",5,"Fri",6,"Sat",7,"Sun")</f>
        <v>Tue</v>
      </c>
      <c r="C50" s="6">
        <f>IF(AND(Stats[[#This Row],[Date Formatted]]&gt;=DATE(2017,5,4),Stats[[#This Row],[Date Formatted]]&lt;=DATE(2017,5,22)),1,0)</f>
        <v>1</v>
      </c>
      <c r="D50" s="6">
        <f>IF(OR(Stats[[#This Row],[Day of week]]="Sat",Stats[[#This Row],[Day of week]]="Sun"),1,0)</f>
        <v>0</v>
      </c>
      <c r="E50" t="s">
        <v>32</v>
      </c>
      <c r="F50" t="s">
        <v>6</v>
      </c>
      <c r="G50">
        <v>5243203</v>
      </c>
      <c r="H50">
        <v>69101282</v>
      </c>
      <c r="I50">
        <v>162540</v>
      </c>
    </row>
    <row r="51" spans="1:9" x14ac:dyDescent="0.3">
      <c r="A51" s="1">
        <f t="shared" si="0"/>
        <v>42871</v>
      </c>
      <c r="B51" s="1" t="str">
        <f>_xlfn.SWITCH(WEEKDAY(Stats[[#This Row],[Date Formatted]],2),1,"Mon",2,"Tue",3,"Wed",4,"Thu",5,"Fri",6,"Sat",7,"Sun")</f>
        <v>Tue</v>
      </c>
      <c r="C51" s="6">
        <f>IF(AND(Stats[[#This Row],[Date Formatted]]&gt;=DATE(2017,5,4),Stats[[#This Row],[Date Formatted]]&lt;=DATE(2017,5,22)),1,0)</f>
        <v>1</v>
      </c>
      <c r="D51" s="6">
        <f>IF(OR(Stats[[#This Row],[Day of week]]="Sat",Stats[[#This Row],[Day of week]]="Sun"),1,0)</f>
        <v>0</v>
      </c>
      <c r="E51" t="s">
        <v>32</v>
      </c>
      <c r="F51" t="s">
        <v>8</v>
      </c>
      <c r="G51">
        <v>1310979</v>
      </c>
      <c r="H51">
        <v>16930365</v>
      </c>
      <c r="I51">
        <v>42111</v>
      </c>
    </row>
    <row r="52" spans="1:9" x14ac:dyDescent="0.3">
      <c r="A52" s="1">
        <f t="shared" si="0"/>
        <v>42872</v>
      </c>
      <c r="B52" s="1" t="str">
        <f>_xlfn.SWITCH(WEEKDAY(Stats[[#This Row],[Date Formatted]],2),1,"Mon",2,"Tue",3,"Wed",4,"Thu",5,"Fri",6,"Sat",7,"Sun")</f>
        <v>Wed</v>
      </c>
      <c r="C52" s="6">
        <f>IF(AND(Stats[[#This Row],[Date Formatted]]&gt;=DATE(2017,5,4),Stats[[#This Row],[Date Formatted]]&lt;=DATE(2017,5,22)),1,0)</f>
        <v>1</v>
      </c>
      <c r="D52" s="6">
        <f>IF(OR(Stats[[#This Row],[Day of week]]="Sat",Stats[[#This Row],[Day of week]]="Sun"),1,0)</f>
        <v>0</v>
      </c>
      <c r="E52" t="s">
        <v>33</v>
      </c>
      <c r="F52" t="s">
        <v>6</v>
      </c>
      <c r="G52">
        <v>5249168</v>
      </c>
      <c r="H52">
        <v>69198145</v>
      </c>
      <c r="I52">
        <v>160636</v>
      </c>
    </row>
    <row r="53" spans="1:9" x14ac:dyDescent="0.3">
      <c r="A53" s="1">
        <f t="shared" si="0"/>
        <v>42872</v>
      </c>
      <c r="B53" s="1" t="str">
        <f>_xlfn.SWITCH(WEEKDAY(Stats[[#This Row],[Date Formatted]],2),1,"Mon",2,"Tue",3,"Wed",4,"Thu",5,"Fri",6,"Sat",7,"Sun")</f>
        <v>Wed</v>
      </c>
      <c r="C53" s="6">
        <f>IF(AND(Stats[[#This Row],[Date Formatted]]&gt;=DATE(2017,5,4),Stats[[#This Row],[Date Formatted]]&lt;=DATE(2017,5,22)),1,0)</f>
        <v>1</v>
      </c>
      <c r="D53" s="6">
        <f>IF(OR(Stats[[#This Row],[Day of week]]="Sat",Stats[[#This Row],[Day of week]]="Sun"),1,0)</f>
        <v>0</v>
      </c>
      <c r="E53" t="s">
        <v>33</v>
      </c>
      <c r="F53" t="s">
        <v>8</v>
      </c>
      <c r="G53">
        <v>1311272</v>
      </c>
      <c r="H53">
        <v>16938637</v>
      </c>
      <c r="I53">
        <v>41527</v>
      </c>
    </row>
    <row r="54" spans="1:9" x14ac:dyDescent="0.3">
      <c r="A54" s="1">
        <f t="shared" si="0"/>
        <v>42873</v>
      </c>
      <c r="B54" s="1" t="str">
        <f>_xlfn.SWITCH(WEEKDAY(Stats[[#This Row],[Date Formatted]],2),1,"Mon",2,"Tue",3,"Wed",4,"Thu",5,"Fri",6,"Sat",7,"Sun")</f>
        <v>Thu</v>
      </c>
      <c r="C54" s="6">
        <f>IF(AND(Stats[[#This Row],[Date Formatted]]&gt;=DATE(2017,5,4),Stats[[#This Row],[Date Formatted]]&lt;=DATE(2017,5,22)),1,0)</f>
        <v>1</v>
      </c>
      <c r="D54" s="6">
        <f>IF(OR(Stats[[#This Row],[Day of week]]="Sat",Stats[[#This Row],[Day of week]]="Sun"),1,0)</f>
        <v>0</v>
      </c>
      <c r="E54" t="s">
        <v>34</v>
      </c>
      <c r="F54" t="s">
        <v>6</v>
      </c>
      <c r="G54">
        <v>5239689</v>
      </c>
      <c r="H54">
        <v>69088214</v>
      </c>
      <c r="I54">
        <v>157253</v>
      </c>
    </row>
    <row r="55" spans="1:9" x14ac:dyDescent="0.3">
      <c r="A55" s="1">
        <f t="shared" si="0"/>
        <v>42873</v>
      </c>
      <c r="B55" s="1" t="str">
        <f>_xlfn.SWITCH(WEEKDAY(Stats[[#This Row],[Date Formatted]],2),1,"Mon",2,"Tue",3,"Wed",4,"Thu",5,"Fri",6,"Sat",7,"Sun")</f>
        <v>Thu</v>
      </c>
      <c r="C55" s="6">
        <f>IF(AND(Stats[[#This Row],[Date Formatted]]&gt;=DATE(2017,5,4),Stats[[#This Row],[Date Formatted]]&lt;=DATE(2017,5,22)),1,0)</f>
        <v>1</v>
      </c>
      <c r="D55" s="6">
        <f>IF(OR(Stats[[#This Row],[Day of week]]="Sat",Stats[[#This Row],[Day of week]]="Sun"),1,0)</f>
        <v>0</v>
      </c>
      <c r="E55" t="s">
        <v>34</v>
      </c>
      <c r="F55" t="s">
        <v>8</v>
      </c>
      <c r="G55">
        <v>1308298</v>
      </c>
      <c r="H55">
        <v>16887913</v>
      </c>
      <c r="I55">
        <v>40935</v>
      </c>
    </row>
    <row r="56" spans="1:9" x14ac:dyDescent="0.3">
      <c r="A56" s="1">
        <f t="shared" si="0"/>
        <v>42874</v>
      </c>
      <c r="B56" s="1" t="str">
        <f>_xlfn.SWITCH(WEEKDAY(Stats[[#This Row],[Date Formatted]],2),1,"Mon",2,"Tue",3,"Wed",4,"Thu",5,"Fri",6,"Sat",7,"Sun")</f>
        <v>Fri</v>
      </c>
      <c r="C56" s="6">
        <f>IF(AND(Stats[[#This Row],[Date Formatted]]&gt;=DATE(2017,5,4),Stats[[#This Row],[Date Formatted]]&lt;=DATE(2017,5,22)),1,0)</f>
        <v>1</v>
      </c>
      <c r="D56" s="6">
        <f>IF(OR(Stats[[#This Row],[Day of week]]="Sat",Stats[[#This Row],[Day of week]]="Sun"),1,0)</f>
        <v>0</v>
      </c>
      <c r="E56" t="s">
        <v>35</v>
      </c>
      <c r="F56" t="s">
        <v>6</v>
      </c>
      <c r="G56">
        <v>5262904</v>
      </c>
      <c r="H56">
        <v>69387683</v>
      </c>
      <c r="I56">
        <v>160622</v>
      </c>
    </row>
    <row r="57" spans="1:9" x14ac:dyDescent="0.3">
      <c r="A57" s="1">
        <f t="shared" si="0"/>
        <v>42874</v>
      </c>
      <c r="B57" s="1" t="str">
        <f>_xlfn.SWITCH(WEEKDAY(Stats[[#This Row],[Date Formatted]],2),1,"Mon",2,"Tue",3,"Wed",4,"Thu",5,"Fri",6,"Sat",7,"Sun")</f>
        <v>Fri</v>
      </c>
      <c r="C57" s="6">
        <f>IF(AND(Stats[[#This Row],[Date Formatted]]&gt;=DATE(2017,5,4),Stats[[#This Row],[Date Formatted]]&lt;=DATE(2017,5,22)),1,0)</f>
        <v>1</v>
      </c>
      <c r="D57" s="6">
        <f>IF(OR(Stats[[#This Row],[Day of week]]="Sat",Stats[[#This Row],[Day of week]]="Sun"),1,0)</f>
        <v>0</v>
      </c>
      <c r="E57" t="s">
        <v>35</v>
      </c>
      <c r="F57" t="s">
        <v>8</v>
      </c>
      <c r="G57">
        <v>1313058</v>
      </c>
      <c r="H57">
        <v>16957988</v>
      </c>
      <c r="I57">
        <v>40901</v>
      </c>
    </row>
    <row r="58" spans="1:9" x14ac:dyDescent="0.3">
      <c r="A58" s="1">
        <f t="shared" si="0"/>
        <v>42875</v>
      </c>
      <c r="B58" s="1" t="str">
        <f>_xlfn.SWITCH(WEEKDAY(Stats[[#This Row],[Date Formatted]],2),1,"Mon",2,"Tue",3,"Wed",4,"Thu",5,"Fri",6,"Sat",7,"Sun")</f>
        <v>Sat</v>
      </c>
      <c r="C58" s="6">
        <f>IF(AND(Stats[[#This Row],[Date Formatted]]&gt;=DATE(2017,5,4),Stats[[#This Row],[Date Formatted]]&lt;=DATE(2017,5,22)),1,0)</f>
        <v>1</v>
      </c>
      <c r="D58" s="6">
        <f>IF(OR(Stats[[#This Row],[Day of week]]="Sat",Stats[[#This Row],[Day of week]]="Sun"),1,0)</f>
        <v>1</v>
      </c>
      <c r="E58" t="s">
        <v>36</v>
      </c>
      <c r="F58" t="s">
        <v>6</v>
      </c>
      <c r="G58">
        <v>5245425</v>
      </c>
      <c r="H58">
        <v>69161534</v>
      </c>
      <c r="I58">
        <v>157753</v>
      </c>
    </row>
    <row r="59" spans="1:9" x14ac:dyDescent="0.3">
      <c r="A59" s="1">
        <f t="shared" si="0"/>
        <v>42875</v>
      </c>
      <c r="B59" s="1" t="str">
        <f>_xlfn.SWITCH(WEEKDAY(Stats[[#This Row],[Date Formatted]],2),1,"Mon",2,"Tue",3,"Wed",4,"Thu",5,"Fri",6,"Sat",7,"Sun")</f>
        <v>Sat</v>
      </c>
      <c r="C59" s="6">
        <f>IF(AND(Stats[[#This Row],[Date Formatted]]&gt;=DATE(2017,5,4),Stats[[#This Row],[Date Formatted]]&lt;=DATE(2017,5,22)),1,0)</f>
        <v>1</v>
      </c>
      <c r="D59" s="6">
        <f>IF(OR(Stats[[#This Row],[Day of week]]="Sat",Stats[[#This Row],[Day of week]]="Sun"),1,0)</f>
        <v>1</v>
      </c>
      <c r="E59" t="s">
        <v>36</v>
      </c>
      <c r="F59" t="s">
        <v>8</v>
      </c>
      <c r="G59">
        <v>1310664</v>
      </c>
      <c r="H59">
        <v>16929229</v>
      </c>
      <c r="I59">
        <v>41401</v>
      </c>
    </row>
    <row r="60" spans="1:9" x14ac:dyDescent="0.3">
      <c r="A60" s="1">
        <f t="shared" si="0"/>
        <v>42876</v>
      </c>
      <c r="B60" s="1" t="str">
        <f>_xlfn.SWITCH(WEEKDAY(Stats[[#This Row],[Date Formatted]],2),1,"Mon",2,"Tue",3,"Wed",4,"Thu",5,"Fri",6,"Sat",7,"Sun")</f>
        <v>Sun</v>
      </c>
      <c r="C60" s="6">
        <f>IF(AND(Stats[[#This Row],[Date Formatted]]&gt;=DATE(2017,5,4),Stats[[#This Row],[Date Formatted]]&lt;=DATE(2017,5,22)),1,0)</f>
        <v>1</v>
      </c>
      <c r="D60" s="6">
        <f>IF(OR(Stats[[#This Row],[Day of week]]="Sat",Stats[[#This Row],[Day of week]]="Sun"),1,0)</f>
        <v>1</v>
      </c>
      <c r="E60" t="s">
        <v>37</v>
      </c>
      <c r="F60" t="s">
        <v>6</v>
      </c>
      <c r="G60">
        <v>5257784</v>
      </c>
      <c r="H60">
        <v>69316223</v>
      </c>
      <c r="I60">
        <v>158607</v>
      </c>
    </row>
    <row r="61" spans="1:9" x14ac:dyDescent="0.3">
      <c r="A61" s="1">
        <f t="shared" si="0"/>
        <v>42877</v>
      </c>
      <c r="B61" s="1" t="str">
        <f>_xlfn.SWITCH(WEEKDAY(Stats[[#This Row],[Date Formatted]],2),1,"Mon",2,"Tue",3,"Wed",4,"Thu",5,"Fri",6,"Sat",7,"Sun")</f>
        <v>Mon</v>
      </c>
      <c r="C61" s="6">
        <f>IF(AND(Stats[[#This Row],[Date Formatted]]&gt;=DATE(2017,5,4),Stats[[#This Row],[Date Formatted]]&lt;=DATE(2017,5,22)),1,0)</f>
        <v>1</v>
      </c>
      <c r="D61" s="6">
        <f>IF(OR(Stats[[#This Row],[Day of week]]="Sat",Stats[[#This Row],[Day of week]]="Sun"),1,0)</f>
        <v>0</v>
      </c>
      <c r="E61" t="s">
        <v>38</v>
      </c>
      <c r="F61" t="s">
        <v>6</v>
      </c>
      <c r="G61">
        <v>5275864</v>
      </c>
      <c r="H61">
        <v>69545074</v>
      </c>
      <c r="I61">
        <v>162213</v>
      </c>
    </row>
    <row r="62" spans="1:9" x14ac:dyDescent="0.3">
      <c r="A62" s="1">
        <f t="shared" si="0"/>
        <v>42877</v>
      </c>
      <c r="B62" s="1" t="str">
        <f>_xlfn.SWITCH(WEEKDAY(Stats[[#This Row],[Date Formatted]],2),1,"Mon",2,"Tue",3,"Wed",4,"Thu",5,"Fri",6,"Sat",7,"Sun")</f>
        <v>Mon</v>
      </c>
      <c r="C62" s="6">
        <f>IF(AND(Stats[[#This Row],[Date Formatted]]&gt;=DATE(2017,5,4),Stats[[#This Row],[Date Formatted]]&lt;=DATE(2017,5,22)),1,0)</f>
        <v>1</v>
      </c>
      <c r="D62" s="6">
        <f>IF(OR(Stats[[#This Row],[Day of week]]="Sat",Stats[[#This Row],[Day of week]]="Sun"),1,0)</f>
        <v>0</v>
      </c>
      <c r="E62" t="s">
        <v>38</v>
      </c>
      <c r="F62" t="s">
        <v>8</v>
      </c>
      <c r="G62">
        <v>1318261</v>
      </c>
      <c r="H62">
        <v>17039586</v>
      </c>
      <c r="I62">
        <v>40592</v>
      </c>
    </row>
    <row r="63" spans="1:9" x14ac:dyDescent="0.3">
      <c r="A63" s="1">
        <f t="shared" si="0"/>
        <v>42876</v>
      </c>
      <c r="B63" s="1" t="str">
        <f>_xlfn.SWITCH(WEEKDAY(Stats[[#This Row],[Date Formatted]],2),1,"Mon",2,"Tue",3,"Wed",4,"Thu",5,"Fri",6,"Sat",7,"Sun")</f>
        <v>Sun</v>
      </c>
      <c r="C63" s="6">
        <f>IF(AND(Stats[[#This Row],[Date Formatted]]&gt;=DATE(2017,5,4),Stats[[#This Row],[Date Formatted]]&lt;=DATE(2017,5,22)),1,0)</f>
        <v>1</v>
      </c>
      <c r="D63" s="6">
        <f>IF(OR(Stats[[#This Row],[Day of week]]="Sat",Stats[[#This Row],[Day of week]]="Sun"),1,0)</f>
        <v>1</v>
      </c>
      <c r="E63" t="s">
        <v>37</v>
      </c>
      <c r="F63" t="s">
        <v>8</v>
      </c>
      <c r="G63">
        <v>1313019</v>
      </c>
      <c r="H63">
        <v>16950609</v>
      </c>
      <c r="I63">
        <v>40464</v>
      </c>
    </row>
    <row r="64" spans="1:9" x14ac:dyDescent="0.3">
      <c r="A64" s="1">
        <f t="shared" si="0"/>
        <v>42860</v>
      </c>
      <c r="B64" s="1" t="str">
        <f>_xlfn.SWITCH(WEEKDAY(Stats[[#This Row],[Date Formatted]],2),1,"Mon",2,"Tue",3,"Wed",4,"Thu",5,"Fri",6,"Sat",7,"Sun")</f>
        <v>Fri</v>
      </c>
      <c r="C64" s="6">
        <f>IF(AND(Stats[[#This Row],[Date Formatted]]&gt;=DATE(2017,5,4),Stats[[#This Row],[Date Formatted]]&lt;=DATE(2017,5,22)),1,0)</f>
        <v>1</v>
      </c>
      <c r="D64" s="6">
        <f>IF(OR(Stats[[#This Row],[Day of week]]="Sat",Stats[[#This Row],[Day of week]]="Sun"),1,0)</f>
        <v>0</v>
      </c>
      <c r="E64" t="s">
        <v>21</v>
      </c>
      <c r="F64" t="s">
        <v>8</v>
      </c>
      <c r="G64">
        <v>1297264</v>
      </c>
      <c r="H64">
        <v>16868794</v>
      </c>
      <c r="I64">
        <v>43321</v>
      </c>
    </row>
    <row r="65" spans="1:9" x14ac:dyDescent="0.3">
      <c r="A65" s="1">
        <f t="shared" si="0"/>
        <v>42852</v>
      </c>
      <c r="B65" s="1" t="str">
        <f>_xlfn.SWITCH(WEEKDAY(Stats[[#This Row],[Date Formatted]],2),1,"Mon",2,"Tue",3,"Wed",4,"Thu",5,"Fri",6,"Sat",7,"Sun")</f>
        <v>Thu</v>
      </c>
      <c r="C65" s="6">
        <f>IF(AND(Stats[[#This Row],[Date Formatted]]&gt;=DATE(2017,5,4),Stats[[#This Row],[Date Formatted]]&lt;=DATE(2017,5,22)),1,0)</f>
        <v>0</v>
      </c>
      <c r="D65" s="6">
        <f>IF(OR(Stats[[#This Row],[Day of week]]="Sat",Stats[[#This Row],[Day of week]]="Sun"),1,0)</f>
        <v>0</v>
      </c>
      <c r="E65" t="s">
        <v>13</v>
      </c>
      <c r="F65" t="s">
        <v>8</v>
      </c>
      <c r="G65">
        <v>1226673</v>
      </c>
      <c r="H65">
        <v>16145902</v>
      </c>
      <c r="I65">
        <v>37429</v>
      </c>
    </row>
    <row r="66" spans="1:9" x14ac:dyDescent="0.3">
      <c r="A66" s="1">
        <f t="shared" si="0"/>
        <v>42848</v>
      </c>
      <c r="B66" s="1" t="str">
        <f>_xlfn.SWITCH(WEEKDAY(Stats[[#This Row],[Date Formatted]],2),1,"Mon",2,"Tue",3,"Wed",4,"Thu",5,"Fri",6,"Sat",7,"Sun")</f>
        <v>Sun</v>
      </c>
      <c r="C66" s="6">
        <f>IF(AND(Stats[[#This Row],[Date Formatted]]&gt;=DATE(2017,5,4),Stats[[#This Row],[Date Formatted]]&lt;=DATE(2017,5,22)),1,0)</f>
        <v>0</v>
      </c>
      <c r="D66" s="6">
        <f>IF(OR(Stats[[#This Row],[Day of week]]="Sat",Stats[[#This Row],[Day of week]]="Sun"),1,0)</f>
        <v>1</v>
      </c>
      <c r="E66" t="s">
        <v>9</v>
      </c>
      <c r="F66" t="s">
        <v>8</v>
      </c>
      <c r="G66">
        <v>1192781</v>
      </c>
      <c r="H66">
        <v>15702064</v>
      </c>
      <c r="I66">
        <v>36473</v>
      </c>
    </row>
    <row r="67" spans="1:9" x14ac:dyDescent="0.3">
      <c r="A67" s="1">
        <f t="shared" si="0"/>
        <v>42846</v>
      </c>
      <c r="B67" s="1" t="str">
        <f>_xlfn.SWITCH(WEEKDAY(Stats[[#This Row],[Date Formatted]],2),1,"Mon",2,"Tue",3,"Wed",4,"Thu",5,"Fri",6,"Sat",7,"Sun")</f>
        <v>Fri</v>
      </c>
      <c r="C67" s="6">
        <f>IF(AND(Stats[[#This Row],[Date Formatted]]&gt;=DATE(2017,5,4),Stats[[#This Row],[Date Formatted]]&lt;=DATE(2017,5,22)),1,0)</f>
        <v>0</v>
      </c>
      <c r="D67" s="6">
        <f>IF(OR(Stats[[#This Row],[Day of week]]="Sat",Stats[[#This Row],[Day of week]]="Sun"),1,0)</f>
        <v>0</v>
      </c>
      <c r="E67" t="s">
        <v>5</v>
      </c>
      <c r="F67" t="s">
        <v>8</v>
      </c>
      <c r="G67">
        <v>1177622</v>
      </c>
      <c r="H67">
        <v>15514670</v>
      </c>
      <c r="I67">
        <v>36246</v>
      </c>
    </row>
    <row r="68" spans="1:9" x14ac:dyDescent="0.3">
      <c r="A68" s="1">
        <f t="shared" si="0"/>
        <v>42845</v>
      </c>
      <c r="B68" s="1" t="str">
        <f>_xlfn.SWITCH(WEEKDAY(Stats[[#This Row],[Date Formatted]],2),1,"Mon",2,"Tue",3,"Wed",4,"Thu",5,"Fri",6,"Sat",7,"Sun")</f>
        <v>Thu</v>
      </c>
      <c r="C68" s="6">
        <f>IF(AND(Stats[[#This Row],[Date Formatted]]&gt;=DATE(2017,5,4),Stats[[#This Row],[Date Formatted]]&lt;=DATE(2017,5,22)),1,0)</f>
        <v>0</v>
      </c>
      <c r="D68" s="6">
        <f>IF(OR(Stats[[#This Row],[Day of week]]="Sat",Stats[[#This Row],[Day of week]]="Sun"),1,0)</f>
        <v>0</v>
      </c>
      <c r="E68" t="s">
        <v>39</v>
      </c>
      <c r="F68" t="s">
        <v>8</v>
      </c>
      <c r="G68">
        <v>1171345</v>
      </c>
      <c r="H68">
        <v>15438336</v>
      </c>
      <c r="I68">
        <v>36089</v>
      </c>
    </row>
    <row r="69" spans="1:9" x14ac:dyDescent="0.3">
      <c r="A69" s="1">
        <f t="shared" ref="A69" si="3">DATE(RIGHT(E69,4),MONTH(LEFT(E69,FIND(" ",E69)-1)&amp;" 1"),MID(E69,FIND(" ",E69)+1,FIND(",",E69)-FIND(" ",E69)-1))</f>
        <v>42845</v>
      </c>
      <c r="B69" s="1" t="str">
        <f>_xlfn.SWITCH(WEEKDAY(Stats[[#This Row],[Date Formatted]],2),1,"Mon",2,"Tue",3,"Wed",4,"Thu",5,"Fri",6,"Sat",7,"Sun")</f>
        <v>Thu</v>
      </c>
      <c r="C69" s="6">
        <f>IF(AND(Stats[[#This Row],[Date Formatted]]&gt;=DATE(2017,5,4),Stats[[#This Row],[Date Formatted]]&lt;=DATE(2017,5,22)),1,0)</f>
        <v>0</v>
      </c>
      <c r="D69" s="6">
        <f>IF(OR(Stats[[#This Row],[Day of week]]="Sat",Stats[[#This Row],[Day of week]]="Sun"),1,0)</f>
        <v>0</v>
      </c>
      <c r="E69" t="s">
        <v>39</v>
      </c>
      <c r="F69" t="s">
        <v>6</v>
      </c>
      <c r="G69">
        <v>4687231</v>
      </c>
      <c r="H69">
        <v>61824315</v>
      </c>
      <c r="I69">
        <v>142690</v>
      </c>
    </row>
  </sheetData>
  <mergeCells count="4">
    <mergeCell ref="Z2:AA2"/>
    <mergeCell ref="AB2:AC2"/>
    <mergeCell ref="AY14:AZ14"/>
    <mergeCell ref="BA14:BB14"/>
  </mergeCells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K25"/>
  <sheetViews>
    <sheetView showGridLines="0" tabSelected="1" topLeftCell="Q1" workbookViewId="0">
      <selection activeCell="AD17" sqref="AD17"/>
    </sheetView>
  </sheetViews>
  <sheetFormatPr defaultRowHeight="14.4" x14ac:dyDescent="0.3"/>
  <cols>
    <col min="2" max="2" width="10.33203125" bestFit="1" customWidth="1"/>
    <col min="17" max="17" width="17.77734375" customWidth="1"/>
    <col min="18" max="18" width="19.88671875" customWidth="1"/>
    <col min="19" max="19" width="13.77734375" bestFit="1" customWidth="1"/>
    <col min="20" max="23" width="13.44140625" customWidth="1"/>
    <col min="24" max="26" width="12.44140625" customWidth="1"/>
    <col min="27" max="30" width="8.5546875" bestFit="1" customWidth="1"/>
    <col min="34" max="35" width="10.88671875" bestFit="1" customWidth="1"/>
    <col min="36" max="36" width="12.33203125" bestFit="1" customWidth="1"/>
    <col min="37" max="37" width="10.88671875" bestFit="1" customWidth="1"/>
  </cols>
  <sheetData>
    <row r="2" spans="1:37" ht="15.6" x14ac:dyDescent="0.35">
      <c r="A2" t="s">
        <v>116</v>
      </c>
      <c r="B2" s="56">
        <v>8265610</v>
      </c>
      <c r="D2" t="s">
        <v>120</v>
      </c>
      <c r="E2" s="58">
        <f>$B$3/$B$2</f>
        <v>0.3662109632561904</v>
      </c>
      <c r="F2" s="8" t="s">
        <v>137</v>
      </c>
    </row>
    <row r="3" spans="1:37" ht="15.6" x14ac:dyDescent="0.35">
      <c r="A3" t="s">
        <v>117</v>
      </c>
      <c r="B3" s="56">
        <v>3026957</v>
      </c>
      <c r="AH3" s="93" t="s">
        <v>171</v>
      </c>
      <c r="AI3" s="93"/>
      <c r="AJ3" s="93" t="s">
        <v>172</v>
      </c>
      <c r="AK3" s="93"/>
    </row>
    <row r="4" spans="1:37" ht="15.6" x14ac:dyDescent="0.35">
      <c r="S4" t="s">
        <v>116</v>
      </c>
      <c r="T4" t="s">
        <v>117</v>
      </c>
      <c r="U4" t="s">
        <v>118</v>
      </c>
      <c r="V4" t="s">
        <v>119</v>
      </c>
      <c r="W4" t="s">
        <v>120</v>
      </c>
      <c r="X4" t="s">
        <v>121</v>
      </c>
      <c r="Y4" t="s">
        <v>122</v>
      </c>
      <c r="Z4" t="s">
        <v>123</v>
      </c>
      <c r="AA4" t="s">
        <v>124</v>
      </c>
      <c r="AB4" t="s">
        <v>128</v>
      </c>
      <c r="AC4" s="67" t="s">
        <v>129</v>
      </c>
      <c r="AD4" s="68" t="s">
        <v>130</v>
      </c>
      <c r="AH4" t="s">
        <v>145</v>
      </c>
      <c r="AI4" t="s">
        <v>146</v>
      </c>
      <c r="AJ4" t="s">
        <v>145</v>
      </c>
      <c r="AK4" t="s">
        <v>146</v>
      </c>
    </row>
    <row r="5" spans="1:37" ht="15.6" x14ac:dyDescent="0.35">
      <c r="A5" t="s">
        <v>118</v>
      </c>
      <c r="B5" s="56">
        <v>2065446</v>
      </c>
      <c r="D5" t="s">
        <v>121</v>
      </c>
      <c r="E5" s="58">
        <f>$B$6/$B$5</f>
        <v>0.39257041820507532</v>
      </c>
      <c r="F5" s="8" t="s">
        <v>138</v>
      </c>
      <c r="R5" t="s">
        <v>188</v>
      </c>
      <c r="S5" s="56">
        <v>842316960</v>
      </c>
      <c r="T5" s="56">
        <v>1955183</v>
      </c>
      <c r="U5" s="56">
        <v>210156002</v>
      </c>
      <c r="V5" s="56">
        <v>490943</v>
      </c>
      <c r="W5" s="61">
        <f t="shared" ref="W5:W6" si="0">T5/S5</f>
        <v>2.3211962869654199E-3</v>
      </c>
      <c r="X5" s="61">
        <f t="shared" ref="X5:X6" si="1">V5/U5</f>
        <v>2.3360884073156283E-3</v>
      </c>
      <c r="Y5" s="61">
        <f t="shared" ref="Y5:Y6" si="2">X5-W5</f>
        <v>1.4892120350208388E-5</v>
      </c>
      <c r="Z5" s="61">
        <f t="shared" ref="Z5:Z6" si="3">(V5+T5)/(U5+S5)</f>
        <v>2.3241699201009972E-3</v>
      </c>
      <c r="AA5" s="61">
        <f t="shared" ref="AA5:AA6" si="4">SQRT(Z5*(1-Z5)*(1/S5+1/U5))</f>
        <v>3.7130044168641991E-6</v>
      </c>
      <c r="AB5" s="61">
        <f t="shared" ref="AB5:AB12" si="5">$E$16*AA5</f>
        <v>7.2773549314919738E-6</v>
      </c>
      <c r="AC5" s="61">
        <f t="shared" ref="AC5:AC6" si="6">Y5-AB5</f>
        <v>7.6147654187164146E-6</v>
      </c>
      <c r="AD5" s="61">
        <f t="shared" ref="AD5:AD6" si="7">Y5+AB5</f>
        <v>2.2169475281700363E-5</v>
      </c>
      <c r="AG5" t="s">
        <v>195</v>
      </c>
      <c r="AH5" s="44">
        <v>1955183</v>
      </c>
      <c r="AI5" s="44">
        <v>490943</v>
      </c>
      <c r="AJ5" s="44">
        <v>3026957</v>
      </c>
      <c r="AK5" s="44">
        <v>810833</v>
      </c>
    </row>
    <row r="6" spans="1:37" ht="15.6" x14ac:dyDescent="0.35">
      <c r="A6" t="s">
        <v>119</v>
      </c>
      <c r="B6" s="56">
        <v>810833</v>
      </c>
      <c r="R6" t="s">
        <v>189</v>
      </c>
      <c r="S6" s="56">
        <v>1310623544</v>
      </c>
      <c r="T6" s="56">
        <v>3026957</v>
      </c>
      <c r="U6" s="56">
        <v>321157226</v>
      </c>
      <c r="V6" s="56">
        <v>810833</v>
      </c>
      <c r="W6" s="61">
        <f t="shared" si="0"/>
        <v>2.309554878559392E-3</v>
      </c>
      <c r="X6" s="61">
        <f t="shared" si="1"/>
        <v>2.5247228907127254E-3</v>
      </c>
      <c r="Y6" s="61">
        <f t="shared" si="2"/>
        <v>2.1516801215333342E-4</v>
      </c>
      <c r="Z6" s="61">
        <f t="shared" si="3"/>
        <v>2.3519029458840845E-3</v>
      </c>
      <c r="AA6" s="61">
        <f t="shared" si="4"/>
        <v>3.0160008598234387E-6</v>
      </c>
      <c r="AB6" s="61">
        <f t="shared" si="5"/>
        <v>5.9112530625957749E-6</v>
      </c>
      <c r="AC6" s="61">
        <f t="shared" si="6"/>
        <v>2.0925675909073765E-4</v>
      </c>
      <c r="AD6" s="61">
        <f t="shared" si="7"/>
        <v>2.2107926521592919E-4</v>
      </c>
      <c r="AG6" t="s">
        <v>196</v>
      </c>
      <c r="AH6" s="44">
        <v>842316960</v>
      </c>
      <c r="AI6" s="44">
        <v>210156002</v>
      </c>
      <c r="AJ6" s="44">
        <v>1310623544</v>
      </c>
      <c r="AK6" s="44">
        <v>321157226</v>
      </c>
    </row>
    <row r="7" spans="1:37" x14ac:dyDescent="0.3">
      <c r="R7" t="s">
        <v>190</v>
      </c>
      <c r="S7" s="56">
        <v>6776037</v>
      </c>
      <c r="T7" s="56">
        <v>1955183</v>
      </c>
      <c r="U7" s="56">
        <v>1692085</v>
      </c>
      <c r="V7" s="56">
        <v>490943</v>
      </c>
      <c r="W7" s="61">
        <f t="shared" ref="W7" si="8">T7/S7</f>
        <v>0.2885437313875352</v>
      </c>
      <c r="X7" s="61">
        <f t="shared" ref="X7" si="9">V7/U7</f>
        <v>0.29014086171793968</v>
      </c>
      <c r="Y7" s="61">
        <f t="shared" ref="Y7" si="10">X7-W7</f>
        <v>1.5971303304044837E-3</v>
      </c>
      <c r="Z7" s="61">
        <f t="shared" ref="Z7" si="11">(V7+T7)/(U7+S7)</f>
        <v>0.28886286711504627</v>
      </c>
      <c r="AA7" s="61">
        <f t="shared" ref="AA7" si="12">SQRT(Z7*(1-Z7)*(1/S7+1/U7))</f>
        <v>3.8950866010717335E-4</v>
      </c>
      <c r="AB7" s="61">
        <f t="shared" si="5"/>
        <v>7.6342294547651287E-4</v>
      </c>
      <c r="AC7" s="61">
        <f t="shared" ref="AC7" si="13">Y7-AB7</f>
        <v>8.3370738492797084E-4</v>
      </c>
      <c r="AD7" s="61">
        <f t="shared" ref="AD7" si="14">Y7+AB7</f>
        <v>2.3605532758809965E-3</v>
      </c>
      <c r="AG7" t="s">
        <v>105</v>
      </c>
      <c r="AH7" s="94">
        <f>AH5/AH6</f>
        <v>2.3211962869654199E-3</v>
      </c>
      <c r="AI7" s="94">
        <f t="shared" ref="AI7:AK7" si="15">AI5/AI6</f>
        <v>2.3360884073156283E-3</v>
      </c>
      <c r="AJ7" s="94">
        <f t="shared" si="15"/>
        <v>2.309554878559392E-3</v>
      </c>
      <c r="AK7" s="94">
        <f t="shared" si="15"/>
        <v>2.5247228907127254E-3</v>
      </c>
    </row>
    <row r="8" spans="1:37" ht="15.6" x14ac:dyDescent="0.35">
      <c r="D8" t="s">
        <v>122</v>
      </c>
      <c r="E8" s="58">
        <f>$E$5-$E$2</f>
        <v>2.6359454948884919E-2</v>
      </c>
      <c r="F8" s="8" t="s">
        <v>139</v>
      </c>
      <c r="J8" t="s">
        <v>125</v>
      </c>
      <c r="L8" s="55">
        <v>0.02</v>
      </c>
      <c r="M8" s="8" t="s">
        <v>132</v>
      </c>
      <c r="R8" t="s">
        <v>191</v>
      </c>
      <c r="S8" s="56">
        <v>8265610</v>
      </c>
      <c r="T8" s="56">
        <v>3026957</v>
      </c>
      <c r="U8" s="56">
        <v>2065446</v>
      </c>
      <c r="V8" s="56">
        <v>810833</v>
      </c>
      <c r="W8" s="61">
        <f t="shared" ref="W8:W11" si="16">T8/S8</f>
        <v>0.3662109632561904</v>
      </c>
      <c r="X8" s="61">
        <f t="shared" ref="X8:X10" si="17">V8/U8</f>
        <v>0.39257041820507532</v>
      </c>
      <c r="Y8" s="61">
        <f t="shared" ref="Y8:Y10" si="18">X8-W8</f>
        <v>2.6359454948884919E-2</v>
      </c>
      <c r="Z8" s="61">
        <f t="shared" ref="Z8:Z10" si="19">(V8+T8)/(U8+S8)</f>
        <v>0.37148090185553151</v>
      </c>
      <c r="AA8" s="61">
        <f t="shared" ref="AA8:AA10" si="20">SQRT(Z8*(1-Z8)*(1/S8+1/U8))</f>
        <v>3.7588540688514359E-4</v>
      </c>
      <c r="AB8" s="61">
        <f t="shared" si="5"/>
        <v>7.3672185980906528E-4</v>
      </c>
      <c r="AC8" s="61">
        <f t="shared" ref="AC8:AC10" si="21">Y8-AB8</f>
        <v>2.5622733089075853E-2</v>
      </c>
      <c r="AD8" s="95">
        <f t="shared" ref="AD8:AD10" si="22">Y8+AB8</f>
        <v>2.7096176808693986E-2</v>
      </c>
    </row>
    <row r="9" spans="1:37" x14ac:dyDescent="0.3">
      <c r="R9" t="s">
        <v>192</v>
      </c>
      <c r="S9" s="56">
        <v>842316960</v>
      </c>
      <c r="T9" s="56">
        <v>1955183</v>
      </c>
      <c r="U9" s="56">
        <v>1310623544</v>
      </c>
      <c r="V9" s="56">
        <v>3026957</v>
      </c>
      <c r="W9" s="61">
        <f t="shared" si="16"/>
        <v>2.3211962869654199E-3</v>
      </c>
      <c r="X9" s="61">
        <f t="shared" si="17"/>
        <v>2.309554878559392E-3</v>
      </c>
      <c r="Y9" s="61">
        <f t="shared" si="18"/>
        <v>-1.1641408406027915E-5</v>
      </c>
      <c r="Z9" s="61">
        <f t="shared" si="19"/>
        <v>2.3141094659808585E-3</v>
      </c>
      <c r="AA9" s="61">
        <f t="shared" si="20"/>
        <v>2.1219156870154056E-6</v>
      </c>
      <c r="AB9" s="61">
        <f t="shared" si="5"/>
        <v>4.1588783247807601E-6</v>
      </c>
      <c r="AC9" s="61">
        <f t="shared" si="21"/>
        <v>-1.5800286730808677E-5</v>
      </c>
      <c r="AD9" s="61">
        <f t="shared" si="22"/>
        <v>-7.482530081247155E-6</v>
      </c>
    </row>
    <row r="10" spans="1:37" x14ac:dyDescent="0.3">
      <c r="J10" t="s">
        <v>135</v>
      </c>
      <c r="L10" s="62">
        <v>0.95</v>
      </c>
      <c r="R10" t="s">
        <v>193</v>
      </c>
      <c r="S10" s="56">
        <v>210156002</v>
      </c>
      <c r="T10" s="56">
        <v>490943</v>
      </c>
      <c r="U10" s="56">
        <v>321157226</v>
      </c>
      <c r="V10" s="56">
        <v>810833</v>
      </c>
      <c r="W10" s="61">
        <f t="shared" si="16"/>
        <v>2.3360884073156283E-3</v>
      </c>
      <c r="X10" s="61">
        <f t="shared" si="17"/>
        <v>2.5247228907127254E-3</v>
      </c>
      <c r="Y10" s="61">
        <f t="shared" si="18"/>
        <v>1.8863448339709711E-4</v>
      </c>
      <c r="Z10" s="61">
        <f t="shared" si="19"/>
        <v>2.4501102765692858E-3</v>
      </c>
      <c r="AA10" s="61">
        <f t="shared" si="20"/>
        <v>4.3863743650316165E-6</v>
      </c>
      <c r="AB10" s="61">
        <f t="shared" si="5"/>
        <v>8.597135778171715E-6</v>
      </c>
      <c r="AC10" s="61">
        <f t="shared" si="21"/>
        <v>1.800373476189254E-4</v>
      </c>
      <c r="AD10" s="61">
        <f t="shared" si="22"/>
        <v>1.9723161917526883E-4</v>
      </c>
    </row>
    <row r="11" spans="1:37" ht="15.6" x14ac:dyDescent="0.35">
      <c r="D11" t="s">
        <v>123</v>
      </c>
      <c r="E11" s="58">
        <f>($B$6+$B$3)/($B$5+$B$2)</f>
        <v>0.37148090185553151</v>
      </c>
      <c r="F11" s="8" t="s">
        <v>140</v>
      </c>
      <c r="J11" s="59" t="s">
        <v>126</v>
      </c>
      <c r="L11" s="60">
        <f>1-L10</f>
        <v>5.0000000000000044E-2</v>
      </c>
      <c r="R11" t="s">
        <v>197</v>
      </c>
      <c r="S11" s="56">
        <v>6776037</v>
      </c>
      <c r="T11" s="56">
        <v>1955183</v>
      </c>
      <c r="U11" s="56">
        <v>8265610</v>
      </c>
      <c r="V11" s="56">
        <v>3026957</v>
      </c>
      <c r="W11" s="61">
        <f t="shared" ref="W11:W12" si="23">T11/S11</f>
        <v>0.2885437313875352</v>
      </c>
      <c r="X11" s="61">
        <f t="shared" ref="X11:X12" si="24">V11/U11</f>
        <v>0.3662109632561904</v>
      </c>
      <c r="Y11" s="61">
        <f t="shared" ref="Y11:Y12" si="25">X11-W11</f>
        <v>7.7667231868655207E-2</v>
      </c>
      <c r="Z11" s="61">
        <f t="shared" ref="Z11:Z12" si="26">(V11+T11)/(U11+S11)</f>
        <v>0.33122303694535576</v>
      </c>
      <c r="AA11" s="61">
        <f t="shared" ref="AA11:AA12" si="27">SQRT(Z11*(1-Z11)*(1/S11+1/U11))</f>
        <v>2.439064452153278E-4</v>
      </c>
      <c r="AB11" s="61">
        <f t="shared" si="5"/>
        <v>4.7804784821923416E-4</v>
      </c>
      <c r="AC11" s="61">
        <f t="shared" ref="AC11:AC12" si="28">Y11-AB11</f>
        <v>7.7189184020435966E-2</v>
      </c>
      <c r="AD11" s="61">
        <f t="shared" ref="AD11:AD12" si="29">Y11+AB11</f>
        <v>7.8145279716874447E-2</v>
      </c>
    </row>
    <row r="12" spans="1:37" x14ac:dyDescent="0.3">
      <c r="R12" t="s">
        <v>194</v>
      </c>
      <c r="S12" s="56">
        <v>1692085</v>
      </c>
      <c r="T12" s="56">
        <v>490943</v>
      </c>
      <c r="U12" s="56">
        <v>2065446</v>
      </c>
      <c r="V12" s="56">
        <v>810833</v>
      </c>
      <c r="W12" s="61">
        <f t="shared" si="23"/>
        <v>0.29014086171793968</v>
      </c>
      <c r="X12" s="61">
        <f t="shared" si="24"/>
        <v>0.39257041820507532</v>
      </c>
      <c r="Y12" s="61">
        <f t="shared" si="25"/>
        <v>0.10242955648713564</v>
      </c>
      <c r="Z12" s="61">
        <f t="shared" si="26"/>
        <v>0.34644451369795753</v>
      </c>
      <c r="AA12" s="61">
        <f t="shared" si="27"/>
        <v>4.9339114664026485E-4</v>
      </c>
      <c r="AB12" s="61">
        <f t="shared" si="5"/>
        <v>9.6702887770583942E-4</v>
      </c>
      <c r="AC12" s="61">
        <f t="shared" si="28"/>
        <v>0.10146252760942981</v>
      </c>
      <c r="AD12" s="61">
        <f t="shared" si="29"/>
        <v>0.10339658536484148</v>
      </c>
    </row>
    <row r="14" spans="1:37" ht="15.6" x14ac:dyDescent="0.35">
      <c r="D14" t="s">
        <v>124</v>
      </c>
      <c r="E14" s="58">
        <f>SQRT($E$11*(1-$E$11)*(1/$B$2+1/$B$5))</f>
        <v>3.7588540688514359E-4</v>
      </c>
      <c r="F14" s="8" t="s">
        <v>141</v>
      </c>
    </row>
    <row r="16" spans="1:37" ht="15.6" x14ac:dyDescent="0.35">
      <c r="D16" t="s">
        <v>127</v>
      </c>
      <c r="E16" s="58">
        <f>ABS(_xlfn.NORM.INV(L11/2,0,1))</f>
        <v>1.9599639845400536</v>
      </c>
      <c r="F16" s="8" t="s">
        <v>142</v>
      </c>
      <c r="K16" s="83" t="s">
        <v>131</v>
      </c>
      <c r="L16" s="84"/>
      <c r="M16" s="85"/>
      <c r="T16" s="119" t="s">
        <v>116</v>
      </c>
      <c r="U16" s="120" t="s">
        <v>117</v>
      </c>
      <c r="V16" s="120" t="s">
        <v>118</v>
      </c>
      <c r="W16" s="120" t="s">
        <v>119</v>
      </c>
      <c r="X16" s="120" t="s">
        <v>199</v>
      </c>
      <c r="Y16" s="120" t="s">
        <v>200</v>
      </c>
      <c r="Z16" s="121" t="s">
        <v>201</v>
      </c>
    </row>
    <row r="17" spans="2:26" x14ac:dyDescent="0.3">
      <c r="K17" s="67" t="s">
        <v>129</v>
      </c>
      <c r="M17" s="68" t="s">
        <v>130</v>
      </c>
      <c r="R17" s="105" t="s">
        <v>203</v>
      </c>
      <c r="S17" s="98" t="s">
        <v>202</v>
      </c>
      <c r="T17" s="99">
        <v>6776037</v>
      </c>
      <c r="U17" s="99">
        <v>1955183</v>
      </c>
      <c r="V17" s="99">
        <v>1692085</v>
      </c>
      <c r="W17" s="99">
        <v>490943</v>
      </c>
      <c r="X17" s="106">
        <v>1.5971303304044837E-3</v>
      </c>
      <c r="Y17" s="106">
        <v>8.3370738492797084E-4</v>
      </c>
      <c r="Z17" s="107">
        <v>2.3605532758809965E-3</v>
      </c>
    </row>
    <row r="18" spans="2:26" x14ac:dyDescent="0.3">
      <c r="D18" t="s">
        <v>128</v>
      </c>
      <c r="E18" s="58">
        <f>$E$16*$E$14</f>
        <v>7.3672185980906528E-4</v>
      </c>
      <c r="F18" s="8" t="s">
        <v>143</v>
      </c>
      <c r="K18" s="61">
        <f>$E$8-$E$18</f>
        <v>2.5622733089075853E-2</v>
      </c>
      <c r="M18" s="61">
        <f>$E$8+$E$18</f>
        <v>2.7096176808693986E-2</v>
      </c>
      <c r="R18" s="108"/>
      <c r="S18" s="2" t="s">
        <v>204</v>
      </c>
      <c r="T18" s="102">
        <v>8265610</v>
      </c>
      <c r="U18" s="102">
        <v>3026957</v>
      </c>
      <c r="V18" s="102">
        <v>2065446</v>
      </c>
      <c r="W18" s="102">
        <v>810833</v>
      </c>
      <c r="X18" s="109">
        <v>2.6359454948884919E-2</v>
      </c>
      <c r="Y18" s="109">
        <v>2.5622733089075853E-2</v>
      </c>
      <c r="Z18" s="110">
        <v>2.7096176808693986E-2</v>
      </c>
    </row>
    <row r="19" spans="2:26" x14ac:dyDescent="0.3">
      <c r="R19" s="108"/>
      <c r="S19" s="2" t="s">
        <v>145</v>
      </c>
      <c r="T19" s="102">
        <v>6776037</v>
      </c>
      <c r="U19" s="102">
        <v>1955183</v>
      </c>
      <c r="V19" s="102">
        <v>8265610</v>
      </c>
      <c r="W19" s="102">
        <v>3026957</v>
      </c>
      <c r="X19" s="109">
        <v>7.7667231868655207E-2</v>
      </c>
      <c r="Y19" s="109">
        <v>7.7189184020435966E-2</v>
      </c>
      <c r="Z19" s="110">
        <v>7.8145279716874447E-2</v>
      </c>
    </row>
    <row r="20" spans="2:26" x14ac:dyDescent="0.3">
      <c r="R20" s="108"/>
      <c r="S20" s="97" t="s">
        <v>146</v>
      </c>
      <c r="T20" s="102">
        <v>1692085</v>
      </c>
      <c r="U20" s="102">
        <v>490943</v>
      </c>
      <c r="V20" s="102">
        <v>2065446</v>
      </c>
      <c r="W20" s="102">
        <v>810833</v>
      </c>
      <c r="X20" s="109">
        <v>0.10242955648713564</v>
      </c>
      <c r="Y20" s="109">
        <v>0.10146252760942981</v>
      </c>
      <c r="Z20" s="110">
        <v>0.10339658536484148</v>
      </c>
    </row>
    <row r="21" spans="2:26" ht="15" thickBot="1" x14ac:dyDescent="0.35">
      <c r="R21" s="105" t="s">
        <v>187</v>
      </c>
      <c r="S21" s="98" t="s">
        <v>202</v>
      </c>
      <c r="T21" s="99">
        <v>842316960</v>
      </c>
      <c r="U21" s="100">
        <v>1955183</v>
      </c>
      <c r="V21" s="100">
        <v>210156002</v>
      </c>
      <c r="W21" s="100">
        <v>490943</v>
      </c>
      <c r="X21" s="101">
        <v>1.4892120350208388E-5</v>
      </c>
      <c r="Y21" s="101">
        <v>7.6147654187164146E-6</v>
      </c>
      <c r="Z21" s="111">
        <v>2.2169475281700363E-5</v>
      </c>
    </row>
    <row r="22" spans="2:26" x14ac:dyDescent="0.3">
      <c r="B22" s="63" t="s">
        <v>133</v>
      </c>
      <c r="C22" s="64"/>
      <c r="D22" s="64"/>
      <c r="E22" s="64"/>
      <c r="F22" s="64"/>
      <c r="G22" s="64"/>
      <c r="H22" s="64"/>
      <c r="I22" s="64"/>
      <c r="J22" s="65"/>
      <c r="R22" s="108"/>
      <c r="S22" s="2" t="s">
        <v>204</v>
      </c>
      <c r="T22" s="102">
        <v>1310623544</v>
      </c>
      <c r="U22" s="103">
        <v>3026957</v>
      </c>
      <c r="V22" s="103">
        <v>321157226</v>
      </c>
      <c r="W22" s="103">
        <v>810833</v>
      </c>
      <c r="X22" s="104">
        <v>2.1516801215333342E-4</v>
      </c>
      <c r="Y22" s="104">
        <v>2.0925675909073765E-4</v>
      </c>
      <c r="Z22" s="112">
        <v>2.2107926521592919E-4</v>
      </c>
    </row>
    <row r="23" spans="2:26" x14ac:dyDescent="0.3">
      <c r="B23" s="21" t="str">
        <f>"sample and the control sample is at least "&amp;TEXT($K$18,"0.0%")</f>
        <v>sample and the control sample is at least 2.6%</v>
      </c>
      <c r="C23" s="36"/>
      <c r="D23" s="36"/>
      <c r="E23" s="36"/>
      <c r="F23" s="36"/>
      <c r="G23" s="36"/>
      <c r="H23" s="36"/>
      <c r="I23" s="36"/>
      <c r="J23" s="25"/>
      <c r="R23" s="108"/>
      <c r="S23" s="2" t="s">
        <v>145</v>
      </c>
      <c r="T23" s="102">
        <v>842316960</v>
      </c>
      <c r="U23" s="103">
        <v>1955183</v>
      </c>
      <c r="V23" s="103">
        <v>1310623544</v>
      </c>
      <c r="W23" s="103">
        <v>3026957</v>
      </c>
      <c r="X23" s="104">
        <v>-1.1641408406027915E-5</v>
      </c>
      <c r="Y23" s="104">
        <v>-1.5800286730808677E-5</v>
      </c>
      <c r="Z23" s="112">
        <v>-7.482530081247155E-6</v>
      </c>
    </row>
    <row r="24" spans="2:26" x14ac:dyDescent="0.3">
      <c r="B24" s="21" t="s">
        <v>134</v>
      </c>
      <c r="C24" s="36"/>
      <c r="D24" s="36"/>
      <c r="E24" s="36"/>
      <c r="F24" s="36"/>
      <c r="G24" s="36"/>
      <c r="H24" s="36"/>
      <c r="I24" s="36"/>
      <c r="J24" s="25"/>
      <c r="R24" s="113"/>
      <c r="S24" s="114" t="s">
        <v>146</v>
      </c>
      <c r="T24" s="115">
        <v>210156002</v>
      </c>
      <c r="U24" s="116">
        <v>490943</v>
      </c>
      <c r="V24" s="116">
        <v>321157226</v>
      </c>
      <c r="W24" s="116">
        <v>810833</v>
      </c>
      <c r="X24" s="117">
        <v>1.8863448339709711E-4</v>
      </c>
      <c r="Y24" s="117">
        <v>1.800373476189254E-4</v>
      </c>
      <c r="Z24" s="118">
        <v>1.9723161917526883E-4</v>
      </c>
    </row>
    <row r="25" spans="2:26" ht="15" thickBot="1" x14ac:dyDescent="0.35">
      <c r="B25" s="23" t="s">
        <v>136</v>
      </c>
      <c r="C25" s="66"/>
      <c r="D25" s="66"/>
      <c r="E25" s="66"/>
      <c r="F25" s="66"/>
      <c r="G25" s="66"/>
      <c r="H25" s="66"/>
      <c r="I25" s="66"/>
      <c r="J25" s="27"/>
    </row>
  </sheetData>
  <mergeCells count="5">
    <mergeCell ref="K16:M16"/>
    <mergeCell ref="AH3:AI3"/>
    <mergeCell ref="AJ3:AK3"/>
    <mergeCell ref="R21:R24"/>
    <mergeCell ref="R17:R20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CG89"/>
  <sheetViews>
    <sheetView showGridLines="0" topLeftCell="U13" workbookViewId="0">
      <selection activeCell="AD30" sqref="AD30"/>
    </sheetView>
  </sheetViews>
  <sheetFormatPr defaultRowHeight="14.4" x14ac:dyDescent="0.3"/>
  <cols>
    <col min="1" max="1" width="12.5546875" bestFit="1" customWidth="1"/>
    <col min="2" max="3" width="11.21875" bestFit="1" customWidth="1"/>
    <col min="4" max="4" width="12.33203125" bestFit="1" customWidth="1"/>
    <col min="5" max="5" width="18.5546875" bestFit="1" customWidth="1"/>
    <col min="6" max="6" width="18.44140625" bestFit="1" customWidth="1"/>
    <col min="7" max="7" width="21" bestFit="1" customWidth="1"/>
    <col min="8" max="9" width="9.21875" customWidth="1"/>
    <col min="10" max="12" width="11.21875" customWidth="1"/>
    <col min="13" max="13" width="17.6640625" bestFit="1" customWidth="1"/>
    <col min="14" max="14" width="17.5546875" bestFit="1" customWidth="1"/>
    <col min="15" max="15" width="20.33203125" bestFit="1" customWidth="1"/>
    <col min="18" max="18" width="12.5546875" bestFit="1" customWidth="1"/>
    <col min="19" max="19" width="25.109375" bestFit="1" customWidth="1"/>
    <col min="20" max="20" width="25" bestFit="1" customWidth="1"/>
    <col min="21" max="21" width="27.6640625" bestFit="1" customWidth="1"/>
    <col min="22" max="22" width="25.109375" bestFit="1" customWidth="1"/>
    <col min="23" max="23" width="25" bestFit="1" customWidth="1"/>
    <col min="24" max="24" width="27.6640625" bestFit="1" customWidth="1"/>
    <col min="27" max="27" width="10.5546875" bestFit="1" customWidth="1"/>
    <col min="28" max="28" width="9.77734375" customWidth="1"/>
    <col min="29" max="29" width="9.6640625" customWidth="1"/>
    <col min="30" max="30" width="10.77734375" customWidth="1"/>
    <col min="31" max="31" width="10.6640625" customWidth="1"/>
    <col min="53" max="53" width="16" bestFit="1" customWidth="1"/>
    <col min="56" max="56" width="11" bestFit="1" customWidth="1"/>
    <col min="62" max="62" width="16.44140625" bestFit="1" customWidth="1"/>
    <col min="63" max="68" width="21" bestFit="1" customWidth="1"/>
    <col min="73" max="73" width="11.21875" bestFit="1" customWidth="1"/>
    <col min="74" max="77" width="21" bestFit="1" customWidth="1"/>
    <col min="78" max="79" width="7.109375" customWidth="1"/>
    <col min="80" max="80" width="21" bestFit="1" customWidth="1"/>
    <col min="81" max="82" width="9.88671875" bestFit="1" customWidth="1"/>
  </cols>
  <sheetData>
    <row r="2" spans="1:85" ht="15" thickBot="1" x14ac:dyDescent="0.35">
      <c r="BA2" s="31" t="s">
        <v>97</v>
      </c>
      <c r="BB2">
        <f>AVERAGEIF($D$5:$D$70,BB$4,$E$5:$E$70)</f>
        <v>5091043.3030303027</v>
      </c>
      <c r="BC2">
        <f>AVERAGEIF($D$5:$D$70,BC$4,$E$5:$E$70)</f>
        <v>1271452.3636363635</v>
      </c>
      <c r="BD2">
        <f>AVERAGEIF($D$5:$D$70,BD$4,$F$5:$F$70)</f>
        <v>67114085.424242422</v>
      </c>
      <c r="BE2">
        <f>AVERAGEIF($D$5:$D$70,BE$4,$F$5:$F$70)</f>
        <v>16568229.212121213</v>
      </c>
      <c r="BF2">
        <f>AVERAGEIF($D$5:$D$70,BF$4,$G$5:$G$70)</f>
        <v>155297.87878787878</v>
      </c>
      <c r="BG2">
        <f>AVERAGEIF($D$5:$D$70,BG$4,$G$5:$G$70)</f>
        <v>40541.36363636364</v>
      </c>
      <c r="BK2" s="4" t="s">
        <v>83</v>
      </c>
      <c r="BL2" s="4" t="s">
        <v>1</v>
      </c>
    </row>
    <row r="3" spans="1:85" ht="15" thickBot="1" x14ac:dyDescent="0.35">
      <c r="BB3" s="89" t="s">
        <v>77</v>
      </c>
      <c r="BC3" s="90"/>
      <c r="BD3" s="89" t="s">
        <v>78</v>
      </c>
      <c r="BE3" s="90"/>
      <c r="BF3" s="89" t="s">
        <v>79</v>
      </c>
      <c r="BG3" s="90"/>
      <c r="BK3" t="s">
        <v>77</v>
      </c>
      <c r="BM3" t="s">
        <v>78</v>
      </c>
      <c r="BO3" t="s">
        <v>79</v>
      </c>
    </row>
    <row r="4" spans="1:85" ht="15" thickBot="1" x14ac:dyDescent="0.35">
      <c r="A4" s="4" t="s">
        <v>40</v>
      </c>
      <c r="B4" s="4" t="s">
        <v>80</v>
      </c>
      <c r="C4" s="4" t="s">
        <v>82</v>
      </c>
      <c r="D4" s="4" t="s">
        <v>1</v>
      </c>
      <c r="E4" t="s">
        <v>77</v>
      </c>
      <c r="F4" t="s">
        <v>78</v>
      </c>
      <c r="G4" t="s">
        <v>79</v>
      </c>
      <c r="J4" t="s">
        <v>91</v>
      </c>
      <c r="K4" t="s">
        <v>92</v>
      </c>
      <c r="L4" t="s">
        <v>93</v>
      </c>
      <c r="M4" t="s">
        <v>77</v>
      </c>
      <c r="N4" t="s">
        <v>78</v>
      </c>
      <c r="O4" t="s">
        <v>79</v>
      </c>
      <c r="BA4" t="str">
        <f t="shared" ref="BA4" si="0">J4</f>
        <v>Date</v>
      </c>
      <c r="BB4" s="39" t="s">
        <v>6</v>
      </c>
      <c r="BC4" s="43" t="s">
        <v>8</v>
      </c>
      <c r="BD4" s="39" t="s">
        <v>6</v>
      </c>
      <c r="BE4" s="43" t="s">
        <v>8</v>
      </c>
      <c r="BF4" s="39" t="s">
        <v>6</v>
      </c>
      <c r="BG4" s="43" t="s">
        <v>8</v>
      </c>
      <c r="BJ4" s="4" t="s">
        <v>40</v>
      </c>
      <c r="BK4" t="s">
        <v>6</v>
      </c>
      <c r="BL4" t="s">
        <v>8</v>
      </c>
      <c r="BM4" t="s">
        <v>6</v>
      </c>
      <c r="BN4" t="s">
        <v>8</v>
      </c>
      <c r="BO4" t="s">
        <v>6</v>
      </c>
      <c r="BP4" t="s">
        <v>8</v>
      </c>
      <c r="BV4" s="4" t="s">
        <v>83</v>
      </c>
      <c r="BW4" s="4" t="s">
        <v>1</v>
      </c>
    </row>
    <row r="5" spans="1:85" x14ac:dyDescent="0.3">
      <c r="A5" s="1" t="s">
        <v>44</v>
      </c>
      <c r="B5" t="s">
        <v>84</v>
      </c>
      <c r="C5">
        <v>0</v>
      </c>
      <c r="D5" t="s">
        <v>6</v>
      </c>
      <c r="E5" s="44">
        <v>4687231</v>
      </c>
      <c r="F5" s="44">
        <v>61824315</v>
      </c>
      <c r="G5" s="44">
        <v>142690</v>
      </c>
      <c r="J5" s="1">
        <f>DATE(2017,MONTH(RIGHT(A5,3)&amp;"1"),LEFT(A5,2))</f>
        <v>42845</v>
      </c>
      <c r="K5" t="s">
        <v>84</v>
      </c>
      <c r="L5" t="s">
        <v>6</v>
      </c>
      <c r="M5" s="13">
        <f>E5/INDEX($S$8:$X$14,MATCH($K5,$R$8:$R$14,0),MATCH(M$4,$S$7:$X$7,0)+MATCH($L5,$S$6:$X$6,0)-1)</f>
        <v>0.97612688732600128</v>
      </c>
      <c r="N5" s="14">
        <f t="shared" ref="N5:N32" si="1">F5/INDEX($S$8:$X$14,MATCH($K5,$R$8:$R$14,0),MATCH(N$4,$S$7:$X$7,0)+MATCH($L5,$S$6:$X$6,0)-1)</f>
        <v>0.9764329974361341</v>
      </c>
      <c r="O5" s="15">
        <f>G5/INDEX($S$8:$X$14,MATCH($K5,$R$8:$R$14,0),MATCH(O$4,$S$7:$X$7,0)+MATCH($L5,$S$6:$X$6,0)-1)</f>
        <v>0.97358446795372589</v>
      </c>
      <c r="BA5" s="1">
        <f>DATE(2017,MONTH(RIGHT(BJ5,3)&amp;"1"),LEFT(BJ5,2))</f>
        <v>42845</v>
      </c>
      <c r="BB5" s="40">
        <f>BK5/BB$2</f>
        <v>0.9206818172632818</v>
      </c>
      <c r="BC5" s="25">
        <f t="shared" ref="BC5:BC37" si="2">BL5/BC$2</f>
        <v>0.9212653446566762</v>
      </c>
      <c r="BD5" s="40">
        <f t="shared" ref="BD5:BD37" si="3">BM5/BD$2</f>
        <v>0.92118241065486239</v>
      </c>
      <c r="BE5" s="25">
        <f t="shared" ref="BE5:BE37" si="4">BN5/BE$2</f>
        <v>0.93180362260472649</v>
      </c>
      <c r="BF5" s="40">
        <f t="shared" ref="BF5:BF37" si="5">BO5/BF$2</f>
        <v>0.91881486800537771</v>
      </c>
      <c r="BG5" s="25">
        <f t="shared" ref="BG5:BG37" si="6">BP5/BG$2</f>
        <v>0.89017726003744768</v>
      </c>
      <c r="BJ5" s="1" t="s">
        <v>44</v>
      </c>
      <c r="BK5" s="6">
        <v>4687231</v>
      </c>
      <c r="BL5" s="6">
        <v>1171345</v>
      </c>
      <c r="BM5" s="6">
        <v>61824315</v>
      </c>
      <c r="BN5" s="6">
        <v>15438336</v>
      </c>
      <c r="BO5" s="6">
        <v>142690</v>
      </c>
      <c r="BP5" s="6">
        <v>36089</v>
      </c>
      <c r="BV5" t="s">
        <v>78</v>
      </c>
      <c r="BX5" t="s">
        <v>79</v>
      </c>
      <c r="CC5" t="s">
        <v>145</v>
      </c>
      <c r="CD5" t="s">
        <v>146</v>
      </c>
      <c r="CF5" t="s">
        <v>145</v>
      </c>
      <c r="CG5" t="s">
        <v>146</v>
      </c>
    </row>
    <row r="6" spans="1:85" x14ac:dyDescent="0.3">
      <c r="A6" s="1" t="s">
        <v>44</v>
      </c>
      <c r="B6" t="s">
        <v>84</v>
      </c>
      <c r="C6">
        <v>0</v>
      </c>
      <c r="D6" t="s">
        <v>8</v>
      </c>
      <c r="E6" s="44">
        <v>1171345</v>
      </c>
      <c r="F6" s="44">
        <v>15438336</v>
      </c>
      <c r="G6" s="44">
        <v>36089</v>
      </c>
      <c r="J6" s="1">
        <f t="shared" ref="J6:J69" si="7">DATE(2017,MONTH(RIGHT(A6,3)&amp;"1"),LEFT(A6,2))</f>
        <v>42845</v>
      </c>
      <c r="K6" t="s">
        <v>84</v>
      </c>
      <c r="L6" t="s">
        <v>8</v>
      </c>
      <c r="M6" s="13">
        <f t="shared" ref="M6:M32" si="8">E6/INDEX($S$8:$X$14,MATCH($K6,$R$8:$R$14,0),MATCH(M$4,$S$7:$X$7,0)+MATCH($L6,$S$6:$X$6,0)-1)</f>
        <v>0.97692761272017137</v>
      </c>
      <c r="N6" s="14">
        <f t="shared" si="1"/>
        <v>0.97759749657408235</v>
      </c>
      <c r="O6" s="15">
        <f t="shared" ref="O6:O32" si="9">G6/INDEX($S$8:$X$14,MATCH($K6,$R$8:$R$14,0),MATCH(O$4,$S$7:$X$7,0)+MATCH($L6,$S$6:$X$6,0)-1)</f>
        <v>0.98177317119616969</v>
      </c>
      <c r="S6" t="s">
        <v>6</v>
      </c>
      <c r="T6" t="s">
        <v>6</v>
      </c>
      <c r="U6" t="s">
        <v>6</v>
      </c>
      <c r="V6" t="s">
        <v>8</v>
      </c>
      <c r="W6" t="s">
        <v>8</v>
      </c>
      <c r="X6" t="s">
        <v>8</v>
      </c>
      <c r="BA6" s="1">
        <f t="shared" ref="BA6:BA37" si="10">DATE(2017,MONTH(RIGHT(BJ6,3)&amp;"1"),LEFT(BJ6,2))</f>
        <v>42846</v>
      </c>
      <c r="BB6" s="40">
        <f t="shared" ref="BB6:BB37" si="11">BK6/BB$2</f>
        <v>0.9256401329753039</v>
      </c>
      <c r="BC6" s="25">
        <f t="shared" si="2"/>
        <v>0.92620221856522567</v>
      </c>
      <c r="BD6" s="40">
        <f t="shared" si="3"/>
        <v>0.92560964821791314</v>
      </c>
      <c r="BE6" s="25">
        <f t="shared" si="4"/>
        <v>0.93641087417172886</v>
      </c>
      <c r="BF6" s="40">
        <f t="shared" si="5"/>
        <v>0.92509312504024521</v>
      </c>
      <c r="BG6" s="25">
        <f t="shared" si="6"/>
        <v>0.89404984807884191</v>
      </c>
      <c r="BJ6" s="1" t="s">
        <v>45</v>
      </c>
      <c r="BK6" s="6">
        <v>4712474</v>
      </c>
      <c r="BL6" s="6">
        <v>1177622</v>
      </c>
      <c r="BM6" s="6">
        <v>62121445</v>
      </c>
      <c r="BN6" s="6">
        <v>15514670</v>
      </c>
      <c r="BO6" s="6">
        <v>143665</v>
      </c>
      <c r="BP6" s="6">
        <v>36246</v>
      </c>
      <c r="BS6" s="4" t="s">
        <v>40</v>
      </c>
      <c r="BT6" s="4" t="s">
        <v>80</v>
      </c>
      <c r="BU6" s="4" t="s">
        <v>82</v>
      </c>
      <c r="BV6" t="s">
        <v>6</v>
      </c>
      <c r="BW6" t="s">
        <v>8</v>
      </c>
      <c r="BX6" t="s">
        <v>6</v>
      </c>
      <c r="BY6" t="s">
        <v>8</v>
      </c>
      <c r="CB6" t="s">
        <v>44</v>
      </c>
      <c r="CC6" s="44">
        <v>61824315</v>
      </c>
      <c r="CD6" s="44">
        <v>15438336</v>
      </c>
      <c r="CF6" s="44">
        <v>142690</v>
      </c>
      <c r="CG6" s="44">
        <v>36089</v>
      </c>
    </row>
    <row r="7" spans="1:85" x14ac:dyDescent="0.3">
      <c r="A7" s="1" t="s">
        <v>45</v>
      </c>
      <c r="B7" t="s">
        <v>85</v>
      </c>
      <c r="C7">
        <v>0</v>
      </c>
      <c r="D7" t="s">
        <v>6</v>
      </c>
      <c r="E7" s="44">
        <v>4712474</v>
      </c>
      <c r="F7" s="44">
        <v>62121445</v>
      </c>
      <c r="G7" s="44">
        <v>143665</v>
      </c>
      <c r="J7" s="1">
        <f t="shared" si="7"/>
        <v>42846</v>
      </c>
      <c r="K7" t="s">
        <v>85</v>
      </c>
      <c r="L7" t="s">
        <v>6</v>
      </c>
      <c r="M7" s="13">
        <f t="shared" si="8"/>
        <v>0.97577820423518036</v>
      </c>
      <c r="N7" s="14">
        <f t="shared" si="1"/>
        <v>0.97568420481839668</v>
      </c>
      <c r="O7" s="15">
        <f t="shared" si="9"/>
        <v>0.96765611213266245</v>
      </c>
      <c r="R7" t="s">
        <v>80</v>
      </c>
      <c r="S7" t="s">
        <v>77</v>
      </c>
      <c r="T7" t="s">
        <v>78</v>
      </c>
      <c r="U7" t="s">
        <v>79</v>
      </c>
      <c r="V7" t="s">
        <v>77</v>
      </c>
      <c r="W7" t="s">
        <v>78</v>
      </c>
      <c r="X7" t="s">
        <v>79</v>
      </c>
      <c r="BA7" s="1">
        <f t="shared" si="10"/>
        <v>42847</v>
      </c>
      <c r="BB7" s="40">
        <f t="shared" si="11"/>
        <v>0.9328844241362233</v>
      </c>
      <c r="BC7" s="25">
        <f t="shared" si="2"/>
        <v>0.93282063404084214</v>
      </c>
      <c r="BD7" s="40">
        <f t="shared" si="3"/>
        <v>0.93300600915857335</v>
      </c>
      <c r="BE7" s="25">
        <f t="shared" si="4"/>
        <v>0.94321956800108941</v>
      </c>
      <c r="BF7" s="40">
        <f t="shared" si="5"/>
        <v>0.94190597541772114</v>
      </c>
      <c r="BG7" s="25">
        <f t="shared" si="6"/>
        <v>0.89932840757475518</v>
      </c>
      <c r="BJ7" s="1" t="s">
        <v>46</v>
      </c>
      <c r="BK7" s="6">
        <v>4749355</v>
      </c>
      <c r="BL7" s="6">
        <v>1186037</v>
      </c>
      <c r="BM7" s="6">
        <v>62617845</v>
      </c>
      <c r="BN7" s="6">
        <v>15627478</v>
      </c>
      <c r="BO7" s="6">
        <v>146276</v>
      </c>
      <c r="BP7" s="6">
        <v>36460</v>
      </c>
      <c r="BS7" s="1" t="s">
        <v>44</v>
      </c>
      <c r="BT7" t="s">
        <v>84</v>
      </c>
      <c r="BU7">
        <v>0</v>
      </c>
      <c r="BV7" s="44">
        <v>61824315</v>
      </c>
      <c r="BW7" s="44">
        <v>15438336</v>
      </c>
      <c r="BX7" s="44">
        <v>142690</v>
      </c>
      <c r="BY7" s="44">
        <v>36089</v>
      </c>
      <c r="BZ7" s="44"/>
      <c r="CA7" s="44"/>
      <c r="CB7" t="s">
        <v>45</v>
      </c>
      <c r="CC7" s="44">
        <v>62121445</v>
      </c>
      <c r="CD7" s="44">
        <v>15514670</v>
      </c>
      <c r="CF7" s="44">
        <v>143665</v>
      </c>
      <c r="CG7" s="44">
        <v>36246</v>
      </c>
    </row>
    <row r="8" spans="1:85" x14ac:dyDescent="0.3">
      <c r="A8" s="1" t="s">
        <v>45</v>
      </c>
      <c r="B8" t="s">
        <v>85</v>
      </c>
      <c r="C8">
        <v>0</v>
      </c>
      <c r="D8" t="s">
        <v>8</v>
      </c>
      <c r="E8" s="44">
        <v>1177622</v>
      </c>
      <c r="F8" s="44">
        <v>15514670</v>
      </c>
      <c r="G8" s="44">
        <v>36246</v>
      </c>
      <c r="J8" s="1">
        <f t="shared" si="7"/>
        <v>42846</v>
      </c>
      <c r="K8" t="s">
        <v>85</v>
      </c>
      <c r="L8" t="s">
        <v>8</v>
      </c>
      <c r="M8" s="13">
        <f t="shared" si="8"/>
        <v>0.97619248936039693</v>
      </c>
      <c r="N8" s="14">
        <f t="shared" si="1"/>
        <v>0.97593045767299891</v>
      </c>
      <c r="O8" s="15">
        <f t="shared" si="9"/>
        <v>0.97423698746119425</v>
      </c>
      <c r="R8" t="s">
        <v>88</v>
      </c>
      <c r="S8" s="9">
        <f>AVERAGEIFS(INDEX($E$5:$G$32,,MATCH(S$7,$E$4:$G$4,0)),$B$5:$B$32,$R8,$D$5:$D$32,S$6)</f>
        <v>4929777</v>
      </c>
      <c r="T8" s="10">
        <f t="shared" ref="T8:V14" si="12">AVERAGEIFS(INDEX($E$5:$G$32,,MATCH(T$7,$E$4:$G$4,0)),$B$5:$B$32,$R8,$D$5:$D$32,T$6)</f>
        <v>64991626.5</v>
      </c>
      <c r="U8" s="11">
        <f t="shared" si="12"/>
        <v>150462.5</v>
      </c>
      <c r="V8" s="12">
        <f>AVERAGEIFS(INDEX($E$5:$G$32,,MATCH(V$7,$E$4:$G$4,0)),$B$5:$B$32,$R8,$D$5:$D$32,V$6)</f>
        <v>1230724.5</v>
      </c>
      <c r="W8" s="12">
        <f t="shared" ref="W8:X14" si="13">AVERAGEIFS(INDEX($E$5:$G$32,,MATCH(W$7,$E$4:$G$4,0)),$B$5:$B$32,$R8,$D$5:$D$32,W$6)</f>
        <v>16210662</v>
      </c>
      <c r="X8" s="12">
        <f t="shared" si="13"/>
        <v>37643.5</v>
      </c>
      <c r="BA8" s="1">
        <f t="shared" si="10"/>
        <v>42848</v>
      </c>
      <c r="BB8" s="40">
        <f t="shared" si="11"/>
        <v>0.93801814593828359</v>
      </c>
      <c r="BC8" s="25">
        <f t="shared" si="2"/>
        <v>0.938124804446969</v>
      </c>
      <c r="BD8" s="40">
        <f t="shared" si="3"/>
        <v>0.93793518308545976</v>
      </c>
      <c r="BE8" s="25">
        <f t="shared" si="4"/>
        <v>0.94772131644053237</v>
      </c>
      <c r="BF8" s="40">
        <f t="shared" si="5"/>
        <v>0.93460387954332147</v>
      </c>
      <c r="BG8" s="25">
        <f t="shared" si="6"/>
        <v>0.89964906773104902</v>
      </c>
      <c r="BJ8" s="1" t="s">
        <v>47</v>
      </c>
      <c r="BK8" s="6">
        <v>4775491</v>
      </c>
      <c r="BL8" s="6">
        <v>1192781</v>
      </c>
      <c r="BM8" s="6">
        <v>62948662</v>
      </c>
      <c r="BN8" s="6">
        <v>15702064</v>
      </c>
      <c r="BO8" s="6">
        <v>145142</v>
      </c>
      <c r="BP8" s="6">
        <v>36473</v>
      </c>
      <c r="BS8" s="1" t="s">
        <v>45</v>
      </c>
      <c r="BT8" t="s">
        <v>85</v>
      </c>
      <c r="BU8">
        <v>0</v>
      </c>
      <c r="BV8" s="44">
        <v>62121445</v>
      </c>
      <c r="BW8" s="44">
        <v>15514670</v>
      </c>
      <c r="BX8" s="44">
        <v>143665</v>
      </c>
      <c r="BY8" s="44">
        <v>36246</v>
      </c>
      <c r="BZ8" s="44"/>
      <c r="CA8" s="44"/>
      <c r="CB8" t="s">
        <v>46</v>
      </c>
      <c r="CC8" s="44">
        <v>62617845</v>
      </c>
      <c r="CD8" s="44">
        <v>15627478</v>
      </c>
      <c r="CF8" s="44">
        <v>146276</v>
      </c>
      <c r="CG8" s="44">
        <v>36460</v>
      </c>
    </row>
    <row r="9" spans="1:85" x14ac:dyDescent="0.3">
      <c r="A9" s="1" t="s">
        <v>46</v>
      </c>
      <c r="B9" t="s">
        <v>86</v>
      </c>
      <c r="C9">
        <v>1</v>
      </c>
      <c r="D9" t="s">
        <v>6</v>
      </c>
      <c r="E9" s="44">
        <v>4749355</v>
      </c>
      <c r="F9" s="44">
        <v>62617845</v>
      </c>
      <c r="G9" s="44">
        <v>146276</v>
      </c>
      <c r="J9" s="1">
        <f t="shared" si="7"/>
        <v>42847</v>
      </c>
      <c r="K9" t="s">
        <v>86</v>
      </c>
      <c r="L9" t="s">
        <v>6</v>
      </c>
      <c r="M9" s="13">
        <f t="shared" si="8"/>
        <v>0.97605002822709008</v>
      </c>
      <c r="N9" s="14">
        <f t="shared" si="1"/>
        <v>0.97614080581481932</v>
      </c>
      <c r="O9" s="15">
        <f t="shared" si="9"/>
        <v>0.97920111391523801</v>
      </c>
      <c r="R9" t="s">
        <v>89</v>
      </c>
      <c r="S9" s="9">
        <f t="shared" ref="S9:S14" si="14">AVERAGEIFS(INDEX($E$5:$G$32,,MATCH(S$7,$E$4:$G$4,0)),$B$5:$B$32,$R9,$D$5:$D$32,S$6)</f>
        <v>4965591</v>
      </c>
      <c r="T9" s="10">
        <f t="shared" si="12"/>
        <v>65460848</v>
      </c>
      <c r="U9" s="11">
        <f t="shared" si="12"/>
        <v>152123</v>
      </c>
      <c r="V9" s="12">
        <f t="shared" si="12"/>
        <v>1239349.5</v>
      </c>
      <c r="W9" s="12">
        <f t="shared" si="13"/>
        <v>16327616</v>
      </c>
      <c r="X9" s="12">
        <f t="shared" si="13"/>
        <v>38054</v>
      </c>
      <c r="BA9" s="1">
        <f t="shared" si="10"/>
        <v>42849</v>
      </c>
      <c r="BB9" s="40">
        <f t="shared" si="11"/>
        <v>0.9447010590417233</v>
      </c>
      <c r="BC9" s="25">
        <f t="shared" si="2"/>
        <v>0.94411716422221814</v>
      </c>
      <c r="BD9" s="40">
        <f t="shared" si="3"/>
        <v>0.94476322815384217</v>
      </c>
      <c r="BE9" s="25">
        <f t="shared" si="4"/>
        <v>0.95439414783274401</v>
      </c>
      <c r="BF9" s="40">
        <f t="shared" si="5"/>
        <v>0.94506120203011612</v>
      </c>
      <c r="BG9" s="25">
        <f t="shared" si="6"/>
        <v>0.90068504669753668</v>
      </c>
      <c r="BJ9" s="1" t="s">
        <v>48</v>
      </c>
      <c r="BK9" s="6">
        <v>4809514</v>
      </c>
      <c r="BL9" s="6">
        <v>1200400</v>
      </c>
      <c r="BM9" s="6">
        <v>63406920</v>
      </c>
      <c r="BN9" s="6">
        <v>15812621</v>
      </c>
      <c r="BO9" s="6">
        <v>146766</v>
      </c>
      <c r="BP9" s="6">
        <v>36515</v>
      </c>
      <c r="BS9" s="1" t="s">
        <v>46</v>
      </c>
      <c r="BT9" t="s">
        <v>86</v>
      </c>
      <c r="BU9">
        <v>1</v>
      </c>
      <c r="BV9" s="44">
        <v>62617845</v>
      </c>
      <c r="BW9" s="44">
        <v>15627478</v>
      </c>
      <c r="BX9" s="44">
        <v>146276</v>
      </c>
      <c r="BY9" s="44">
        <v>36460</v>
      </c>
      <c r="BZ9" s="44"/>
      <c r="CA9" s="44"/>
      <c r="CB9" t="s">
        <v>47</v>
      </c>
      <c r="CC9" s="44">
        <v>62948662</v>
      </c>
      <c r="CD9" s="44">
        <v>15702064</v>
      </c>
      <c r="CF9" s="44">
        <v>145142</v>
      </c>
      <c r="CG9" s="44">
        <v>36473</v>
      </c>
    </row>
    <row r="10" spans="1:85" x14ac:dyDescent="0.3">
      <c r="A10" s="1" t="s">
        <v>46</v>
      </c>
      <c r="B10" t="s">
        <v>86</v>
      </c>
      <c r="C10">
        <v>1</v>
      </c>
      <c r="D10" t="s">
        <v>8</v>
      </c>
      <c r="E10" s="44">
        <v>1186037</v>
      </c>
      <c r="F10" s="44">
        <v>15627478</v>
      </c>
      <c r="G10" s="44">
        <v>36460</v>
      </c>
      <c r="J10" s="1">
        <f t="shared" si="7"/>
        <v>42847</v>
      </c>
      <c r="K10" t="s">
        <v>86</v>
      </c>
      <c r="L10" t="s">
        <v>8</v>
      </c>
      <c r="M10" s="13">
        <f t="shared" si="8"/>
        <v>0.97642211732918194</v>
      </c>
      <c r="N10" s="14">
        <f t="shared" si="1"/>
        <v>0.97651419901446757</v>
      </c>
      <c r="O10" s="15">
        <f t="shared" si="9"/>
        <v>0.97372075632945199</v>
      </c>
      <c r="R10" t="s">
        <v>90</v>
      </c>
      <c r="S10" s="9">
        <f t="shared" si="14"/>
        <v>5002096</v>
      </c>
      <c r="T10" s="10">
        <f t="shared" si="12"/>
        <v>65928859</v>
      </c>
      <c r="U10" s="11">
        <f t="shared" si="12"/>
        <v>153393.5</v>
      </c>
      <c r="V10" s="12">
        <f t="shared" si="12"/>
        <v>1249150</v>
      </c>
      <c r="W10" s="12">
        <f t="shared" si="13"/>
        <v>16458575.5</v>
      </c>
      <c r="X10" s="12">
        <f t="shared" si="13"/>
        <v>38476</v>
      </c>
      <c r="BA10" s="1">
        <f t="shared" si="10"/>
        <v>42850</v>
      </c>
      <c r="BB10" s="40">
        <f t="shared" si="11"/>
        <v>0.95136491907603227</v>
      </c>
      <c r="BC10" s="25">
        <f t="shared" si="2"/>
        <v>0.95021176927516549</v>
      </c>
      <c r="BD10" s="40">
        <f t="shared" si="3"/>
        <v>0.95151802481290904</v>
      </c>
      <c r="BE10" s="25">
        <f t="shared" si="4"/>
        <v>0.96089423897834514</v>
      </c>
      <c r="BF10" s="40">
        <f t="shared" si="5"/>
        <v>0.94754674789212523</v>
      </c>
      <c r="BG10" s="25">
        <f t="shared" si="6"/>
        <v>0.91481875974033244</v>
      </c>
      <c r="BJ10" s="1" t="s">
        <v>49</v>
      </c>
      <c r="BK10" s="6">
        <v>4843440</v>
      </c>
      <c r="BL10" s="6">
        <v>1208149</v>
      </c>
      <c r="BM10" s="6">
        <v>63860262</v>
      </c>
      <c r="BN10" s="6">
        <v>15920316</v>
      </c>
      <c r="BO10" s="6">
        <v>147152</v>
      </c>
      <c r="BP10" s="6">
        <v>37088</v>
      </c>
      <c r="BS10" s="1" t="s">
        <v>47</v>
      </c>
      <c r="BT10" t="s">
        <v>87</v>
      </c>
      <c r="BU10">
        <v>1</v>
      </c>
      <c r="BV10" s="44">
        <v>62948662</v>
      </c>
      <c r="BW10" s="44">
        <v>15702064</v>
      </c>
      <c r="BX10" s="44">
        <v>145142</v>
      </c>
      <c r="BY10" s="44">
        <v>36473</v>
      </c>
      <c r="BZ10" s="44"/>
      <c r="CA10" s="44"/>
      <c r="CB10" t="s">
        <v>48</v>
      </c>
      <c r="CC10" s="44">
        <v>63406920</v>
      </c>
      <c r="CD10" s="44">
        <v>15812621</v>
      </c>
      <c r="CF10" s="44">
        <v>146766</v>
      </c>
      <c r="CG10" s="44">
        <v>36515</v>
      </c>
    </row>
    <row r="11" spans="1:85" x14ac:dyDescent="0.3">
      <c r="A11" s="1" t="s">
        <v>47</v>
      </c>
      <c r="B11" t="s">
        <v>87</v>
      </c>
      <c r="C11">
        <v>1</v>
      </c>
      <c r="D11" t="s">
        <v>6</v>
      </c>
      <c r="E11" s="44">
        <v>4775491</v>
      </c>
      <c r="F11" s="44">
        <v>62948662</v>
      </c>
      <c r="G11" s="44">
        <v>145142</v>
      </c>
      <c r="J11" s="1">
        <f t="shared" si="7"/>
        <v>42848</v>
      </c>
      <c r="K11" t="s">
        <v>87</v>
      </c>
      <c r="L11" t="s">
        <v>6</v>
      </c>
      <c r="M11" s="13">
        <f t="shared" si="8"/>
        <v>0.97504140437261622</v>
      </c>
      <c r="N11" s="14">
        <f t="shared" si="1"/>
        <v>0.97511957783844871</v>
      </c>
      <c r="O11" s="15">
        <f t="shared" si="9"/>
        <v>0.97708453946925533</v>
      </c>
      <c r="R11" t="s">
        <v>84</v>
      </c>
      <c r="S11" s="9">
        <f t="shared" si="14"/>
        <v>4801866.5</v>
      </c>
      <c r="T11" s="10">
        <f t="shared" si="12"/>
        <v>63316495</v>
      </c>
      <c r="U11" s="11">
        <f t="shared" si="12"/>
        <v>146561.5</v>
      </c>
      <c r="V11" s="12">
        <f t="shared" si="12"/>
        <v>1199009</v>
      </c>
      <c r="W11" s="12">
        <f t="shared" si="13"/>
        <v>15792119</v>
      </c>
      <c r="X11" s="12">
        <f t="shared" si="13"/>
        <v>36759</v>
      </c>
      <c r="BA11" s="1">
        <f t="shared" si="10"/>
        <v>42851</v>
      </c>
      <c r="BB11" s="40">
        <f t="shared" si="11"/>
        <v>0.957823909511338</v>
      </c>
      <c r="BC11" s="25">
        <f t="shared" si="2"/>
        <v>0.95769219109199111</v>
      </c>
      <c r="BD11" s="40">
        <f t="shared" si="3"/>
        <v>0.95776327120717197</v>
      </c>
      <c r="BE11" s="25">
        <f t="shared" si="4"/>
        <v>0.96795474004350535</v>
      </c>
      <c r="BF11" s="40">
        <f t="shared" si="5"/>
        <v>0.96305887219673625</v>
      </c>
      <c r="BG11" s="25">
        <f t="shared" si="6"/>
        <v>0.94098956172708004</v>
      </c>
      <c r="BJ11" s="1" t="s">
        <v>50</v>
      </c>
      <c r="BK11" s="6">
        <v>4876323</v>
      </c>
      <c r="BL11" s="6">
        <v>1217660</v>
      </c>
      <c r="BM11" s="6">
        <v>64279406</v>
      </c>
      <c r="BN11" s="6">
        <v>16037296</v>
      </c>
      <c r="BO11" s="6">
        <v>149561</v>
      </c>
      <c r="BP11" s="6">
        <v>38149</v>
      </c>
      <c r="BS11" s="1" t="s">
        <v>48</v>
      </c>
      <c r="BT11" t="s">
        <v>88</v>
      </c>
      <c r="BU11">
        <v>0</v>
      </c>
      <c r="BV11" s="44">
        <v>63406920</v>
      </c>
      <c r="BW11" s="44">
        <v>15812621</v>
      </c>
      <c r="BX11" s="44">
        <v>146766</v>
      </c>
      <c r="BY11" s="44">
        <v>36515</v>
      </c>
      <c r="BZ11" s="44"/>
      <c r="CA11" s="44"/>
      <c r="CB11" t="s">
        <v>49</v>
      </c>
      <c r="CC11" s="44">
        <v>63860262</v>
      </c>
      <c r="CD11" s="44">
        <v>15920316</v>
      </c>
      <c r="CF11" s="44">
        <v>147152</v>
      </c>
      <c r="CG11" s="44">
        <v>37088</v>
      </c>
    </row>
    <row r="12" spans="1:85" x14ac:dyDescent="0.3">
      <c r="A12" s="1" t="s">
        <v>47</v>
      </c>
      <c r="B12" t="s">
        <v>87</v>
      </c>
      <c r="C12">
        <v>1</v>
      </c>
      <c r="D12" t="s">
        <v>8</v>
      </c>
      <c r="E12" s="44">
        <v>1192781</v>
      </c>
      <c r="F12" s="44">
        <v>15702064</v>
      </c>
      <c r="G12" s="44">
        <v>36473</v>
      </c>
      <c r="J12" s="1">
        <f t="shared" si="7"/>
        <v>42848</v>
      </c>
      <c r="K12" t="s">
        <v>87</v>
      </c>
      <c r="L12" t="s">
        <v>8</v>
      </c>
      <c r="M12" s="13">
        <f t="shared" si="8"/>
        <v>0.97537961335820345</v>
      </c>
      <c r="N12" s="14">
        <f t="shared" si="1"/>
        <v>0.97482594582238469</v>
      </c>
      <c r="O12" s="15">
        <f t="shared" si="9"/>
        <v>0.96146039277711881</v>
      </c>
      <c r="R12" t="s">
        <v>85</v>
      </c>
      <c r="S12" s="9">
        <f t="shared" si="14"/>
        <v>4829452</v>
      </c>
      <c r="T12" s="10">
        <f t="shared" si="12"/>
        <v>63669622.5</v>
      </c>
      <c r="U12" s="11">
        <f t="shared" si="12"/>
        <v>148467</v>
      </c>
      <c r="V12" s="12">
        <f t="shared" si="12"/>
        <v>1206342</v>
      </c>
      <c r="W12" s="12">
        <f t="shared" si="13"/>
        <v>15897311</v>
      </c>
      <c r="X12" s="12">
        <f t="shared" si="13"/>
        <v>37204.5</v>
      </c>
      <c r="BA12" s="1">
        <f t="shared" si="10"/>
        <v>42852</v>
      </c>
      <c r="BB12" s="40">
        <f t="shared" si="11"/>
        <v>0.96571600502270094</v>
      </c>
      <c r="BC12" s="25">
        <f t="shared" si="2"/>
        <v>0.96478093484501914</v>
      </c>
      <c r="BD12" s="40">
        <f t="shared" si="3"/>
        <v>0.96564938031011771</v>
      </c>
      <c r="BE12" s="25">
        <f t="shared" si="4"/>
        <v>0.97450981594265729</v>
      </c>
      <c r="BF12" s="40">
        <f t="shared" si="5"/>
        <v>0.96867388771920238</v>
      </c>
      <c r="BG12" s="25">
        <f t="shared" si="6"/>
        <v>0.92322992230157741</v>
      </c>
      <c r="BJ12" s="1" t="s">
        <v>51</v>
      </c>
      <c r="BK12" s="6">
        <v>4916502</v>
      </c>
      <c r="BL12" s="6">
        <v>1226673</v>
      </c>
      <c r="BM12" s="6">
        <v>64808675</v>
      </c>
      <c r="BN12" s="6">
        <v>16145902</v>
      </c>
      <c r="BO12" s="6">
        <v>150433</v>
      </c>
      <c r="BP12" s="6">
        <v>37429</v>
      </c>
      <c r="BS12" s="1" t="s">
        <v>49</v>
      </c>
      <c r="BT12" t="s">
        <v>89</v>
      </c>
      <c r="BU12">
        <v>0</v>
      </c>
      <c r="BV12" s="44">
        <v>63860262</v>
      </c>
      <c r="BW12" s="44">
        <v>15920316</v>
      </c>
      <c r="BX12" s="44">
        <v>147152</v>
      </c>
      <c r="BY12" s="44">
        <v>37088</v>
      </c>
      <c r="BZ12" s="44"/>
      <c r="CA12" s="44"/>
      <c r="CB12" t="s">
        <v>50</v>
      </c>
      <c r="CC12" s="44">
        <v>64279406</v>
      </c>
      <c r="CD12" s="44">
        <v>16037296</v>
      </c>
      <c r="CF12" s="44">
        <v>149561</v>
      </c>
      <c r="CG12" s="44">
        <v>38149</v>
      </c>
    </row>
    <row r="13" spans="1:85" x14ac:dyDescent="0.3">
      <c r="A13" s="1" t="s">
        <v>48</v>
      </c>
      <c r="B13" t="s">
        <v>88</v>
      </c>
      <c r="C13">
        <v>0</v>
      </c>
      <c r="D13" t="s">
        <v>6</v>
      </c>
      <c r="E13" s="44">
        <v>4809514</v>
      </c>
      <c r="F13" s="44">
        <v>63406920</v>
      </c>
      <c r="G13" s="44">
        <v>146766</v>
      </c>
      <c r="J13" s="1">
        <f t="shared" si="7"/>
        <v>42849</v>
      </c>
      <c r="K13" t="s">
        <v>88</v>
      </c>
      <c r="L13" t="s">
        <v>6</v>
      </c>
      <c r="M13" s="13">
        <f t="shared" si="8"/>
        <v>0.97560477887742181</v>
      </c>
      <c r="N13" s="14">
        <f t="shared" si="1"/>
        <v>0.97561675887585309</v>
      </c>
      <c r="O13" s="15">
        <f t="shared" si="9"/>
        <v>0.97543241671512837</v>
      </c>
      <c r="R13" t="s">
        <v>86</v>
      </c>
      <c r="S13" s="9">
        <f t="shared" si="14"/>
        <v>4865893</v>
      </c>
      <c r="T13" s="10">
        <f t="shared" si="12"/>
        <v>64148373.5</v>
      </c>
      <c r="U13" s="11">
        <f t="shared" si="12"/>
        <v>149383</v>
      </c>
      <c r="V13" s="12">
        <f t="shared" si="12"/>
        <v>1214676.5</v>
      </c>
      <c r="W13" s="12">
        <f t="shared" si="13"/>
        <v>16003329</v>
      </c>
      <c r="X13" s="12">
        <f t="shared" si="13"/>
        <v>37444</v>
      </c>
      <c r="BA13" s="1">
        <f t="shared" si="10"/>
        <v>42853</v>
      </c>
      <c r="BB13" s="40">
        <f t="shared" si="11"/>
        <v>0.97159456433139635</v>
      </c>
      <c r="BC13" s="25">
        <f t="shared" si="2"/>
        <v>0.97137890126509596</v>
      </c>
      <c r="BD13" s="40">
        <f t="shared" si="3"/>
        <v>0.97174534358539499</v>
      </c>
      <c r="BE13" s="25">
        <f t="shared" si="4"/>
        <v>0.9826006021264897</v>
      </c>
      <c r="BF13" s="40">
        <f t="shared" si="5"/>
        <v>0.98693556664318627</v>
      </c>
      <c r="BG13" s="25">
        <f t="shared" si="6"/>
        <v>0.94133488804924259</v>
      </c>
      <c r="BJ13" s="1" t="s">
        <v>52</v>
      </c>
      <c r="BK13" s="6">
        <v>4946430</v>
      </c>
      <c r="BL13" s="6">
        <v>1235062</v>
      </c>
      <c r="BM13" s="6">
        <v>65217800</v>
      </c>
      <c r="BN13" s="6">
        <v>16279952</v>
      </c>
      <c r="BO13" s="6">
        <v>153269</v>
      </c>
      <c r="BP13" s="6">
        <v>38163</v>
      </c>
      <c r="BS13" s="1" t="s">
        <v>50</v>
      </c>
      <c r="BT13" t="s">
        <v>90</v>
      </c>
      <c r="BU13">
        <v>0</v>
      </c>
      <c r="BV13" s="44">
        <v>64279406</v>
      </c>
      <c r="BW13" s="44">
        <v>16037296</v>
      </c>
      <c r="BX13" s="44">
        <v>149561</v>
      </c>
      <c r="BY13" s="44">
        <v>38149</v>
      </c>
      <c r="BZ13" s="44"/>
      <c r="CA13" s="44"/>
      <c r="CB13" t="s">
        <v>51</v>
      </c>
      <c r="CC13" s="44">
        <v>64808675</v>
      </c>
      <c r="CD13" s="44">
        <v>16145902</v>
      </c>
      <c r="CF13" s="44">
        <v>150433</v>
      </c>
      <c r="CG13" s="44">
        <v>37429</v>
      </c>
    </row>
    <row r="14" spans="1:85" x14ac:dyDescent="0.3">
      <c r="A14" s="1" t="s">
        <v>48</v>
      </c>
      <c r="B14" t="s">
        <v>88</v>
      </c>
      <c r="C14">
        <v>0</v>
      </c>
      <c r="D14" t="s">
        <v>8</v>
      </c>
      <c r="E14" s="44">
        <v>1200400</v>
      </c>
      <c r="F14" s="44">
        <v>15812621</v>
      </c>
      <c r="G14" s="44">
        <v>36515</v>
      </c>
      <c r="J14" s="1">
        <f t="shared" si="7"/>
        <v>42849</v>
      </c>
      <c r="K14" t="s">
        <v>88</v>
      </c>
      <c r="L14" t="s">
        <v>8</v>
      </c>
      <c r="M14" s="13">
        <f t="shared" si="8"/>
        <v>0.97536044825629131</v>
      </c>
      <c r="N14" s="14">
        <f t="shared" si="1"/>
        <v>0.97544572824971609</v>
      </c>
      <c r="O14" s="15">
        <f t="shared" si="9"/>
        <v>0.97002138483403511</v>
      </c>
      <c r="R14" t="s">
        <v>87</v>
      </c>
      <c r="S14" s="9">
        <f t="shared" si="14"/>
        <v>4897731.5</v>
      </c>
      <c r="T14" s="10">
        <f t="shared" si="12"/>
        <v>64554813</v>
      </c>
      <c r="U14" s="11">
        <f t="shared" si="12"/>
        <v>148546</v>
      </c>
      <c r="V14" s="12">
        <f t="shared" si="12"/>
        <v>1222889</v>
      </c>
      <c r="W14" s="12">
        <f t="shared" si="13"/>
        <v>16107556.5</v>
      </c>
      <c r="X14" s="12">
        <f t="shared" si="13"/>
        <v>37935</v>
      </c>
      <c r="BA14" s="1">
        <f t="shared" si="10"/>
        <v>42854</v>
      </c>
      <c r="BB14" s="40">
        <f t="shared" si="11"/>
        <v>0.97866600290638772</v>
      </c>
      <c r="BC14" s="25">
        <f t="shared" si="2"/>
        <v>0.97787068989679382</v>
      </c>
      <c r="BD14" s="40">
        <f t="shared" si="3"/>
        <v>0.97861576425916674</v>
      </c>
      <c r="BE14" s="25">
        <f t="shared" si="4"/>
        <v>0.988589654953415</v>
      </c>
      <c r="BF14" s="40">
        <f t="shared" si="5"/>
        <v>0.98191940025327673</v>
      </c>
      <c r="BG14" s="25">
        <f t="shared" si="6"/>
        <v>0.94787142200446228</v>
      </c>
      <c r="BJ14" s="1" t="s">
        <v>53</v>
      </c>
      <c r="BK14" s="6">
        <v>4982431</v>
      </c>
      <c r="BL14" s="6">
        <v>1243316</v>
      </c>
      <c r="BM14" s="6">
        <v>65678902</v>
      </c>
      <c r="BN14" s="6">
        <v>16379180</v>
      </c>
      <c r="BO14" s="6">
        <v>152490</v>
      </c>
      <c r="BP14" s="6">
        <v>38428</v>
      </c>
      <c r="BS14" s="1" t="s">
        <v>51</v>
      </c>
      <c r="BT14" t="s">
        <v>84</v>
      </c>
      <c r="BU14">
        <v>0</v>
      </c>
      <c r="BV14" s="44">
        <v>64808675</v>
      </c>
      <c r="BW14" s="44">
        <v>16145902</v>
      </c>
      <c r="BX14" s="44">
        <v>150433</v>
      </c>
      <c r="BY14" s="44">
        <v>37429</v>
      </c>
      <c r="BZ14" s="44"/>
      <c r="CA14" s="44"/>
      <c r="CB14" t="s">
        <v>52</v>
      </c>
      <c r="CC14" s="44">
        <v>65217800</v>
      </c>
      <c r="CD14" s="44">
        <v>16279952</v>
      </c>
      <c r="CF14" s="44">
        <v>153269</v>
      </c>
      <c r="CG14" s="44">
        <v>38163</v>
      </c>
    </row>
    <row r="15" spans="1:85" x14ac:dyDescent="0.3">
      <c r="A15" s="1" t="s">
        <v>49</v>
      </c>
      <c r="B15" t="s">
        <v>89</v>
      </c>
      <c r="C15">
        <v>0</v>
      </c>
      <c r="D15" t="s">
        <v>6</v>
      </c>
      <c r="E15" s="44">
        <v>4843440</v>
      </c>
      <c r="F15" s="44">
        <v>63860262</v>
      </c>
      <c r="G15" s="44">
        <v>147152</v>
      </c>
      <c r="J15" s="1">
        <f t="shared" si="7"/>
        <v>42850</v>
      </c>
      <c r="K15" t="s">
        <v>89</v>
      </c>
      <c r="L15" t="s">
        <v>6</v>
      </c>
      <c r="M15" s="13">
        <f t="shared" si="8"/>
        <v>0.97540051123823934</v>
      </c>
      <c r="N15" s="14">
        <f t="shared" si="1"/>
        <v>0.97554895714152678</v>
      </c>
      <c r="O15" s="15">
        <f t="shared" si="9"/>
        <v>0.96732249561210337</v>
      </c>
      <c r="S15" s="12"/>
      <c r="T15" s="12"/>
      <c r="U15" s="12"/>
      <c r="V15" s="12"/>
      <c r="W15" s="12"/>
      <c r="X15" s="12"/>
      <c r="AB15" s="91" t="s">
        <v>181</v>
      </c>
      <c r="AC15" s="91"/>
      <c r="AD15" s="92" t="s">
        <v>182</v>
      </c>
      <c r="AE15" s="91"/>
      <c r="BA15" s="1">
        <f t="shared" si="10"/>
        <v>42855</v>
      </c>
      <c r="BB15" s="40">
        <f t="shared" si="11"/>
        <v>0.98603993350675301</v>
      </c>
      <c r="BC15" s="25">
        <f t="shared" si="2"/>
        <v>0.98548481707676328</v>
      </c>
      <c r="BD15" s="40">
        <f t="shared" si="3"/>
        <v>0.98579848897265698</v>
      </c>
      <c r="BE15" s="25">
        <f t="shared" si="4"/>
        <v>0.99666951661431369</v>
      </c>
      <c r="BF15" s="40">
        <f t="shared" si="5"/>
        <v>0.9784422117416578</v>
      </c>
      <c r="BG15" s="25">
        <f t="shared" si="6"/>
        <v>0.97177293673128451</v>
      </c>
      <c r="BJ15" s="1" t="s">
        <v>54</v>
      </c>
      <c r="BK15" s="6">
        <v>5019972</v>
      </c>
      <c r="BL15" s="6">
        <v>1252997</v>
      </c>
      <c r="BM15" s="6">
        <v>66160964</v>
      </c>
      <c r="BN15" s="6">
        <v>16513049</v>
      </c>
      <c r="BO15" s="6">
        <v>151950</v>
      </c>
      <c r="BP15" s="6">
        <v>39397</v>
      </c>
      <c r="BS15" s="1" t="s">
        <v>52</v>
      </c>
      <c r="BT15" t="s">
        <v>85</v>
      </c>
      <c r="BU15">
        <v>0</v>
      </c>
      <c r="BV15" s="44">
        <v>65217800</v>
      </c>
      <c r="BW15" s="44">
        <v>16279952</v>
      </c>
      <c r="BX15" s="44">
        <v>153269</v>
      </c>
      <c r="BY15" s="44">
        <v>38163</v>
      </c>
      <c r="BZ15" s="44"/>
      <c r="CA15" s="44"/>
      <c r="CB15" t="s">
        <v>53</v>
      </c>
      <c r="CC15" s="44">
        <v>65678902</v>
      </c>
      <c r="CD15" s="44">
        <v>16379180</v>
      </c>
      <c r="CF15" s="44">
        <v>152490</v>
      </c>
      <c r="CG15" s="44">
        <v>38428</v>
      </c>
    </row>
    <row r="16" spans="1:85" x14ac:dyDescent="0.3">
      <c r="A16" s="1" t="s">
        <v>49</v>
      </c>
      <c r="B16" t="s">
        <v>89</v>
      </c>
      <c r="C16">
        <v>0</v>
      </c>
      <c r="D16" t="s">
        <v>8</v>
      </c>
      <c r="E16" s="44">
        <v>1208149</v>
      </c>
      <c r="F16" s="44">
        <v>15920316</v>
      </c>
      <c r="G16" s="44">
        <v>37088</v>
      </c>
      <c r="J16" s="1">
        <f t="shared" si="7"/>
        <v>42850</v>
      </c>
      <c r="K16" t="s">
        <v>89</v>
      </c>
      <c r="L16" t="s">
        <v>8</v>
      </c>
      <c r="M16" s="13">
        <f t="shared" si="8"/>
        <v>0.97482509978016696</v>
      </c>
      <c r="N16" s="14">
        <f t="shared" si="1"/>
        <v>0.97505453337462122</v>
      </c>
      <c r="O16" s="15">
        <f t="shared" si="9"/>
        <v>0.97461502075997264</v>
      </c>
      <c r="AA16" t="s">
        <v>183</v>
      </c>
      <c r="AB16" s="18" t="s">
        <v>145</v>
      </c>
      <c r="AC16" s="18" t="s">
        <v>146</v>
      </c>
      <c r="AD16" s="77" t="s">
        <v>184</v>
      </c>
      <c r="AE16" s="78" t="s">
        <v>185</v>
      </c>
      <c r="BA16" s="1">
        <f t="shared" si="10"/>
        <v>42856</v>
      </c>
      <c r="BB16" s="40">
        <f t="shared" si="11"/>
        <v>0.9919459920904824</v>
      </c>
      <c r="BC16" s="25">
        <f t="shared" si="2"/>
        <v>0.99181773227696091</v>
      </c>
      <c r="BD16" s="40">
        <f t="shared" si="3"/>
        <v>0.99198748785976631</v>
      </c>
      <c r="BE16" s="25">
        <f t="shared" si="4"/>
        <v>1.0024428553806568</v>
      </c>
      <c r="BF16" s="40">
        <f t="shared" si="5"/>
        <v>0.992666488449373</v>
      </c>
      <c r="BG16" s="25">
        <f t="shared" si="6"/>
        <v>0.9563565830633135</v>
      </c>
      <c r="BJ16" s="1" t="s">
        <v>55</v>
      </c>
      <c r="BK16" s="6">
        <v>5050040</v>
      </c>
      <c r="BL16" s="6">
        <v>1261049</v>
      </c>
      <c r="BM16" s="6">
        <v>66576333</v>
      </c>
      <c r="BN16" s="6">
        <v>16608703</v>
      </c>
      <c r="BO16" s="6">
        <v>154159</v>
      </c>
      <c r="BP16" s="6">
        <v>38772</v>
      </c>
      <c r="BS16" s="1" t="s">
        <v>53</v>
      </c>
      <c r="BT16" t="s">
        <v>86</v>
      </c>
      <c r="BU16">
        <v>1</v>
      </c>
      <c r="BV16" s="44">
        <v>65678902</v>
      </c>
      <c r="BW16" s="44">
        <v>16379180</v>
      </c>
      <c r="BX16" s="44">
        <v>152490</v>
      </c>
      <c r="BY16" s="44">
        <v>38428</v>
      </c>
      <c r="BZ16" s="44"/>
      <c r="CA16" s="44"/>
      <c r="CB16" t="s">
        <v>54</v>
      </c>
      <c r="CC16" s="44">
        <v>66160964</v>
      </c>
      <c r="CD16" s="44">
        <v>16513049</v>
      </c>
      <c r="CF16" s="44">
        <v>151950</v>
      </c>
      <c r="CG16" s="44">
        <v>39397</v>
      </c>
    </row>
    <row r="17" spans="1:85" x14ac:dyDescent="0.3">
      <c r="A17" s="1" t="s">
        <v>50</v>
      </c>
      <c r="B17" t="s">
        <v>90</v>
      </c>
      <c r="C17">
        <v>0</v>
      </c>
      <c r="D17" t="s">
        <v>6</v>
      </c>
      <c r="E17" s="44">
        <v>4876323</v>
      </c>
      <c r="F17" s="44">
        <v>64279406</v>
      </c>
      <c r="G17" s="44">
        <v>149561</v>
      </c>
      <c r="J17" s="1">
        <f t="shared" si="7"/>
        <v>42851</v>
      </c>
      <c r="K17" t="s">
        <v>90</v>
      </c>
      <c r="L17" t="s">
        <v>6</v>
      </c>
      <c r="M17" s="13">
        <f t="shared" si="8"/>
        <v>0.97485594038978862</v>
      </c>
      <c r="N17" s="14">
        <f t="shared" si="1"/>
        <v>0.97498132039567076</v>
      </c>
      <c r="O17" s="15">
        <f t="shared" si="9"/>
        <v>0.97501523858572892</v>
      </c>
      <c r="R17" t="s">
        <v>88</v>
      </c>
      <c r="S17" s="12">
        <f>S8/AVERAGE(S$8:S$14)</f>
        <v>1.006299703604941</v>
      </c>
      <c r="T17" s="12">
        <f t="shared" ref="T17:X17" si="15">T8/AVERAGE(T$8:T$14)</f>
        <v>1.0063502199918923</v>
      </c>
      <c r="U17" s="74">
        <f t="shared" si="15"/>
        <v>1.0041003435384317</v>
      </c>
      <c r="V17" s="12">
        <f t="shared" si="15"/>
        <v>1.006181982180741</v>
      </c>
      <c r="W17" s="12">
        <f t="shared" si="15"/>
        <v>1.00600604612692</v>
      </c>
      <c r="X17" s="74">
        <f t="shared" si="15"/>
        <v>0.99995635938614735</v>
      </c>
      <c r="AA17" t="s">
        <v>88</v>
      </c>
      <c r="AB17" s="12">
        <f t="shared" ref="AB17:AB23" si="16">U17</f>
        <v>1.0041003435384317</v>
      </c>
      <c r="AC17" s="12">
        <f t="shared" ref="AC17:AC23" si="17">X17</f>
        <v>0.99995635938614735</v>
      </c>
      <c r="AD17" s="76">
        <f t="shared" ref="AD17:AD23" si="18">U38</f>
        <v>1.0050388950826326</v>
      </c>
      <c r="AE17" s="75">
        <f t="shared" ref="AE17:AE23" si="19">X38</f>
        <v>0.99198323991218773</v>
      </c>
      <c r="BA17" s="1">
        <f t="shared" si="10"/>
        <v>42857</v>
      </c>
      <c r="BB17" s="40">
        <f t="shared" si="11"/>
        <v>0.99935154685713679</v>
      </c>
      <c r="BC17" s="25">
        <f t="shared" si="2"/>
        <v>0.99929028907242523</v>
      </c>
      <c r="BD17" s="40">
        <f t="shared" si="3"/>
        <v>0.9992154936790153</v>
      </c>
      <c r="BE17" s="25">
        <f t="shared" si="4"/>
        <v>1.0100606278284006</v>
      </c>
      <c r="BF17" s="40">
        <f t="shared" si="5"/>
        <v>1.0115656519338203</v>
      </c>
      <c r="BG17" s="25">
        <f t="shared" si="6"/>
        <v>0.96247379219876439</v>
      </c>
      <c r="BJ17" s="1" t="s">
        <v>56</v>
      </c>
      <c r="BK17" s="6">
        <v>5087742</v>
      </c>
      <c r="BL17" s="6">
        <v>1270550</v>
      </c>
      <c r="BM17" s="6">
        <v>67061434</v>
      </c>
      <c r="BN17" s="6">
        <v>16734916</v>
      </c>
      <c r="BO17" s="6">
        <v>157094</v>
      </c>
      <c r="BP17" s="6">
        <v>39020</v>
      </c>
      <c r="BS17" s="1" t="s">
        <v>54</v>
      </c>
      <c r="BT17" t="s">
        <v>87</v>
      </c>
      <c r="BU17">
        <v>1</v>
      </c>
      <c r="BV17" s="44">
        <v>66160964</v>
      </c>
      <c r="BW17" s="44">
        <v>16513049</v>
      </c>
      <c r="BX17" s="44">
        <v>151950</v>
      </c>
      <c r="BY17" s="44">
        <v>39397</v>
      </c>
      <c r="BZ17" s="44"/>
      <c r="CA17" s="44"/>
      <c r="CB17" t="s">
        <v>55</v>
      </c>
      <c r="CC17" s="44">
        <v>66576333</v>
      </c>
      <c r="CD17" s="44">
        <v>16608703</v>
      </c>
      <c r="CF17" s="44">
        <v>154159</v>
      </c>
      <c r="CG17" s="44">
        <v>38772</v>
      </c>
    </row>
    <row r="18" spans="1:85" x14ac:dyDescent="0.3">
      <c r="A18" s="1" t="s">
        <v>50</v>
      </c>
      <c r="B18" t="s">
        <v>90</v>
      </c>
      <c r="C18">
        <v>0</v>
      </c>
      <c r="D18" t="s">
        <v>8</v>
      </c>
      <c r="E18" s="44">
        <v>1217660</v>
      </c>
      <c r="F18" s="44">
        <v>16037296</v>
      </c>
      <c r="G18" s="44">
        <v>38149</v>
      </c>
      <c r="J18" s="1">
        <f t="shared" si="7"/>
        <v>42851</v>
      </c>
      <c r="K18" t="s">
        <v>90</v>
      </c>
      <c r="L18" t="s">
        <v>8</v>
      </c>
      <c r="M18" s="13">
        <f t="shared" si="8"/>
        <v>0.97479085778329266</v>
      </c>
      <c r="N18" s="14">
        <f t="shared" si="1"/>
        <v>0.97440364750886244</v>
      </c>
      <c r="O18" s="15">
        <f t="shared" si="9"/>
        <v>0.991501195550473</v>
      </c>
      <c r="R18" t="s">
        <v>89</v>
      </c>
      <c r="S18" s="12">
        <f t="shared" ref="S18:X18" si="20">S9/AVERAGE(S$8:S$14)</f>
        <v>1.013610301545762</v>
      </c>
      <c r="T18" s="12">
        <f t="shared" si="20"/>
        <v>1.0136157891917943</v>
      </c>
      <c r="U18" s="74">
        <f t="shared" si="20"/>
        <v>1.0151815672350042</v>
      </c>
      <c r="V18" s="12">
        <f t="shared" si="20"/>
        <v>1.0132333731267316</v>
      </c>
      <c r="W18" s="12">
        <f t="shared" si="20"/>
        <v>1.0132640119717899</v>
      </c>
      <c r="X18" s="74">
        <f t="shared" si="20"/>
        <v>1.010860820595334</v>
      </c>
      <c r="AA18" t="s">
        <v>89</v>
      </c>
      <c r="AB18" s="12">
        <f t="shared" si="16"/>
        <v>1.0151815672350042</v>
      </c>
      <c r="AC18" s="12">
        <f t="shared" si="17"/>
        <v>1.010860820595334</v>
      </c>
      <c r="AD18" s="76">
        <f t="shared" si="18"/>
        <v>1.0026428575910777</v>
      </c>
      <c r="AE18" s="75">
        <f t="shared" si="19"/>
        <v>1.0177290303888027</v>
      </c>
      <c r="BA18" s="1">
        <f t="shared" si="10"/>
        <v>42858</v>
      </c>
      <c r="BB18" s="40">
        <f t="shared" si="11"/>
        <v>1.0072334283520585</v>
      </c>
      <c r="BC18" s="25">
        <f t="shared" si="2"/>
        <v>1.0072260956260759</v>
      </c>
      <c r="BD18" s="40">
        <f t="shared" si="3"/>
        <v>1.0069169768584807</v>
      </c>
      <c r="BE18" s="25">
        <f t="shared" si="4"/>
        <v>1.0188086357261887</v>
      </c>
      <c r="BF18" s="40">
        <f t="shared" si="5"/>
        <v>1.0124156313477715</v>
      </c>
      <c r="BG18" s="25">
        <f t="shared" si="6"/>
        <v>0.95712123420524486</v>
      </c>
      <c r="BJ18" s="1" t="s">
        <v>57</v>
      </c>
      <c r="BK18" s="6">
        <v>5127869</v>
      </c>
      <c r="BL18" s="6">
        <v>1280640</v>
      </c>
      <c r="BM18" s="6">
        <v>67578312</v>
      </c>
      <c r="BN18" s="6">
        <v>16879855</v>
      </c>
      <c r="BO18" s="6">
        <v>157226</v>
      </c>
      <c r="BP18" s="6">
        <v>38803</v>
      </c>
      <c r="BS18" s="1" t="s">
        <v>55</v>
      </c>
      <c r="BT18" t="s">
        <v>88</v>
      </c>
      <c r="BU18">
        <v>0</v>
      </c>
      <c r="BV18" s="44">
        <v>66576333</v>
      </c>
      <c r="BW18" s="44">
        <v>16608703</v>
      </c>
      <c r="BX18" s="44">
        <v>154159</v>
      </c>
      <c r="BY18" s="44">
        <v>38772</v>
      </c>
      <c r="BZ18" s="44"/>
      <c r="CA18" s="44"/>
      <c r="CB18" t="s">
        <v>56</v>
      </c>
      <c r="CC18" s="44">
        <v>67061434</v>
      </c>
      <c r="CD18" s="44">
        <v>16734916</v>
      </c>
      <c r="CF18" s="44">
        <v>157094</v>
      </c>
      <c r="CG18" s="44">
        <v>39020</v>
      </c>
    </row>
    <row r="19" spans="1:85" x14ac:dyDescent="0.3">
      <c r="A19" s="1" t="s">
        <v>51</v>
      </c>
      <c r="B19" t="s">
        <v>84</v>
      </c>
      <c r="C19">
        <v>0</v>
      </c>
      <c r="D19" t="s">
        <v>6</v>
      </c>
      <c r="E19" s="44">
        <v>4916502</v>
      </c>
      <c r="F19" s="44">
        <v>64808675</v>
      </c>
      <c r="G19" s="44">
        <v>150433</v>
      </c>
      <c r="J19" s="1">
        <f t="shared" si="7"/>
        <v>42852</v>
      </c>
      <c r="K19" t="s">
        <v>84</v>
      </c>
      <c r="L19" t="s">
        <v>6</v>
      </c>
      <c r="M19" s="13">
        <f t="shared" si="8"/>
        <v>1.0238731126739988</v>
      </c>
      <c r="N19" s="14">
        <f t="shared" si="1"/>
        <v>1.0235670025638659</v>
      </c>
      <c r="O19" s="15">
        <f t="shared" si="9"/>
        <v>1.026415532046274</v>
      </c>
      <c r="R19" t="s">
        <v>90</v>
      </c>
      <c r="S19" s="12">
        <f t="shared" ref="S19:X19" si="21">S10/AVERAGE(S$8:S$14)</f>
        <v>1.0210619511193835</v>
      </c>
      <c r="T19" s="12">
        <f t="shared" si="21"/>
        <v>1.0208626146395097</v>
      </c>
      <c r="U19" s="74">
        <f t="shared" si="21"/>
        <v>1.0236601548330142</v>
      </c>
      <c r="V19" s="12">
        <f t="shared" si="21"/>
        <v>1.0212457971228106</v>
      </c>
      <c r="W19" s="12">
        <f t="shared" si="21"/>
        <v>1.021391135268652</v>
      </c>
      <c r="X19" s="74">
        <f t="shared" si="21"/>
        <v>1.0220707661014892</v>
      </c>
      <c r="AA19" t="s">
        <v>90</v>
      </c>
      <c r="AB19" s="12">
        <f t="shared" si="16"/>
        <v>1.0236601548330142</v>
      </c>
      <c r="AC19" s="12">
        <f t="shared" si="17"/>
        <v>1.0220707661014892</v>
      </c>
      <c r="AD19" s="76">
        <f t="shared" si="18"/>
        <v>1.00293778669305</v>
      </c>
      <c r="AE19" s="75">
        <f t="shared" si="19"/>
        <v>1.0073854708760042</v>
      </c>
      <c r="AQ19" s="7"/>
      <c r="BA19" s="33">
        <f t="shared" si="10"/>
        <v>42859</v>
      </c>
      <c r="BB19" s="41">
        <f t="shared" si="11"/>
        <v>1.0223570475037893</v>
      </c>
      <c r="BC19" s="38">
        <f t="shared" si="2"/>
        <v>1.0216143657046173</v>
      </c>
      <c r="BD19" s="41">
        <f t="shared" si="3"/>
        <v>1.0221069029903171</v>
      </c>
      <c r="BE19" s="38">
        <f t="shared" si="4"/>
        <v>1.0285175791467878</v>
      </c>
      <c r="BF19" s="41">
        <f t="shared" si="5"/>
        <v>1.024064212861695</v>
      </c>
      <c r="BG19" s="38">
        <f t="shared" si="6"/>
        <v>1.0205379466538103</v>
      </c>
      <c r="BJ19" s="1" t="s">
        <v>58</v>
      </c>
      <c r="BK19" s="6">
        <v>5204864</v>
      </c>
      <c r="BL19" s="6">
        <v>1298934</v>
      </c>
      <c r="BM19" s="6">
        <v>68597770</v>
      </c>
      <c r="BN19" s="6">
        <v>17040715</v>
      </c>
      <c r="BO19" s="6">
        <v>159035</v>
      </c>
      <c r="BP19" s="6">
        <v>41374</v>
      </c>
      <c r="BS19" s="1" t="s">
        <v>56</v>
      </c>
      <c r="BT19" t="s">
        <v>89</v>
      </c>
      <c r="BU19">
        <v>0</v>
      </c>
      <c r="BV19" s="44">
        <v>67061434</v>
      </c>
      <c r="BW19" s="44">
        <v>16734916</v>
      </c>
      <c r="BX19" s="44">
        <v>157094</v>
      </c>
      <c r="BY19" s="44">
        <v>39020</v>
      </c>
      <c r="BZ19" s="44"/>
      <c r="CA19" s="44"/>
      <c r="CB19" t="s">
        <v>57</v>
      </c>
      <c r="CC19" s="44">
        <v>67578312</v>
      </c>
      <c r="CD19" s="44">
        <v>16879855</v>
      </c>
      <c r="CF19" s="44">
        <v>157226</v>
      </c>
      <c r="CG19" s="44">
        <v>38803</v>
      </c>
    </row>
    <row r="20" spans="1:85" x14ac:dyDescent="0.3">
      <c r="A20" s="1" t="s">
        <v>51</v>
      </c>
      <c r="B20" t="s">
        <v>84</v>
      </c>
      <c r="C20">
        <v>0</v>
      </c>
      <c r="D20" t="s">
        <v>8</v>
      </c>
      <c r="E20" s="44">
        <v>1226673</v>
      </c>
      <c r="F20" s="44">
        <v>16145902</v>
      </c>
      <c r="G20" s="44">
        <v>37429</v>
      </c>
      <c r="J20" s="1">
        <f t="shared" si="7"/>
        <v>42852</v>
      </c>
      <c r="K20" t="s">
        <v>84</v>
      </c>
      <c r="L20" t="s">
        <v>8</v>
      </c>
      <c r="M20" s="13">
        <f t="shared" si="8"/>
        <v>1.0230723872798286</v>
      </c>
      <c r="N20" s="14">
        <f t="shared" si="1"/>
        <v>1.0224025034259177</v>
      </c>
      <c r="O20" s="15">
        <f t="shared" si="9"/>
        <v>1.0182268288038303</v>
      </c>
      <c r="R20" t="s">
        <v>84</v>
      </c>
      <c r="S20" s="12">
        <f t="shared" ref="S20:X20" si="22">S11/AVERAGE(S$8:S$14)</f>
        <v>0.9801897399619689</v>
      </c>
      <c r="T20" s="12">
        <f t="shared" si="22"/>
        <v>0.98041197156937676</v>
      </c>
      <c r="U20" s="74">
        <f t="shared" si="22"/>
        <v>0.97806730912691098</v>
      </c>
      <c r="V20" s="12">
        <f t="shared" si="22"/>
        <v>0.98025289353754463</v>
      </c>
      <c r="W20" s="12">
        <f t="shared" si="22"/>
        <v>0.98003198112179568</v>
      </c>
      <c r="X20" s="74">
        <f t="shared" si="22"/>
        <v>0.97646063237146896</v>
      </c>
      <c r="AA20" t="s">
        <v>84</v>
      </c>
      <c r="AB20" s="12">
        <f t="shared" si="16"/>
        <v>0.97806730912691098</v>
      </c>
      <c r="AC20" s="12">
        <f t="shared" si="17"/>
        <v>0.97646063237146896</v>
      </c>
      <c r="AD20" s="76">
        <f t="shared" si="18"/>
        <v>0.99086138123037737</v>
      </c>
      <c r="AE20" s="75">
        <f t="shared" si="19"/>
        <v>0.97580485195627198</v>
      </c>
      <c r="BA20" s="35">
        <f t="shared" si="10"/>
        <v>42860</v>
      </c>
      <c r="BB20" s="40">
        <f t="shared" si="11"/>
        <v>1.0203600108661421</v>
      </c>
      <c r="BC20" s="25">
        <f t="shared" si="2"/>
        <v>1.020300907137264</v>
      </c>
      <c r="BD20" s="40">
        <f t="shared" si="3"/>
        <v>1.0206210003013418</v>
      </c>
      <c r="BE20" s="25">
        <f t="shared" si="4"/>
        <v>1.0181410326976219</v>
      </c>
      <c r="BF20" s="40">
        <f t="shared" si="5"/>
        <v>1.0192154666593818</v>
      </c>
      <c r="BG20" s="25">
        <f t="shared" si="6"/>
        <v>1.0685629716002736</v>
      </c>
      <c r="BJ20" s="1" t="s">
        <v>59</v>
      </c>
      <c r="BK20" s="6">
        <v>5194697</v>
      </c>
      <c r="BL20" s="6">
        <v>1297264</v>
      </c>
      <c r="BM20" s="6">
        <v>68498045</v>
      </c>
      <c r="BN20" s="6">
        <v>16868794</v>
      </c>
      <c r="BO20" s="6">
        <v>158282</v>
      </c>
      <c r="BP20" s="6">
        <v>43321</v>
      </c>
      <c r="BS20" s="1" t="s">
        <v>57</v>
      </c>
      <c r="BT20" t="s">
        <v>90</v>
      </c>
      <c r="BU20">
        <v>0</v>
      </c>
      <c r="BV20" s="44">
        <v>67578312</v>
      </c>
      <c r="BW20" s="44">
        <v>16879855</v>
      </c>
      <c r="BX20" s="44">
        <v>157226</v>
      </c>
      <c r="BY20" s="44">
        <v>38803</v>
      </c>
      <c r="BZ20" s="44"/>
      <c r="CA20" s="44"/>
      <c r="CB20" t="s">
        <v>58</v>
      </c>
      <c r="CC20" s="44">
        <v>68597770</v>
      </c>
      <c r="CD20" s="44">
        <v>17040715</v>
      </c>
      <c r="CF20" s="44">
        <v>159035</v>
      </c>
      <c r="CG20" s="44">
        <v>41374</v>
      </c>
    </row>
    <row r="21" spans="1:85" x14ac:dyDescent="0.3">
      <c r="A21" s="1" t="s">
        <v>52</v>
      </c>
      <c r="B21" t="s">
        <v>85</v>
      </c>
      <c r="C21">
        <v>0</v>
      </c>
      <c r="D21" t="s">
        <v>6</v>
      </c>
      <c r="E21" s="44">
        <v>4946430</v>
      </c>
      <c r="F21" s="44">
        <v>65217800</v>
      </c>
      <c r="G21" s="44">
        <v>153269</v>
      </c>
      <c r="J21" s="1">
        <f t="shared" si="7"/>
        <v>42853</v>
      </c>
      <c r="K21" t="s">
        <v>85</v>
      </c>
      <c r="L21" t="s">
        <v>6</v>
      </c>
      <c r="M21" s="13">
        <f t="shared" si="8"/>
        <v>1.0242217957648196</v>
      </c>
      <c r="N21" s="14">
        <f t="shared" si="1"/>
        <v>1.0243157951816033</v>
      </c>
      <c r="O21" s="15">
        <f t="shared" si="9"/>
        <v>1.0323438878673374</v>
      </c>
      <c r="R21" t="s">
        <v>85</v>
      </c>
      <c r="S21" s="12">
        <f t="shared" ref="S21:X21" si="23">S12/AVERAGE(S$8:S$14)</f>
        <v>0.98582068036227388</v>
      </c>
      <c r="T21" s="12">
        <f t="shared" si="23"/>
        <v>0.98587990577025697</v>
      </c>
      <c r="U21" s="74">
        <f t="shared" si="23"/>
        <v>0.99078352216745247</v>
      </c>
      <c r="V21" s="12">
        <f t="shared" si="23"/>
        <v>0.98624800655864031</v>
      </c>
      <c r="W21" s="12">
        <f t="shared" si="23"/>
        <v>0.98656001729972498</v>
      </c>
      <c r="X21" s="74">
        <f t="shared" si="23"/>
        <v>0.9882948283975167</v>
      </c>
      <c r="AA21" t="s">
        <v>85</v>
      </c>
      <c r="AB21" s="12">
        <f t="shared" si="16"/>
        <v>0.99078352216745247</v>
      </c>
      <c r="AC21" s="12">
        <f t="shared" si="17"/>
        <v>0.9882948283975167</v>
      </c>
      <c r="AD21" s="76">
        <f t="shared" si="18"/>
        <v>1.0010249309217476</v>
      </c>
      <c r="AE21" s="75">
        <f t="shared" si="19"/>
        <v>1.0000802344629305</v>
      </c>
      <c r="BA21" s="35">
        <f t="shared" si="10"/>
        <v>42861</v>
      </c>
      <c r="BB21" s="40">
        <f t="shared" si="11"/>
        <v>1.0245076872348406</v>
      </c>
      <c r="BC21" s="25">
        <f t="shared" si="2"/>
        <v>1.0240603873480121</v>
      </c>
      <c r="BD21" s="40">
        <f t="shared" si="3"/>
        <v>1.0244618333898143</v>
      </c>
      <c r="BE21" s="25">
        <f t="shared" si="4"/>
        <v>1.0175144720756573</v>
      </c>
      <c r="BF21" s="40">
        <f t="shared" si="5"/>
        <v>1.0206449774919364</v>
      </c>
      <c r="BG21" s="25">
        <f t="shared" si="6"/>
        <v>1.091428507360608</v>
      </c>
      <c r="BJ21" s="1" t="s">
        <v>60</v>
      </c>
      <c r="BK21" s="6">
        <v>5215813</v>
      </c>
      <c r="BL21" s="6">
        <v>1302044</v>
      </c>
      <c r="BM21" s="6">
        <v>68755819</v>
      </c>
      <c r="BN21" s="6">
        <v>16858413</v>
      </c>
      <c r="BO21" s="6">
        <v>158504</v>
      </c>
      <c r="BP21" s="6">
        <v>44248</v>
      </c>
      <c r="BS21" s="1" t="s">
        <v>58</v>
      </c>
      <c r="BT21" t="s">
        <v>84</v>
      </c>
      <c r="BU21">
        <v>0</v>
      </c>
      <c r="BV21" s="44">
        <v>68597770</v>
      </c>
      <c r="BW21" s="44">
        <v>17040715</v>
      </c>
      <c r="BX21" s="44">
        <v>159035</v>
      </c>
      <c r="BY21" s="44">
        <v>41374</v>
      </c>
      <c r="BZ21" s="44"/>
      <c r="CA21" s="44"/>
      <c r="CB21" t="s">
        <v>59</v>
      </c>
      <c r="CC21" s="44">
        <v>68498045</v>
      </c>
      <c r="CD21" s="44">
        <v>16868794</v>
      </c>
      <c r="CF21" s="44">
        <v>158282</v>
      </c>
      <c r="CG21" s="44">
        <v>43321</v>
      </c>
    </row>
    <row r="22" spans="1:85" x14ac:dyDescent="0.3">
      <c r="A22" s="1" t="s">
        <v>52</v>
      </c>
      <c r="B22" t="s">
        <v>85</v>
      </c>
      <c r="C22">
        <v>0</v>
      </c>
      <c r="D22" t="s">
        <v>8</v>
      </c>
      <c r="E22" s="44">
        <v>1235062</v>
      </c>
      <c r="F22" s="44">
        <v>16279952</v>
      </c>
      <c r="G22" s="44">
        <v>38163</v>
      </c>
      <c r="J22" s="1">
        <f t="shared" si="7"/>
        <v>42853</v>
      </c>
      <c r="K22" t="s">
        <v>85</v>
      </c>
      <c r="L22" t="s">
        <v>8</v>
      </c>
      <c r="M22" s="13">
        <f t="shared" si="8"/>
        <v>1.023807510639603</v>
      </c>
      <c r="N22" s="14">
        <f t="shared" si="1"/>
        <v>1.024069542327001</v>
      </c>
      <c r="O22" s="15">
        <f t="shared" si="9"/>
        <v>1.0257630125388058</v>
      </c>
      <c r="R22" t="s">
        <v>86</v>
      </c>
      <c r="S22" s="12">
        <f t="shared" ref="S22:X22" si="24">S13/AVERAGE(S$8:S$14)</f>
        <v>0.9932592658193985</v>
      </c>
      <c r="T22" s="12">
        <f t="shared" si="24"/>
        <v>0.9932930326624011</v>
      </c>
      <c r="U22" s="74">
        <f t="shared" si="24"/>
        <v>0.99689638028612793</v>
      </c>
      <c r="V22" s="12">
        <f t="shared" si="24"/>
        <v>0.99306189848204429</v>
      </c>
      <c r="W22" s="12">
        <f t="shared" si="24"/>
        <v>0.993139313629405</v>
      </c>
      <c r="X22" s="74">
        <f t="shared" si="24"/>
        <v>0.99465687093003841</v>
      </c>
      <c r="AA22" t="s">
        <v>86</v>
      </c>
      <c r="AB22" s="12">
        <f t="shared" si="16"/>
        <v>0.99689638028612793</v>
      </c>
      <c r="AC22" s="12">
        <f t="shared" si="17"/>
        <v>0.99465687093003841</v>
      </c>
      <c r="AD22" s="76">
        <f t="shared" si="18"/>
        <v>0.99747950661080453</v>
      </c>
      <c r="AE22" s="75">
        <f t="shared" si="19"/>
        <v>1.003005449257274</v>
      </c>
      <c r="BA22" s="35">
        <f t="shared" si="10"/>
        <v>42862</v>
      </c>
      <c r="BB22" s="40">
        <f t="shared" si="11"/>
        <v>1.0265868288508038</v>
      </c>
      <c r="BC22" s="25">
        <f t="shared" si="2"/>
        <v>1.0264655108803276</v>
      </c>
      <c r="BD22" s="40">
        <f t="shared" si="3"/>
        <v>1.0267586239819173</v>
      </c>
      <c r="BE22" s="25">
        <f t="shared" si="4"/>
        <v>1.0183186014626562</v>
      </c>
      <c r="BF22" s="40">
        <f t="shared" si="5"/>
        <v>1.0322742412919064</v>
      </c>
      <c r="BG22" s="25">
        <f t="shared" si="6"/>
        <v>1.1249251606103754</v>
      </c>
      <c r="BJ22" s="1" t="s">
        <v>61</v>
      </c>
      <c r="BK22" s="6">
        <v>5226398</v>
      </c>
      <c r="BL22" s="6">
        <v>1305102</v>
      </c>
      <c r="BM22" s="6">
        <v>68909966</v>
      </c>
      <c r="BN22" s="6">
        <v>16871736</v>
      </c>
      <c r="BO22" s="6">
        <v>160310</v>
      </c>
      <c r="BP22" s="6">
        <v>45606</v>
      </c>
      <c r="BS22" s="1" t="s">
        <v>59</v>
      </c>
      <c r="BT22" t="s">
        <v>85</v>
      </c>
      <c r="BU22">
        <v>0</v>
      </c>
      <c r="BV22" s="44">
        <v>68498045</v>
      </c>
      <c r="BW22" s="44">
        <v>16868794</v>
      </c>
      <c r="BX22" s="44">
        <v>158282</v>
      </c>
      <c r="BY22" s="44">
        <v>43321</v>
      </c>
      <c r="BZ22" s="44"/>
      <c r="CA22" s="44"/>
      <c r="CB22" t="s">
        <v>60</v>
      </c>
      <c r="CC22" s="44">
        <v>68755819</v>
      </c>
      <c r="CD22" s="44">
        <v>16858413</v>
      </c>
      <c r="CF22" s="44">
        <v>158504</v>
      </c>
      <c r="CG22" s="44">
        <v>44248</v>
      </c>
    </row>
    <row r="23" spans="1:85" x14ac:dyDescent="0.3">
      <c r="A23" s="1" t="s">
        <v>53</v>
      </c>
      <c r="B23" t="s">
        <v>86</v>
      </c>
      <c r="C23">
        <v>1</v>
      </c>
      <c r="D23" t="s">
        <v>6</v>
      </c>
      <c r="E23" s="44">
        <v>4982431</v>
      </c>
      <c r="F23" s="44">
        <v>65678902</v>
      </c>
      <c r="G23" s="44">
        <v>152490</v>
      </c>
      <c r="J23" s="1">
        <f t="shared" si="7"/>
        <v>42854</v>
      </c>
      <c r="K23" t="s">
        <v>86</v>
      </c>
      <c r="L23" t="s">
        <v>6</v>
      </c>
      <c r="M23" s="13">
        <f t="shared" si="8"/>
        <v>1.0239499717729099</v>
      </c>
      <c r="N23" s="14">
        <f t="shared" si="1"/>
        <v>1.0238591941851807</v>
      </c>
      <c r="O23" s="15">
        <f t="shared" si="9"/>
        <v>1.0207988860847619</v>
      </c>
      <c r="R23" t="s">
        <v>87</v>
      </c>
      <c r="S23" s="12">
        <f t="shared" ref="S23:X23" si="25">S14/AVERAGE(S$8:S$14)</f>
        <v>0.99975835758627274</v>
      </c>
      <c r="T23" s="12">
        <f t="shared" si="25"/>
        <v>0.99958646617476898</v>
      </c>
      <c r="U23" s="74">
        <f t="shared" si="25"/>
        <v>0.99131072281305876</v>
      </c>
      <c r="V23" s="12">
        <f t="shared" si="25"/>
        <v>0.99977604899148753</v>
      </c>
      <c r="W23" s="12">
        <f t="shared" si="25"/>
        <v>0.99960749458171239</v>
      </c>
      <c r="X23" s="74">
        <f t="shared" si="25"/>
        <v>1.0076997222180057</v>
      </c>
      <c r="AA23" t="s">
        <v>87</v>
      </c>
      <c r="AB23" s="12">
        <f t="shared" si="16"/>
        <v>0.99131072281305876</v>
      </c>
      <c r="AC23" s="12">
        <f t="shared" si="17"/>
        <v>1.0076997222180057</v>
      </c>
      <c r="AD23" s="76">
        <f t="shared" si="18"/>
        <v>1.0000146418703106</v>
      </c>
      <c r="AE23" s="75">
        <f t="shared" si="19"/>
        <v>1.004011723146528</v>
      </c>
      <c r="BA23" s="35">
        <f t="shared" si="10"/>
        <v>42863</v>
      </c>
      <c r="BB23" s="40">
        <f t="shared" si="11"/>
        <v>1.0243996543686358</v>
      </c>
      <c r="BC23" s="25">
        <f t="shared" si="2"/>
        <v>1.0246211633710798</v>
      </c>
      <c r="BD23" s="40">
        <f t="shared" si="3"/>
        <v>1.024662312915311</v>
      </c>
      <c r="BE23" s="25">
        <f t="shared" si="4"/>
        <v>1.0154276467693835</v>
      </c>
      <c r="BF23" s="40">
        <f t="shared" si="5"/>
        <v>1.0117008759314943</v>
      </c>
      <c r="BG23" s="25">
        <f t="shared" si="6"/>
        <v>1.1045015752710474</v>
      </c>
      <c r="BJ23" s="1" t="s">
        <v>62</v>
      </c>
      <c r="BK23" s="6">
        <v>5215263</v>
      </c>
      <c r="BL23" s="6">
        <v>1302757</v>
      </c>
      <c r="BM23" s="6">
        <v>68769274</v>
      </c>
      <c r="BN23" s="6">
        <v>16823838</v>
      </c>
      <c r="BO23" s="6">
        <v>157115</v>
      </c>
      <c r="BP23" s="6">
        <v>44778</v>
      </c>
      <c r="BS23" s="1" t="s">
        <v>60</v>
      </c>
      <c r="BT23" t="s">
        <v>86</v>
      </c>
      <c r="BU23">
        <v>1</v>
      </c>
      <c r="BV23" s="44">
        <v>68755819</v>
      </c>
      <c r="BW23" s="44">
        <v>16858413</v>
      </c>
      <c r="BX23" s="44">
        <v>158504</v>
      </c>
      <c r="BY23" s="44">
        <v>44248</v>
      </c>
      <c r="BZ23" s="44"/>
      <c r="CA23" s="44"/>
      <c r="CB23" t="s">
        <v>61</v>
      </c>
      <c r="CC23" s="44">
        <v>68909966</v>
      </c>
      <c r="CD23" s="44">
        <v>16871736</v>
      </c>
      <c r="CF23" s="44">
        <v>160310</v>
      </c>
      <c r="CG23" s="44">
        <v>45606</v>
      </c>
    </row>
    <row r="24" spans="1:85" x14ac:dyDescent="0.3">
      <c r="A24" s="1" t="s">
        <v>53</v>
      </c>
      <c r="B24" t="s">
        <v>86</v>
      </c>
      <c r="C24">
        <v>1</v>
      </c>
      <c r="D24" t="s">
        <v>8</v>
      </c>
      <c r="E24" s="44">
        <v>1243316</v>
      </c>
      <c r="F24" s="44">
        <v>16379180</v>
      </c>
      <c r="G24" s="44">
        <v>38428</v>
      </c>
      <c r="J24" s="1">
        <f t="shared" si="7"/>
        <v>42854</v>
      </c>
      <c r="K24" t="s">
        <v>86</v>
      </c>
      <c r="L24" t="s">
        <v>8</v>
      </c>
      <c r="M24" s="13">
        <f t="shared" si="8"/>
        <v>1.0235778826708182</v>
      </c>
      <c r="N24" s="14">
        <f t="shared" si="1"/>
        <v>1.0234858009855325</v>
      </c>
      <c r="O24" s="15">
        <f t="shared" si="9"/>
        <v>1.0262792436705481</v>
      </c>
      <c r="BA24" s="35">
        <f t="shared" si="10"/>
        <v>42864</v>
      </c>
      <c r="BB24" s="40">
        <f t="shared" si="11"/>
        <v>1.023470768142666</v>
      </c>
      <c r="BC24" s="25">
        <f t="shared" si="2"/>
        <v>1.0240100512112991</v>
      </c>
      <c r="BD24" s="40">
        <f t="shared" si="3"/>
        <v>1.0232239859323864</v>
      </c>
      <c r="BE24" s="25">
        <f t="shared" si="4"/>
        <v>1.0144618827281489</v>
      </c>
      <c r="BF24" s="40">
        <f t="shared" si="5"/>
        <v>1.0111084660369223</v>
      </c>
      <c r="BG24" s="25">
        <f t="shared" si="6"/>
        <v>1.1067215301992352</v>
      </c>
      <c r="BJ24" s="1" t="s">
        <v>63</v>
      </c>
      <c r="BK24" s="6">
        <v>5210534</v>
      </c>
      <c r="BL24" s="6">
        <v>1301980</v>
      </c>
      <c r="BM24" s="6">
        <v>68672742</v>
      </c>
      <c r="BN24" s="6">
        <v>16807837</v>
      </c>
      <c r="BO24" s="6">
        <v>157023</v>
      </c>
      <c r="BP24" s="6">
        <v>44868</v>
      </c>
      <c r="BS24" s="1" t="s">
        <v>61</v>
      </c>
      <c r="BT24" t="s">
        <v>87</v>
      </c>
      <c r="BU24">
        <v>1</v>
      </c>
      <c r="BV24" s="44">
        <v>68909966</v>
      </c>
      <c r="BW24" s="44">
        <v>16871736</v>
      </c>
      <c r="BX24" s="44">
        <v>160310</v>
      </c>
      <c r="BY24" s="44">
        <v>45606</v>
      </c>
      <c r="BZ24" s="44"/>
      <c r="CA24" s="44"/>
      <c r="CB24" t="s">
        <v>62</v>
      </c>
      <c r="CC24" s="44">
        <v>68769274</v>
      </c>
      <c r="CD24" s="44">
        <v>16823838</v>
      </c>
      <c r="CF24" s="44">
        <v>157115</v>
      </c>
      <c r="CG24" s="44">
        <v>44778</v>
      </c>
    </row>
    <row r="25" spans="1:85" x14ac:dyDescent="0.3">
      <c r="A25" s="1" t="s">
        <v>54</v>
      </c>
      <c r="B25" t="s">
        <v>87</v>
      </c>
      <c r="C25">
        <v>1</v>
      </c>
      <c r="D25" t="s">
        <v>6</v>
      </c>
      <c r="E25" s="44">
        <v>5019972</v>
      </c>
      <c r="F25" s="44">
        <v>66160964</v>
      </c>
      <c r="G25" s="44">
        <v>151950</v>
      </c>
      <c r="J25" s="1">
        <f t="shared" si="7"/>
        <v>42855</v>
      </c>
      <c r="K25" t="s">
        <v>87</v>
      </c>
      <c r="L25" t="s">
        <v>6</v>
      </c>
      <c r="M25" s="13">
        <f t="shared" si="8"/>
        <v>1.0249585956273839</v>
      </c>
      <c r="N25" s="14">
        <f t="shared" si="1"/>
        <v>1.0248804221615513</v>
      </c>
      <c r="O25" s="15">
        <f t="shared" si="9"/>
        <v>1.0229154605307447</v>
      </c>
      <c r="BA25" s="35">
        <f t="shared" si="10"/>
        <v>42865</v>
      </c>
      <c r="BB25" s="40">
        <f t="shared" si="11"/>
        <v>1.0267932698369517</v>
      </c>
      <c r="BC25" s="25">
        <f t="shared" si="2"/>
        <v>1.0270435899503905</v>
      </c>
      <c r="BD25" s="40">
        <f t="shared" si="3"/>
        <v>1.026421332639021</v>
      </c>
      <c r="BE25" s="25">
        <f t="shared" si="4"/>
        <v>1.0184950234545649</v>
      </c>
      <c r="BF25" s="40">
        <f t="shared" si="5"/>
        <v>1.0239740635299122</v>
      </c>
      <c r="BG25" s="25">
        <f t="shared" si="6"/>
        <v>1.0993216804386092</v>
      </c>
      <c r="BJ25" s="1" t="s">
        <v>64</v>
      </c>
      <c r="BK25" s="6">
        <v>5227449</v>
      </c>
      <c r="BL25" s="6">
        <v>1305837</v>
      </c>
      <c r="BM25" s="6">
        <v>68887329</v>
      </c>
      <c r="BN25" s="6">
        <v>16874659</v>
      </c>
      <c r="BO25" s="6">
        <v>159021</v>
      </c>
      <c r="BP25" s="6">
        <v>44568</v>
      </c>
      <c r="BS25" s="1" t="s">
        <v>62</v>
      </c>
      <c r="BT25" t="s">
        <v>88</v>
      </c>
      <c r="BU25">
        <v>0</v>
      </c>
      <c r="BV25" s="44">
        <v>68769274</v>
      </c>
      <c r="BW25" s="44">
        <v>16823838</v>
      </c>
      <c r="BX25" s="44">
        <v>157115</v>
      </c>
      <c r="BY25" s="44">
        <v>44778</v>
      </c>
      <c r="BZ25" s="44"/>
      <c r="CA25" s="44"/>
      <c r="CB25" t="s">
        <v>63</v>
      </c>
      <c r="CC25" s="44">
        <v>68672742</v>
      </c>
      <c r="CD25" s="44">
        <v>16807837</v>
      </c>
      <c r="CF25" s="44">
        <v>157023</v>
      </c>
      <c r="CG25" s="44">
        <v>44868</v>
      </c>
    </row>
    <row r="26" spans="1:85" x14ac:dyDescent="0.3">
      <c r="A26" s="1" t="s">
        <v>54</v>
      </c>
      <c r="B26" t="s">
        <v>87</v>
      </c>
      <c r="C26">
        <v>1</v>
      </c>
      <c r="D26" t="s">
        <v>8</v>
      </c>
      <c r="E26" s="44">
        <v>1252997</v>
      </c>
      <c r="F26" s="44">
        <v>16513049</v>
      </c>
      <c r="G26" s="44">
        <v>39397</v>
      </c>
      <c r="J26" s="1">
        <f t="shared" si="7"/>
        <v>42855</v>
      </c>
      <c r="K26" t="s">
        <v>87</v>
      </c>
      <c r="L26" t="s">
        <v>8</v>
      </c>
      <c r="M26" s="13">
        <f t="shared" si="8"/>
        <v>1.0246203866417967</v>
      </c>
      <c r="N26" s="14">
        <f t="shared" si="1"/>
        <v>1.0251740541776153</v>
      </c>
      <c r="O26" s="15">
        <f t="shared" si="9"/>
        <v>1.0385396072228812</v>
      </c>
      <c r="BA26" s="35">
        <f t="shared" si="10"/>
        <v>42866</v>
      </c>
      <c r="BB26" s="40">
        <f t="shared" si="11"/>
        <v>1.02358822933174</v>
      </c>
      <c r="BC26" s="25">
        <f t="shared" si="2"/>
        <v>1.0247572282406321</v>
      </c>
      <c r="BD26" s="40">
        <f t="shared" si="3"/>
        <v>1.0234186246571402</v>
      </c>
      <c r="BE26" s="25">
        <f t="shared" si="4"/>
        <v>1.0159691047541293</v>
      </c>
      <c r="BF26" s="40">
        <f t="shared" si="5"/>
        <v>1.0136906004686985</v>
      </c>
      <c r="BG26" s="25">
        <f t="shared" si="6"/>
        <v>1.0553419066946215</v>
      </c>
      <c r="BJ26" s="1" t="s">
        <v>65</v>
      </c>
      <c r="BK26" s="6">
        <v>5211132</v>
      </c>
      <c r="BL26" s="6">
        <v>1302930</v>
      </c>
      <c r="BM26" s="6">
        <v>68685805</v>
      </c>
      <c r="BN26" s="6">
        <v>16832809</v>
      </c>
      <c r="BO26" s="6">
        <v>157424</v>
      </c>
      <c r="BP26" s="6">
        <v>42785</v>
      </c>
      <c r="BS26" s="1" t="s">
        <v>63</v>
      </c>
      <c r="BT26" t="s">
        <v>89</v>
      </c>
      <c r="BU26">
        <v>0</v>
      </c>
      <c r="BV26" s="44">
        <v>68672742</v>
      </c>
      <c r="BW26" s="44">
        <v>16807837</v>
      </c>
      <c r="BX26" s="44">
        <v>157023</v>
      </c>
      <c r="BY26" s="44">
        <v>44868</v>
      </c>
      <c r="BZ26" s="44"/>
      <c r="CA26" s="44"/>
      <c r="CB26" t="s">
        <v>64</v>
      </c>
      <c r="CC26" s="44">
        <v>68887329</v>
      </c>
      <c r="CD26" s="44">
        <v>16874659</v>
      </c>
      <c r="CF26" s="44">
        <v>159021</v>
      </c>
      <c r="CG26" s="44">
        <v>44568</v>
      </c>
    </row>
    <row r="27" spans="1:85" x14ac:dyDescent="0.3">
      <c r="A27" s="1" t="s">
        <v>55</v>
      </c>
      <c r="B27" t="s">
        <v>88</v>
      </c>
      <c r="C27">
        <v>0</v>
      </c>
      <c r="D27" t="s">
        <v>6</v>
      </c>
      <c r="E27" s="44">
        <v>5050040</v>
      </c>
      <c r="F27" s="44">
        <v>66576333</v>
      </c>
      <c r="G27" s="44">
        <v>154159</v>
      </c>
      <c r="J27" s="1">
        <f t="shared" si="7"/>
        <v>42856</v>
      </c>
      <c r="K27" t="s">
        <v>88</v>
      </c>
      <c r="L27" t="s">
        <v>6</v>
      </c>
      <c r="M27" s="13">
        <f t="shared" si="8"/>
        <v>1.0243952211225782</v>
      </c>
      <c r="N27" s="14">
        <f t="shared" si="1"/>
        <v>1.0243832411241469</v>
      </c>
      <c r="O27" s="15">
        <f t="shared" si="9"/>
        <v>1.0245675832848717</v>
      </c>
      <c r="S27" t="s">
        <v>6</v>
      </c>
      <c r="T27" t="s">
        <v>6</v>
      </c>
      <c r="U27" t="s">
        <v>6</v>
      </c>
      <c r="V27" t="s">
        <v>8</v>
      </c>
      <c r="W27" t="s">
        <v>8</v>
      </c>
      <c r="X27" t="s">
        <v>8</v>
      </c>
      <c r="BA27" s="35">
        <f t="shared" si="10"/>
        <v>42867</v>
      </c>
      <c r="BB27" s="40">
        <f t="shared" si="11"/>
        <v>1.0268539646654198</v>
      </c>
      <c r="BC27" s="25">
        <f t="shared" si="2"/>
        <v>1.0268768514975288</v>
      </c>
      <c r="BD27" s="40">
        <f t="shared" si="3"/>
        <v>1.0264290806400063</v>
      </c>
      <c r="BE27" s="25">
        <f t="shared" si="4"/>
        <v>1.0181968624418969</v>
      </c>
      <c r="BF27" s="40">
        <f t="shared" si="5"/>
        <v>1.0281338112678859</v>
      </c>
      <c r="BG27" s="25">
        <f t="shared" si="6"/>
        <v>1.0849166395712571</v>
      </c>
      <c r="BJ27" s="1" t="s">
        <v>66</v>
      </c>
      <c r="BK27" s="6">
        <v>5227758</v>
      </c>
      <c r="BL27" s="6">
        <v>1305625</v>
      </c>
      <c r="BM27" s="6">
        <v>68887849</v>
      </c>
      <c r="BN27" s="6">
        <v>16869719</v>
      </c>
      <c r="BO27" s="6">
        <v>159667</v>
      </c>
      <c r="BP27" s="6">
        <v>43984</v>
      </c>
      <c r="BS27" s="1" t="s">
        <v>64</v>
      </c>
      <c r="BT27" t="s">
        <v>90</v>
      </c>
      <c r="BU27">
        <v>0</v>
      </c>
      <c r="BV27" s="44">
        <v>68887329</v>
      </c>
      <c r="BW27" s="44">
        <v>16874659</v>
      </c>
      <c r="BX27" s="44">
        <v>159021</v>
      </c>
      <c r="BY27" s="44">
        <v>44568</v>
      </c>
      <c r="BZ27" s="44"/>
      <c r="CA27" s="44"/>
      <c r="CB27" t="s">
        <v>65</v>
      </c>
      <c r="CC27" s="44">
        <v>68685805</v>
      </c>
      <c r="CD27" s="44">
        <v>16832809</v>
      </c>
      <c r="CF27" s="44">
        <v>157424</v>
      </c>
      <c r="CG27" s="44">
        <v>42785</v>
      </c>
    </row>
    <row r="28" spans="1:85" x14ac:dyDescent="0.3">
      <c r="A28" s="1" t="s">
        <v>55</v>
      </c>
      <c r="B28" t="s">
        <v>88</v>
      </c>
      <c r="C28">
        <v>0</v>
      </c>
      <c r="D28" t="s">
        <v>8</v>
      </c>
      <c r="E28" s="44">
        <v>1261049</v>
      </c>
      <c r="F28" s="44">
        <v>16608703</v>
      </c>
      <c r="G28" s="44">
        <v>38772</v>
      </c>
      <c r="J28" s="1">
        <f t="shared" si="7"/>
        <v>42856</v>
      </c>
      <c r="K28" t="s">
        <v>88</v>
      </c>
      <c r="L28" t="s">
        <v>8</v>
      </c>
      <c r="M28" s="13">
        <f t="shared" si="8"/>
        <v>1.0246395517437086</v>
      </c>
      <c r="N28" s="14">
        <f t="shared" si="1"/>
        <v>1.0245542717502838</v>
      </c>
      <c r="O28" s="15">
        <f t="shared" si="9"/>
        <v>1.0299786151659649</v>
      </c>
      <c r="R28" t="s">
        <v>80</v>
      </c>
      <c r="S28" t="s">
        <v>77</v>
      </c>
      <c r="T28" t="s">
        <v>78</v>
      </c>
      <c r="U28" t="s">
        <v>79</v>
      </c>
      <c r="V28" t="s">
        <v>77</v>
      </c>
      <c r="W28" t="s">
        <v>78</v>
      </c>
      <c r="X28" t="s">
        <v>79</v>
      </c>
      <c r="BA28" s="35">
        <f t="shared" si="10"/>
        <v>42868</v>
      </c>
      <c r="BB28" s="40">
        <f t="shared" si="11"/>
        <v>1.0286131325740229</v>
      </c>
      <c r="BC28" s="25">
        <f t="shared" si="2"/>
        <v>1.0292426499230374</v>
      </c>
      <c r="BD28" s="40">
        <f t="shared" si="3"/>
        <v>1.0289137751560067</v>
      </c>
      <c r="BE28" s="25">
        <f t="shared" si="4"/>
        <v>1.0197398758606935</v>
      </c>
      <c r="BF28" s="40">
        <f t="shared" si="5"/>
        <v>1.0342639658291104</v>
      </c>
      <c r="BG28" s="25">
        <f t="shared" si="6"/>
        <v>1.0589678330773284</v>
      </c>
      <c r="BJ28" s="1" t="s">
        <v>67</v>
      </c>
      <c r="BK28" s="6">
        <v>5236714</v>
      </c>
      <c r="BL28" s="6">
        <v>1308633</v>
      </c>
      <c r="BM28" s="6">
        <v>69054607</v>
      </c>
      <c r="BN28" s="6">
        <v>16895284</v>
      </c>
      <c r="BO28" s="6">
        <v>160619</v>
      </c>
      <c r="BP28" s="6">
        <v>42932</v>
      </c>
      <c r="BS28" s="1" t="s">
        <v>65</v>
      </c>
      <c r="BT28" t="s">
        <v>84</v>
      </c>
      <c r="BU28">
        <v>0</v>
      </c>
      <c r="BV28" s="44">
        <v>68685805</v>
      </c>
      <c r="BW28" s="44">
        <v>16832809</v>
      </c>
      <c r="BX28" s="44">
        <v>157424</v>
      </c>
      <c r="BY28" s="44">
        <v>42785</v>
      </c>
      <c r="BZ28" s="44"/>
      <c r="CA28" s="44"/>
      <c r="CB28" t="s">
        <v>66</v>
      </c>
      <c r="CC28" s="44">
        <v>68887849</v>
      </c>
      <c r="CD28" s="44">
        <v>16869719</v>
      </c>
      <c r="CF28" s="44">
        <v>159667</v>
      </c>
      <c r="CG28" s="44">
        <v>43984</v>
      </c>
    </row>
    <row r="29" spans="1:85" x14ac:dyDescent="0.3">
      <c r="A29" s="1" t="s">
        <v>56</v>
      </c>
      <c r="B29" t="s">
        <v>89</v>
      </c>
      <c r="C29">
        <v>0</v>
      </c>
      <c r="D29" t="s">
        <v>6</v>
      </c>
      <c r="E29" s="44">
        <v>5087742</v>
      </c>
      <c r="F29" s="44">
        <v>67061434</v>
      </c>
      <c r="G29" s="44">
        <v>157094</v>
      </c>
      <c r="J29" s="1">
        <f t="shared" si="7"/>
        <v>42857</v>
      </c>
      <c r="K29" t="s">
        <v>89</v>
      </c>
      <c r="L29" t="s">
        <v>6</v>
      </c>
      <c r="M29" s="13">
        <f t="shared" si="8"/>
        <v>1.0245994887617607</v>
      </c>
      <c r="N29" s="14">
        <f t="shared" si="1"/>
        <v>1.0244510428584732</v>
      </c>
      <c r="O29" s="15">
        <f t="shared" si="9"/>
        <v>1.0326775043878966</v>
      </c>
      <c r="R29" t="s">
        <v>88</v>
      </c>
      <c r="S29" s="9">
        <f t="shared" ref="S29:X35" si="26">AVERAGEIFS(INDEX($E$33:$G$70,,MATCH(S$7,$E$4:$G$4,0)),$B$33:$B$70,$R29,$D$33:$D$70,S$6)</f>
        <v>5241925</v>
      </c>
      <c r="T29" s="10">
        <f t="shared" si="26"/>
        <v>69108403.333333328</v>
      </c>
      <c r="U29" s="11">
        <f t="shared" si="26"/>
        <v>160163.33333333334</v>
      </c>
      <c r="V29" s="12">
        <f t="shared" si="26"/>
        <v>1309461.3333333333</v>
      </c>
      <c r="W29" s="12">
        <f t="shared" si="26"/>
        <v>16912026</v>
      </c>
      <c r="X29" s="12">
        <f t="shared" si="26"/>
        <v>42389.333333333336</v>
      </c>
      <c r="BA29" s="35">
        <f t="shared" si="10"/>
        <v>42869</v>
      </c>
      <c r="BB29" s="40">
        <f t="shared" si="11"/>
        <v>1.0293190782488242</v>
      </c>
      <c r="BC29" s="25">
        <f t="shared" si="2"/>
        <v>1.0300220735399519</v>
      </c>
      <c r="BD29" s="40">
        <f t="shared" si="3"/>
        <v>1.0295204138331584</v>
      </c>
      <c r="BE29" s="25">
        <f t="shared" si="4"/>
        <v>1.0204132731113686</v>
      </c>
      <c r="BF29" s="40">
        <f t="shared" si="5"/>
        <v>1.0249399492275841</v>
      </c>
      <c r="BG29" s="25">
        <f t="shared" si="6"/>
        <v>1.0517653126436524</v>
      </c>
      <c r="BJ29" s="1" t="s">
        <v>68</v>
      </c>
      <c r="BK29" s="6">
        <v>5240308</v>
      </c>
      <c r="BL29" s="6">
        <v>1309624</v>
      </c>
      <c r="BM29" s="6">
        <v>69095321</v>
      </c>
      <c r="BN29" s="6">
        <v>16906441</v>
      </c>
      <c r="BO29" s="6">
        <v>159171</v>
      </c>
      <c r="BP29" s="6">
        <v>42640</v>
      </c>
      <c r="BS29" s="1" t="s">
        <v>66</v>
      </c>
      <c r="BT29" t="s">
        <v>85</v>
      </c>
      <c r="BU29">
        <v>0</v>
      </c>
      <c r="BV29" s="44">
        <v>68887849</v>
      </c>
      <c r="BW29" s="44">
        <v>16869719</v>
      </c>
      <c r="BX29" s="44">
        <v>159667</v>
      </c>
      <c r="BY29" s="44">
        <v>43984</v>
      </c>
      <c r="BZ29" s="44"/>
      <c r="CA29" s="44"/>
      <c r="CB29" t="s">
        <v>67</v>
      </c>
      <c r="CC29" s="44">
        <v>69054607</v>
      </c>
      <c r="CD29" s="44">
        <v>16895284</v>
      </c>
      <c r="CF29" s="44">
        <v>160619</v>
      </c>
      <c r="CG29" s="44">
        <v>42932</v>
      </c>
    </row>
    <row r="30" spans="1:85" x14ac:dyDescent="0.3">
      <c r="A30" s="1" t="s">
        <v>56</v>
      </c>
      <c r="B30" t="s">
        <v>89</v>
      </c>
      <c r="C30">
        <v>0</v>
      </c>
      <c r="D30" t="s">
        <v>8</v>
      </c>
      <c r="E30" s="44">
        <v>1270550</v>
      </c>
      <c r="F30" s="44">
        <v>16734916</v>
      </c>
      <c r="G30" s="44">
        <v>39020</v>
      </c>
      <c r="J30" s="1">
        <f t="shared" si="7"/>
        <v>42857</v>
      </c>
      <c r="K30" t="s">
        <v>89</v>
      </c>
      <c r="L30" t="s">
        <v>8</v>
      </c>
      <c r="M30" s="13">
        <f t="shared" si="8"/>
        <v>1.0251749002198332</v>
      </c>
      <c r="N30" s="14">
        <f t="shared" si="1"/>
        <v>1.0249454666253788</v>
      </c>
      <c r="O30" s="15">
        <f t="shared" si="9"/>
        <v>1.0253849792400274</v>
      </c>
      <c r="R30" t="s">
        <v>89</v>
      </c>
      <c r="S30" s="9">
        <f t="shared" si="26"/>
        <v>5226868.5</v>
      </c>
      <c r="T30" s="10">
        <f t="shared" si="26"/>
        <v>68887012</v>
      </c>
      <c r="U30" s="11">
        <f t="shared" si="26"/>
        <v>159781.5</v>
      </c>
      <c r="V30" s="12">
        <f t="shared" si="26"/>
        <v>1306479.5</v>
      </c>
      <c r="W30" s="12">
        <f t="shared" si="26"/>
        <v>16869101</v>
      </c>
      <c r="X30" s="12">
        <f t="shared" si="26"/>
        <v>43489.5</v>
      </c>
      <c r="BA30" s="35">
        <f t="shared" si="10"/>
        <v>42870</v>
      </c>
      <c r="BB30" s="40">
        <f t="shared" si="11"/>
        <v>1.0282073218438783</v>
      </c>
      <c r="BC30" s="25">
        <f t="shared" si="2"/>
        <v>1.0282461517165482</v>
      </c>
      <c r="BD30" s="40">
        <f t="shared" si="3"/>
        <v>1.0282619745731116</v>
      </c>
      <c r="BE30" s="25">
        <f t="shared" si="4"/>
        <v>1.0183740087115689</v>
      </c>
      <c r="BF30" s="40">
        <f t="shared" si="5"/>
        <v>1.0377604720546829</v>
      </c>
      <c r="BG30" s="25">
        <f t="shared" si="6"/>
        <v>1.0309964009821617</v>
      </c>
      <c r="BJ30" s="1" t="s">
        <v>69</v>
      </c>
      <c r="BK30" s="6">
        <v>5234648</v>
      </c>
      <c r="BL30" s="6">
        <v>1307366</v>
      </c>
      <c r="BM30" s="6">
        <v>69010862</v>
      </c>
      <c r="BN30" s="6">
        <v>16872654</v>
      </c>
      <c r="BO30" s="6">
        <v>161162</v>
      </c>
      <c r="BP30" s="6">
        <v>41798</v>
      </c>
      <c r="BS30" s="1" t="s">
        <v>67</v>
      </c>
      <c r="BT30" t="s">
        <v>86</v>
      </c>
      <c r="BU30">
        <v>1</v>
      </c>
      <c r="BV30" s="44">
        <v>69054607</v>
      </c>
      <c r="BW30" s="44">
        <v>16895284</v>
      </c>
      <c r="BX30" s="44">
        <v>160619</v>
      </c>
      <c r="BY30" s="44">
        <v>42932</v>
      </c>
      <c r="BZ30" s="44"/>
      <c r="CA30" s="44"/>
      <c r="CB30" t="s">
        <v>68</v>
      </c>
      <c r="CC30" s="44">
        <v>69095321</v>
      </c>
      <c r="CD30" s="44">
        <v>16906441</v>
      </c>
      <c r="CF30" s="44">
        <v>159171</v>
      </c>
      <c r="CG30" s="44">
        <v>42640</v>
      </c>
    </row>
    <row r="31" spans="1:85" x14ac:dyDescent="0.3">
      <c r="A31" s="1" t="s">
        <v>57</v>
      </c>
      <c r="B31" t="s">
        <v>90</v>
      </c>
      <c r="C31">
        <v>0</v>
      </c>
      <c r="D31" t="s">
        <v>6</v>
      </c>
      <c r="E31" s="44">
        <v>5127869</v>
      </c>
      <c r="F31" s="44">
        <v>67578312</v>
      </c>
      <c r="G31" s="44">
        <v>157226</v>
      </c>
      <c r="J31" s="1">
        <f t="shared" si="7"/>
        <v>42858</v>
      </c>
      <c r="K31" t="s">
        <v>90</v>
      </c>
      <c r="L31" t="s">
        <v>6</v>
      </c>
      <c r="M31" s="13">
        <f t="shared" si="8"/>
        <v>1.0251440596102115</v>
      </c>
      <c r="N31" s="14">
        <f t="shared" si="1"/>
        <v>1.0250186796043292</v>
      </c>
      <c r="O31" s="15">
        <f t="shared" si="9"/>
        <v>1.0249847614142711</v>
      </c>
      <c r="R31" t="s">
        <v>90</v>
      </c>
      <c r="S31" s="9">
        <f t="shared" si="26"/>
        <v>5238308.5</v>
      </c>
      <c r="T31" s="10">
        <f t="shared" si="26"/>
        <v>69042737</v>
      </c>
      <c r="U31" s="11">
        <f t="shared" si="26"/>
        <v>159828.5</v>
      </c>
      <c r="V31" s="12">
        <f t="shared" si="26"/>
        <v>1308554.5</v>
      </c>
      <c r="W31" s="12">
        <f t="shared" si="26"/>
        <v>16906648</v>
      </c>
      <c r="X31" s="12">
        <f t="shared" si="26"/>
        <v>43047.5</v>
      </c>
      <c r="BA31" s="35">
        <f t="shared" si="10"/>
        <v>42871</v>
      </c>
      <c r="BB31" s="40">
        <f t="shared" si="11"/>
        <v>1.0298877239718485</v>
      </c>
      <c r="BC31" s="25">
        <f t="shared" si="2"/>
        <v>1.0310877839344212</v>
      </c>
      <c r="BD31" s="40">
        <f t="shared" si="3"/>
        <v>1.0296092327444542</v>
      </c>
      <c r="BE31" s="25">
        <f t="shared" si="4"/>
        <v>1.0218572415459977</v>
      </c>
      <c r="BF31" s="40">
        <f t="shared" si="5"/>
        <v>1.0466337419972955</v>
      </c>
      <c r="BG31" s="25">
        <f t="shared" si="6"/>
        <v>1.0387169108990817</v>
      </c>
      <c r="BJ31" s="1" t="s">
        <v>70</v>
      </c>
      <c r="BK31" s="6">
        <v>5243203</v>
      </c>
      <c r="BL31" s="6">
        <v>1310979</v>
      </c>
      <c r="BM31" s="6">
        <v>69101282</v>
      </c>
      <c r="BN31" s="6">
        <v>16930365</v>
      </c>
      <c r="BO31" s="6">
        <v>162540</v>
      </c>
      <c r="BP31" s="6">
        <v>42111</v>
      </c>
      <c r="BS31" s="1" t="s">
        <v>68</v>
      </c>
      <c r="BT31" t="s">
        <v>87</v>
      </c>
      <c r="BU31">
        <v>1</v>
      </c>
      <c r="BV31" s="44">
        <v>69095321</v>
      </c>
      <c r="BW31" s="44">
        <v>16906441</v>
      </c>
      <c r="BX31" s="44">
        <v>159171</v>
      </c>
      <c r="BY31" s="44">
        <v>42640</v>
      </c>
      <c r="BZ31" s="44"/>
      <c r="CA31" s="44"/>
      <c r="CB31" t="s">
        <v>69</v>
      </c>
      <c r="CC31" s="44">
        <v>69010862</v>
      </c>
      <c r="CD31" s="44">
        <v>16872654</v>
      </c>
      <c r="CF31" s="44">
        <v>161162</v>
      </c>
      <c r="CG31" s="44">
        <v>41798</v>
      </c>
    </row>
    <row r="32" spans="1:85" x14ac:dyDescent="0.3">
      <c r="A32" s="1" t="s">
        <v>57</v>
      </c>
      <c r="B32" t="s">
        <v>90</v>
      </c>
      <c r="C32">
        <v>0</v>
      </c>
      <c r="D32" t="s">
        <v>8</v>
      </c>
      <c r="E32" s="44">
        <v>1280640</v>
      </c>
      <c r="F32" s="44">
        <v>16879855</v>
      </c>
      <c r="G32" s="44">
        <v>38803</v>
      </c>
      <c r="J32" s="1">
        <f t="shared" si="7"/>
        <v>42858</v>
      </c>
      <c r="K32" t="s">
        <v>90</v>
      </c>
      <c r="L32" t="s">
        <v>8</v>
      </c>
      <c r="M32" s="13">
        <f t="shared" si="8"/>
        <v>1.0252091422167073</v>
      </c>
      <c r="N32" s="14">
        <f t="shared" si="1"/>
        <v>1.0255963524911376</v>
      </c>
      <c r="O32" s="15">
        <f t="shared" si="9"/>
        <v>1.0084988044495269</v>
      </c>
      <c r="R32" t="s">
        <v>84</v>
      </c>
      <c r="S32" s="9">
        <f t="shared" si="26"/>
        <v>5218561.666666667</v>
      </c>
      <c r="T32" s="10">
        <f t="shared" si="26"/>
        <v>68790596.333333328</v>
      </c>
      <c r="U32" s="11">
        <f t="shared" si="26"/>
        <v>157904</v>
      </c>
      <c r="V32" s="12">
        <f t="shared" si="26"/>
        <v>1303387.3333333333</v>
      </c>
      <c r="W32" s="12">
        <f t="shared" si="26"/>
        <v>16920479</v>
      </c>
      <c r="X32" s="12">
        <f t="shared" si="26"/>
        <v>41698</v>
      </c>
      <c r="BA32" s="35">
        <f t="shared" si="10"/>
        <v>42872</v>
      </c>
      <c r="BB32" s="40">
        <f t="shared" si="11"/>
        <v>1.0310593895116897</v>
      </c>
      <c r="BC32" s="25">
        <f t="shared" si="2"/>
        <v>1.0313182290603102</v>
      </c>
      <c r="BD32" s="40">
        <f t="shared" si="3"/>
        <v>1.0310524916280062</v>
      </c>
      <c r="BE32" s="25">
        <f t="shared" si="4"/>
        <v>1.0223565103510157</v>
      </c>
      <c r="BF32" s="40">
        <f t="shared" si="5"/>
        <v>1.0343734328748466</v>
      </c>
      <c r="BG32" s="25">
        <f t="shared" si="6"/>
        <v>1.0243118700317295</v>
      </c>
      <c r="BJ32" s="1" t="s">
        <v>71</v>
      </c>
      <c r="BK32" s="6">
        <v>5249168</v>
      </c>
      <c r="BL32" s="6">
        <v>1311272</v>
      </c>
      <c r="BM32" s="6">
        <v>69198145</v>
      </c>
      <c r="BN32" s="6">
        <v>16938637</v>
      </c>
      <c r="BO32" s="6">
        <v>160636</v>
      </c>
      <c r="BP32" s="6">
        <v>41527</v>
      </c>
      <c r="BS32" s="1" t="s">
        <v>69</v>
      </c>
      <c r="BT32" t="s">
        <v>88</v>
      </c>
      <c r="BU32">
        <v>0</v>
      </c>
      <c r="BV32" s="44">
        <v>69010862</v>
      </c>
      <c r="BW32" s="44">
        <v>16872654</v>
      </c>
      <c r="BX32" s="44">
        <v>161162</v>
      </c>
      <c r="BY32" s="44">
        <v>41798</v>
      </c>
      <c r="BZ32" s="44"/>
      <c r="CA32" s="44"/>
      <c r="CB32" t="s">
        <v>70</v>
      </c>
      <c r="CC32" s="44">
        <v>69101282</v>
      </c>
      <c r="CD32" s="44">
        <v>16930365</v>
      </c>
      <c r="CF32" s="44">
        <v>162540</v>
      </c>
      <c r="CG32" s="44">
        <v>42111</v>
      </c>
    </row>
    <row r="33" spans="1:85" x14ac:dyDescent="0.3">
      <c r="A33" s="32" t="s">
        <v>58</v>
      </c>
      <c r="B33" s="46" t="s">
        <v>84</v>
      </c>
      <c r="C33" s="46">
        <v>0</v>
      </c>
      <c r="D33" s="46" t="s">
        <v>6</v>
      </c>
      <c r="E33" s="73">
        <v>5204864</v>
      </c>
      <c r="F33" s="73">
        <v>68597770</v>
      </c>
      <c r="G33" s="73">
        <v>159035</v>
      </c>
      <c r="J33" s="1">
        <f t="shared" si="7"/>
        <v>42859</v>
      </c>
      <c r="K33" t="s">
        <v>84</v>
      </c>
      <c r="L33" t="s">
        <v>6</v>
      </c>
      <c r="M33" s="13">
        <f t="shared" ref="M33:M70" si="27">E33/INDEX($S$29:$X$35,MATCH($K33,$R$29:$R$35,0),MATCH(M$4,$S$7:$X$7,0)+MATCH($L33,$S$6:$X$6,0)-1)</f>
        <v>0.997375202681965</v>
      </c>
      <c r="N33" s="14">
        <f t="shared" ref="N33:N70" si="28">F33/INDEX($S$29:$X$35,MATCH($K33,$R$29:$R$35,0),MATCH(N$4,$S$7:$X$7,0)+MATCH($L33,$S$6:$X$6,0)-1)</f>
        <v>0.99719690853675746</v>
      </c>
      <c r="O33" s="15">
        <f t="shared" ref="O33:O70" si="29">G33/INDEX($S$29:$X$35,MATCH($K33,$R$29:$R$35,0),MATCH(O$4,$S$7:$X$7,0)+MATCH($L33,$S$6:$X$6,0)-1)</f>
        <v>1.0071625797953188</v>
      </c>
      <c r="R33" t="s">
        <v>85</v>
      </c>
      <c r="S33" s="9">
        <f t="shared" si="26"/>
        <v>5228453</v>
      </c>
      <c r="T33" s="10">
        <f t="shared" si="26"/>
        <v>68924525.666666672</v>
      </c>
      <c r="U33" s="11">
        <f t="shared" si="26"/>
        <v>159523.66666666666</v>
      </c>
      <c r="V33" s="12">
        <f t="shared" si="26"/>
        <v>1305315.6666666667</v>
      </c>
      <c r="W33" s="12">
        <f t="shared" si="26"/>
        <v>16898833.666666668</v>
      </c>
      <c r="X33" s="12">
        <f t="shared" si="26"/>
        <v>42735.333333333336</v>
      </c>
      <c r="BA33" s="35">
        <f t="shared" si="10"/>
        <v>42873</v>
      </c>
      <c r="BB33" s="40">
        <f t="shared" si="11"/>
        <v>1.0291974921684952</v>
      </c>
      <c r="BC33" s="25">
        <f t="shared" si="2"/>
        <v>1.0289791717074304</v>
      </c>
      <c r="BD33" s="40">
        <f t="shared" si="3"/>
        <v>1.0294145195196909</v>
      </c>
      <c r="BE33" s="25">
        <f t="shared" si="4"/>
        <v>1.0192949882444231</v>
      </c>
      <c r="BF33" s="40">
        <f t="shared" si="5"/>
        <v>1.0125894907733526</v>
      </c>
      <c r="BG33" s="25">
        <f t="shared" si="6"/>
        <v>1.0097094998374274</v>
      </c>
      <c r="BJ33" s="1" t="s">
        <v>72</v>
      </c>
      <c r="BK33" s="6">
        <v>5239689</v>
      </c>
      <c r="BL33" s="6">
        <v>1308298</v>
      </c>
      <c r="BM33" s="6">
        <v>69088214</v>
      </c>
      <c r="BN33" s="6">
        <v>16887913</v>
      </c>
      <c r="BO33" s="6">
        <v>157253</v>
      </c>
      <c r="BP33" s="6">
        <v>40935</v>
      </c>
      <c r="BS33" s="1" t="s">
        <v>70</v>
      </c>
      <c r="BT33" t="s">
        <v>89</v>
      </c>
      <c r="BU33">
        <v>0</v>
      </c>
      <c r="BV33" s="44">
        <v>69101282</v>
      </c>
      <c r="BW33" s="44">
        <v>16930365</v>
      </c>
      <c r="BX33" s="44">
        <v>162540</v>
      </c>
      <c r="BY33" s="44">
        <v>42111</v>
      </c>
      <c r="BZ33" s="44"/>
      <c r="CA33" s="44"/>
      <c r="CB33" t="s">
        <v>71</v>
      </c>
      <c r="CC33" s="44">
        <v>69198145</v>
      </c>
      <c r="CD33" s="44">
        <v>16938637</v>
      </c>
      <c r="CF33" s="44">
        <v>160636</v>
      </c>
      <c r="CG33" s="44">
        <v>41527</v>
      </c>
    </row>
    <row r="34" spans="1:85" x14ac:dyDescent="0.3">
      <c r="A34" s="1" t="s">
        <v>58</v>
      </c>
      <c r="B34" t="s">
        <v>84</v>
      </c>
      <c r="C34">
        <v>0</v>
      </c>
      <c r="D34" t="s">
        <v>8</v>
      </c>
      <c r="E34" s="44">
        <v>1298934</v>
      </c>
      <c r="F34" s="44">
        <v>17040715</v>
      </c>
      <c r="G34" s="44">
        <v>41374</v>
      </c>
      <c r="J34" s="1">
        <f t="shared" si="7"/>
        <v>42859</v>
      </c>
      <c r="K34" t="s">
        <v>84</v>
      </c>
      <c r="L34" t="s">
        <v>8</v>
      </c>
      <c r="M34" s="13">
        <f t="shared" si="27"/>
        <v>0.99658326176767109</v>
      </c>
      <c r="N34" s="14">
        <f t="shared" si="28"/>
        <v>1.0071059454049736</v>
      </c>
      <c r="O34" s="15">
        <f t="shared" si="29"/>
        <v>0.99222984315794527</v>
      </c>
      <c r="R34" t="s">
        <v>86</v>
      </c>
      <c r="S34" s="9">
        <f t="shared" si="26"/>
        <v>5232650.666666667</v>
      </c>
      <c r="T34" s="10">
        <f t="shared" si="26"/>
        <v>68990653.333333328</v>
      </c>
      <c r="U34" s="11">
        <f t="shared" si="26"/>
        <v>158958.66666666666</v>
      </c>
      <c r="V34" s="12">
        <f t="shared" si="26"/>
        <v>1307113.6666666667</v>
      </c>
      <c r="W34" s="12">
        <f t="shared" si="26"/>
        <v>16894308.666666668</v>
      </c>
      <c r="X34" s="12">
        <f t="shared" si="26"/>
        <v>42860.333333333336</v>
      </c>
      <c r="BA34" s="35">
        <f t="shared" si="10"/>
        <v>42874</v>
      </c>
      <c r="BB34" s="40">
        <f t="shared" si="11"/>
        <v>1.0337574612393106</v>
      </c>
      <c r="BC34" s="25">
        <f t="shared" si="2"/>
        <v>1.0327229218754559</v>
      </c>
      <c r="BD34" s="40">
        <f t="shared" si="3"/>
        <v>1.033876608187174</v>
      </c>
      <c r="BE34" s="25">
        <f t="shared" si="4"/>
        <v>1.0235244686012457</v>
      </c>
      <c r="BF34" s="40">
        <f t="shared" si="5"/>
        <v>1.034283283543064</v>
      </c>
      <c r="BG34" s="25">
        <f t="shared" si="6"/>
        <v>1.0088708501978898</v>
      </c>
      <c r="BJ34" s="1" t="s">
        <v>73</v>
      </c>
      <c r="BK34" s="6">
        <v>5262904</v>
      </c>
      <c r="BL34" s="6">
        <v>1313058</v>
      </c>
      <c r="BM34" s="6">
        <v>69387683</v>
      </c>
      <c r="BN34" s="6">
        <v>16957988</v>
      </c>
      <c r="BO34" s="6">
        <v>160622</v>
      </c>
      <c r="BP34" s="6">
        <v>40901</v>
      </c>
      <c r="BS34" s="1" t="s">
        <v>71</v>
      </c>
      <c r="BT34" t="s">
        <v>90</v>
      </c>
      <c r="BU34">
        <v>0</v>
      </c>
      <c r="BV34" s="44">
        <v>69198145</v>
      </c>
      <c r="BW34" s="44">
        <v>16938637</v>
      </c>
      <c r="BX34" s="44">
        <v>160636</v>
      </c>
      <c r="BY34" s="44">
        <v>41527</v>
      </c>
      <c r="BZ34" s="44"/>
      <c r="CA34" s="44"/>
      <c r="CB34" t="s">
        <v>72</v>
      </c>
      <c r="CC34" s="44">
        <v>69088214</v>
      </c>
      <c r="CD34" s="44">
        <v>16887913</v>
      </c>
      <c r="CF34" s="44">
        <v>157253</v>
      </c>
      <c r="CG34" s="44">
        <v>40935</v>
      </c>
    </row>
    <row r="35" spans="1:85" x14ac:dyDescent="0.3">
      <c r="A35" s="1" t="s">
        <v>59</v>
      </c>
      <c r="B35" t="s">
        <v>85</v>
      </c>
      <c r="C35">
        <v>0</v>
      </c>
      <c r="D35" t="s">
        <v>6</v>
      </c>
      <c r="E35" s="44">
        <v>5194697</v>
      </c>
      <c r="F35" s="44">
        <v>68498045</v>
      </c>
      <c r="G35" s="44">
        <v>158282</v>
      </c>
      <c r="J35" s="1">
        <f t="shared" si="7"/>
        <v>42860</v>
      </c>
      <c r="K35" t="s">
        <v>85</v>
      </c>
      <c r="L35" t="s">
        <v>6</v>
      </c>
      <c r="M35" s="13">
        <f t="shared" si="27"/>
        <v>0.9935437881912681</v>
      </c>
      <c r="N35" s="14">
        <f t="shared" si="28"/>
        <v>0.99381235253283828</v>
      </c>
      <c r="O35" s="15">
        <f t="shared" si="29"/>
        <v>0.99221641094006952</v>
      </c>
      <c r="R35" t="s">
        <v>87</v>
      </c>
      <c r="S35" s="9">
        <f t="shared" si="26"/>
        <v>5241496.666666667</v>
      </c>
      <c r="T35" s="10">
        <f t="shared" si="26"/>
        <v>69107170</v>
      </c>
      <c r="U35" s="11">
        <f t="shared" si="26"/>
        <v>159362.66666666666</v>
      </c>
      <c r="V35" s="12">
        <f t="shared" si="26"/>
        <v>1309248.3333333333</v>
      </c>
      <c r="W35" s="12">
        <f t="shared" si="26"/>
        <v>16909595.333333332</v>
      </c>
      <c r="X35" s="12">
        <f t="shared" si="26"/>
        <v>42903.333333333336</v>
      </c>
      <c r="BA35" s="35">
        <f t="shared" si="10"/>
        <v>42875</v>
      </c>
      <c r="BB35" s="40">
        <f t="shared" si="11"/>
        <v>1.0303241767513165</v>
      </c>
      <c r="BC35" s="25">
        <f t="shared" si="2"/>
        <v>1.0308400357615373</v>
      </c>
      <c r="BD35" s="40">
        <f t="shared" si="3"/>
        <v>1.0305069876586297</v>
      </c>
      <c r="BE35" s="25">
        <f t="shared" si="4"/>
        <v>1.02178867658438</v>
      </c>
      <c r="BF35" s="40">
        <f t="shared" si="5"/>
        <v>1.0158091097655924</v>
      </c>
      <c r="BG35" s="25">
        <f t="shared" si="6"/>
        <v>1.0212039331322667</v>
      </c>
      <c r="BJ35" s="1" t="s">
        <v>74</v>
      </c>
      <c r="BK35" s="6">
        <v>5245425</v>
      </c>
      <c r="BL35" s="6">
        <v>1310664</v>
      </c>
      <c r="BM35" s="6">
        <v>69161534</v>
      </c>
      <c r="BN35" s="6">
        <v>16929229</v>
      </c>
      <c r="BO35" s="6">
        <v>157753</v>
      </c>
      <c r="BP35" s="6">
        <v>41401</v>
      </c>
      <c r="BS35" s="1" t="s">
        <v>72</v>
      </c>
      <c r="BT35" t="s">
        <v>84</v>
      </c>
      <c r="BU35">
        <v>0</v>
      </c>
      <c r="BV35" s="44">
        <v>69088214</v>
      </c>
      <c r="BW35" s="44">
        <v>16887913</v>
      </c>
      <c r="BX35" s="44">
        <v>157253</v>
      </c>
      <c r="BY35" s="44">
        <v>40935</v>
      </c>
      <c r="BZ35" s="44"/>
      <c r="CA35" s="44"/>
      <c r="CB35" t="s">
        <v>73</v>
      </c>
      <c r="CC35" s="44">
        <v>69387683</v>
      </c>
      <c r="CD35" s="44">
        <v>16957988</v>
      </c>
      <c r="CF35" s="44">
        <v>160622</v>
      </c>
      <c r="CG35" s="44">
        <v>40901</v>
      </c>
    </row>
    <row r="36" spans="1:85" x14ac:dyDescent="0.3">
      <c r="A36" s="1" t="s">
        <v>59</v>
      </c>
      <c r="B36" t="s">
        <v>85</v>
      </c>
      <c r="C36">
        <v>0</v>
      </c>
      <c r="D36" t="s">
        <v>8</v>
      </c>
      <c r="E36" s="44">
        <v>1297264</v>
      </c>
      <c r="F36" s="44">
        <v>16868794</v>
      </c>
      <c r="G36" s="44">
        <v>43321</v>
      </c>
      <c r="J36" s="1">
        <f t="shared" si="7"/>
        <v>42860</v>
      </c>
      <c r="K36" t="s">
        <v>85</v>
      </c>
      <c r="L36" t="s">
        <v>8</v>
      </c>
      <c r="M36" s="13">
        <f t="shared" si="27"/>
        <v>0.99383163255273876</v>
      </c>
      <c r="N36" s="14">
        <f t="shared" si="28"/>
        <v>0.99822238225079862</v>
      </c>
      <c r="O36" s="15">
        <f t="shared" si="29"/>
        <v>1.0137045068093535</v>
      </c>
      <c r="BA36" s="35">
        <f t="shared" si="10"/>
        <v>42876</v>
      </c>
      <c r="BB36" s="40">
        <f t="shared" si="11"/>
        <v>1.0327517734666389</v>
      </c>
      <c r="BC36" s="25">
        <f t="shared" si="2"/>
        <v>1.0326922482921463</v>
      </c>
      <c r="BD36" s="40">
        <f t="shared" si="3"/>
        <v>1.0328118540517597</v>
      </c>
      <c r="BE36" s="25">
        <f t="shared" si="4"/>
        <v>1.023079098133133</v>
      </c>
      <c r="BF36" s="40">
        <f t="shared" si="5"/>
        <v>1.0213082190043377</v>
      </c>
      <c r="BG36" s="25">
        <f t="shared" si="6"/>
        <v>0.9980917357132445</v>
      </c>
      <c r="BJ36" s="1" t="s">
        <v>75</v>
      </c>
      <c r="BK36" s="6">
        <v>5257784</v>
      </c>
      <c r="BL36" s="6">
        <v>1313019</v>
      </c>
      <c r="BM36" s="6">
        <v>69316223</v>
      </c>
      <c r="BN36" s="6">
        <v>16950609</v>
      </c>
      <c r="BO36" s="6">
        <v>158607</v>
      </c>
      <c r="BP36" s="6">
        <v>40464</v>
      </c>
      <c r="BS36" s="1" t="s">
        <v>73</v>
      </c>
      <c r="BT36" t="s">
        <v>85</v>
      </c>
      <c r="BU36">
        <v>0</v>
      </c>
      <c r="BV36" s="44">
        <v>69387683</v>
      </c>
      <c r="BW36" s="44">
        <v>16957988</v>
      </c>
      <c r="BX36" s="44">
        <v>160622</v>
      </c>
      <c r="BY36" s="44">
        <v>40901</v>
      </c>
      <c r="BZ36" s="44"/>
      <c r="CA36" s="44"/>
      <c r="CB36" t="s">
        <v>74</v>
      </c>
      <c r="CC36" s="44">
        <v>69161534</v>
      </c>
      <c r="CD36" s="44">
        <v>16929229</v>
      </c>
      <c r="CF36" s="44">
        <v>157753</v>
      </c>
      <c r="CG36" s="44">
        <v>41401</v>
      </c>
    </row>
    <row r="37" spans="1:85" ht="15" thickBot="1" x14ac:dyDescent="0.35">
      <c r="A37" s="1" t="s">
        <v>60</v>
      </c>
      <c r="B37" t="s">
        <v>86</v>
      </c>
      <c r="C37">
        <v>1</v>
      </c>
      <c r="D37" t="s">
        <v>6</v>
      </c>
      <c r="E37" s="44">
        <v>5215813</v>
      </c>
      <c r="F37" s="44">
        <v>68755819</v>
      </c>
      <c r="G37" s="44">
        <v>158504</v>
      </c>
      <c r="J37" s="1">
        <f t="shared" si="7"/>
        <v>42861</v>
      </c>
      <c r="K37" t="s">
        <v>86</v>
      </c>
      <c r="L37" t="s">
        <v>6</v>
      </c>
      <c r="M37" s="13">
        <f t="shared" si="27"/>
        <v>0.99678219171519944</v>
      </c>
      <c r="N37" s="14">
        <f t="shared" si="28"/>
        <v>0.99659614278185327</v>
      </c>
      <c r="O37" s="15">
        <f t="shared" si="29"/>
        <v>0.99713971766245324</v>
      </c>
      <c r="BA37" s="37">
        <f t="shared" si="10"/>
        <v>42877</v>
      </c>
      <c r="BB37" s="42">
        <f t="shared" si="11"/>
        <v>1.0363031084138861</v>
      </c>
      <c r="BC37" s="27">
        <f t="shared" si="2"/>
        <v>1.0368150924897912</v>
      </c>
      <c r="BD37" s="42">
        <f t="shared" si="3"/>
        <v>1.0362217343854241</v>
      </c>
      <c r="BE37" s="27">
        <f t="shared" si="4"/>
        <v>1.0284494366805323</v>
      </c>
      <c r="BF37" s="42">
        <f t="shared" si="5"/>
        <v>1.0445281111763707</v>
      </c>
      <c r="BG37" s="27">
        <f t="shared" si="6"/>
        <v>1.0012490049444449</v>
      </c>
      <c r="BJ37" s="1" t="s">
        <v>76</v>
      </c>
      <c r="BK37" s="6">
        <v>5275864</v>
      </c>
      <c r="BL37" s="6">
        <v>1318261</v>
      </c>
      <c r="BM37" s="6">
        <v>69545074</v>
      </c>
      <c r="BN37" s="6">
        <v>17039586</v>
      </c>
      <c r="BO37" s="6">
        <v>162213</v>
      </c>
      <c r="BP37" s="6">
        <v>40592</v>
      </c>
      <c r="BS37" s="1" t="s">
        <v>74</v>
      </c>
      <c r="BT37" t="s">
        <v>86</v>
      </c>
      <c r="BU37">
        <v>1</v>
      </c>
      <c r="BV37" s="44">
        <v>69161534</v>
      </c>
      <c r="BW37" s="44">
        <v>16929229</v>
      </c>
      <c r="BX37" s="44">
        <v>157753</v>
      </c>
      <c r="BY37" s="44">
        <v>41401</v>
      </c>
      <c r="BZ37" s="44"/>
      <c r="CA37" s="44"/>
      <c r="CB37" t="s">
        <v>75</v>
      </c>
      <c r="CC37" s="44">
        <v>69316223</v>
      </c>
      <c r="CD37" s="44">
        <v>16950609</v>
      </c>
      <c r="CF37" s="44">
        <v>158607</v>
      </c>
      <c r="CG37" s="44">
        <v>40464</v>
      </c>
    </row>
    <row r="38" spans="1:85" x14ac:dyDescent="0.3">
      <c r="A38" s="1" t="s">
        <v>60</v>
      </c>
      <c r="B38" t="s">
        <v>86</v>
      </c>
      <c r="C38">
        <v>1</v>
      </c>
      <c r="D38" t="s">
        <v>8</v>
      </c>
      <c r="E38" s="44">
        <v>1302044</v>
      </c>
      <c r="F38" s="44">
        <v>16858413</v>
      </c>
      <c r="G38" s="44">
        <v>44248</v>
      </c>
      <c r="J38" s="1">
        <f t="shared" si="7"/>
        <v>42861</v>
      </c>
      <c r="K38" t="s">
        <v>86</v>
      </c>
      <c r="L38" t="s">
        <v>8</v>
      </c>
      <c r="M38" s="13">
        <f t="shared" si="27"/>
        <v>0.99612147987129906</v>
      </c>
      <c r="N38" s="14">
        <f t="shared" si="28"/>
        <v>0.99787528052346453</v>
      </c>
      <c r="O38" s="15">
        <f t="shared" si="29"/>
        <v>1.0323764786399234</v>
      </c>
      <c r="R38" t="s">
        <v>88</v>
      </c>
      <c r="S38" s="12">
        <f>S29/AVERAGE(S$29:S$35)</f>
        <v>1.00178034645595</v>
      </c>
      <c r="T38" s="12">
        <f t="shared" ref="T38:X38" si="30">T29/AVERAGE(T$29:T$35)</f>
        <v>1.0018799287628279</v>
      </c>
      <c r="U38" s="12">
        <f t="shared" si="30"/>
        <v>1.0050388950826326</v>
      </c>
      <c r="V38" s="12">
        <f t="shared" si="30"/>
        <v>1.0018218361749329</v>
      </c>
      <c r="W38" s="12">
        <f t="shared" si="30"/>
        <v>1.0006186266576105</v>
      </c>
      <c r="X38" s="12">
        <f t="shared" si="30"/>
        <v>0.99198323991218773</v>
      </c>
      <c r="BA38" s="1"/>
      <c r="BS38" s="1" t="s">
        <v>75</v>
      </c>
      <c r="BT38" t="s">
        <v>87</v>
      </c>
      <c r="BU38">
        <v>1</v>
      </c>
      <c r="BV38" s="44">
        <v>69316223</v>
      </c>
      <c r="BW38" s="44">
        <v>16950609</v>
      </c>
      <c r="BX38" s="44">
        <v>158607</v>
      </c>
      <c r="BY38" s="44">
        <v>40464</v>
      </c>
      <c r="BZ38" s="44"/>
      <c r="CA38" s="44"/>
      <c r="CB38" t="s">
        <v>76</v>
      </c>
      <c r="CC38" s="44">
        <v>69545074</v>
      </c>
      <c r="CD38" s="44">
        <v>17039586</v>
      </c>
      <c r="CF38" s="44">
        <v>162213</v>
      </c>
      <c r="CG38" s="44">
        <v>40592</v>
      </c>
    </row>
    <row r="39" spans="1:85" x14ac:dyDescent="0.3">
      <c r="A39" s="1" t="s">
        <v>61</v>
      </c>
      <c r="B39" t="s">
        <v>87</v>
      </c>
      <c r="C39">
        <v>1</v>
      </c>
      <c r="D39" t="s">
        <v>6</v>
      </c>
      <c r="E39" s="44">
        <v>5226398</v>
      </c>
      <c r="F39" s="44">
        <v>68909966</v>
      </c>
      <c r="G39" s="44">
        <v>160310</v>
      </c>
      <c r="J39" s="1">
        <f t="shared" si="7"/>
        <v>42862</v>
      </c>
      <c r="K39" t="s">
        <v>87</v>
      </c>
      <c r="L39" t="s">
        <v>6</v>
      </c>
      <c r="M39" s="13">
        <f t="shared" si="27"/>
        <v>0.99711939783102654</v>
      </c>
      <c r="N39" s="14">
        <f t="shared" si="28"/>
        <v>0.99714640318797598</v>
      </c>
      <c r="O39" s="15">
        <f t="shared" si="29"/>
        <v>1.0059445123073576</v>
      </c>
      <c r="R39" t="s">
        <v>89</v>
      </c>
      <c r="S39" s="12">
        <f t="shared" ref="S39:X39" si="31">S30/AVERAGE(S$29:S$35)</f>
        <v>0.99890291005874587</v>
      </c>
      <c r="T39" s="12">
        <f t="shared" si="31"/>
        <v>0.9986703692509572</v>
      </c>
      <c r="U39" s="12">
        <f t="shared" si="31"/>
        <v>1.0026428575910777</v>
      </c>
      <c r="V39" s="12">
        <f t="shared" si="31"/>
        <v>0.99954054258563452</v>
      </c>
      <c r="W39" s="12">
        <f t="shared" si="31"/>
        <v>0.99807892180206692</v>
      </c>
      <c r="X39" s="12">
        <f t="shared" si="31"/>
        <v>1.0177290303888027</v>
      </c>
      <c r="BA39" s="1"/>
      <c r="BS39" s="1" t="s">
        <v>76</v>
      </c>
      <c r="BT39" t="s">
        <v>88</v>
      </c>
      <c r="BU39">
        <v>0</v>
      </c>
      <c r="BV39" s="44">
        <v>69545074</v>
      </c>
      <c r="BW39" s="44">
        <v>17039586</v>
      </c>
      <c r="BX39" s="44">
        <v>162213</v>
      </c>
      <c r="BY39" s="44">
        <v>40592</v>
      </c>
      <c r="BZ39" s="44"/>
      <c r="CA39" s="44"/>
    </row>
    <row r="40" spans="1:85" x14ac:dyDescent="0.3">
      <c r="A40" s="1" t="s">
        <v>61</v>
      </c>
      <c r="B40" t="s">
        <v>87</v>
      </c>
      <c r="C40">
        <v>1</v>
      </c>
      <c r="D40" t="s">
        <v>8</v>
      </c>
      <c r="E40" s="44">
        <v>1305102</v>
      </c>
      <c r="F40" s="44">
        <v>16871736</v>
      </c>
      <c r="G40" s="44">
        <v>45606</v>
      </c>
      <c r="J40" s="1">
        <f t="shared" si="7"/>
        <v>42862</v>
      </c>
      <c r="K40" t="s">
        <v>87</v>
      </c>
      <c r="L40" t="s">
        <v>8</v>
      </c>
      <c r="M40" s="13">
        <f t="shared" si="27"/>
        <v>0.99683304287829277</v>
      </c>
      <c r="N40" s="14">
        <f t="shared" si="28"/>
        <v>0.99776107395907332</v>
      </c>
      <c r="O40" s="15">
        <f t="shared" si="29"/>
        <v>1.0629943283350167</v>
      </c>
      <c r="R40" t="s">
        <v>90</v>
      </c>
      <c r="S40" s="12">
        <f t="shared" ref="S40:X40" si="32">S31/AVERAGE(S$29:S$35)</f>
        <v>1.0010891998594309</v>
      </c>
      <c r="T40" s="12">
        <f t="shared" si="32"/>
        <v>1.0009279492901613</v>
      </c>
      <c r="U40" s="12">
        <f t="shared" si="32"/>
        <v>1.00293778669305</v>
      </c>
      <c r="V40" s="12">
        <f t="shared" si="32"/>
        <v>1.0011280505609721</v>
      </c>
      <c r="W40" s="12">
        <f t="shared" si="32"/>
        <v>1.0003004313701762</v>
      </c>
      <c r="X40" s="12">
        <f t="shared" si="32"/>
        <v>1.0073854708760042</v>
      </c>
      <c r="BA40" s="1"/>
    </row>
    <row r="41" spans="1:85" x14ac:dyDescent="0.3">
      <c r="A41" s="1" t="s">
        <v>62</v>
      </c>
      <c r="B41" t="s">
        <v>88</v>
      </c>
      <c r="C41">
        <v>0</v>
      </c>
      <c r="D41" t="s">
        <v>6</v>
      </c>
      <c r="E41" s="44">
        <v>5215263</v>
      </c>
      <c r="F41" s="44">
        <v>68769274</v>
      </c>
      <c r="G41" s="44">
        <v>157115</v>
      </c>
      <c r="J41" s="1">
        <f t="shared" si="7"/>
        <v>42863</v>
      </c>
      <c r="K41" t="s">
        <v>88</v>
      </c>
      <c r="L41" t="s">
        <v>6</v>
      </c>
      <c r="M41" s="13">
        <f t="shared" si="27"/>
        <v>0.99491370059663198</v>
      </c>
      <c r="N41" s="14">
        <f t="shared" si="28"/>
        <v>0.99509279165809128</v>
      </c>
      <c r="O41" s="15">
        <f t="shared" si="29"/>
        <v>0.98096734583446055</v>
      </c>
      <c r="R41" t="s">
        <v>84</v>
      </c>
      <c r="S41" s="12">
        <f t="shared" ref="S41:X41" si="33">S32/AVERAGE(S$29:S$35)</f>
        <v>0.99731539738456265</v>
      </c>
      <c r="T41" s="12">
        <f t="shared" si="33"/>
        <v>0.99727260983831811</v>
      </c>
      <c r="U41" s="12">
        <f t="shared" si="33"/>
        <v>0.99086138123037737</v>
      </c>
      <c r="V41" s="12">
        <f t="shared" si="33"/>
        <v>0.99717483692567943</v>
      </c>
      <c r="W41" s="12">
        <f t="shared" si="33"/>
        <v>1.001118757703479</v>
      </c>
      <c r="X41" s="12">
        <f t="shared" si="33"/>
        <v>0.97580485195627198</v>
      </c>
      <c r="BA41" s="1"/>
    </row>
    <row r="42" spans="1:85" x14ac:dyDescent="0.3">
      <c r="A42" s="1" t="s">
        <v>62</v>
      </c>
      <c r="B42" t="s">
        <v>88</v>
      </c>
      <c r="C42">
        <v>0</v>
      </c>
      <c r="D42" t="s">
        <v>8</v>
      </c>
      <c r="E42" s="44">
        <v>1302757</v>
      </c>
      <c r="F42" s="44">
        <v>16823838</v>
      </c>
      <c r="G42" s="44">
        <v>44778</v>
      </c>
      <c r="J42" s="1">
        <f t="shared" si="7"/>
        <v>42863</v>
      </c>
      <c r="K42" t="s">
        <v>88</v>
      </c>
      <c r="L42" t="s">
        <v>8</v>
      </c>
      <c r="M42" s="13">
        <f t="shared" si="27"/>
        <v>0.99488008300614206</v>
      </c>
      <c r="N42" s="14">
        <f t="shared" si="28"/>
        <v>0.99478548578390313</v>
      </c>
      <c r="O42" s="15">
        <f t="shared" si="29"/>
        <v>1.0563506542526422</v>
      </c>
      <c r="R42" t="s">
        <v>85</v>
      </c>
      <c r="S42" s="12">
        <f t="shared" ref="S42:X42" si="34">S33/AVERAGE(S$29:S$35)</f>
        <v>0.99920572266269569</v>
      </c>
      <c r="T42" s="12">
        <f t="shared" si="34"/>
        <v>0.99921421323916737</v>
      </c>
      <c r="U42" s="12">
        <f t="shared" si="34"/>
        <v>1.0010249309217476</v>
      </c>
      <c r="V42" s="12">
        <f t="shared" si="34"/>
        <v>0.99865013550195714</v>
      </c>
      <c r="W42" s="12">
        <f t="shared" si="34"/>
        <v>0.99983808774036853</v>
      </c>
      <c r="X42" s="12">
        <f t="shared" si="34"/>
        <v>1.0000802344629305</v>
      </c>
      <c r="BA42" s="1"/>
    </row>
    <row r="43" spans="1:85" x14ac:dyDescent="0.3">
      <c r="A43" s="1" t="s">
        <v>63</v>
      </c>
      <c r="B43" t="s">
        <v>89</v>
      </c>
      <c r="C43">
        <v>0</v>
      </c>
      <c r="D43" t="s">
        <v>6</v>
      </c>
      <c r="E43" s="44">
        <v>5210534</v>
      </c>
      <c r="F43" s="44">
        <v>68672742</v>
      </c>
      <c r="G43" s="44">
        <v>157023</v>
      </c>
      <c r="J43" s="1">
        <f t="shared" si="7"/>
        <v>42864</v>
      </c>
      <c r="K43" t="s">
        <v>89</v>
      </c>
      <c r="L43" t="s">
        <v>6</v>
      </c>
      <c r="M43" s="13">
        <f t="shared" si="27"/>
        <v>0.99687489746489699</v>
      </c>
      <c r="N43" s="14">
        <f t="shared" si="28"/>
        <v>0.99688954428739052</v>
      </c>
      <c r="O43" s="15">
        <f t="shared" si="29"/>
        <v>0.98273579857492888</v>
      </c>
      <c r="R43" t="s">
        <v>86</v>
      </c>
      <c r="S43" s="12">
        <f t="shared" ref="S43:X43" si="35">S34/AVERAGE(S$29:S$35)</f>
        <v>1.0000079355840252</v>
      </c>
      <c r="T43" s="12">
        <f t="shared" si="35"/>
        <v>1.0001728807640078</v>
      </c>
      <c r="U43" s="12">
        <f t="shared" si="35"/>
        <v>0.99747950661080453</v>
      </c>
      <c r="V43" s="12">
        <f t="shared" si="35"/>
        <v>1.0000257207258882</v>
      </c>
      <c r="W43" s="12">
        <f t="shared" si="35"/>
        <v>0.99957036113649345</v>
      </c>
      <c r="X43" s="12">
        <f t="shared" si="35"/>
        <v>1.003005449257274</v>
      </c>
      <c r="BA43" s="1"/>
    </row>
    <row r="44" spans="1:85" x14ac:dyDescent="0.3">
      <c r="A44" s="1" t="s">
        <v>63</v>
      </c>
      <c r="B44" t="s">
        <v>89</v>
      </c>
      <c r="C44">
        <v>0</v>
      </c>
      <c r="D44" t="s">
        <v>8</v>
      </c>
      <c r="E44" s="44">
        <v>1301980</v>
      </c>
      <c r="F44" s="44">
        <v>16807837</v>
      </c>
      <c r="G44" s="44">
        <v>44868</v>
      </c>
      <c r="J44" s="1">
        <f t="shared" si="7"/>
        <v>42864</v>
      </c>
      <c r="K44" t="s">
        <v>89</v>
      </c>
      <c r="L44" t="s">
        <v>8</v>
      </c>
      <c r="M44" s="13">
        <f t="shared" si="27"/>
        <v>0.99655601178587183</v>
      </c>
      <c r="N44" s="14">
        <f t="shared" si="28"/>
        <v>0.99636827119595761</v>
      </c>
      <c r="O44" s="15">
        <f t="shared" si="29"/>
        <v>1.0316973062463353</v>
      </c>
      <c r="R44" t="s">
        <v>87</v>
      </c>
      <c r="S44" s="12">
        <f t="shared" ref="S44:X44" si="36">S35/AVERAGE(S$29:S$35)</f>
        <v>1.0016984879945898</v>
      </c>
      <c r="T44" s="12">
        <f t="shared" si="36"/>
        <v>1.0018620488545602</v>
      </c>
      <c r="U44" s="12">
        <f t="shared" si="36"/>
        <v>1.0000146418703106</v>
      </c>
      <c r="V44" s="12">
        <f t="shared" si="36"/>
        <v>1.0016588775249344</v>
      </c>
      <c r="W44" s="12">
        <f t="shared" si="36"/>
        <v>1.0004748135898052</v>
      </c>
      <c r="X44" s="12">
        <f t="shared" si="36"/>
        <v>1.004011723146528</v>
      </c>
      <c r="BA44" s="1"/>
    </row>
    <row r="45" spans="1:85" x14ac:dyDescent="0.3">
      <c r="A45" s="1" t="s">
        <v>64</v>
      </c>
      <c r="B45" t="s">
        <v>90</v>
      </c>
      <c r="C45">
        <v>0</v>
      </c>
      <c r="D45" t="s">
        <v>6</v>
      </c>
      <c r="E45" s="44">
        <v>5227449</v>
      </c>
      <c r="F45" s="44">
        <v>68887329</v>
      </c>
      <c r="G45" s="44">
        <v>159021</v>
      </c>
      <c r="J45" s="1">
        <f t="shared" si="7"/>
        <v>42865</v>
      </c>
      <c r="K45" t="s">
        <v>90</v>
      </c>
      <c r="L45" t="s">
        <v>6</v>
      </c>
      <c r="M45" s="13">
        <f t="shared" si="27"/>
        <v>0.99792690713042198</v>
      </c>
      <c r="N45" s="14">
        <f t="shared" si="28"/>
        <v>0.99774910429753094</v>
      </c>
      <c r="O45" s="15">
        <f t="shared" si="29"/>
        <v>0.99494770957620204</v>
      </c>
      <c r="BA45" s="1"/>
    </row>
    <row r="46" spans="1:85" x14ac:dyDescent="0.3">
      <c r="A46" s="1" t="s">
        <v>64</v>
      </c>
      <c r="B46" t="s">
        <v>90</v>
      </c>
      <c r="C46">
        <v>0</v>
      </c>
      <c r="D46" t="s">
        <v>8</v>
      </c>
      <c r="E46" s="44">
        <v>1305837</v>
      </c>
      <c r="F46" s="44">
        <v>16874659</v>
      </c>
      <c r="G46" s="44">
        <v>44568</v>
      </c>
      <c r="J46" s="1">
        <f t="shared" si="7"/>
        <v>42865</v>
      </c>
      <c r="K46" t="s">
        <v>90</v>
      </c>
      <c r="L46" t="s">
        <v>8</v>
      </c>
      <c r="M46" s="13">
        <f t="shared" si="27"/>
        <v>0.99792328099441019</v>
      </c>
      <c r="N46" s="14">
        <f t="shared" si="28"/>
        <v>0.99810790406235461</v>
      </c>
      <c r="O46" s="15">
        <f t="shared" si="29"/>
        <v>1.0353214472385155</v>
      </c>
      <c r="BA46" s="1"/>
    </row>
    <row r="47" spans="1:85" x14ac:dyDescent="0.3">
      <c r="A47" s="1" t="s">
        <v>65</v>
      </c>
      <c r="B47" t="s">
        <v>84</v>
      </c>
      <c r="C47">
        <v>0</v>
      </c>
      <c r="D47" t="s">
        <v>6</v>
      </c>
      <c r="E47" s="44">
        <v>5211132</v>
      </c>
      <c r="F47" s="44">
        <v>68685805</v>
      </c>
      <c r="G47" s="44">
        <v>157424</v>
      </c>
      <c r="J47" s="1">
        <f t="shared" si="7"/>
        <v>42866</v>
      </c>
      <c r="K47" t="s">
        <v>84</v>
      </c>
      <c r="L47" t="s">
        <v>6</v>
      </c>
      <c r="M47" s="13">
        <f t="shared" si="27"/>
        <v>0.99857629991916663</v>
      </c>
      <c r="N47" s="14">
        <f t="shared" si="28"/>
        <v>0.99847666194336293</v>
      </c>
      <c r="O47" s="15">
        <f t="shared" si="29"/>
        <v>0.99696017833620432</v>
      </c>
      <c r="BA47" s="1"/>
    </row>
    <row r="48" spans="1:85" x14ac:dyDescent="0.3">
      <c r="A48" s="1" t="s">
        <v>65</v>
      </c>
      <c r="B48" t="s">
        <v>84</v>
      </c>
      <c r="C48">
        <v>0</v>
      </c>
      <c r="D48" t="s">
        <v>8</v>
      </c>
      <c r="E48" s="44">
        <v>1302930</v>
      </c>
      <c r="F48" s="44">
        <v>16832809</v>
      </c>
      <c r="G48" s="44">
        <v>42785</v>
      </c>
      <c r="J48" s="1">
        <f t="shared" si="7"/>
        <v>42866</v>
      </c>
      <c r="K48" t="s">
        <v>84</v>
      </c>
      <c r="L48" t="s">
        <v>8</v>
      </c>
      <c r="M48" s="13">
        <f t="shared" si="27"/>
        <v>0.99964911939709922</v>
      </c>
      <c r="N48" s="14">
        <f t="shared" si="28"/>
        <v>0.99481870460050215</v>
      </c>
      <c r="O48" s="15">
        <f t="shared" si="29"/>
        <v>1.0260683965657826</v>
      </c>
      <c r="BA48" s="1"/>
    </row>
    <row r="49" spans="1:53" x14ac:dyDescent="0.3">
      <c r="A49" s="1" t="s">
        <v>66</v>
      </c>
      <c r="B49" t="s">
        <v>85</v>
      </c>
      <c r="C49">
        <v>0</v>
      </c>
      <c r="D49" t="s">
        <v>6</v>
      </c>
      <c r="E49" s="44">
        <v>5227758</v>
      </c>
      <c r="F49" s="44">
        <v>68887849</v>
      </c>
      <c r="G49" s="44">
        <v>159667</v>
      </c>
      <c r="J49" s="1">
        <f t="shared" si="7"/>
        <v>42867</v>
      </c>
      <c r="K49" t="s">
        <v>85</v>
      </c>
      <c r="L49" t="s">
        <v>6</v>
      </c>
      <c r="M49" s="13">
        <f t="shared" si="27"/>
        <v>0.99986707349191051</v>
      </c>
      <c r="N49" s="14">
        <f t="shared" si="28"/>
        <v>0.99946787204827425</v>
      </c>
      <c r="O49" s="15">
        <f t="shared" si="29"/>
        <v>1.000898508267321</v>
      </c>
      <c r="BA49" s="1"/>
    </row>
    <row r="50" spans="1:53" x14ac:dyDescent="0.3">
      <c r="A50" s="1" t="s">
        <v>66</v>
      </c>
      <c r="B50" t="s">
        <v>85</v>
      </c>
      <c r="C50">
        <v>0</v>
      </c>
      <c r="D50" t="s">
        <v>8</v>
      </c>
      <c r="E50" s="44">
        <v>1305625</v>
      </c>
      <c r="F50" s="44">
        <v>16869719</v>
      </c>
      <c r="G50" s="44">
        <v>43984</v>
      </c>
      <c r="J50" s="1">
        <f t="shared" si="7"/>
        <v>42867</v>
      </c>
      <c r="K50" t="s">
        <v>85</v>
      </c>
      <c r="L50" t="s">
        <v>8</v>
      </c>
      <c r="M50" s="13">
        <f t="shared" si="27"/>
        <v>1.0002369797139745</v>
      </c>
      <c r="N50" s="14">
        <f t="shared" si="28"/>
        <v>0.99827711975625288</v>
      </c>
      <c r="O50" s="15">
        <f t="shared" si="29"/>
        <v>1.029218601313511</v>
      </c>
      <c r="BA50" s="1"/>
    </row>
    <row r="51" spans="1:53" x14ac:dyDescent="0.3">
      <c r="A51" s="1" t="s">
        <v>67</v>
      </c>
      <c r="B51" t="s">
        <v>86</v>
      </c>
      <c r="C51">
        <v>1</v>
      </c>
      <c r="D51" t="s">
        <v>6</v>
      </c>
      <c r="E51" s="44">
        <v>5236714</v>
      </c>
      <c r="F51" s="44">
        <v>69054607</v>
      </c>
      <c r="G51" s="44">
        <v>160619</v>
      </c>
      <c r="J51" s="1">
        <f t="shared" si="7"/>
        <v>42868</v>
      </c>
      <c r="K51" t="s">
        <v>86</v>
      </c>
      <c r="L51" t="s">
        <v>6</v>
      </c>
      <c r="M51" s="13">
        <f t="shared" si="27"/>
        <v>1.0007765344167188</v>
      </c>
      <c r="N51" s="14">
        <f t="shared" si="28"/>
        <v>1.0009269903034208</v>
      </c>
      <c r="O51" s="15">
        <f t="shared" si="29"/>
        <v>1.0104450632868922</v>
      </c>
      <c r="BA51" s="1"/>
    </row>
    <row r="52" spans="1:53" x14ac:dyDescent="0.3">
      <c r="A52" s="1" t="s">
        <v>67</v>
      </c>
      <c r="B52" t="s">
        <v>86</v>
      </c>
      <c r="C52">
        <v>1</v>
      </c>
      <c r="D52" t="s">
        <v>8</v>
      </c>
      <c r="E52" s="44">
        <v>1308633</v>
      </c>
      <c r="F52" s="44">
        <v>16895284</v>
      </c>
      <c r="G52" s="44">
        <v>42932</v>
      </c>
      <c r="J52" s="1">
        <f t="shared" si="7"/>
        <v>42868</v>
      </c>
      <c r="K52" t="s">
        <v>86</v>
      </c>
      <c r="L52" t="s">
        <v>8</v>
      </c>
      <c r="M52" s="13">
        <f t="shared" si="27"/>
        <v>1.0011623574690391</v>
      </c>
      <c r="N52" s="14">
        <f t="shared" si="28"/>
        <v>1.0000577314735144</v>
      </c>
      <c r="O52" s="15">
        <f t="shared" si="29"/>
        <v>1.0016720977438345</v>
      </c>
      <c r="BA52" s="1"/>
    </row>
    <row r="53" spans="1:53" x14ac:dyDescent="0.3">
      <c r="A53" s="1" t="s">
        <v>68</v>
      </c>
      <c r="B53" t="s">
        <v>87</v>
      </c>
      <c r="C53">
        <v>1</v>
      </c>
      <c r="D53" t="s">
        <v>6</v>
      </c>
      <c r="E53" s="44">
        <v>5240308</v>
      </c>
      <c r="F53" s="44">
        <v>69095321</v>
      </c>
      <c r="G53" s="44">
        <v>159171</v>
      </c>
      <c r="J53" s="1">
        <f t="shared" si="7"/>
        <v>42869</v>
      </c>
      <c r="K53" t="s">
        <v>87</v>
      </c>
      <c r="L53" t="s">
        <v>6</v>
      </c>
      <c r="M53" s="13">
        <f t="shared" si="27"/>
        <v>0.9997732199899646</v>
      </c>
      <c r="N53" s="14">
        <f t="shared" si="28"/>
        <v>0.99982854166941004</v>
      </c>
      <c r="O53" s="15">
        <f t="shared" si="29"/>
        <v>0.99879729254865224</v>
      </c>
      <c r="BA53" s="1"/>
    </row>
    <row r="54" spans="1:53" ht="15" thickBot="1" x14ac:dyDescent="0.35">
      <c r="A54" s="1" t="s">
        <v>68</v>
      </c>
      <c r="B54" t="s">
        <v>87</v>
      </c>
      <c r="C54">
        <v>1</v>
      </c>
      <c r="D54" t="s">
        <v>8</v>
      </c>
      <c r="E54" s="44">
        <v>1309624</v>
      </c>
      <c r="F54" s="44">
        <v>16906441</v>
      </c>
      <c r="G54" s="44">
        <v>42640</v>
      </c>
      <c r="J54" s="1">
        <f t="shared" si="7"/>
        <v>42869</v>
      </c>
      <c r="K54" t="s">
        <v>87</v>
      </c>
      <c r="L54" t="s">
        <v>8</v>
      </c>
      <c r="M54" s="13">
        <f t="shared" si="27"/>
        <v>1.0002869330875606</v>
      </c>
      <c r="N54" s="14">
        <f t="shared" si="28"/>
        <v>0.99981345896982443</v>
      </c>
      <c r="O54" s="15">
        <f t="shared" si="29"/>
        <v>0.99386217077150174</v>
      </c>
      <c r="S54" s="4" t="s">
        <v>42</v>
      </c>
      <c r="BA54" s="1"/>
    </row>
    <row r="55" spans="1:53" ht="15" thickBot="1" x14ac:dyDescent="0.35">
      <c r="A55" s="1" t="s">
        <v>69</v>
      </c>
      <c r="B55" t="s">
        <v>88</v>
      </c>
      <c r="C55">
        <v>0</v>
      </c>
      <c r="D55" t="s">
        <v>6</v>
      </c>
      <c r="E55" s="44">
        <v>5234648</v>
      </c>
      <c r="F55" s="44">
        <v>69010862</v>
      </c>
      <c r="G55" s="44">
        <v>161162</v>
      </c>
      <c r="J55" s="1">
        <f t="shared" si="7"/>
        <v>42870</v>
      </c>
      <c r="K55" t="s">
        <v>88</v>
      </c>
      <c r="L55" t="s">
        <v>6</v>
      </c>
      <c r="M55" s="13">
        <f t="shared" si="27"/>
        <v>0.99861176953123132</v>
      </c>
      <c r="N55" s="14">
        <f t="shared" si="28"/>
        <v>0.99858857492535524</v>
      </c>
      <c r="O55" s="15">
        <f t="shared" si="29"/>
        <v>1.0062353014630896</v>
      </c>
      <c r="S55" t="s">
        <v>6</v>
      </c>
      <c r="V55" t="s">
        <v>8</v>
      </c>
      <c r="AB55" s="86" t="s">
        <v>2</v>
      </c>
      <c r="AC55" s="87"/>
      <c r="AD55" s="88" t="s">
        <v>3</v>
      </c>
      <c r="AE55" s="87"/>
      <c r="AF55" s="88" t="s">
        <v>4</v>
      </c>
      <c r="AG55" s="87"/>
      <c r="BA55" s="1"/>
    </row>
    <row r="56" spans="1:53" x14ac:dyDescent="0.3">
      <c r="A56" s="1" t="s">
        <v>69</v>
      </c>
      <c r="B56" t="s">
        <v>88</v>
      </c>
      <c r="C56">
        <v>0</v>
      </c>
      <c r="D56" t="s">
        <v>8</v>
      </c>
      <c r="E56" s="44">
        <v>1307366</v>
      </c>
      <c r="F56" s="44">
        <v>16872654</v>
      </c>
      <c r="G56" s="44">
        <v>41798</v>
      </c>
      <c r="J56" s="1">
        <f t="shared" si="7"/>
        <v>42870</v>
      </c>
      <c r="K56" t="s">
        <v>88</v>
      </c>
      <c r="L56" t="s">
        <v>8</v>
      </c>
      <c r="M56" s="13">
        <f t="shared" si="27"/>
        <v>0.99839985093106998</v>
      </c>
      <c r="N56" s="14">
        <f t="shared" si="28"/>
        <v>0.99767195249108531</v>
      </c>
      <c r="O56" s="15">
        <f t="shared" si="29"/>
        <v>0.98604994967287363</v>
      </c>
      <c r="R56" s="4" t="s">
        <v>43</v>
      </c>
      <c r="S56" t="s">
        <v>94</v>
      </c>
      <c r="T56" t="s">
        <v>95</v>
      </c>
      <c r="U56" t="s">
        <v>96</v>
      </c>
      <c r="V56" t="s">
        <v>94</v>
      </c>
      <c r="W56" t="s">
        <v>95</v>
      </c>
      <c r="X56" t="s">
        <v>96</v>
      </c>
      <c r="AA56" t="s">
        <v>43</v>
      </c>
      <c r="AB56" s="28" t="s">
        <v>6</v>
      </c>
      <c r="AC56" s="29" t="s">
        <v>8</v>
      </c>
      <c r="AD56" s="20" t="s">
        <v>6</v>
      </c>
      <c r="AE56" s="30" t="s">
        <v>8</v>
      </c>
      <c r="AF56" s="20" t="s">
        <v>6</v>
      </c>
      <c r="AG56" s="30" t="s">
        <v>8</v>
      </c>
      <c r="BA56" s="1"/>
    </row>
    <row r="57" spans="1:53" x14ac:dyDescent="0.3">
      <c r="A57" s="1" t="s">
        <v>70</v>
      </c>
      <c r="B57" t="s">
        <v>89</v>
      </c>
      <c r="C57">
        <v>0</v>
      </c>
      <c r="D57" t="s">
        <v>6</v>
      </c>
      <c r="E57" s="44">
        <v>5243203</v>
      </c>
      <c r="F57" s="44">
        <v>69101282</v>
      </c>
      <c r="G57" s="44">
        <v>162540</v>
      </c>
      <c r="J57" s="1">
        <f t="shared" si="7"/>
        <v>42871</v>
      </c>
      <c r="K57" t="s">
        <v>89</v>
      </c>
      <c r="L57" t="s">
        <v>6</v>
      </c>
      <c r="M57" s="13">
        <f t="shared" si="27"/>
        <v>1.0031251025351029</v>
      </c>
      <c r="N57" s="14">
        <f t="shared" si="28"/>
        <v>1.0031104557126096</v>
      </c>
      <c r="O57" s="15">
        <f t="shared" si="29"/>
        <v>1.017264201425071</v>
      </c>
      <c r="R57" s="5">
        <v>42845</v>
      </c>
      <c r="S57" s="6">
        <v>0.97612688732600128</v>
      </c>
      <c r="T57" s="6">
        <v>0.9764329974361341</v>
      </c>
      <c r="U57" s="6">
        <v>0.97358446795372589</v>
      </c>
      <c r="V57" s="6">
        <v>0.97692761272017137</v>
      </c>
      <c r="W57" s="6">
        <v>0.97759749657408235</v>
      </c>
      <c r="X57" s="6">
        <v>0.98177317119616969</v>
      </c>
      <c r="AA57" s="1">
        <v>42845</v>
      </c>
      <c r="AB57" s="21">
        <f t="shared" ref="AB57:AB89" si="37">S57</f>
        <v>0.97612688732600128</v>
      </c>
      <c r="AC57" s="22">
        <f t="shared" ref="AC57:AC89" si="38">V57</f>
        <v>0.97692761272017137</v>
      </c>
      <c r="AD57" s="19">
        <f t="shared" ref="AD57:AD89" si="39">T57</f>
        <v>0.9764329974361341</v>
      </c>
      <c r="AE57" s="25">
        <f t="shared" ref="AE57:AE89" si="40">W57</f>
        <v>0.97759749657408235</v>
      </c>
      <c r="AF57" s="19">
        <f t="shared" ref="AF57:AF89" si="41">U57</f>
        <v>0.97358446795372589</v>
      </c>
      <c r="AG57" s="25">
        <f t="shared" ref="AG57:AG89" si="42">X57</f>
        <v>0.98177317119616969</v>
      </c>
      <c r="BA57" s="1"/>
    </row>
    <row r="58" spans="1:53" x14ac:dyDescent="0.3">
      <c r="A58" s="1" t="s">
        <v>70</v>
      </c>
      <c r="B58" t="s">
        <v>89</v>
      </c>
      <c r="C58">
        <v>0</v>
      </c>
      <c r="D58" t="s">
        <v>8</v>
      </c>
      <c r="E58" s="44">
        <v>1310979</v>
      </c>
      <c r="F58" s="44">
        <v>16930365</v>
      </c>
      <c r="G58" s="44">
        <v>42111</v>
      </c>
      <c r="J58" s="1">
        <f t="shared" si="7"/>
        <v>42871</v>
      </c>
      <c r="K58" t="s">
        <v>89</v>
      </c>
      <c r="L58" t="s">
        <v>8</v>
      </c>
      <c r="M58" s="13">
        <f t="shared" si="27"/>
        <v>1.0034439882141282</v>
      </c>
      <c r="N58" s="14">
        <f t="shared" si="28"/>
        <v>1.0036317288040424</v>
      </c>
      <c r="O58" s="15">
        <f t="shared" si="29"/>
        <v>0.96830269375366462</v>
      </c>
      <c r="R58" s="5">
        <v>42846</v>
      </c>
      <c r="S58" s="6">
        <v>0.97577820423518036</v>
      </c>
      <c r="T58" s="6">
        <v>0.97568420481839668</v>
      </c>
      <c r="U58" s="6">
        <v>0.96765611213266245</v>
      </c>
      <c r="V58" s="6">
        <v>0.97619248936039693</v>
      </c>
      <c r="W58" s="6">
        <v>0.97593045767299891</v>
      </c>
      <c r="X58" s="6">
        <v>0.97423698746119425</v>
      </c>
      <c r="AA58" s="1">
        <v>42846</v>
      </c>
      <c r="AB58" s="21">
        <f t="shared" si="37"/>
        <v>0.97577820423518036</v>
      </c>
      <c r="AC58" s="22">
        <f t="shared" si="38"/>
        <v>0.97619248936039693</v>
      </c>
      <c r="AD58" s="19">
        <f t="shared" si="39"/>
        <v>0.97568420481839668</v>
      </c>
      <c r="AE58" s="25">
        <f t="shared" si="40"/>
        <v>0.97593045767299891</v>
      </c>
      <c r="AF58" s="19">
        <f t="shared" si="41"/>
        <v>0.96765611213266245</v>
      </c>
      <c r="AG58" s="25">
        <f t="shared" si="42"/>
        <v>0.97423698746119425</v>
      </c>
      <c r="BA58" s="1"/>
    </row>
    <row r="59" spans="1:53" x14ac:dyDescent="0.3">
      <c r="A59" s="1" t="s">
        <v>71</v>
      </c>
      <c r="B59" t="s">
        <v>90</v>
      </c>
      <c r="C59">
        <v>0</v>
      </c>
      <c r="D59" t="s">
        <v>6</v>
      </c>
      <c r="E59" s="44">
        <v>5249168</v>
      </c>
      <c r="F59" s="44">
        <v>69198145</v>
      </c>
      <c r="G59" s="44">
        <v>160636</v>
      </c>
      <c r="J59" s="1">
        <f t="shared" si="7"/>
        <v>42872</v>
      </c>
      <c r="K59" t="s">
        <v>90</v>
      </c>
      <c r="L59" t="s">
        <v>6</v>
      </c>
      <c r="M59" s="13">
        <f t="shared" si="27"/>
        <v>1.002073092869578</v>
      </c>
      <c r="N59" s="14">
        <f t="shared" si="28"/>
        <v>1.0022508957024689</v>
      </c>
      <c r="O59" s="15">
        <f t="shared" si="29"/>
        <v>1.005052290423798</v>
      </c>
      <c r="R59" s="5">
        <v>42847</v>
      </c>
      <c r="S59" s="6">
        <v>0.97605002822709008</v>
      </c>
      <c r="T59" s="6">
        <v>0.97614080581481932</v>
      </c>
      <c r="U59" s="6">
        <v>0.97920111391523801</v>
      </c>
      <c r="V59" s="6">
        <v>0.97642211732918194</v>
      </c>
      <c r="W59" s="6">
        <v>0.97651419901446757</v>
      </c>
      <c r="X59" s="6">
        <v>0.97372075632945199</v>
      </c>
      <c r="AA59" s="1">
        <v>42847</v>
      </c>
      <c r="AB59" s="21">
        <f t="shared" si="37"/>
        <v>0.97605002822709008</v>
      </c>
      <c r="AC59" s="22">
        <f t="shared" si="38"/>
        <v>0.97642211732918194</v>
      </c>
      <c r="AD59" s="19">
        <f t="shared" si="39"/>
        <v>0.97614080581481932</v>
      </c>
      <c r="AE59" s="25">
        <f t="shared" si="40"/>
        <v>0.97651419901446757</v>
      </c>
      <c r="AF59" s="19">
        <f t="shared" si="41"/>
        <v>0.97920111391523801</v>
      </c>
      <c r="AG59" s="25">
        <f t="shared" si="42"/>
        <v>0.97372075632945199</v>
      </c>
      <c r="BA59" s="1"/>
    </row>
    <row r="60" spans="1:53" x14ac:dyDescent="0.3">
      <c r="A60" s="1" t="s">
        <v>71</v>
      </c>
      <c r="B60" t="s">
        <v>90</v>
      </c>
      <c r="C60">
        <v>0</v>
      </c>
      <c r="D60" t="s">
        <v>8</v>
      </c>
      <c r="E60" s="44">
        <v>1311272</v>
      </c>
      <c r="F60" s="44">
        <v>16938637</v>
      </c>
      <c r="G60" s="44">
        <v>41527</v>
      </c>
      <c r="J60" s="1">
        <f t="shared" si="7"/>
        <v>42872</v>
      </c>
      <c r="K60" t="s">
        <v>90</v>
      </c>
      <c r="L60" t="s">
        <v>8</v>
      </c>
      <c r="M60" s="13">
        <f t="shared" si="27"/>
        <v>1.0020767190055897</v>
      </c>
      <c r="N60" s="14">
        <f t="shared" si="28"/>
        <v>1.0018920959376454</v>
      </c>
      <c r="O60" s="15">
        <f t="shared" si="29"/>
        <v>0.9646785527614844</v>
      </c>
      <c r="R60" s="5">
        <v>42848</v>
      </c>
      <c r="S60" s="6">
        <v>0.97504140437261622</v>
      </c>
      <c r="T60" s="6">
        <v>0.97511957783844871</v>
      </c>
      <c r="U60" s="6">
        <v>0.97708453946925533</v>
      </c>
      <c r="V60" s="6">
        <v>0.97537961335820345</v>
      </c>
      <c r="W60" s="6">
        <v>0.97482594582238469</v>
      </c>
      <c r="X60" s="6">
        <v>0.96146039277711881</v>
      </c>
      <c r="AA60" s="1">
        <v>42848</v>
      </c>
      <c r="AB60" s="21">
        <f t="shared" si="37"/>
        <v>0.97504140437261622</v>
      </c>
      <c r="AC60" s="22">
        <f t="shared" si="38"/>
        <v>0.97537961335820345</v>
      </c>
      <c r="AD60" s="19">
        <f t="shared" si="39"/>
        <v>0.97511957783844871</v>
      </c>
      <c r="AE60" s="25">
        <f t="shared" si="40"/>
        <v>0.97482594582238469</v>
      </c>
      <c r="AF60" s="19">
        <f t="shared" si="41"/>
        <v>0.97708453946925533</v>
      </c>
      <c r="AG60" s="25">
        <f t="shared" si="42"/>
        <v>0.96146039277711881</v>
      </c>
      <c r="BA60" s="1"/>
    </row>
    <row r="61" spans="1:53" x14ac:dyDescent="0.3">
      <c r="A61" s="1" t="s">
        <v>72</v>
      </c>
      <c r="B61" t="s">
        <v>84</v>
      </c>
      <c r="C61">
        <v>0</v>
      </c>
      <c r="D61" t="s">
        <v>6</v>
      </c>
      <c r="E61" s="44">
        <v>5239689</v>
      </c>
      <c r="F61" s="44">
        <v>69088214</v>
      </c>
      <c r="G61" s="44">
        <v>157253</v>
      </c>
      <c r="J61" s="1">
        <f t="shared" si="7"/>
        <v>42873</v>
      </c>
      <c r="K61" t="s">
        <v>84</v>
      </c>
      <c r="L61" t="s">
        <v>6</v>
      </c>
      <c r="M61" s="13">
        <f t="shared" si="27"/>
        <v>1.0040484973988681</v>
      </c>
      <c r="N61" s="14">
        <f t="shared" si="28"/>
        <v>1.0043264295198799</v>
      </c>
      <c r="O61" s="15">
        <f t="shared" si="29"/>
        <v>0.99587724186847704</v>
      </c>
      <c r="R61" s="5">
        <v>42849</v>
      </c>
      <c r="S61" s="6">
        <v>0.97560477887742181</v>
      </c>
      <c r="T61" s="6">
        <v>0.97561675887585309</v>
      </c>
      <c r="U61" s="6">
        <v>0.97543241671512837</v>
      </c>
      <c r="V61" s="6">
        <v>0.97536044825629131</v>
      </c>
      <c r="W61" s="6">
        <v>0.97544572824971609</v>
      </c>
      <c r="X61" s="6">
        <v>0.97002138483403511</v>
      </c>
      <c r="AA61" s="1">
        <v>42849</v>
      </c>
      <c r="AB61" s="21">
        <f t="shared" si="37"/>
        <v>0.97560477887742181</v>
      </c>
      <c r="AC61" s="22">
        <f t="shared" si="38"/>
        <v>0.97536044825629131</v>
      </c>
      <c r="AD61" s="19">
        <f t="shared" si="39"/>
        <v>0.97561675887585309</v>
      </c>
      <c r="AE61" s="25">
        <f t="shared" si="40"/>
        <v>0.97544572824971609</v>
      </c>
      <c r="AF61" s="19">
        <f t="shared" si="41"/>
        <v>0.97543241671512837</v>
      </c>
      <c r="AG61" s="25">
        <f t="shared" si="42"/>
        <v>0.97002138483403511</v>
      </c>
      <c r="BA61" s="1"/>
    </row>
    <row r="62" spans="1:53" x14ac:dyDescent="0.3">
      <c r="A62" s="1" t="s">
        <v>72</v>
      </c>
      <c r="B62" t="s">
        <v>84</v>
      </c>
      <c r="C62">
        <v>0</v>
      </c>
      <c r="D62" t="s">
        <v>8</v>
      </c>
      <c r="E62" s="44">
        <v>1308298</v>
      </c>
      <c r="F62" s="44">
        <v>16887913</v>
      </c>
      <c r="G62" s="44">
        <v>40935</v>
      </c>
      <c r="J62" s="1">
        <f t="shared" si="7"/>
        <v>42873</v>
      </c>
      <c r="K62" t="s">
        <v>84</v>
      </c>
      <c r="L62" t="s">
        <v>8</v>
      </c>
      <c r="M62" s="13">
        <f t="shared" si="27"/>
        <v>1.0037676188352298</v>
      </c>
      <c r="N62" s="14">
        <f t="shared" si="28"/>
        <v>0.99807534999452441</v>
      </c>
      <c r="O62" s="15">
        <f t="shared" si="29"/>
        <v>0.98170176027627221</v>
      </c>
      <c r="R62" s="5">
        <v>42850</v>
      </c>
      <c r="S62" s="6">
        <v>0.97540051123823934</v>
      </c>
      <c r="T62" s="6">
        <v>0.97554895714152678</v>
      </c>
      <c r="U62" s="6">
        <v>0.96732249561210337</v>
      </c>
      <c r="V62" s="6">
        <v>0.97482509978016696</v>
      </c>
      <c r="W62" s="6">
        <v>0.97505453337462122</v>
      </c>
      <c r="X62" s="6">
        <v>0.97461502075997264</v>
      </c>
      <c r="AA62" s="1">
        <v>42850</v>
      </c>
      <c r="AB62" s="21">
        <f t="shared" si="37"/>
        <v>0.97540051123823934</v>
      </c>
      <c r="AC62" s="22">
        <f t="shared" si="38"/>
        <v>0.97482509978016696</v>
      </c>
      <c r="AD62" s="19">
        <f t="shared" si="39"/>
        <v>0.97554895714152678</v>
      </c>
      <c r="AE62" s="25">
        <f t="shared" si="40"/>
        <v>0.97505453337462122</v>
      </c>
      <c r="AF62" s="19">
        <f t="shared" si="41"/>
        <v>0.96732249561210337</v>
      </c>
      <c r="AG62" s="25">
        <f t="shared" si="42"/>
        <v>0.97461502075997264</v>
      </c>
      <c r="BA62" s="1"/>
    </row>
    <row r="63" spans="1:53" x14ac:dyDescent="0.3">
      <c r="A63" s="1" t="s">
        <v>73</v>
      </c>
      <c r="B63" t="s">
        <v>85</v>
      </c>
      <c r="C63">
        <v>0</v>
      </c>
      <c r="D63" t="s">
        <v>6</v>
      </c>
      <c r="E63" s="44">
        <v>5262904</v>
      </c>
      <c r="F63" s="44">
        <v>69387683</v>
      </c>
      <c r="G63" s="44">
        <v>160622</v>
      </c>
      <c r="J63" s="1">
        <f t="shared" si="7"/>
        <v>42874</v>
      </c>
      <c r="K63" t="s">
        <v>85</v>
      </c>
      <c r="L63" t="s">
        <v>6</v>
      </c>
      <c r="M63" s="13">
        <f t="shared" si="27"/>
        <v>1.0065891383168215</v>
      </c>
      <c r="N63" s="14">
        <f t="shared" si="28"/>
        <v>1.0067197754188872</v>
      </c>
      <c r="O63" s="15">
        <f t="shared" si="29"/>
        <v>1.0068850807926097</v>
      </c>
      <c r="R63" s="5">
        <v>42851</v>
      </c>
      <c r="S63" s="6">
        <v>0.97485594038978862</v>
      </c>
      <c r="T63" s="6">
        <v>0.97498132039567076</v>
      </c>
      <c r="U63" s="6">
        <v>0.97501523858572892</v>
      </c>
      <c r="V63" s="6">
        <v>0.97479085778329266</v>
      </c>
      <c r="W63" s="6">
        <v>0.97440364750886244</v>
      </c>
      <c r="X63" s="6">
        <v>0.991501195550473</v>
      </c>
      <c r="AA63" s="1">
        <v>42851</v>
      </c>
      <c r="AB63" s="21">
        <f t="shared" si="37"/>
        <v>0.97485594038978862</v>
      </c>
      <c r="AC63" s="22">
        <f t="shared" si="38"/>
        <v>0.97479085778329266</v>
      </c>
      <c r="AD63" s="19">
        <f t="shared" si="39"/>
        <v>0.97498132039567076</v>
      </c>
      <c r="AE63" s="25">
        <f t="shared" si="40"/>
        <v>0.97440364750886244</v>
      </c>
      <c r="AF63" s="19">
        <f t="shared" si="41"/>
        <v>0.97501523858572892</v>
      </c>
      <c r="AG63" s="25">
        <f t="shared" si="42"/>
        <v>0.991501195550473</v>
      </c>
      <c r="BA63" s="1"/>
    </row>
    <row r="64" spans="1:53" x14ac:dyDescent="0.3">
      <c r="A64" s="1" t="s">
        <v>73</v>
      </c>
      <c r="B64" t="s">
        <v>85</v>
      </c>
      <c r="C64">
        <v>0</v>
      </c>
      <c r="D64" t="s">
        <v>8</v>
      </c>
      <c r="E64" s="44">
        <v>1313058</v>
      </c>
      <c r="F64" s="44">
        <v>16957988</v>
      </c>
      <c r="G64" s="44">
        <v>40901</v>
      </c>
      <c r="J64" s="1">
        <f t="shared" si="7"/>
        <v>42874</v>
      </c>
      <c r="K64" t="s">
        <v>85</v>
      </c>
      <c r="L64" t="s">
        <v>8</v>
      </c>
      <c r="M64" s="13">
        <f t="shared" si="27"/>
        <v>1.0059313877332865</v>
      </c>
      <c r="N64" s="14">
        <f t="shared" si="28"/>
        <v>1.0035004979929483</v>
      </c>
      <c r="O64" s="15">
        <f t="shared" si="29"/>
        <v>0.95707689187713518</v>
      </c>
      <c r="R64" s="5">
        <v>42852</v>
      </c>
      <c r="S64" s="6">
        <v>1.0238731126739988</v>
      </c>
      <c r="T64" s="6">
        <v>1.0235670025638659</v>
      </c>
      <c r="U64" s="6">
        <v>1.026415532046274</v>
      </c>
      <c r="V64" s="6">
        <v>1.0230723872798286</v>
      </c>
      <c r="W64" s="6">
        <v>1.0224025034259177</v>
      </c>
      <c r="X64" s="6">
        <v>1.0182268288038303</v>
      </c>
      <c r="AA64" s="1">
        <v>42852</v>
      </c>
      <c r="AB64" s="21">
        <f t="shared" si="37"/>
        <v>1.0238731126739988</v>
      </c>
      <c r="AC64" s="22">
        <f t="shared" si="38"/>
        <v>1.0230723872798286</v>
      </c>
      <c r="AD64" s="19">
        <f t="shared" si="39"/>
        <v>1.0235670025638659</v>
      </c>
      <c r="AE64" s="25">
        <f t="shared" si="40"/>
        <v>1.0224025034259177</v>
      </c>
      <c r="AF64" s="19">
        <f t="shared" si="41"/>
        <v>1.026415532046274</v>
      </c>
      <c r="AG64" s="25">
        <f t="shared" si="42"/>
        <v>1.0182268288038303</v>
      </c>
      <c r="BA64" s="1"/>
    </row>
    <row r="65" spans="1:53" x14ac:dyDescent="0.3">
      <c r="A65" s="1" t="s">
        <v>74</v>
      </c>
      <c r="B65" t="s">
        <v>86</v>
      </c>
      <c r="C65">
        <v>1</v>
      </c>
      <c r="D65" t="s">
        <v>6</v>
      </c>
      <c r="E65" s="44">
        <v>5245425</v>
      </c>
      <c r="F65" s="44">
        <v>69161534</v>
      </c>
      <c r="G65" s="44">
        <v>157753</v>
      </c>
      <c r="J65" s="1">
        <f t="shared" si="7"/>
        <v>42875</v>
      </c>
      <c r="K65" t="s">
        <v>86</v>
      </c>
      <c r="L65" t="s">
        <v>6</v>
      </c>
      <c r="M65" s="13">
        <f t="shared" si="27"/>
        <v>1.0024412738680817</v>
      </c>
      <c r="N65" s="14">
        <f t="shared" si="28"/>
        <v>1.0024768669147262</v>
      </c>
      <c r="O65" s="15">
        <f t="shared" si="29"/>
        <v>0.99241521905065477</v>
      </c>
      <c r="R65" s="5">
        <v>42853</v>
      </c>
      <c r="S65" s="6">
        <v>1.0242217957648196</v>
      </c>
      <c r="T65" s="6">
        <v>1.0243157951816033</v>
      </c>
      <c r="U65" s="6">
        <v>1.0323438878673374</v>
      </c>
      <c r="V65" s="6">
        <v>1.023807510639603</v>
      </c>
      <c r="W65" s="6">
        <v>1.024069542327001</v>
      </c>
      <c r="X65" s="6">
        <v>1.0257630125388058</v>
      </c>
      <c r="AA65" s="1">
        <v>42853</v>
      </c>
      <c r="AB65" s="21">
        <f t="shared" si="37"/>
        <v>1.0242217957648196</v>
      </c>
      <c r="AC65" s="22">
        <f t="shared" si="38"/>
        <v>1.023807510639603</v>
      </c>
      <c r="AD65" s="19">
        <f t="shared" si="39"/>
        <v>1.0243157951816033</v>
      </c>
      <c r="AE65" s="25">
        <f t="shared" si="40"/>
        <v>1.024069542327001</v>
      </c>
      <c r="AF65" s="19">
        <f t="shared" si="41"/>
        <v>1.0323438878673374</v>
      </c>
      <c r="AG65" s="25">
        <f t="shared" si="42"/>
        <v>1.0257630125388058</v>
      </c>
      <c r="BA65" s="1"/>
    </row>
    <row r="66" spans="1:53" x14ac:dyDescent="0.3">
      <c r="A66" s="1" t="s">
        <v>74</v>
      </c>
      <c r="B66" t="s">
        <v>86</v>
      </c>
      <c r="C66">
        <v>1</v>
      </c>
      <c r="D66" t="s">
        <v>8</v>
      </c>
      <c r="E66" s="44">
        <v>1310664</v>
      </c>
      <c r="F66" s="44">
        <v>16929229</v>
      </c>
      <c r="G66" s="44">
        <v>41401</v>
      </c>
      <c r="J66" s="1">
        <f t="shared" si="7"/>
        <v>42875</v>
      </c>
      <c r="K66" t="s">
        <v>86</v>
      </c>
      <c r="L66" t="s">
        <v>8</v>
      </c>
      <c r="M66" s="13">
        <f t="shared" si="27"/>
        <v>1.0027161626596615</v>
      </c>
      <c r="N66" s="14">
        <f t="shared" si="28"/>
        <v>1.0020669880030209</v>
      </c>
      <c r="O66" s="15">
        <f t="shared" si="29"/>
        <v>0.96595142361624187</v>
      </c>
      <c r="R66" s="5">
        <v>42854</v>
      </c>
      <c r="S66" s="6">
        <v>1.0239499717729099</v>
      </c>
      <c r="T66" s="6">
        <v>1.0238591941851807</v>
      </c>
      <c r="U66" s="6">
        <v>1.0207988860847619</v>
      </c>
      <c r="V66" s="6">
        <v>1.0235778826708182</v>
      </c>
      <c r="W66" s="6">
        <v>1.0234858009855325</v>
      </c>
      <c r="X66" s="6">
        <v>1.0262792436705481</v>
      </c>
      <c r="AA66" s="1">
        <v>42854</v>
      </c>
      <c r="AB66" s="21">
        <f t="shared" si="37"/>
        <v>1.0239499717729099</v>
      </c>
      <c r="AC66" s="22">
        <f t="shared" si="38"/>
        <v>1.0235778826708182</v>
      </c>
      <c r="AD66" s="19">
        <f t="shared" si="39"/>
        <v>1.0238591941851807</v>
      </c>
      <c r="AE66" s="25">
        <f t="shared" si="40"/>
        <v>1.0234858009855325</v>
      </c>
      <c r="AF66" s="19">
        <f t="shared" si="41"/>
        <v>1.0207988860847619</v>
      </c>
      <c r="AG66" s="25">
        <f t="shared" si="42"/>
        <v>1.0262792436705481</v>
      </c>
      <c r="BA66" s="1"/>
    </row>
    <row r="67" spans="1:53" x14ac:dyDescent="0.3">
      <c r="A67" s="1" t="s">
        <v>75</v>
      </c>
      <c r="B67" t="s">
        <v>87</v>
      </c>
      <c r="C67">
        <v>1</v>
      </c>
      <c r="D67" t="s">
        <v>6</v>
      </c>
      <c r="E67" s="44">
        <v>5257784</v>
      </c>
      <c r="F67" s="44">
        <v>69316223</v>
      </c>
      <c r="G67" s="44">
        <v>158607</v>
      </c>
      <c r="J67" s="1">
        <f t="shared" si="7"/>
        <v>42876</v>
      </c>
      <c r="K67" t="s">
        <v>87</v>
      </c>
      <c r="L67" t="s">
        <v>6</v>
      </c>
      <c r="M67" s="13">
        <f t="shared" si="27"/>
        <v>1.0031073821790086</v>
      </c>
      <c r="N67" s="14">
        <f t="shared" si="28"/>
        <v>1.0030250551426141</v>
      </c>
      <c r="O67" s="15">
        <f t="shared" si="29"/>
        <v>0.99525819514399028</v>
      </c>
      <c r="R67" s="5">
        <v>42855</v>
      </c>
      <c r="S67" s="6">
        <v>1.0249585956273839</v>
      </c>
      <c r="T67" s="6">
        <v>1.0248804221615513</v>
      </c>
      <c r="U67" s="6">
        <v>1.0229154605307447</v>
      </c>
      <c r="V67" s="6">
        <v>1.0246203866417967</v>
      </c>
      <c r="W67" s="6">
        <v>1.0251740541776153</v>
      </c>
      <c r="X67" s="6">
        <v>1.0385396072228812</v>
      </c>
      <c r="AA67" s="1">
        <v>42855</v>
      </c>
      <c r="AB67" s="21">
        <f t="shared" si="37"/>
        <v>1.0249585956273839</v>
      </c>
      <c r="AC67" s="22">
        <f t="shared" si="38"/>
        <v>1.0246203866417967</v>
      </c>
      <c r="AD67" s="19">
        <f t="shared" si="39"/>
        <v>1.0248804221615513</v>
      </c>
      <c r="AE67" s="25">
        <f t="shared" si="40"/>
        <v>1.0251740541776153</v>
      </c>
      <c r="AF67" s="19">
        <f t="shared" si="41"/>
        <v>1.0229154605307447</v>
      </c>
      <c r="AG67" s="25">
        <f t="shared" si="42"/>
        <v>1.0385396072228812</v>
      </c>
      <c r="BA67" s="1"/>
    </row>
    <row r="68" spans="1:53" x14ac:dyDescent="0.3">
      <c r="A68" s="1" t="s">
        <v>75</v>
      </c>
      <c r="B68" t="s">
        <v>87</v>
      </c>
      <c r="C68">
        <v>1</v>
      </c>
      <c r="D68" t="s">
        <v>8</v>
      </c>
      <c r="E68" s="44">
        <v>1313019</v>
      </c>
      <c r="F68" s="44">
        <v>16950609</v>
      </c>
      <c r="G68" s="44">
        <v>40464</v>
      </c>
      <c r="J68" s="1">
        <f t="shared" si="7"/>
        <v>42876</v>
      </c>
      <c r="K68" t="s">
        <v>87</v>
      </c>
      <c r="L68" t="s">
        <v>8</v>
      </c>
      <c r="M68" s="13">
        <f t="shared" si="27"/>
        <v>1.0028800240341469</v>
      </c>
      <c r="N68" s="14">
        <f t="shared" si="28"/>
        <v>1.0024254670711024</v>
      </c>
      <c r="O68" s="15">
        <f t="shared" si="29"/>
        <v>0.94314350089348142</v>
      </c>
      <c r="R68" s="5">
        <v>42856</v>
      </c>
      <c r="S68" s="6">
        <v>1.0243952211225782</v>
      </c>
      <c r="T68" s="6">
        <v>1.0243832411241469</v>
      </c>
      <c r="U68" s="6">
        <v>1.0245675832848717</v>
      </c>
      <c r="V68" s="6">
        <v>1.0246395517437086</v>
      </c>
      <c r="W68" s="6">
        <v>1.0245542717502838</v>
      </c>
      <c r="X68" s="6">
        <v>1.0299786151659649</v>
      </c>
      <c r="AA68" s="1">
        <v>42856</v>
      </c>
      <c r="AB68" s="21">
        <f t="shared" si="37"/>
        <v>1.0243952211225782</v>
      </c>
      <c r="AC68" s="22">
        <f t="shared" si="38"/>
        <v>1.0246395517437086</v>
      </c>
      <c r="AD68" s="19">
        <f t="shared" si="39"/>
        <v>1.0243832411241469</v>
      </c>
      <c r="AE68" s="25">
        <f t="shared" si="40"/>
        <v>1.0245542717502838</v>
      </c>
      <c r="AF68" s="19">
        <f t="shared" si="41"/>
        <v>1.0245675832848717</v>
      </c>
      <c r="AG68" s="25">
        <f t="shared" si="42"/>
        <v>1.0299786151659649</v>
      </c>
      <c r="BA68" s="1"/>
    </row>
    <row r="69" spans="1:53" x14ac:dyDescent="0.3">
      <c r="A69" s="1" t="s">
        <v>76</v>
      </c>
      <c r="B69" t="s">
        <v>88</v>
      </c>
      <c r="C69">
        <v>0</v>
      </c>
      <c r="D69" t="s">
        <v>6</v>
      </c>
      <c r="E69" s="44">
        <v>5275864</v>
      </c>
      <c r="F69" s="44">
        <v>69545074</v>
      </c>
      <c r="G69" s="44">
        <v>162213</v>
      </c>
      <c r="J69" s="1">
        <f t="shared" si="7"/>
        <v>42877</v>
      </c>
      <c r="K69" t="s">
        <v>88</v>
      </c>
      <c r="L69" t="s">
        <v>6</v>
      </c>
      <c r="M69" s="13">
        <f t="shared" si="27"/>
        <v>1.0064745298721367</v>
      </c>
      <c r="N69" s="14">
        <f t="shared" si="28"/>
        <v>1.0063186334165537</v>
      </c>
      <c r="O69" s="15">
        <f t="shared" si="29"/>
        <v>1.0127973527024494</v>
      </c>
      <c r="R69" s="5">
        <v>42857</v>
      </c>
      <c r="S69" s="6">
        <v>1.0245994887617607</v>
      </c>
      <c r="T69" s="6">
        <v>1.0244510428584732</v>
      </c>
      <c r="U69" s="6">
        <v>1.0326775043878966</v>
      </c>
      <c r="V69" s="6">
        <v>1.0251749002198332</v>
      </c>
      <c r="W69" s="6">
        <v>1.0249454666253788</v>
      </c>
      <c r="X69" s="6">
        <v>1.0253849792400274</v>
      </c>
      <c r="AA69" s="1">
        <v>42857</v>
      </c>
      <c r="AB69" s="21">
        <f t="shared" si="37"/>
        <v>1.0245994887617607</v>
      </c>
      <c r="AC69" s="22">
        <f t="shared" si="38"/>
        <v>1.0251749002198332</v>
      </c>
      <c r="AD69" s="19">
        <f t="shared" si="39"/>
        <v>1.0244510428584732</v>
      </c>
      <c r="AE69" s="25">
        <f t="shared" si="40"/>
        <v>1.0249454666253788</v>
      </c>
      <c r="AF69" s="19">
        <f t="shared" si="41"/>
        <v>1.0326775043878966</v>
      </c>
      <c r="AG69" s="25">
        <f t="shared" si="42"/>
        <v>1.0253849792400274</v>
      </c>
      <c r="BA69" s="1"/>
    </row>
    <row r="70" spans="1:53" x14ac:dyDescent="0.3">
      <c r="A70" s="1" t="s">
        <v>76</v>
      </c>
      <c r="B70" t="s">
        <v>88</v>
      </c>
      <c r="C70">
        <v>0</v>
      </c>
      <c r="D70" t="s">
        <v>8</v>
      </c>
      <c r="E70" s="44">
        <v>1318261</v>
      </c>
      <c r="F70" s="44">
        <v>17039586</v>
      </c>
      <c r="G70" s="44">
        <v>40592</v>
      </c>
      <c r="J70" s="1">
        <f t="shared" ref="J70" si="43">DATE(2017,MONTH(RIGHT(A70,3)&amp;"1"),LEFT(A70,2))</f>
        <v>42877</v>
      </c>
      <c r="K70" t="s">
        <v>88</v>
      </c>
      <c r="L70" t="s">
        <v>8</v>
      </c>
      <c r="M70" s="13">
        <f t="shared" si="27"/>
        <v>1.0067200660627882</v>
      </c>
      <c r="N70" s="14">
        <f t="shared" si="28"/>
        <v>1.0075425617250116</v>
      </c>
      <c r="O70" s="15">
        <f t="shared" si="29"/>
        <v>0.95759939607448408</v>
      </c>
      <c r="R70" s="5">
        <v>42858</v>
      </c>
      <c r="S70" s="6">
        <v>1.0251440596102115</v>
      </c>
      <c r="T70" s="6">
        <v>1.0250186796043292</v>
      </c>
      <c r="U70" s="6">
        <v>1.0249847614142711</v>
      </c>
      <c r="V70" s="6">
        <v>1.0252091422167073</v>
      </c>
      <c r="W70" s="6">
        <v>1.0255963524911376</v>
      </c>
      <c r="X70" s="6">
        <v>1.0084988044495269</v>
      </c>
      <c r="AA70" s="1">
        <v>42858</v>
      </c>
      <c r="AB70" s="21">
        <f t="shared" si="37"/>
        <v>1.0251440596102115</v>
      </c>
      <c r="AC70" s="22">
        <f t="shared" si="38"/>
        <v>1.0252091422167073</v>
      </c>
      <c r="AD70" s="19">
        <f t="shared" si="39"/>
        <v>1.0250186796043292</v>
      </c>
      <c r="AE70" s="25">
        <f t="shared" si="40"/>
        <v>1.0255963524911376</v>
      </c>
      <c r="AF70" s="19">
        <f t="shared" si="41"/>
        <v>1.0249847614142711</v>
      </c>
      <c r="AG70" s="25">
        <f t="shared" si="42"/>
        <v>1.0084988044495269</v>
      </c>
      <c r="BA70" s="1"/>
    </row>
    <row r="71" spans="1:53" x14ac:dyDescent="0.3">
      <c r="R71" s="16">
        <v>42859</v>
      </c>
      <c r="S71" s="17">
        <v>1.0839251778449068</v>
      </c>
      <c r="T71" s="17">
        <v>1.0834107289103732</v>
      </c>
      <c r="U71" s="17">
        <v>1.0851076169389642</v>
      </c>
      <c r="V71" s="17">
        <v>1.0833396580008992</v>
      </c>
      <c r="W71" s="17">
        <v>1.0790645004638073</v>
      </c>
      <c r="X71" s="17">
        <v>1.1255474849696674</v>
      </c>
      <c r="AA71" s="1">
        <v>42859</v>
      </c>
      <c r="AB71" s="21">
        <f t="shared" si="37"/>
        <v>1.0839251778449068</v>
      </c>
      <c r="AC71" s="22">
        <f t="shared" si="38"/>
        <v>1.0833396580008992</v>
      </c>
      <c r="AD71" s="19">
        <f t="shared" si="39"/>
        <v>1.0834107289103732</v>
      </c>
      <c r="AE71" s="25">
        <f t="shared" si="40"/>
        <v>1.0790645004638073</v>
      </c>
      <c r="AF71" s="19">
        <f t="shared" si="41"/>
        <v>1.0851076169389642</v>
      </c>
      <c r="AG71" s="25">
        <f t="shared" si="42"/>
        <v>1.1255474849696674</v>
      </c>
    </row>
    <row r="72" spans="1:53" x14ac:dyDescent="0.3">
      <c r="R72" s="16">
        <v>42860</v>
      </c>
      <c r="S72" s="17">
        <v>1.0756286634591254</v>
      </c>
      <c r="T72" s="17">
        <v>1.0758355760629805</v>
      </c>
      <c r="U72" s="17">
        <v>1.0661089669758264</v>
      </c>
      <c r="V72" s="17">
        <v>1.075370002868175</v>
      </c>
      <c r="W72" s="17">
        <v>1.0611098946230593</v>
      </c>
      <c r="X72" s="17">
        <v>1.164402155653214</v>
      </c>
      <c r="AA72" s="1">
        <v>42860</v>
      </c>
      <c r="AB72" s="21">
        <f t="shared" si="37"/>
        <v>1.0756286634591254</v>
      </c>
      <c r="AC72" s="22">
        <f t="shared" si="38"/>
        <v>1.075370002868175</v>
      </c>
      <c r="AD72" s="19">
        <f t="shared" si="39"/>
        <v>1.0758355760629805</v>
      </c>
      <c r="AE72" s="25">
        <f t="shared" si="40"/>
        <v>1.0611098946230593</v>
      </c>
      <c r="AF72" s="19">
        <f t="shared" si="41"/>
        <v>1.0661089669758264</v>
      </c>
      <c r="AG72" s="25">
        <f t="shared" si="42"/>
        <v>1.164402155653214</v>
      </c>
    </row>
    <row r="73" spans="1:53" x14ac:dyDescent="0.3">
      <c r="R73" s="16">
        <v>42861</v>
      </c>
      <c r="S73" s="17">
        <v>1.0719128020283224</v>
      </c>
      <c r="T73" s="17">
        <v>1.0718248218717501</v>
      </c>
      <c r="U73" s="17">
        <v>1.0610578178239827</v>
      </c>
      <c r="V73" s="17">
        <v>1.0719265582235271</v>
      </c>
      <c r="W73" s="17">
        <v>1.0534316328808837</v>
      </c>
      <c r="X73" s="17">
        <v>1.181711355624399</v>
      </c>
      <c r="AA73" s="1">
        <v>42861</v>
      </c>
      <c r="AB73" s="21">
        <f t="shared" si="37"/>
        <v>1.0719128020283224</v>
      </c>
      <c r="AC73" s="22">
        <f t="shared" si="38"/>
        <v>1.0719265582235271</v>
      </c>
      <c r="AD73" s="19">
        <f t="shared" si="39"/>
        <v>1.0718248218717501</v>
      </c>
      <c r="AE73" s="25">
        <f t="shared" si="40"/>
        <v>1.0534316328808837</v>
      </c>
      <c r="AF73" s="19">
        <f t="shared" si="41"/>
        <v>1.0610578178239827</v>
      </c>
      <c r="AG73" s="25">
        <f t="shared" si="42"/>
        <v>1.181711355624399</v>
      </c>
    </row>
    <row r="74" spans="1:53" x14ac:dyDescent="0.3">
      <c r="R74" s="16">
        <v>42862</v>
      </c>
      <c r="S74" s="17">
        <v>1.0671058631940114</v>
      </c>
      <c r="T74" s="17">
        <v>1.0674644197327317</v>
      </c>
      <c r="U74" s="17">
        <v>1.0791943236438544</v>
      </c>
      <c r="V74" s="17">
        <v>1.067228505612529</v>
      </c>
      <c r="W74" s="17">
        <v>1.04744229827783</v>
      </c>
      <c r="X74" s="17">
        <v>1.2022143139580861</v>
      </c>
      <c r="AA74" s="1">
        <v>42862</v>
      </c>
      <c r="AB74" s="21">
        <f t="shared" si="37"/>
        <v>1.0671058631940114</v>
      </c>
      <c r="AC74" s="22">
        <f t="shared" si="38"/>
        <v>1.067228505612529</v>
      </c>
      <c r="AD74" s="19">
        <f t="shared" si="39"/>
        <v>1.0674644197327317</v>
      </c>
      <c r="AE74" s="25">
        <f t="shared" si="40"/>
        <v>1.04744229827783</v>
      </c>
      <c r="AF74" s="19">
        <f t="shared" si="41"/>
        <v>1.0791943236438544</v>
      </c>
      <c r="AG74" s="25">
        <f t="shared" si="42"/>
        <v>1.2022143139580861</v>
      </c>
    </row>
    <row r="75" spans="1:53" x14ac:dyDescent="0.3">
      <c r="R75" s="16">
        <v>42863</v>
      </c>
      <c r="S75" s="17">
        <v>1.057910530232909</v>
      </c>
      <c r="T75" s="17">
        <v>1.0581251417057549</v>
      </c>
      <c r="U75" s="17">
        <v>1.0442136745036139</v>
      </c>
      <c r="V75" s="17">
        <v>1.0585285333963856</v>
      </c>
      <c r="W75" s="17">
        <v>1.0378254756036489</v>
      </c>
      <c r="X75" s="17">
        <v>1.1895280725756108</v>
      </c>
      <c r="AA75" s="1">
        <v>42863</v>
      </c>
      <c r="AB75" s="21">
        <f t="shared" si="37"/>
        <v>1.057910530232909</v>
      </c>
      <c r="AC75" s="22">
        <f t="shared" si="38"/>
        <v>1.0585285333963856</v>
      </c>
      <c r="AD75" s="19">
        <f t="shared" si="39"/>
        <v>1.0581251417057549</v>
      </c>
      <c r="AE75" s="25">
        <f t="shared" si="40"/>
        <v>1.0378254756036489</v>
      </c>
      <c r="AF75" s="19">
        <f t="shared" si="41"/>
        <v>1.0442136745036139</v>
      </c>
      <c r="AG75" s="25">
        <f t="shared" si="42"/>
        <v>1.1895280725756108</v>
      </c>
    </row>
    <row r="76" spans="1:53" x14ac:dyDescent="0.3">
      <c r="R76" s="16">
        <v>42864</v>
      </c>
      <c r="S76" s="17">
        <v>1.0493280658837991</v>
      </c>
      <c r="T76" s="17">
        <v>1.049065878278876</v>
      </c>
      <c r="U76" s="17">
        <v>1.0322107768056112</v>
      </c>
      <c r="V76" s="17">
        <v>1.0505349782284981</v>
      </c>
      <c r="W76" s="17">
        <v>1.0294115809680973</v>
      </c>
      <c r="X76" s="17">
        <v>1.1790613338939402</v>
      </c>
      <c r="AA76" s="1">
        <v>42864</v>
      </c>
      <c r="AB76" s="21">
        <f t="shared" si="37"/>
        <v>1.0493280658837991</v>
      </c>
      <c r="AC76" s="22">
        <f t="shared" si="38"/>
        <v>1.0505349782284981</v>
      </c>
      <c r="AD76" s="19">
        <f t="shared" si="39"/>
        <v>1.049065878278876</v>
      </c>
      <c r="AE76" s="25">
        <f t="shared" si="40"/>
        <v>1.0294115809680973</v>
      </c>
      <c r="AF76" s="19">
        <f t="shared" si="41"/>
        <v>1.0322107768056112</v>
      </c>
      <c r="AG76" s="25">
        <f t="shared" si="42"/>
        <v>1.1790613338939402</v>
      </c>
    </row>
    <row r="77" spans="1:53" x14ac:dyDescent="0.3">
      <c r="R77" s="16">
        <v>42865</v>
      </c>
      <c r="S77" s="17">
        <v>1.0450517143213565</v>
      </c>
      <c r="T77" s="17">
        <v>1.0448736720894867</v>
      </c>
      <c r="U77" s="17">
        <v>1.0366866914178241</v>
      </c>
      <c r="V77" s="17">
        <v>1.0453804587119242</v>
      </c>
      <c r="W77" s="17">
        <v>1.0252806508072343</v>
      </c>
      <c r="X77" s="17">
        <v>1.1583324669924109</v>
      </c>
      <c r="AA77" s="1">
        <v>42865</v>
      </c>
      <c r="AB77" s="21">
        <f t="shared" si="37"/>
        <v>1.0450517143213565</v>
      </c>
      <c r="AC77" s="22">
        <f t="shared" si="38"/>
        <v>1.0453804587119242</v>
      </c>
      <c r="AD77" s="19">
        <f t="shared" si="39"/>
        <v>1.0448736720894867</v>
      </c>
      <c r="AE77" s="25">
        <f t="shared" si="40"/>
        <v>1.0252806508072343</v>
      </c>
      <c r="AF77" s="19">
        <f t="shared" si="41"/>
        <v>1.0366866914178241</v>
      </c>
      <c r="AG77" s="25">
        <f t="shared" si="42"/>
        <v>1.1583324669924109</v>
      </c>
    </row>
    <row r="78" spans="1:53" x14ac:dyDescent="0.3">
      <c r="R78" s="16">
        <v>42866</v>
      </c>
      <c r="S78" s="17">
        <v>1.0852305035968826</v>
      </c>
      <c r="T78" s="17">
        <v>1.0848011248885461</v>
      </c>
      <c r="U78" s="17">
        <v>1.0741156442858459</v>
      </c>
      <c r="V78" s="17">
        <v>1.0866724102988385</v>
      </c>
      <c r="W78" s="17">
        <v>1.0658993261132341</v>
      </c>
      <c r="X78" s="17">
        <v>1.1639326423460921</v>
      </c>
      <c r="AA78" s="1">
        <v>42866</v>
      </c>
      <c r="AB78" s="21">
        <f t="shared" si="37"/>
        <v>1.0852305035968826</v>
      </c>
      <c r="AC78" s="22">
        <f t="shared" si="38"/>
        <v>1.0866724102988385</v>
      </c>
      <c r="AD78" s="19">
        <f t="shared" si="39"/>
        <v>1.0848011248885461</v>
      </c>
      <c r="AE78" s="25">
        <f t="shared" si="40"/>
        <v>1.0658993261132341</v>
      </c>
      <c r="AF78" s="19">
        <f t="shared" si="41"/>
        <v>1.0741156442858459</v>
      </c>
      <c r="AG78" s="25">
        <f t="shared" si="42"/>
        <v>1.1639326423460921</v>
      </c>
    </row>
    <row r="79" spans="1:53" x14ac:dyDescent="0.3">
      <c r="R79" s="16">
        <v>42867</v>
      </c>
      <c r="S79" s="17">
        <v>1.082474367692235</v>
      </c>
      <c r="T79" s="17">
        <v>1.0819578677414021</v>
      </c>
      <c r="U79" s="17">
        <v>1.075437639340729</v>
      </c>
      <c r="V79" s="17">
        <v>1.0823008732183743</v>
      </c>
      <c r="W79" s="17">
        <v>1.0611680805640653</v>
      </c>
      <c r="X79" s="17">
        <v>1.182222580601809</v>
      </c>
      <c r="AA79" s="1">
        <v>42867</v>
      </c>
      <c r="AB79" s="21">
        <f t="shared" si="37"/>
        <v>1.082474367692235</v>
      </c>
      <c r="AC79" s="22">
        <f t="shared" si="38"/>
        <v>1.0823008732183743</v>
      </c>
      <c r="AD79" s="19">
        <f t="shared" si="39"/>
        <v>1.0819578677414021</v>
      </c>
      <c r="AE79" s="25">
        <f t="shared" si="40"/>
        <v>1.0611680805640653</v>
      </c>
      <c r="AF79" s="19">
        <f t="shared" si="41"/>
        <v>1.075437639340729</v>
      </c>
      <c r="AG79" s="25">
        <f t="shared" si="42"/>
        <v>1.182222580601809</v>
      </c>
    </row>
    <row r="80" spans="1:53" x14ac:dyDescent="0.3">
      <c r="R80" s="16">
        <v>42868</v>
      </c>
      <c r="S80" s="17">
        <v>1.0762082109080491</v>
      </c>
      <c r="T80" s="17">
        <v>1.0764825861095293</v>
      </c>
      <c r="U80" s="17">
        <v>1.0752160553744401</v>
      </c>
      <c r="V80" s="17">
        <v>1.0773510477892674</v>
      </c>
      <c r="W80" s="17">
        <v>1.0557355910135948</v>
      </c>
      <c r="X80" s="17">
        <v>1.1465655378698858</v>
      </c>
      <c r="AA80" s="1">
        <v>42868</v>
      </c>
      <c r="AB80" s="21">
        <f t="shared" si="37"/>
        <v>1.0762082109080491</v>
      </c>
      <c r="AC80" s="22">
        <f t="shared" si="38"/>
        <v>1.0773510477892674</v>
      </c>
      <c r="AD80" s="19">
        <f t="shared" si="39"/>
        <v>1.0764825861095293</v>
      </c>
      <c r="AE80" s="25">
        <f t="shared" si="40"/>
        <v>1.0557355910135948</v>
      </c>
      <c r="AF80" s="19">
        <f t="shared" si="41"/>
        <v>1.0752160553744401</v>
      </c>
      <c r="AG80" s="25">
        <f t="shared" si="42"/>
        <v>1.1465655378698858</v>
      </c>
    </row>
    <row r="81" spans="18:33" x14ac:dyDescent="0.3">
      <c r="R81" s="16">
        <v>42869</v>
      </c>
      <c r="S81" s="17">
        <v>1.0699459535501283</v>
      </c>
      <c r="T81" s="17">
        <v>1.0703357006084115</v>
      </c>
      <c r="U81" s="17">
        <v>1.0715266651407644</v>
      </c>
      <c r="V81" s="17">
        <v>1.0709263064758945</v>
      </c>
      <c r="W81" s="17">
        <v>1.0495968770930588</v>
      </c>
      <c r="X81" s="17">
        <v>1.1240279425332806</v>
      </c>
      <c r="AA81" s="1">
        <v>42869</v>
      </c>
      <c r="AB81" s="21">
        <f t="shared" si="37"/>
        <v>1.0699459535501283</v>
      </c>
      <c r="AC81" s="22">
        <f t="shared" si="38"/>
        <v>1.0709263064758945</v>
      </c>
      <c r="AD81" s="19">
        <f t="shared" si="39"/>
        <v>1.0703357006084115</v>
      </c>
      <c r="AE81" s="25">
        <f t="shared" si="40"/>
        <v>1.0495968770930588</v>
      </c>
      <c r="AF81" s="19">
        <f t="shared" si="41"/>
        <v>1.0715266651407644</v>
      </c>
      <c r="AG81" s="25">
        <f t="shared" si="42"/>
        <v>1.1240279425332806</v>
      </c>
    </row>
    <row r="82" spans="18:33" x14ac:dyDescent="0.3">
      <c r="R82" s="16">
        <v>42870</v>
      </c>
      <c r="S82" s="17">
        <v>1.0618427567818991</v>
      </c>
      <c r="T82" s="17">
        <v>1.0618423590306669</v>
      </c>
      <c r="U82" s="17">
        <v>1.0711107418792059</v>
      </c>
      <c r="V82" s="17">
        <v>1.0622734820018616</v>
      </c>
      <c r="W82" s="17">
        <v>1.0408368270216233</v>
      </c>
      <c r="X82" s="17">
        <v>1.1103643391289333</v>
      </c>
      <c r="AA82" s="1">
        <v>42870</v>
      </c>
      <c r="AB82" s="21">
        <f t="shared" si="37"/>
        <v>1.0618427567818991</v>
      </c>
      <c r="AC82" s="22">
        <f t="shared" si="38"/>
        <v>1.0622734820018616</v>
      </c>
      <c r="AD82" s="19">
        <f t="shared" si="39"/>
        <v>1.0618423590306669</v>
      </c>
      <c r="AE82" s="25">
        <f t="shared" si="40"/>
        <v>1.0408368270216233</v>
      </c>
      <c r="AF82" s="19">
        <f t="shared" si="41"/>
        <v>1.0711107418792059</v>
      </c>
      <c r="AG82" s="25">
        <f t="shared" si="42"/>
        <v>1.1103643391289333</v>
      </c>
    </row>
    <row r="83" spans="18:33" x14ac:dyDescent="0.3">
      <c r="R83" s="16">
        <v>42871</v>
      </c>
      <c r="S83" s="17">
        <v>1.0559071417682206</v>
      </c>
      <c r="T83" s="17">
        <v>1.0556123868117322</v>
      </c>
      <c r="U83" s="17">
        <v>1.0684774820375618</v>
      </c>
      <c r="V83" s="17">
        <v>1.0577960454254429</v>
      </c>
      <c r="W83" s="17">
        <v>1.0369159220795001</v>
      </c>
      <c r="X83" s="17">
        <v>1.1066116571188311</v>
      </c>
      <c r="AA83" s="1">
        <v>42871</v>
      </c>
      <c r="AB83" s="21">
        <f t="shared" si="37"/>
        <v>1.0559071417682206</v>
      </c>
      <c r="AC83" s="22">
        <f t="shared" si="38"/>
        <v>1.0577960454254429</v>
      </c>
      <c r="AD83" s="19">
        <f t="shared" si="39"/>
        <v>1.0556123868117322</v>
      </c>
      <c r="AE83" s="25">
        <f t="shared" si="40"/>
        <v>1.0369159220795001</v>
      </c>
      <c r="AF83" s="19">
        <f t="shared" si="41"/>
        <v>1.0684774820375618</v>
      </c>
      <c r="AG83" s="25">
        <f t="shared" si="42"/>
        <v>1.1066116571188311</v>
      </c>
    </row>
    <row r="84" spans="18:33" x14ac:dyDescent="0.3">
      <c r="R84" s="16">
        <v>42872</v>
      </c>
      <c r="S84" s="17">
        <v>1.0493936941634068</v>
      </c>
      <c r="T84" s="17">
        <v>1.0495880870621468</v>
      </c>
      <c r="U84" s="17">
        <v>1.0472151688304916</v>
      </c>
      <c r="V84" s="17">
        <v>1.0497314173638075</v>
      </c>
      <c r="W84" s="17">
        <v>1.0291678644971431</v>
      </c>
      <c r="X84" s="17">
        <v>1.0792961846345774</v>
      </c>
      <c r="AA84" s="1">
        <v>42872</v>
      </c>
      <c r="AB84" s="21">
        <f t="shared" si="37"/>
        <v>1.0493936941634068</v>
      </c>
      <c r="AC84" s="22">
        <f t="shared" si="38"/>
        <v>1.0497314173638075</v>
      </c>
      <c r="AD84" s="19">
        <f t="shared" si="39"/>
        <v>1.0495880870621468</v>
      </c>
      <c r="AE84" s="25">
        <f t="shared" si="40"/>
        <v>1.0291678644971431</v>
      </c>
      <c r="AF84" s="19">
        <f t="shared" si="41"/>
        <v>1.0472151688304916</v>
      </c>
      <c r="AG84" s="25">
        <f t="shared" si="42"/>
        <v>1.0792961846345774</v>
      </c>
    </row>
    <row r="85" spans="18:33" x14ac:dyDescent="0.3">
      <c r="R85" s="16">
        <v>42873</v>
      </c>
      <c r="S85" s="17">
        <v>1.0911775660568657</v>
      </c>
      <c r="T85" s="17">
        <v>1.0911566409353519</v>
      </c>
      <c r="U85" s="17">
        <v>1.0729488985852356</v>
      </c>
      <c r="V85" s="17">
        <v>1.0911494409132876</v>
      </c>
      <c r="W85" s="17">
        <v>1.0693886615216108</v>
      </c>
      <c r="X85" s="17">
        <v>1.1136048314698441</v>
      </c>
      <c r="AA85" s="1">
        <v>42873</v>
      </c>
      <c r="AB85" s="21">
        <f t="shared" si="37"/>
        <v>1.0911775660568657</v>
      </c>
      <c r="AC85" s="22">
        <f t="shared" si="38"/>
        <v>1.0911494409132876</v>
      </c>
      <c r="AD85" s="19">
        <f t="shared" si="39"/>
        <v>1.0911566409353519</v>
      </c>
      <c r="AE85" s="25">
        <f t="shared" si="40"/>
        <v>1.0693886615216108</v>
      </c>
      <c r="AF85" s="19">
        <f t="shared" si="41"/>
        <v>1.0729488985852356</v>
      </c>
      <c r="AG85" s="25">
        <f t="shared" si="42"/>
        <v>1.1136048314698441</v>
      </c>
    </row>
    <row r="86" spans="18:33" x14ac:dyDescent="0.3">
      <c r="R86" s="16">
        <v>42874</v>
      </c>
      <c r="S86" s="17">
        <v>1.0897517979265556</v>
      </c>
      <c r="T86" s="17">
        <v>1.0898082990832874</v>
      </c>
      <c r="U86" s="17">
        <v>1.0818700451952286</v>
      </c>
      <c r="V86" s="17">
        <v>1.0884624758153161</v>
      </c>
      <c r="W86" s="17">
        <v>1.0667205290253174</v>
      </c>
      <c r="X86" s="17">
        <v>1.0993562606673923</v>
      </c>
      <c r="AA86" s="1">
        <v>42874</v>
      </c>
      <c r="AB86" s="21">
        <f t="shared" si="37"/>
        <v>1.0897517979265556</v>
      </c>
      <c r="AC86" s="22">
        <f t="shared" si="38"/>
        <v>1.0884624758153161</v>
      </c>
      <c r="AD86" s="19">
        <f t="shared" si="39"/>
        <v>1.0898082990832874</v>
      </c>
      <c r="AE86" s="25">
        <f t="shared" si="40"/>
        <v>1.0667205290253174</v>
      </c>
      <c r="AF86" s="19">
        <f t="shared" si="41"/>
        <v>1.0818700451952286</v>
      </c>
      <c r="AG86" s="25">
        <f t="shared" si="42"/>
        <v>1.0993562606673923</v>
      </c>
    </row>
    <row r="87" spans="18:33" x14ac:dyDescent="0.3">
      <c r="R87" s="16">
        <v>42875</v>
      </c>
      <c r="S87" s="17">
        <v>1.0779984270102116</v>
      </c>
      <c r="T87" s="17">
        <v>1.0781494561198812</v>
      </c>
      <c r="U87" s="17">
        <v>1.0560304720081937</v>
      </c>
      <c r="V87" s="17">
        <v>1.0790230979194873</v>
      </c>
      <c r="W87" s="17">
        <v>1.0578567121878204</v>
      </c>
      <c r="X87" s="17">
        <v>1.1056778121995514</v>
      </c>
      <c r="AA87" s="1">
        <v>42875</v>
      </c>
      <c r="AB87" s="21">
        <f t="shared" si="37"/>
        <v>1.0779984270102116</v>
      </c>
      <c r="AC87" s="22">
        <f t="shared" si="38"/>
        <v>1.0790230979194873</v>
      </c>
      <c r="AD87" s="19">
        <f t="shared" si="39"/>
        <v>1.0781494561198812</v>
      </c>
      <c r="AE87" s="25">
        <f t="shared" si="40"/>
        <v>1.0578567121878204</v>
      </c>
      <c r="AF87" s="19">
        <f t="shared" si="41"/>
        <v>1.0560304720081937</v>
      </c>
      <c r="AG87" s="25">
        <f t="shared" si="42"/>
        <v>1.1056778121995514</v>
      </c>
    </row>
    <row r="88" spans="18:33" x14ac:dyDescent="0.3">
      <c r="R88" s="16">
        <v>42876</v>
      </c>
      <c r="S88" s="17">
        <v>1.0735141360852467</v>
      </c>
      <c r="T88" s="17">
        <v>1.0737576298145268</v>
      </c>
      <c r="U88" s="17">
        <v>1.0677298614570572</v>
      </c>
      <c r="V88" s="17">
        <v>1.07370251919839</v>
      </c>
      <c r="W88" s="17">
        <v>1.0523389441471152</v>
      </c>
      <c r="X88" s="17">
        <v>1.0666666666666667</v>
      </c>
      <c r="AA88" s="1">
        <v>42876</v>
      </c>
      <c r="AB88" s="21">
        <f t="shared" si="37"/>
        <v>1.0735141360852467</v>
      </c>
      <c r="AC88" s="22">
        <f t="shared" si="38"/>
        <v>1.07370251919839</v>
      </c>
      <c r="AD88" s="19">
        <f t="shared" si="39"/>
        <v>1.0737576298145268</v>
      </c>
      <c r="AE88" s="25">
        <f t="shared" si="40"/>
        <v>1.0523389441471152</v>
      </c>
      <c r="AF88" s="19">
        <f t="shared" si="41"/>
        <v>1.0677298614570572</v>
      </c>
      <c r="AG88" s="25">
        <f t="shared" si="42"/>
        <v>1.0666666666666667</v>
      </c>
    </row>
    <row r="89" spans="18:33" ht="15" thickBot="1" x14ac:dyDescent="0.35">
      <c r="R89" s="16">
        <v>42877</v>
      </c>
      <c r="S89" s="17">
        <v>1.0702033783678246</v>
      </c>
      <c r="T89" s="17">
        <v>1.0700620640722078</v>
      </c>
      <c r="U89" s="17">
        <v>1.0780958710642186</v>
      </c>
      <c r="V89" s="17">
        <v>1.071125991235244</v>
      </c>
      <c r="W89" s="17">
        <v>1.0511344940755658</v>
      </c>
      <c r="X89" s="17">
        <v>1.0783269355931302</v>
      </c>
      <c r="AA89" s="1">
        <v>42877</v>
      </c>
      <c r="AB89" s="23">
        <f t="shared" si="37"/>
        <v>1.0702033783678246</v>
      </c>
      <c r="AC89" s="24">
        <f t="shared" si="38"/>
        <v>1.071125991235244</v>
      </c>
      <c r="AD89" s="26">
        <f t="shared" si="39"/>
        <v>1.0700620640722078</v>
      </c>
      <c r="AE89" s="27">
        <f t="shared" si="40"/>
        <v>1.0511344940755658</v>
      </c>
      <c r="AF89" s="26">
        <f t="shared" si="41"/>
        <v>1.0780958710642186</v>
      </c>
      <c r="AG89" s="27">
        <f t="shared" si="42"/>
        <v>1.0783269355931302</v>
      </c>
    </row>
  </sheetData>
  <mergeCells count="8">
    <mergeCell ref="BF3:BG3"/>
    <mergeCell ref="AB15:AC15"/>
    <mergeCell ref="AD15:AE15"/>
    <mergeCell ref="AB55:AC55"/>
    <mergeCell ref="AD55:AE55"/>
    <mergeCell ref="AF55:AG55"/>
    <mergeCell ref="BB3:BC3"/>
    <mergeCell ref="BD3:BE3"/>
  </mergeCells>
  <conditionalFormatting sqref="BB5:BB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5:BC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D5:BD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5:BE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5:BF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5:BG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7:U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7:X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8:U4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8:X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B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7:AC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7:AD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7:AE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5"/>
  <drawing r:id="rId6"/>
  <tableParts count="1"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29"/>
  <sheetViews>
    <sheetView workbookViewId="0">
      <selection activeCell="A14" sqref="A14"/>
    </sheetView>
  </sheetViews>
  <sheetFormatPr defaultRowHeight="14.4" x14ac:dyDescent="0.3"/>
  <cols>
    <col min="16" max="16" width="11.5546875" bestFit="1" customWidth="1"/>
  </cols>
  <sheetData>
    <row r="1" spans="1:17" x14ac:dyDescent="0.3">
      <c r="J1" s="3" t="s">
        <v>151</v>
      </c>
      <c r="K1" s="3"/>
      <c r="L1" s="3"/>
      <c r="O1" s="3" t="s">
        <v>152</v>
      </c>
      <c r="P1" s="3"/>
      <c r="Q1" s="3"/>
    </row>
    <row r="3" spans="1:17" x14ac:dyDescent="0.3">
      <c r="J3" t="s">
        <v>148</v>
      </c>
      <c r="K3" t="s">
        <v>149</v>
      </c>
      <c r="L3" t="s">
        <v>150</v>
      </c>
      <c r="O3" t="s">
        <v>148</v>
      </c>
      <c r="P3" t="s">
        <v>149</v>
      </c>
    </row>
    <row r="4" spans="1:17" x14ac:dyDescent="0.3">
      <c r="A4" t="s">
        <v>144</v>
      </c>
      <c r="J4">
        <v>197705</v>
      </c>
      <c r="K4" s="1">
        <v>42845</v>
      </c>
      <c r="L4">
        <v>0</v>
      </c>
      <c r="O4">
        <v>24723489</v>
      </c>
      <c r="P4" s="1">
        <v>42845</v>
      </c>
    </row>
    <row r="5" spans="1:17" x14ac:dyDescent="0.3">
      <c r="J5">
        <v>197705</v>
      </c>
      <c r="K5" s="1">
        <v>42846</v>
      </c>
      <c r="L5">
        <v>0</v>
      </c>
      <c r="O5">
        <v>24723489</v>
      </c>
      <c r="P5" s="1">
        <v>42846</v>
      </c>
    </row>
    <row r="6" spans="1:17" x14ac:dyDescent="0.3">
      <c r="A6" s="70" t="s">
        <v>145</v>
      </c>
      <c r="B6" s="70" t="s">
        <v>147</v>
      </c>
      <c r="C6" s="70"/>
      <c r="D6" s="70" t="s">
        <v>146</v>
      </c>
      <c r="E6" s="70" t="s">
        <v>147</v>
      </c>
      <c r="J6">
        <v>197705</v>
      </c>
      <c r="K6" s="1">
        <v>42847</v>
      </c>
      <c r="L6">
        <v>0</v>
      </c>
      <c r="O6">
        <v>24723489</v>
      </c>
      <c r="P6" s="1">
        <v>42852</v>
      </c>
      <c r="Q6">
        <v>1</v>
      </c>
    </row>
    <row r="7" spans="1:17" x14ac:dyDescent="0.3">
      <c r="A7" s="69">
        <v>197705</v>
      </c>
      <c r="B7">
        <f>SUMIF($J$4:$J$129,A7,$L$4:$L$129)</f>
        <v>9</v>
      </c>
      <c r="D7" s="69">
        <v>24723489</v>
      </c>
      <c r="E7">
        <f>SUMIF($O$4:$O$94,D7,$Q$4:$Q$94)</f>
        <v>12</v>
      </c>
      <c r="F7" s="69"/>
      <c r="J7">
        <v>197705</v>
      </c>
      <c r="K7" s="1">
        <v>42848</v>
      </c>
      <c r="L7">
        <v>0</v>
      </c>
      <c r="O7">
        <v>24723489</v>
      </c>
      <c r="P7" s="1">
        <v>42853</v>
      </c>
      <c r="Q7">
        <v>1</v>
      </c>
    </row>
    <row r="8" spans="1:17" x14ac:dyDescent="0.3">
      <c r="A8" s="69">
        <v>490596</v>
      </c>
      <c r="B8">
        <f t="shared" ref="B8:B11" si="0">SUMIF($J$4:$J$129,A8,$L$4:$L$129)</f>
        <v>17</v>
      </c>
      <c r="D8" s="69">
        <v>37565750</v>
      </c>
      <c r="E8">
        <f t="shared" ref="E8:E11" si="1">SUMIF($O$4:$O$94,D8,$Q$4:$Q$94)</f>
        <v>5</v>
      </c>
      <c r="F8" s="69"/>
      <c r="J8">
        <v>197705</v>
      </c>
      <c r="K8" s="1">
        <v>42849</v>
      </c>
      <c r="L8">
        <v>0</v>
      </c>
      <c r="O8">
        <v>24723489</v>
      </c>
      <c r="P8" s="1">
        <v>42854</v>
      </c>
      <c r="Q8">
        <v>1</v>
      </c>
    </row>
    <row r="9" spans="1:17" x14ac:dyDescent="0.3">
      <c r="A9" s="69">
        <v>37062839</v>
      </c>
      <c r="B9">
        <f t="shared" si="0"/>
        <v>14</v>
      </c>
      <c r="D9" s="69">
        <v>40503677</v>
      </c>
      <c r="E9">
        <f t="shared" si="1"/>
        <v>5</v>
      </c>
      <c r="F9" s="69"/>
      <c r="J9">
        <v>197705</v>
      </c>
      <c r="K9" s="1">
        <v>42850</v>
      </c>
      <c r="L9">
        <v>0</v>
      </c>
      <c r="O9">
        <v>24723489</v>
      </c>
      <c r="P9" s="1">
        <v>42855</v>
      </c>
      <c r="Q9">
        <v>1</v>
      </c>
    </row>
    <row r="10" spans="1:17" x14ac:dyDescent="0.3">
      <c r="A10" s="69">
        <v>44008827</v>
      </c>
      <c r="B10">
        <f t="shared" si="0"/>
        <v>15</v>
      </c>
      <c r="D10" s="69">
        <v>49698713</v>
      </c>
      <c r="E10">
        <f t="shared" si="1"/>
        <v>5</v>
      </c>
      <c r="F10" s="69"/>
      <c r="J10">
        <v>197705</v>
      </c>
      <c r="K10" s="1">
        <v>42852</v>
      </c>
      <c r="L10">
        <v>0</v>
      </c>
      <c r="O10">
        <v>24723489</v>
      </c>
      <c r="P10" s="1">
        <v>42856</v>
      </c>
      <c r="Q10">
        <v>1</v>
      </c>
    </row>
    <row r="11" spans="1:17" x14ac:dyDescent="0.3">
      <c r="A11" s="69">
        <v>50010174</v>
      </c>
      <c r="B11">
        <f t="shared" si="0"/>
        <v>4</v>
      </c>
      <c r="D11" s="69">
        <v>49969792</v>
      </c>
      <c r="E11">
        <f t="shared" si="1"/>
        <v>8</v>
      </c>
      <c r="F11" s="69"/>
      <c r="J11">
        <v>197705</v>
      </c>
      <c r="K11" s="1">
        <v>42854</v>
      </c>
      <c r="L11">
        <v>0</v>
      </c>
      <c r="O11">
        <v>24723489</v>
      </c>
      <c r="P11" s="1">
        <v>42857</v>
      </c>
      <c r="Q11">
        <v>1</v>
      </c>
    </row>
    <row r="12" spans="1:17" x14ac:dyDescent="0.3">
      <c r="J12">
        <v>197705</v>
      </c>
      <c r="K12" s="1">
        <v>42855</v>
      </c>
      <c r="L12">
        <v>0</v>
      </c>
      <c r="O12">
        <v>24723489</v>
      </c>
      <c r="P12" s="1">
        <v>42858</v>
      </c>
      <c r="Q12">
        <v>1</v>
      </c>
    </row>
    <row r="13" spans="1:17" x14ac:dyDescent="0.3">
      <c r="J13">
        <v>197705</v>
      </c>
      <c r="K13" s="1">
        <v>42856</v>
      </c>
      <c r="L13">
        <v>0</v>
      </c>
      <c r="O13">
        <v>24723489</v>
      </c>
      <c r="P13" s="1">
        <v>42859</v>
      </c>
      <c r="Q13">
        <v>1</v>
      </c>
    </row>
    <row r="14" spans="1:17" x14ac:dyDescent="0.3">
      <c r="J14">
        <v>197705</v>
      </c>
      <c r="K14" s="1">
        <v>42857</v>
      </c>
      <c r="L14">
        <v>0</v>
      </c>
      <c r="O14">
        <v>24723489</v>
      </c>
      <c r="P14" s="1">
        <v>42860</v>
      </c>
      <c r="Q14">
        <v>1</v>
      </c>
    </row>
    <row r="15" spans="1:17" x14ac:dyDescent="0.3">
      <c r="A15" s="69"/>
      <c r="J15">
        <v>197705</v>
      </c>
      <c r="K15" s="1">
        <v>42859</v>
      </c>
      <c r="L15">
        <v>1</v>
      </c>
      <c r="O15">
        <v>24723489</v>
      </c>
      <c r="P15" s="1">
        <v>42861</v>
      </c>
      <c r="Q15">
        <v>1</v>
      </c>
    </row>
    <row r="16" spans="1:17" x14ac:dyDescent="0.3">
      <c r="A16" s="69"/>
      <c r="J16">
        <v>197705</v>
      </c>
      <c r="K16" s="1">
        <v>42860</v>
      </c>
      <c r="L16">
        <v>1</v>
      </c>
      <c r="O16">
        <v>24723489</v>
      </c>
      <c r="P16" s="1">
        <v>42862</v>
      </c>
      <c r="Q16">
        <v>1</v>
      </c>
    </row>
    <row r="17" spans="1:17" x14ac:dyDescent="0.3">
      <c r="A17" s="69"/>
      <c r="J17">
        <v>197705</v>
      </c>
      <c r="K17" s="1">
        <v>42861</v>
      </c>
      <c r="L17">
        <v>1</v>
      </c>
      <c r="O17">
        <v>24723489</v>
      </c>
      <c r="P17" s="1">
        <v>42863</v>
      </c>
      <c r="Q17">
        <v>1</v>
      </c>
    </row>
    <row r="18" spans="1:17" x14ac:dyDescent="0.3">
      <c r="A18" s="69"/>
      <c r="J18">
        <v>197705</v>
      </c>
      <c r="K18" s="1">
        <v>42862</v>
      </c>
      <c r="L18">
        <v>1</v>
      </c>
      <c r="O18">
        <v>24723489</v>
      </c>
      <c r="P18" s="1">
        <v>42865</v>
      </c>
    </row>
    <row r="19" spans="1:17" x14ac:dyDescent="0.3">
      <c r="A19" s="69"/>
      <c r="J19">
        <v>197705</v>
      </c>
      <c r="K19" s="1">
        <v>42863</v>
      </c>
      <c r="L19">
        <v>1</v>
      </c>
      <c r="O19">
        <v>24723489</v>
      </c>
      <c r="P19" s="1">
        <v>42866</v>
      </c>
    </row>
    <row r="20" spans="1:17" x14ac:dyDescent="0.3">
      <c r="J20">
        <v>197705</v>
      </c>
      <c r="K20" s="1">
        <v>42864</v>
      </c>
      <c r="L20">
        <v>1</v>
      </c>
      <c r="O20">
        <v>24723489</v>
      </c>
      <c r="P20" s="1">
        <v>42867</v>
      </c>
    </row>
    <row r="21" spans="1:17" x14ac:dyDescent="0.3">
      <c r="J21">
        <v>197705</v>
      </c>
      <c r="K21" s="1">
        <v>42865</v>
      </c>
      <c r="L21">
        <v>1</v>
      </c>
      <c r="O21">
        <v>24723489</v>
      </c>
      <c r="P21" s="1">
        <v>42868</v>
      </c>
    </row>
    <row r="22" spans="1:17" x14ac:dyDescent="0.3">
      <c r="J22">
        <v>197705</v>
      </c>
      <c r="K22" s="1">
        <v>42866</v>
      </c>
      <c r="L22">
        <v>1</v>
      </c>
      <c r="O22">
        <v>24723489</v>
      </c>
      <c r="P22" s="1">
        <v>42869</v>
      </c>
    </row>
    <row r="23" spans="1:17" x14ac:dyDescent="0.3">
      <c r="J23">
        <v>197705</v>
      </c>
      <c r="K23" s="1">
        <v>42867</v>
      </c>
      <c r="L23">
        <v>1</v>
      </c>
      <c r="O23">
        <v>24723489</v>
      </c>
      <c r="P23" s="1">
        <v>42871</v>
      </c>
    </row>
    <row r="24" spans="1:17" x14ac:dyDescent="0.3">
      <c r="J24">
        <v>197705</v>
      </c>
      <c r="K24" s="1">
        <v>42869</v>
      </c>
      <c r="L24">
        <v>0</v>
      </c>
      <c r="O24">
        <v>24723489</v>
      </c>
      <c r="P24" s="1">
        <v>42874</v>
      </c>
    </row>
    <row r="25" spans="1:17" x14ac:dyDescent="0.3">
      <c r="J25">
        <v>197705</v>
      </c>
      <c r="K25" s="1">
        <v>42871</v>
      </c>
      <c r="L25">
        <v>0</v>
      </c>
      <c r="O25">
        <v>24723489</v>
      </c>
      <c r="P25" s="1">
        <v>42875</v>
      </c>
    </row>
    <row r="26" spans="1:17" x14ac:dyDescent="0.3">
      <c r="J26">
        <v>197705</v>
      </c>
      <c r="K26" s="1">
        <v>42872</v>
      </c>
      <c r="L26">
        <v>0</v>
      </c>
      <c r="O26">
        <v>24723489</v>
      </c>
      <c r="P26" s="1">
        <v>42876</v>
      </c>
    </row>
    <row r="27" spans="1:17" x14ac:dyDescent="0.3">
      <c r="J27">
        <v>197705</v>
      </c>
      <c r="K27" s="1">
        <v>42873</v>
      </c>
      <c r="L27">
        <v>0</v>
      </c>
      <c r="O27">
        <v>24723489</v>
      </c>
      <c r="P27" s="1">
        <v>42877</v>
      </c>
    </row>
    <row r="28" spans="1:17" x14ac:dyDescent="0.3">
      <c r="J28">
        <v>197705</v>
      </c>
      <c r="K28" s="1">
        <v>42874</v>
      </c>
      <c r="L28">
        <v>0</v>
      </c>
      <c r="O28" s="46">
        <v>37565750</v>
      </c>
      <c r="P28" s="32">
        <v>42845</v>
      </c>
    </row>
    <row r="29" spans="1:17" x14ac:dyDescent="0.3">
      <c r="J29">
        <v>197705</v>
      </c>
      <c r="K29" s="1">
        <v>42875</v>
      </c>
      <c r="L29">
        <v>0</v>
      </c>
      <c r="O29">
        <v>37565750</v>
      </c>
      <c r="P29" s="1">
        <v>42846</v>
      </c>
    </row>
    <row r="30" spans="1:17" x14ac:dyDescent="0.3">
      <c r="J30">
        <v>197705</v>
      </c>
      <c r="K30" s="1">
        <v>42876</v>
      </c>
      <c r="L30">
        <v>0</v>
      </c>
      <c r="O30">
        <v>37565750</v>
      </c>
      <c r="P30" s="1">
        <v>42847</v>
      </c>
    </row>
    <row r="31" spans="1:17" x14ac:dyDescent="0.3">
      <c r="J31">
        <v>197705</v>
      </c>
      <c r="K31" s="1">
        <v>42877</v>
      </c>
      <c r="L31">
        <v>0</v>
      </c>
      <c r="O31">
        <v>37565750</v>
      </c>
      <c r="P31" s="1">
        <v>42848</v>
      </c>
    </row>
    <row r="32" spans="1:17" x14ac:dyDescent="0.3">
      <c r="J32">
        <v>490596</v>
      </c>
      <c r="K32" s="1">
        <v>42845</v>
      </c>
      <c r="O32">
        <v>37565750</v>
      </c>
      <c r="P32" s="1">
        <v>42850</v>
      </c>
    </row>
    <row r="33" spans="10:17" x14ac:dyDescent="0.3">
      <c r="J33">
        <v>490596</v>
      </c>
      <c r="K33" s="1">
        <v>42846</v>
      </c>
      <c r="O33">
        <v>37565750</v>
      </c>
      <c r="P33" s="1">
        <v>42851</v>
      </c>
    </row>
    <row r="34" spans="10:17" x14ac:dyDescent="0.3">
      <c r="J34">
        <v>490596</v>
      </c>
      <c r="K34" s="1">
        <v>42847</v>
      </c>
      <c r="O34">
        <v>37565750</v>
      </c>
      <c r="P34" s="1">
        <v>42854</v>
      </c>
      <c r="Q34">
        <v>1</v>
      </c>
    </row>
    <row r="35" spans="10:17" x14ac:dyDescent="0.3">
      <c r="J35">
        <v>490596</v>
      </c>
      <c r="K35" s="1">
        <v>42848</v>
      </c>
      <c r="O35">
        <v>37565750</v>
      </c>
      <c r="P35" s="1">
        <v>42855</v>
      </c>
      <c r="Q35">
        <v>1</v>
      </c>
    </row>
    <row r="36" spans="10:17" x14ac:dyDescent="0.3">
      <c r="J36">
        <v>490596</v>
      </c>
      <c r="K36" s="1">
        <v>42849</v>
      </c>
      <c r="O36">
        <v>37565750</v>
      </c>
      <c r="P36" s="1">
        <v>42856</v>
      </c>
      <c r="Q36">
        <v>1</v>
      </c>
    </row>
    <row r="37" spans="10:17" x14ac:dyDescent="0.3">
      <c r="J37">
        <v>490596</v>
      </c>
      <c r="K37" s="1">
        <v>42850</v>
      </c>
      <c r="O37">
        <v>37565750</v>
      </c>
      <c r="P37" s="1">
        <v>42857</v>
      </c>
      <c r="Q37">
        <v>1</v>
      </c>
    </row>
    <row r="38" spans="10:17" x14ac:dyDescent="0.3">
      <c r="J38">
        <v>490596</v>
      </c>
      <c r="K38" s="1">
        <v>42853</v>
      </c>
      <c r="O38">
        <v>37565750</v>
      </c>
      <c r="P38" s="1">
        <v>42858</v>
      </c>
      <c r="Q38">
        <v>1</v>
      </c>
    </row>
    <row r="39" spans="10:17" x14ac:dyDescent="0.3">
      <c r="J39">
        <v>490596</v>
      </c>
      <c r="K39" s="1">
        <v>42854</v>
      </c>
      <c r="O39">
        <v>37565750</v>
      </c>
      <c r="P39" s="1">
        <v>42860</v>
      </c>
    </row>
    <row r="40" spans="10:17" x14ac:dyDescent="0.3">
      <c r="J40">
        <v>490596</v>
      </c>
      <c r="K40" s="1">
        <v>42855</v>
      </c>
      <c r="O40">
        <v>37565750</v>
      </c>
      <c r="P40" s="1">
        <v>42862</v>
      </c>
    </row>
    <row r="41" spans="10:17" x14ac:dyDescent="0.3">
      <c r="J41">
        <v>490596</v>
      </c>
      <c r="K41" s="1">
        <v>42856</v>
      </c>
      <c r="O41">
        <v>37565750</v>
      </c>
      <c r="P41" s="1">
        <v>42865</v>
      </c>
    </row>
    <row r="42" spans="10:17" x14ac:dyDescent="0.3">
      <c r="J42">
        <v>490596</v>
      </c>
      <c r="K42" s="1">
        <v>42857</v>
      </c>
      <c r="O42">
        <v>37565750</v>
      </c>
      <c r="P42" s="1">
        <v>42866</v>
      </c>
    </row>
    <row r="43" spans="10:17" x14ac:dyDescent="0.3">
      <c r="J43">
        <v>490596</v>
      </c>
      <c r="K43" s="1">
        <v>42858</v>
      </c>
      <c r="O43">
        <v>37565750</v>
      </c>
      <c r="P43" s="1">
        <v>42867</v>
      </c>
    </row>
    <row r="44" spans="10:17" x14ac:dyDescent="0.3">
      <c r="J44">
        <v>490596</v>
      </c>
      <c r="K44" s="1">
        <v>42859</v>
      </c>
      <c r="O44">
        <v>37565750</v>
      </c>
      <c r="P44" s="1">
        <v>42869</v>
      </c>
    </row>
    <row r="45" spans="10:17" x14ac:dyDescent="0.3">
      <c r="J45">
        <v>490596</v>
      </c>
      <c r="K45" s="1">
        <v>42861</v>
      </c>
      <c r="L45">
        <v>1</v>
      </c>
      <c r="O45">
        <v>37565750</v>
      </c>
      <c r="P45" s="1">
        <v>42870</v>
      </c>
    </row>
    <row r="46" spans="10:17" x14ac:dyDescent="0.3">
      <c r="J46">
        <v>490596</v>
      </c>
      <c r="K46" s="1">
        <v>42862</v>
      </c>
      <c r="L46">
        <v>1</v>
      </c>
      <c r="O46">
        <v>37565750</v>
      </c>
      <c r="P46" s="1">
        <v>42872</v>
      </c>
    </row>
    <row r="47" spans="10:17" x14ac:dyDescent="0.3">
      <c r="J47">
        <v>490596</v>
      </c>
      <c r="K47" s="1">
        <v>42863</v>
      </c>
      <c r="L47">
        <v>1</v>
      </c>
      <c r="O47">
        <v>37565750</v>
      </c>
      <c r="P47" s="1">
        <v>42874</v>
      </c>
    </row>
    <row r="48" spans="10:17" x14ac:dyDescent="0.3">
      <c r="J48">
        <v>490596</v>
      </c>
      <c r="K48" s="1">
        <v>42864</v>
      </c>
      <c r="L48">
        <v>1</v>
      </c>
      <c r="O48">
        <v>37565750</v>
      </c>
      <c r="P48" s="1">
        <v>42875</v>
      </c>
    </row>
    <row r="49" spans="10:17" x14ac:dyDescent="0.3">
      <c r="J49">
        <v>490596</v>
      </c>
      <c r="K49" s="1">
        <v>42865</v>
      </c>
      <c r="L49">
        <v>1</v>
      </c>
      <c r="O49">
        <v>37565750</v>
      </c>
      <c r="P49" s="1">
        <v>42876</v>
      </c>
    </row>
    <row r="50" spans="10:17" x14ac:dyDescent="0.3">
      <c r="J50">
        <v>490596</v>
      </c>
      <c r="K50" s="1">
        <v>42866</v>
      </c>
      <c r="L50">
        <v>1</v>
      </c>
      <c r="O50">
        <v>37565750</v>
      </c>
      <c r="P50" s="1">
        <v>42877</v>
      </c>
    </row>
    <row r="51" spans="10:17" x14ac:dyDescent="0.3">
      <c r="J51">
        <v>490596</v>
      </c>
      <c r="K51" s="1">
        <v>42867</v>
      </c>
      <c r="L51">
        <v>1</v>
      </c>
      <c r="O51" s="46">
        <v>40503677</v>
      </c>
      <c r="P51" s="32">
        <v>42846</v>
      </c>
    </row>
    <row r="52" spans="10:17" x14ac:dyDescent="0.3">
      <c r="J52">
        <v>490596</v>
      </c>
      <c r="K52" s="1">
        <v>42868</v>
      </c>
      <c r="L52">
        <v>1</v>
      </c>
      <c r="O52">
        <v>40503677</v>
      </c>
      <c r="P52" s="1">
        <v>42847</v>
      </c>
    </row>
    <row r="53" spans="10:17" x14ac:dyDescent="0.3">
      <c r="J53">
        <v>490596</v>
      </c>
      <c r="K53" s="1">
        <v>42869</v>
      </c>
      <c r="L53">
        <v>1</v>
      </c>
      <c r="O53">
        <v>40503677</v>
      </c>
      <c r="P53" s="1">
        <v>42848</v>
      </c>
    </row>
    <row r="54" spans="10:17" x14ac:dyDescent="0.3">
      <c r="J54">
        <v>490596</v>
      </c>
      <c r="K54" s="1">
        <v>42870</v>
      </c>
      <c r="L54">
        <v>1</v>
      </c>
      <c r="O54">
        <v>40503677</v>
      </c>
      <c r="P54" s="1">
        <v>42850</v>
      </c>
    </row>
    <row r="55" spans="10:17" x14ac:dyDescent="0.3">
      <c r="J55">
        <v>490596</v>
      </c>
      <c r="K55" s="1">
        <v>42871</v>
      </c>
      <c r="L55">
        <v>1</v>
      </c>
      <c r="O55">
        <v>40503677</v>
      </c>
      <c r="P55" s="1">
        <v>42851</v>
      </c>
    </row>
    <row r="56" spans="10:17" x14ac:dyDescent="0.3">
      <c r="J56">
        <v>490596</v>
      </c>
      <c r="K56" s="1">
        <v>42872</v>
      </c>
      <c r="L56">
        <v>1</v>
      </c>
      <c r="O56">
        <v>40503677</v>
      </c>
      <c r="P56" s="1">
        <v>42854</v>
      </c>
    </row>
    <row r="57" spans="10:17" x14ac:dyDescent="0.3">
      <c r="J57">
        <v>490596</v>
      </c>
      <c r="K57" s="1">
        <v>42873</v>
      </c>
      <c r="L57">
        <v>1</v>
      </c>
      <c r="O57">
        <v>40503677</v>
      </c>
      <c r="P57" s="1">
        <v>42856</v>
      </c>
    </row>
    <row r="58" spans="10:17" x14ac:dyDescent="0.3">
      <c r="J58">
        <v>490596</v>
      </c>
      <c r="K58" s="1">
        <v>42874</v>
      </c>
      <c r="L58">
        <v>1</v>
      </c>
      <c r="O58">
        <v>40503677</v>
      </c>
      <c r="P58" s="1">
        <v>42858</v>
      </c>
    </row>
    <row r="59" spans="10:17" x14ac:dyDescent="0.3">
      <c r="J59">
        <v>490596</v>
      </c>
      <c r="K59" s="1">
        <v>42875</v>
      </c>
      <c r="L59">
        <v>1</v>
      </c>
      <c r="O59">
        <v>40503677</v>
      </c>
      <c r="P59" s="1">
        <v>42861</v>
      </c>
    </row>
    <row r="60" spans="10:17" x14ac:dyDescent="0.3">
      <c r="J60">
        <v>490596</v>
      </c>
      <c r="K60" s="1">
        <v>42876</v>
      </c>
      <c r="L60">
        <v>1</v>
      </c>
      <c r="O60">
        <v>40503677</v>
      </c>
      <c r="P60" s="1">
        <v>42863</v>
      </c>
      <c r="Q60">
        <v>1</v>
      </c>
    </row>
    <row r="61" spans="10:17" x14ac:dyDescent="0.3">
      <c r="J61">
        <v>490596</v>
      </c>
      <c r="K61" s="1">
        <v>42877</v>
      </c>
      <c r="L61">
        <v>1</v>
      </c>
      <c r="O61">
        <v>40503677</v>
      </c>
      <c r="P61" s="1">
        <v>42864</v>
      </c>
      <c r="Q61">
        <v>1</v>
      </c>
    </row>
    <row r="62" spans="10:17" x14ac:dyDescent="0.3">
      <c r="J62">
        <v>37062839</v>
      </c>
      <c r="K62" s="1">
        <v>42845</v>
      </c>
      <c r="O62">
        <v>40503677</v>
      </c>
      <c r="P62" s="1">
        <v>42865</v>
      </c>
      <c r="Q62">
        <v>1</v>
      </c>
    </row>
    <row r="63" spans="10:17" x14ac:dyDescent="0.3">
      <c r="J63">
        <v>37062839</v>
      </c>
      <c r="K63" s="1">
        <v>42847</v>
      </c>
      <c r="L63">
        <v>1</v>
      </c>
      <c r="O63">
        <v>40503677</v>
      </c>
      <c r="P63" s="1">
        <v>42866</v>
      </c>
      <c r="Q63">
        <v>1</v>
      </c>
    </row>
    <row r="64" spans="10:17" x14ac:dyDescent="0.3">
      <c r="J64">
        <v>37062839</v>
      </c>
      <c r="K64" s="1">
        <v>42848</v>
      </c>
      <c r="L64">
        <v>1</v>
      </c>
      <c r="O64">
        <v>40503677</v>
      </c>
      <c r="P64" s="1">
        <v>42867</v>
      </c>
      <c r="Q64">
        <v>1</v>
      </c>
    </row>
    <row r="65" spans="10:17" x14ac:dyDescent="0.3">
      <c r="J65">
        <v>37062839</v>
      </c>
      <c r="K65" s="1">
        <v>42849</v>
      </c>
      <c r="L65">
        <v>1</v>
      </c>
      <c r="O65">
        <v>40503677</v>
      </c>
      <c r="P65" s="1">
        <v>42869</v>
      </c>
    </row>
    <row r="66" spans="10:17" x14ac:dyDescent="0.3">
      <c r="J66">
        <v>37062839</v>
      </c>
      <c r="K66" s="1">
        <v>42850</v>
      </c>
      <c r="L66">
        <v>1</v>
      </c>
      <c r="O66">
        <v>40503677</v>
      </c>
      <c r="P66" s="1">
        <v>42870</v>
      </c>
    </row>
    <row r="67" spans="10:17" x14ac:dyDescent="0.3">
      <c r="J67">
        <v>37062839</v>
      </c>
      <c r="K67" s="1">
        <v>42851</v>
      </c>
      <c r="L67">
        <v>1</v>
      </c>
      <c r="O67">
        <v>40503677</v>
      </c>
      <c r="P67" s="1">
        <v>42871</v>
      </c>
    </row>
    <row r="68" spans="10:17" x14ac:dyDescent="0.3">
      <c r="J68">
        <v>37062839</v>
      </c>
      <c r="K68" s="1">
        <v>42852</v>
      </c>
      <c r="L68">
        <v>1</v>
      </c>
      <c r="O68">
        <v>40503677</v>
      </c>
      <c r="P68" s="1">
        <v>42873</v>
      </c>
    </row>
    <row r="69" spans="10:17" x14ac:dyDescent="0.3">
      <c r="J69">
        <v>37062839</v>
      </c>
      <c r="K69" s="1">
        <v>42853</v>
      </c>
      <c r="L69">
        <v>1</v>
      </c>
      <c r="O69">
        <v>40503677</v>
      </c>
      <c r="P69" s="1">
        <v>42874</v>
      </c>
    </row>
    <row r="70" spans="10:17" x14ac:dyDescent="0.3">
      <c r="J70">
        <v>37062839</v>
      </c>
      <c r="K70" s="1">
        <v>42854</v>
      </c>
      <c r="L70">
        <v>1</v>
      </c>
      <c r="O70">
        <v>40503677</v>
      </c>
      <c r="P70" s="1">
        <v>42875</v>
      </c>
    </row>
    <row r="71" spans="10:17" x14ac:dyDescent="0.3">
      <c r="J71">
        <v>37062839</v>
      </c>
      <c r="K71" s="1">
        <v>42855</v>
      </c>
      <c r="L71">
        <v>1</v>
      </c>
      <c r="O71">
        <v>40503677</v>
      </c>
      <c r="P71" s="1">
        <v>42876</v>
      </c>
    </row>
    <row r="72" spans="10:17" x14ac:dyDescent="0.3">
      <c r="J72">
        <v>37062839</v>
      </c>
      <c r="K72" s="1">
        <v>42856</v>
      </c>
      <c r="L72">
        <v>1</v>
      </c>
      <c r="O72">
        <v>40503677</v>
      </c>
      <c r="P72" s="1">
        <v>42877</v>
      </c>
    </row>
    <row r="73" spans="10:17" x14ac:dyDescent="0.3">
      <c r="J73">
        <v>37062839</v>
      </c>
      <c r="K73" s="1">
        <v>42857</v>
      </c>
      <c r="L73">
        <v>1</v>
      </c>
      <c r="O73" s="46">
        <v>49698713</v>
      </c>
      <c r="P73" s="32">
        <v>42863</v>
      </c>
      <c r="Q73">
        <v>1</v>
      </c>
    </row>
    <row r="74" spans="10:17" x14ac:dyDescent="0.3">
      <c r="J74">
        <v>37062839</v>
      </c>
      <c r="K74" s="1">
        <v>42858</v>
      </c>
      <c r="L74">
        <v>1</v>
      </c>
      <c r="O74">
        <v>49698713</v>
      </c>
      <c r="P74" s="1">
        <v>42864</v>
      </c>
      <c r="Q74">
        <v>1</v>
      </c>
    </row>
    <row r="75" spans="10:17" x14ac:dyDescent="0.3">
      <c r="J75">
        <v>37062839</v>
      </c>
      <c r="K75" s="1">
        <v>42859</v>
      </c>
      <c r="L75">
        <v>1</v>
      </c>
      <c r="O75">
        <v>49698713</v>
      </c>
      <c r="P75" s="1">
        <v>42865</v>
      </c>
      <c r="Q75">
        <v>1</v>
      </c>
    </row>
    <row r="76" spans="10:17" x14ac:dyDescent="0.3">
      <c r="J76">
        <v>37062839</v>
      </c>
      <c r="K76" s="1">
        <v>42860</v>
      </c>
      <c r="L76">
        <v>1</v>
      </c>
      <c r="O76">
        <v>49698713</v>
      </c>
      <c r="P76" s="1">
        <v>42866</v>
      </c>
      <c r="Q76">
        <v>1</v>
      </c>
    </row>
    <row r="77" spans="10:17" x14ac:dyDescent="0.3">
      <c r="J77">
        <v>37062839</v>
      </c>
      <c r="K77" s="1">
        <v>42862</v>
      </c>
      <c r="O77">
        <v>49698713</v>
      </c>
      <c r="P77" s="1">
        <v>42867</v>
      </c>
      <c r="Q77">
        <v>1</v>
      </c>
    </row>
    <row r="78" spans="10:17" x14ac:dyDescent="0.3">
      <c r="J78">
        <v>37062839</v>
      </c>
      <c r="K78" s="1">
        <v>42863</v>
      </c>
      <c r="O78">
        <v>49698713</v>
      </c>
      <c r="P78" s="1">
        <v>42870</v>
      </c>
    </row>
    <row r="79" spans="10:17" x14ac:dyDescent="0.3">
      <c r="J79">
        <v>37062839</v>
      </c>
      <c r="K79" s="1">
        <v>42864</v>
      </c>
      <c r="O79">
        <v>49698713</v>
      </c>
      <c r="P79" s="1">
        <v>42871</v>
      </c>
    </row>
    <row r="80" spans="10:17" x14ac:dyDescent="0.3">
      <c r="J80">
        <v>37062839</v>
      </c>
      <c r="K80" s="1">
        <v>42865</v>
      </c>
      <c r="O80">
        <v>49698713</v>
      </c>
      <c r="P80" s="1">
        <v>42872</v>
      </c>
    </row>
    <row r="81" spans="10:17" x14ac:dyDescent="0.3">
      <c r="J81">
        <v>37062839</v>
      </c>
      <c r="K81" s="1">
        <v>42866</v>
      </c>
      <c r="O81">
        <v>49698713</v>
      </c>
      <c r="P81" s="1">
        <v>42873</v>
      </c>
    </row>
    <row r="82" spans="10:17" x14ac:dyDescent="0.3">
      <c r="J82">
        <v>37062839</v>
      </c>
      <c r="K82" s="1">
        <v>42867</v>
      </c>
      <c r="O82">
        <v>49698713</v>
      </c>
      <c r="P82" s="1">
        <v>42874</v>
      </c>
    </row>
    <row r="83" spans="10:17" x14ac:dyDescent="0.3">
      <c r="J83">
        <v>37062839</v>
      </c>
      <c r="K83" s="1">
        <v>42869</v>
      </c>
      <c r="O83">
        <v>49698713</v>
      </c>
      <c r="P83" s="1">
        <v>42876</v>
      </c>
    </row>
    <row r="84" spans="10:17" x14ac:dyDescent="0.3">
      <c r="J84">
        <v>37062839</v>
      </c>
      <c r="K84" s="1">
        <v>42870</v>
      </c>
      <c r="O84">
        <v>49698713</v>
      </c>
      <c r="P84" s="1">
        <v>42877</v>
      </c>
    </row>
    <row r="85" spans="10:17" x14ac:dyDescent="0.3">
      <c r="J85">
        <v>37062839</v>
      </c>
      <c r="K85" s="1">
        <v>42871</v>
      </c>
      <c r="O85" s="46">
        <v>49969792</v>
      </c>
      <c r="P85" s="32">
        <v>42866</v>
      </c>
    </row>
    <row r="86" spans="10:17" x14ac:dyDescent="0.3">
      <c r="J86">
        <v>37062839</v>
      </c>
      <c r="K86" s="1">
        <v>42872</v>
      </c>
      <c r="O86">
        <v>49969792</v>
      </c>
      <c r="P86" s="1">
        <v>42868</v>
      </c>
      <c r="Q86">
        <v>1</v>
      </c>
    </row>
    <row r="87" spans="10:17" x14ac:dyDescent="0.3">
      <c r="J87">
        <v>37062839</v>
      </c>
      <c r="K87" s="1">
        <v>42873</v>
      </c>
      <c r="O87">
        <v>49969792</v>
      </c>
      <c r="P87" s="1">
        <v>42869</v>
      </c>
      <c r="Q87">
        <v>1</v>
      </c>
    </row>
    <row r="88" spans="10:17" x14ac:dyDescent="0.3">
      <c r="J88">
        <v>37062839</v>
      </c>
      <c r="K88" s="1">
        <v>42874</v>
      </c>
      <c r="O88">
        <v>49969792</v>
      </c>
      <c r="P88" s="1">
        <v>42870</v>
      </c>
      <c r="Q88">
        <v>1</v>
      </c>
    </row>
    <row r="89" spans="10:17" x14ac:dyDescent="0.3">
      <c r="J89">
        <v>37062839</v>
      </c>
      <c r="K89" s="1">
        <v>42875</v>
      </c>
      <c r="O89">
        <v>49969792</v>
      </c>
      <c r="P89" s="1">
        <v>42871</v>
      </c>
      <c r="Q89">
        <v>1</v>
      </c>
    </row>
    <row r="90" spans="10:17" x14ac:dyDescent="0.3">
      <c r="J90">
        <v>37062839</v>
      </c>
      <c r="K90" s="1">
        <v>42876</v>
      </c>
      <c r="O90">
        <v>49969792</v>
      </c>
      <c r="P90" s="1">
        <v>42872</v>
      </c>
      <c r="Q90">
        <v>1</v>
      </c>
    </row>
    <row r="91" spans="10:17" x14ac:dyDescent="0.3">
      <c r="J91">
        <v>37062839</v>
      </c>
      <c r="K91" s="1">
        <v>42877</v>
      </c>
      <c r="O91">
        <v>49969792</v>
      </c>
      <c r="P91" s="1">
        <v>42873</v>
      </c>
      <c r="Q91">
        <v>1</v>
      </c>
    </row>
    <row r="92" spans="10:17" x14ac:dyDescent="0.3">
      <c r="J92">
        <v>44008827</v>
      </c>
      <c r="K92" s="1">
        <v>42845</v>
      </c>
      <c r="O92">
        <v>49969792</v>
      </c>
      <c r="P92" s="1">
        <v>42874</v>
      </c>
      <c r="Q92">
        <v>1</v>
      </c>
    </row>
    <row r="93" spans="10:17" x14ac:dyDescent="0.3">
      <c r="J93">
        <v>44008827</v>
      </c>
      <c r="K93" s="1">
        <v>42847</v>
      </c>
      <c r="O93">
        <v>49969792</v>
      </c>
      <c r="P93" s="1">
        <v>42875</v>
      </c>
      <c r="Q93">
        <v>1</v>
      </c>
    </row>
    <row r="94" spans="10:17" x14ac:dyDescent="0.3">
      <c r="J94">
        <v>44008827</v>
      </c>
      <c r="K94" s="1">
        <v>42849</v>
      </c>
      <c r="O94">
        <v>49969792</v>
      </c>
      <c r="P94" s="1">
        <v>42877</v>
      </c>
    </row>
    <row r="95" spans="10:17" x14ac:dyDescent="0.3">
      <c r="J95">
        <v>44008827</v>
      </c>
      <c r="K95" s="1">
        <v>42850</v>
      </c>
    </row>
    <row r="96" spans="10:17" x14ac:dyDescent="0.3">
      <c r="J96">
        <v>44008827</v>
      </c>
      <c r="K96" s="1">
        <v>42852</v>
      </c>
    </row>
    <row r="97" spans="10:12" x14ac:dyDescent="0.3">
      <c r="J97">
        <v>44008827</v>
      </c>
      <c r="K97" s="1">
        <v>42853</v>
      </c>
    </row>
    <row r="98" spans="10:12" x14ac:dyDescent="0.3">
      <c r="J98">
        <v>44008827</v>
      </c>
      <c r="K98" s="1">
        <v>42854</v>
      </c>
    </row>
    <row r="99" spans="10:12" x14ac:dyDescent="0.3">
      <c r="J99">
        <v>44008827</v>
      </c>
      <c r="K99" s="1">
        <v>42855</v>
      </c>
    </row>
    <row r="100" spans="10:12" x14ac:dyDescent="0.3">
      <c r="J100">
        <v>44008827</v>
      </c>
      <c r="K100" s="1">
        <v>42856</v>
      </c>
    </row>
    <row r="101" spans="10:12" x14ac:dyDescent="0.3">
      <c r="J101">
        <v>44008827</v>
      </c>
      <c r="K101" s="1">
        <v>42857</v>
      </c>
    </row>
    <row r="102" spans="10:12" x14ac:dyDescent="0.3">
      <c r="J102">
        <v>44008827</v>
      </c>
      <c r="K102" s="1">
        <v>42858</v>
      </c>
    </row>
    <row r="103" spans="10:12" x14ac:dyDescent="0.3">
      <c r="J103">
        <v>44008827</v>
      </c>
      <c r="K103" s="1">
        <v>42859</v>
      </c>
    </row>
    <row r="104" spans="10:12" x14ac:dyDescent="0.3">
      <c r="J104">
        <v>44008827</v>
      </c>
      <c r="K104" s="1">
        <v>42860</v>
      </c>
    </row>
    <row r="105" spans="10:12" x14ac:dyDescent="0.3">
      <c r="J105">
        <v>44008827</v>
      </c>
      <c r="K105" s="1">
        <v>42861</v>
      </c>
    </row>
    <row r="106" spans="10:12" x14ac:dyDescent="0.3">
      <c r="J106">
        <v>44008827</v>
      </c>
      <c r="K106" s="1">
        <v>42863</v>
      </c>
      <c r="L106">
        <v>1</v>
      </c>
    </row>
    <row r="107" spans="10:12" x14ac:dyDescent="0.3">
      <c r="J107">
        <v>44008827</v>
      </c>
      <c r="K107" s="1">
        <v>42864</v>
      </c>
      <c r="L107">
        <v>1</v>
      </c>
    </row>
    <row r="108" spans="10:12" x14ac:dyDescent="0.3">
      <c r="J108">
        <v>44008827</v>
      </c>
      <c r="K108" s="1">
        <v>42865</v>
      </c>
      <c r="L108">
        <v>1</v>
      </c>
    </row>
    <row r="109" spans="10:12" x14ac:dyDescent="0.3">
      <c r="J109">
        <v>44008827</v>
      </c>
      <c r="K109" s="1">
        <v>42866</v>
      </c>
      <c r="L109">
        <v>1</v>
      </c>
    </row>
    <row r="110" spans="10:12" x14ac:dyDescent="0.3">
      <c r="J110">
        <v>44008827</v>
      </c>
      <c r="K110" s="1">
        <v>42867</v>
      </c>
      <c r="L110">
        <v>1</v>
      </c>
    </row>
    <row r="111" spans="10:12" x14ac:dyDescent="0.3">
      <c r="J111">
        <v>44008827</v>
      </c>
      <c r="K111" s="1">
        <v>42868</v>
      </c>
      <c r="L111">
        <v>1</v>
      </c>
    </row>
    <row r="112" spans="10:12" x14ac:dyDescent="0.3">
      <c r="J112">
        <v>44008827</v>
      </c>
      <c r="K112" s="1">
        <v>42869</v>
      </c>
      <c r="L112">
        <v>1</v>
      </c>
    </row>
    <row r="113" spans="10:12" x14ac:dyDescent="0.3">
      <c r="J113">
        <v>44008827</v>
      </c>
      <c r="K113" s="1">
        <v>42870</v>
      </c>
      <c r="L113">
        <v>1</v>
      </c>
    </row>
    <row r="114" spans="10:12" x14ac:dyDescent="0.3">
      <c r="J114">
        <v>44008827</v>
      </c>
      <c r="K114" s="1">
        <v>42871</v>
      </c>
      <c r="L114">
        <v>1</v>
      </c>
    </row>
    <row r="115" spans="10:12" x14ac:dyDescent="0.3">
      <c r="J115">
        <v>44008827</v>
      </c>
      <c r="K115" s="1">
        <v>42872</v>
      </c>
      <c r="L115">
        <v>1</v>
      </c>
    </row>
    <row r="116" spans="10:12" x14ac:dyDescent="0.3">
      <c r="J116">
        <v>44008827</v>
      </c>
      <c r="K116" s="1">
        <v>42873</v>
      </c>
      <c r="L116">
        <v>1</v>
      </c>
    </row>
    <row r="117" spans="10:12" x14ac:dyDescent="0.3">
      <c r="J117">
        <v>44008827</v>
      </c>
      <c r="K117" s="1">
        <v>42874</v>
      </c>
      <c r="L117">
        <v>1</v>
      </c>
    </row>
    <row r="118" spans="10:12" x14ac:dyDescent="0.3">
      <c r="J118">
        <v>44008827</v>
      </c>
      <c r="K118" s="1">
        <v>42875</v>
      </c>
      <c r="L118">
        <v>1</v>
      </c>
    </row>
    <row r="119" spans="10:12" x14ac:dyDescent="0.3">
      <c r="J119">
        <v>44008827</v>
      </c>
      <c r="K119" s="1">
        <v>42876</v>
      </c>
      <c r="L119">
        <v>1</v>
      </c>
    </row>
    <row r="120" spans="10:12" x14ac:dyDescent="0.3">
      <c r="J120">
        <v>44008827</v>
      </c>
      <c r="K120" s="1">
        <v>42877</v>
      </c>
      <c r="L120">
        <v>1</v>
      </c>
    </row>
    <row r="121" spans="10:12" x14ac:dyDescent="0.3">
      <c r="J121">
        <v>50010174</v>
      </c>
      <c r="K121" s="1">
        <v>42866</v>
      </c>
      <c r="L121">
        <v>1</v>
      </c>
    </row>
    <row r="122" spans="10:12" x14ac:dyDescent="0.3">
      <c r="J122">
        <v>50010174</v>
      </c>
      <c r="K122" s="1">
        <v>42867</v>
      </c>
      <c r="L122">
        <v>1</v>
      </c>
    </row>
    <row r="123" spans="10:12" x14ac:dyDescent="0.3">
      <c r="J123">
        <v>50010174</v>
      </c>
      <c r="K123" s="1">
        <v>42868</v>
      </c>
      <c r="L123">
        <v>1</v>
      </c>
    </row>
    <row r="124" spans="10:12" x14ac:dyDescent="0.3">
      <c r="J124">
        <v>50010174</v>
      </c>
      <c r="K124" s="1">
        <v>42869</v>
      </c>
      <c r="L124">
        <v>1</v>
      </c>
    </row>
    <row r="125" spans="10:12" x14ac:dyDescent="0.3">
      <c r="J125">
        <v>50010174</v>
      </c>
      <c r="K125" s="1">
        <v>42871</v>
      </c>
    </row>
    <row r="126" spans="10:12" x14ac:dyDescent="0.3">
      <c r="J126">
        <v>50010174</v>
      </c>
      <c r="K126" s="1">
        <v>42873</v>
      </c>
    </row>
    <row r="127" spans="10:12" x14ac:dyDescent="0.3">
      <c r="J127">
        <v>50010174</v>
      </c>
      <c r="K127" s="1">
        <v>42875</v>
      </c>
    </row>
    <row r="128" spans="10:12" x14ac:dyDescent="0.3">
      <c r="J128">
        <v>50010174</v>
      </c>
      <c r="K128" s="1">
        <v>42876</v>
      </c>
    </row>
    <row r="129" spans="10:11" x14ac:dyDescent="0.3">
      <c r="J129">
        <v>50010174</v>
      </c>
      <c r="K129" s="1">
        <v>42877</v>
      </c>
    </row>
  </sheetData>
  <sortState ref="D7:D11">
    <sortCondition ref="D7"/>
  </sortState>
  <conditionalFormatting sqref="D7:D11 A7:A11">
    <cfRule type="duplicateValues" dxfId="10" priority="3"/>
  </conditionalFormatting>
  <conditionalFormatting sqref="A15:A19">
    <cfRule type="duplicateValues" dxfId="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Sheet1</vt:lpstr>
      <vt:lpstr>Raw Data</vt:lpstr>
      <vt:lpstr>Analyse Results</vt:lpstr>
      <vt:lpstr>Average Metric</vt:lpstr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Neri</dc:creator>
  <cp:lastModifiedBy>Luigi Neri</cp:lastModifiedBy>
  <dcterms:created xsi:type="dcterms:W3CDTF">2019-11-28T09:55:33Z</dcterms:created>
  <dcterms:modified xsi:type="dcterms:W3CDTF">2019-12-04T13:22:34Z</dcterms:modified>
</cp:coreProperties>
</file>