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7" i="1"/>
  <c r="E6" i="1"/>
  <c r="C4" i="1"/>
  <c r="C6" i="1"/>
  <c r="C7" i="1"/>
  <c r="C8" i="1"/>
  <c r="C11" i="1"/>
  <c r="C12" i="1"/>
  <c r="C13" i="1"/>
  <c r="C17" i="1"/>
  <c r="C20" i="1"/>
  <c r="H29" i="1"/>
  <c r="D28" i="1"/>
  <c r="H28" i="1"/>
  <c r="H27" i="1"/>
  <c r="H26" i="1"/>
  <c r="H25" i="1"/>
  <c r="H24" i="1"/>
  <c r="B13" i="1"/>
  <c r="E27" i="1"/>
  <c r="G28" i="1"/>
  <c r="F28" i="1"/>
  <c r="E28" i="1"/>
  <c r="E26" i="1"/>
  <c r="D26" i="1"/>
  <c r="D25" i="1"/>
  <c r="F24" i="1"/>
  <c r="E24" i="1"/>
  <c r="D24" i="1"/>
  <c r="D27" i="1"/>
  <c r="B4" i="1"/>
  <c r="B20" i="1"/>
  <c r="B17" i="1"/>
  <c r="B11" i="1"/>
  <c r="B8" i="1"/>
  <c r="B7" i="1"/>
  <c r="B6" i="1"/>
  <c r="B12" i="1"/>
</calcChain>
</file>

<file path=xl/sharedStrings.xml><?xml version="1.0" encoding="utf-8"?>
<sst xmlns="http://schemas.openxmlformats.org/spreadsheetml/2006/main" count="58" uniqueCount="40">
  <si>
    <t>carbamoyl phosphate</t>
  </si>
  <si>
    <t>ornithine</t>
  </si>
  <si>
    <t>phosphate</t>
  </si>
  <si>
    <t>citrulline</t>
  </si>
  <si>
    <t>aspartate</t>
  </si>
  <si>
    <t>ATP</t>
  </si>
  <si>
    <t>AMP</t>
  </si>
  <si>
    <t>Diphosphate</t>
  </si>
  <si>
    <t>argininosuccinate</t>
  </si>
  <si>
    <t>H2O</t>
  </si>
  <si>
    <t>urea</t>
  </si>
  <si>
    <t>O2</t>
  </si>
  <si>
    <t>NADPH</t>
  </si>
  <si>
    <t>H+</t>
  </si>
  <si>
    <t>NO</t>
  </si>
  <si>
    <t>NADP</t>
  </si>
  <si>
    <t>fumarrate [m]</t>
  </si>
  <si>
    <t>EC</t>
  </si>
  <si>
    <t>2.1.3.3</t>
  </si>
  <si>
    <t>6.3.4.5</t>
  </si>
  <si>
    <t>4.3.2.1</t>
  </si>
  <si>
    <t>3.5.3.1</t>
  </si>
  <si>
    <t>1.14.13.39</t>
  </si>
  <si>
    <t>v1</t>
  </si>
  <si>
    <t>v2</t>
  </si>
  <si>
    <t>v3</t>
  </si>
  <si>
    <t>v4</t>
  </si>
  <si>
    <t>Reactants</t>
  </si>
  <si>
    <t>Concentration (M)</t>
  </si>
  <si>
    <t>-</t>
  </si>
  <si>
    <t>v5 (+)</t>
  </si>
  <si>
    <t>v5 (-)</t>
  </si>
  <si>
    <t>Km (mM) From Brenda</t>
  </si>
  <si>
    <t>MM Saturation Term</t>
  </si>
  <si>
    <t>[S]/(Km +[S])</t>
  </si>
  <si>
    <t>MM Sat Term=</t>
  </si>
  <si>
    <t>arginine (v5)</t>
  </si>
  <si>
    <t>arginine (v3)</t>
  </si>
  <si>
    <t>Multiple Saturation Term</t>
  </si>
  <si>
    <t>Concentration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</si>
</sst>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12" sqref="G12"/>
    </sheetView>
  </sheetViews>
  <sheetFormatPr baseColWidth="10" defaultRowHeight="15" x14ac:dyDescent="0"/>
  <cols>
    <col min="1" max="1" width="15.1640625" customWidth="1"/>
    <col min="2" max="2" width="13.6640625" customWidth="1"/>
    <col min="3" max="3" width="13.5" customWidth="1"/>
    <col min="4" max="4" width="13.6640625" customWidth="1"/>
    <col min="5" max="5" width="15.83203125" customWidth="1"/>
    <col min="8" max="8" width="20.6640625" customWidth="1"/>
  </cols>
  <sheetData>
    <row r="1" spans="1:8" ht="30">
      <c r="A1" s="1"/>
      <c r="B1" s="3" t="s">
        <v>28</v>
      </c>
      <c r="C1" s="5" t="s">
        <v>39</v>
      </c>
      <c r="D1" s="3" t="s">
        <v>32</v>
      </c>
      <c r="E1" s="3" t="s">
        <v>33</v>
      </c>
      <c r="F1" s="1"/>
      <c r="G1" s="1" t="s">
        <v>35</v>
      </c>
      <c r="H1" s="1" t="s">
        <v>34</v>
      </c>
    </row>
    <row r="2" spans="1:8" ht="30">
      <c r="A2" s="4" t="s">
        <v>0</v>
      </c>
      <c r="B2" t="s">
        <v>29</v>
      </c>
      <c r="D2">
        <v>0.13</v>
      </c>
      <c r="E2">
        <v>1</v>
      </c>
    </row>
    <row r="3" spans="1:8">
      <c r="A3" s="4" t="s">
        <v>1</v>
      </c>
      <c r="B3" t="s">
        <v>29</v>
      </c>
      <c r="D3">
        <v>0.36</v>
      </c>
      <c r="E3">
        <v>1</v>
      </c>
    </row>
    <row r="4" spans="1:8">
      <c r="A4" s="4" t="s">
        <v>2</v>
      </c>
      <c r="B4">
        <f>5.83*10^-3</f>
        <v>5.8300000000000001E-3</v>
      </c>
      <c r="C4">
        <f t="shared" ref="C4:C20" si="0">B4*10^3</f>
        <v>5.83</v>
      </c>
      <c r="E4">
        <v>1</v>
      </c>
    </row>
    <row r="5" spans="1:8">
      <c r="A5" s="4" t="s">
        <v>3</v>
      </c>
      <c r="B5" t="s">
        <v>29</v>
      </c>
      <c r="D5">
        <v>5.6000000000000001E-2</v>
      </c>
      <c r="E5">
        <v>1</v>
      </c>
    </row>
    <row r="6" spans="1:8">
      <c r="A6" s="4" t="s">
        <v>4</v>
      </c>
      <c r="B6">
        <f>1.49*10^-2</f>
        <v>1.49E-2</v>
      </c>
      <c r="C6">
        <f t="shared" si="0"/>
        <v>14.9</v>
      </c>
      <c r="D6">
        <v>1.7000000000000001E-2</v>
      </c>
      <c r="E6">
        <f>C6/(D6+C6)</f>
        <v>0.99886036066233164</v>
      </c>
    </row>
    <row r="7" spans="1:8">
      <c r="A7" s="4" t="s">
        <v>5</v>
      </c>
      <c r="B7">
        <f>0.467*10^-3</f>
        <v>4.6700000000000002E-4</v>
      </c>
      <c r="C7">
        <f t="shared" si="0"/>
        <v>0.46700000000000003</v>
      </c>
      <c r="D7">
        <v>5.0999999999999997E-2</v>
      </c>
      <c r="E7">
        <f>C7/(D7+C7)</f>
        <v>0.90154440154440152</v>
      </c>
    </row>
    <row r="8" spans="1:8">
      <c r="A8" s="4" t="s">
        <v>6</v>
      </c>
      <c r="B8">
        <f>4.23*10^-5</f>
        <v>4.2300000000000005E-5</v>
      </c>
      <c r="C8">
        <f t="shared" si="0"/>
        <v>4.2300000000000004E-2</v>
      </c>
      <c r="E8">
        <v>1</v>
      </c>
    </row>
    <row r="9" spans="1:8">
      <c r="A9" s="4" t="s">
        <v>7</v>
      </c>
      <c r="B9" t="s">
        <v>29</v>
      </c>
      <c r="E9">
        <v>1</v>
      </c>
    </row>
    <row r="10" spans="1:8" ht="30">
      <c r="A10" s="4" t="s">
        <v>8</v>
      </c>
      <c r="B10" t="s">
        <v>29</v>
      </c>
      <c r="D10">
        <v>0.1</v>
      </c>
      <c r="E10">
        <v>1</v>
      </c>
    </row>
    <row r="11" spans="1:8">
      <c r="A11" s="4" t="s">
        <v>16</v>
      </c>
      <c r="B11">
        <f>4.85*10^-4</f>
        <v>4.8499999999999997E-4</v>
      </c>
      <c r="C11">
        <f t="shared" si="0"/>
        <v>0.48499999999999999</v>
      </c>
      <c r="E11">
        <v>1</v>
      </c>
    </row>
    <row r="12" spans="1:8">
      <c r="A12" s="4" t="s">
        <v>37</v>
      </c>
      <c r="B12">
        <f>2.55*10^-4</f>
        <v>2.5500000000000002E-4</v>
      </c>
      <c r="C12">
        <f t="shared" si="0"/>
        <v>0.255</v>
      </c>
      <c r="E12">
        <v>1</v>
      </c>
    </row>
    <row r="13" spans="1:8">
      <c r="A13" s="4" t="s">
        <v>36</v>
      </c>
      <c r="B13">
        <f>B12</f>
        <v>2.5500000000000002E-4</v>
      </c>
      <c r="C13">
        <f t="shared" si="0"/>
        <v>0.255</v>
      </c>
      <c r="D13">
        <v>4.4000000000000003E-3</v>
      </c>
      <c r="E13">
        <f>C13/(D13+C13)</f>
        <v>0.98303777949113336</v>
      </c>
    </row>
    <row r="14" spans="1:8">
      <c r="A14" s="4" t="s">
        <v>9</v>
      </c>
      <c r="B14" t="s">
        <v>29</v>
      </c>
      <c r="D14" t="s">
        <v>29</v>
      </c>
      <c r="E14">
        <v>1</v>
      </c>
    </row>
    <row r="15" spans="1:8">
      <c r="A15" s="4" t="s">
        <v>10</v>
      </c>
      <c r="B15" t="s">
        <v>29</v>
      </c>
      <c r="E15">
        <v>1</v>
      </c>
    </row>
    <row r="16" spans="1:8">
      <c r="A16" s="4" t="s">
        <v>11</v>
      </c>
      <c r="B16" t="s">
        <v>29</v>
      </c>
      <c r="E16">
        <v>1</v>
      </c>
    </row>
    <row r="17" spans="1:8">
      <c r="A17" s="4" t="s">
        <v>12</v>
      </c>
      <c r="B17">
        <f>6.54*10^-5</f>
        <v>6.5400000000000004E-5</v>
      </c>
      <c r="C17">
        <f t="shared" si="0"/>
        <v>6.54E-2</v>
      </c>
      <c r="E17">
        <v>1</v>
      </c>
    </row>
    <row r="18" spans="1:8">
      <c r="A18" s="4" t="s">
        <v>13</v>
      </c>
      <c r="B18" t="s">
        <v>29</v>
      </c>
      <c r="E18">
        <v>1</v>
      </c>
    </row>
    <row r="19" spans="1:8">
      <c r="A19" s="4" t="s">
        <v>14</v>
      </c>
      <c r="B19" t="s">
        <v>29</v>
      </c>
      <c r="E19">
        <v>1</v>
      </c>
    </row>
    <row r="20" spans="1:8">
      <c r="A20" s="4" t="s">
        <v>15</v>
      </c>
      <c r="B20">
        <f>7.5*10^-5</f>
        <v>7.5000000000000007E-5</v>
      </c>
      <c r="C20">
        <f t="shared" si="0"/>
        <v>7.5000000000000011E-2</v>
      </c>
      <c r="E20">
        <v>1</v>
      </c>
    </row>
    <row r="23" spans="1:8" ht="30">
      <c r="D23" s="6" t="s">
        <v>27</v>
      </c>
      <c r="E23" s="6"/>
      <c r="F23" s="6"/>
      <c r="G23" s="6"/>
      <c r="H23" s="3" t="s">
        <v>38</v>
      </c>
    </row>
    <row r="24" spans="1:8">
      <c r="A24" t="s">
        <v>17</v>
      </c>
      <c r="B24" t="s">
        <v>19</v>
      </c>
      <c r="C24" t="s">
        <v>23</v>
      </c>
      <c r="D24" t="str">
        <f>A7</f>
        <v>ATP</v>
      </c>
      <c r="E24" t="str">
        <f>A5</f>
        <v>citrulline</v>
      </c>
      <c r="F24" t="str">
        <f>A6</f>
        <v>aspartate</v>
      </c>
      <c r="H24" s="2">
        <f>E7*E5*E6</f>
        <v>0.90051696607974685</v>
      </c>
    </row>
    <row r="25" spans="1:8">
      <c r="A25" t="s">
        <v>17</v>
      </c>
      <c r="B25" t="s">
        <v>20</v>
      </c>
      <c r="C25" t="s">
        <v>24</v>
      </c>
      <c r="D25" t="str">
        <f>A10</f>
        <v>argininosuccinate</v>
      </c>
      <c r="H25">
        <f>E10</f>
        <v>1</v>
      </c>
    </row>
    <row r="26" spans="1:8">
      <c r="A26" t="s">
        <v>17</v>
      </c>
      <c r="B26" t="s">
        <v>21</v>
      </c>
      <c r="C26" t="s">
        <v>25</v>
      </c>
      <c r="D26" t="str">
        <f>A12</f>
        <v>arginine (v3)</v>
      </c>
      <c r="E26" t="str">
        <f>A14</f>
        <v>H2O</v>
      </c>
      <c r="H26">
        <f>E12*E14</f>
        <v>1</v>
      </c>
    </row>
    <row r="27" spans="1:8">
      <c r="A27" t="s">
        <v>17</v>
      </c>
      <c r="B27" t="s">
        <v>18</v>
      </c>
      <c r="C27" t="s">
        <v>26</v>
      </c>
      <c r="D27" t="str">
        <f>A2</f>
        <v>carbamoyl phosphate</v>
      </c>
      <c r="E27" t="str">
        <f>A3</f>
        <v>ornithine</v>
      </c>
      <c r="H27">
        <f>E2*E3</f>
        <v>1</v>
      </c>
    </row>
    <row r="28" spans="1:8">
      <c r="A28" t="s">
        <v>17</v>
      </c>
      <c r="B28" t="s">
        <v>22</v>
      </c>
      <c r="C28" t="s">
        <v>30</v>
      </c>
      <c r="D28" t="str">
        <f>A13</f>
        <v>arginine (v5)</v>
      </c>
      <c r="E28" t="str">
        <f>A16</f>
        <v>O2</v>
      </c>
      <c r="F28" t="str">
        <f>A17</f>
        <v>NADPH</v>
      </c>
      <c r="G28" t="str">
        <f>A18</f>
        <v>H+</v>
      </c>
      <c r="H28">
        <f>E13*E16*E17*E18</f>
        <v>0.98303777949113336</v>
      </c>
    </row>
    <row r="29" spans="1:8">
      <c r="C29" t="s">
        <v>31</v>
      </c>
      <c r="D29" t="s">
        <v>3</v>
      </c>
      <c r="E29" t="s">
        <v>14</v>
      </c>
      <c r="F29" t="s">
        <v>15</v>
      </c>
      <c r="G29" t="s">
        <v>9</v>
      </c>
      <c r="H29">
        <f>E5*E19*E20*E14</f>
        <v>1</v>
      </c>
    </row>
  </sheetData>
  <mergeCells count="1">
    <mergeCell ref="D23:G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Park</dc:creator>
  <cp:lastModifiedBy>Ellen Park</cp:lastModifiedBy>
  <dcterms:created xsi:type="dcterms:W3CDTF">2020-04-07T15:57:49Z</dcterms:created>
  <dcterms:modified xsi:type="dcterms:W3CDTF">2020-04-12T19:43:24Z</dcterms:modified>
</cp:coreProperties>
</file>