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RC_GTA\GIS\Themdata\3W_4W\"/>
    </mc:Choice>
  </mc:AlternateContent>
  <bookViews>
    <workbookView xWindow="0" yWindow="0" windowWidth="12288" windowHeight="5076"/>
  </bookViews>
  <sheets>
    <sheet name="Compilation" sheetId="3" r:id="rId1"/>
    <sheet name="Mapping" sheetId="6" r:id="rId2"/>
    <sheet name="Gap analysis" sheetId="11" r:id="rId3"/>
  </sheets>
  <definedNames>
    <definedName name="_xlnm._FilterDatabase" localSheetId="0" hidden="1">Compilation!$A$1:$CU$91</definedName>
  </definedNames>
  <calcPr calcId="152511" concurrentCalc="0"/>
</workbook>
</file>

<file path=xl/calcChain.xml><?xml version="1.0" encoding="utf-8"?>
<calcChain xmlns="http://schemas.openxmlformats.org/spreadsheetml/2006/main">
  <c r="H12" i="11" l="1"/>
  <c r="I12" i="11"/>
  <c r="BR10" i="3"/>
  <c r="BR9" i="3"/>
  <c r="H10" i="11"/>
  <c r="I10" i="11"/>
  <c r="H9" i="11"/>
  <c r="I9" i="11"/>
  <c r="BL84" i="3"/>
  <c r="BM84" i="3"/>
  <c r="BN84" i="3"/>
  <c r="BO84" i="3"/>
  <c r="BP84" i="3"/>
  <c r="BQ84" i="3"/>
  <c r="BR84" i="3"/>
  <c r="BL87" i="3"/>
  <c r="BM87" i="3"/>
  <c r="BN87" i="3"/>
  <c r="BO87" i="3"/>
  <c r="BP87" i="3"/>
  <c r="BQ87" i="3"/>
  <c r="BR87" i="3"/>
  <c r="BL86" i="3"/>
  <c r="BM86" i="3"/>
  <c r="BN86" i="3"/>
  <c r="BO86" i="3"/>
  <c r="BP86" i="3"/>
  <c r="BQ86" i="3"/>
  <c r="BR86" i="3"/>
  <c r="H3" i="11"/>
  <c r="I3" i="11"/>
  <c r="H4" i="11"/>
  <c r="I4" i="11"/>
  <c r="H5" i="11"/>
  <c r="I5" i="11"/>
  <c r="H6" i="11"/>
  <c r="I6" i="11"/>
  <c r="H7" i="11"/>
  <c r="I7" i="11"/>
  <c r="H8" i="11"/>
  <c r="I8" i="11"/>
  <c r="H2" i="11"/>
  <c r="I2" i="11"/>
  <c r="BR14" i="3"/>
  <c r="Q53" i="3"/>
  <c r="Q48" i="3"/>
  <c r="Q47" i="3"/>
  <c r="Q45" i="3"/>
  <c r="Q41" i="3"/>
  <c r="Q39" i="3"/>
  <c r="Q38" i="3"/>
  <c r="Q37" i="3"/>
  <c r="Q36" i="3"/>
  <c r="Q35" i="3"/>
  <c r="Q44" i="3"/>
  <c r="Q43" i="3"/>
  <c r="Q42" i="3"/>
  <c r="Q40" i="3"/>
  <c r="Q15" i="3"/>
  <c r="Q7" i="3"/>
  <c r="Q8" i="3"/>
  <c r="Q4" i="3"/>
  <c r="Q3" i="3"/>
  <c r="Q5" i="3"/>
  <c r="BR4" i="3"/>
  <c r="BR45" i="3"/>
  <c r="BM45" i="3"/>
  <c r="BL45" i="3"/>
  <c r="BN45" i="3"/>
  <c r="BQ45" i="3"/>
  <c r="BP45" i="3"/>
  <c r="BO45" i="3"/>
  <c r="BR7" i="3"/>
  <c r="BR11" i="3"/>
  <c r="BR12" i="3"/>
  <c r="BR13" i="3"/>
  <c r="BR8" i="3"/>
  <c r="BR5" i="3"/>
</calcChain>
</file>

<file path=xl/sharedStrings.xml><?xml version="1.0" encoding="utf-8"?>
<sst xmlns="http://schemas.openxmlformats.org/spreadsheetml/2006/main" count="2206" uniqueCount="598">
  <si>
    <t>AIDES</t>
  </si>
  <si>
    <t>ong_nationale</t>
  </si>
  <si>
    <t>pooled_fund</t>
  </si>
  <si>
    <t>nord kivu</t>
  </si>
  <si>
    <t>oicha</t>
  </si>
  <si>
    <t>mabasele</t>
  </si>
  <si>
    <t>Appui multisectoriel aux communautés vulnérables affectées par les conflits dans les villes de Beni et Oicha</t>
  </si>
  <si>
    <t>$US_projet</t>
  </si>
  <si>
    <t>assistance_en__1 accompagnement assistance_en__5 construction_r</t>
  </si>
  <si>
    <t>planifi</t>
  </si>
  <si>
    <t>tenambo</t>
  </si>
  <si>
    <t>nations_unies</t>
  </si>
  <si>
    <t>autres</t>
  </si>
  <si>
    <t>SUEDE (SIDA)</t>
  </si>
  <si>
    <t>tanganyika</t>
  </si>
  <si>
    <t>kalemie</t>
  </si>
  <si>
    <t>nyemba</t>
  </si>
  <si>
    <t>CCCM, direct life-saving and protection assistance for affected populations in displacement sites in Eastern DRC</t>
  </si>
  <si>
    <t>assistance_en_ accompagnement assistance_en__2 construction_r appui_en_b_che</t>
  </si>
  <si>
    <t>compl_t</t>
  </si>
  <si>
    <t>nature</t>
  </si>
  <si>
    <t>KIKUMBE, KALUNGA, ELIYA, KABEMBE, MUKUKU,</t>
  </si>
  <si>
    <t>-5.839743 29.151714 0 0</t>
  </si>
  <si>
    <t>d_plac_s_inter</t>
  </si>
  <si>
    <t>_us</t>
  </si>
  <si>
    <t>CANADA</t>
  </si>
  <si>
    <t>Emergency Response to the displacement crises in Eastern DRC</t>
  </si>
  <si>
    <t>KALUNGA, KABEMBE, MUKUKU, KIKUMBE, KATANIKA</t>
  </si>
  <si>
    <t>-5.88474 29.21494 0 0</t>
  </si>
  <si>
    <t>d_plac_s_inter retourn_s</t>
  </si>
  <si>
    <t>usaid_ofda</t>
  </si>
  <si>
    <t>RAPID Fund for Eastern DRC</t>
  </si>
  <si>
    <t>NaN</t>
  </si>
  <si>
    <t>assistance_en_ accompagnement appui_en_b_che</t>
  </si>
  <si>
    <t>Kikumbe, Eliya, Kalunga, Mwaka</t>
  </si>
  <si>
    <t>-5.967865 28.963476 0 0</t>
  </si>
  <si>
    <t>ong_internatio</t>
  </si>
  <si>
    <t>option_4</t>
  </si>
  <si>
    <t>makala</t>
  </si>
  <si>
    <t>CONSTRUCTION DE 600 ABRIS LOCAUX DANS LE TERRITOIRE DE TANGANYIKA</t>
  </si>
  <si>
    <t>MAKALA</t>
  </si>
  <si>
    <t>retourn_s</t>
  </si>
  <si>
    <t>OIM</t>
  </si>
  <si>
    <t>kirotshe</t>
  </si>
  <si>
    <t>rubaya</t>
  </si>
  <si>
    <t>Contribuer à la protection des déplacés affectés par la crise dans  la Province du Nord Kivu à travers le soutien au processus de relocalisation et l’accompagnement au retour vers leurs zones d’origine</t>
  </si>
  <si>
    <t>KIBABI</t>
  </si>
  <si>
    <t>KIBABI POLICE</t>
  </si>
  <si>
    <t>-1.548559 28.833689 0 0</t>
  </si>
  <si>
    <t>SOLIDARITES INTERNATIONAL</t>
  </si>
  <si>
    <t>tundwa</t>
  </si>
  <si>
    <t>Intervention en EHA et Abris pour répondre aux besoins multisectoriels générés par les conflits et déplacements dans les zones de retour de la zone de santé de Nyemba, Terriroire de Kalemie Province du Tanganyika</t>
  </si>
  <si>
    <t>assistance_en__1 accompagnement construction_r</t>
  </si>
  <si>
    <t>masisi</t>
  </si>
  <si>
    <t>muheto</t>
  </si>
  <si>
    <t>MUHETO</t>
  </si>
  <si>
    <t>-1.334564 28.94455 0 0</t>
  </si>
  <si>
    <t>murambi</t>
  </si>
  <si>
    <t>KIKOMA</t>
  </si>
  <si>
    <t>KIKOMA, KIBUNDI et KAKOKA</t>
  </si>
  <si>
    <t>-1.554083 28.68105 0 0</t>
  </si>
  <si>
    <t>nyabiondo</t>
  </si>
  <si>
    <t>Réponse d'Urgence aux Personnes Déplacées internes</t>
  </si>
  <si>
    <t>NYABYONDO</t>
  </si>
  <si>
    <t>BUSHANI</t>
  </si>
  <si>
    <t>-1.31139 28.741554 0 0</t>
  </si>
  <si>
    <t>bambo</t>
  </si>
  <si>
    <t>kabizo</t>
  </si>
  <si>
    <t>Reponse d'urgence pour la protection des personnes déplacés</t>
  </si>
  <si>
    <t>TONGO</t>
  </si>
  <si>
    <t>KABIZO, KANABA et RUSHASHI</t>
  </si>
  <si>
    <t>-1.163733 29.225747 0 0</t>
  </si>
  <si>
    <t>kitsule</t>
  </si>
  <si>
    <t>Aide d'urgence pour la protection des personnes déplacées</t>
  </si>
  <si>
    <t>KATALE</t>
  </si>
  <si>
    <t>3.539738 19.087662 0 0</t>
  </si>
  <si>
    <t>kasai</t>
  </si>
  <si>
    <t>kamwesha</t>
  </si>
  <si>
    <t>lunyeka</t>
  </si>
  <si>
    <t>assistance_en__1 construction_r</t>
  </si>
  <si>
    <t>MInistère Allemend des Affaires Etrangères en Partenariat avec DIAKONIE</t>
  </si>
  <si>
    <t>ituri</t>
  </si>
  <si>
    <t>lita</t>
  </si>
  <si>
    <t>loga</t>
  </si>
  <si>
    <t>Assistance Humanitaire Multisectoriel et Cash en Faveur des Populations Affectées par les conflits armés dans les Territoires de Djugu, Irumu et Béni, Province de l'Ituri et Nord - Kivu à l'Est de la République Démocratique du Congo</t>
  </si>
  <si>
    <t>LONA</t>
  </si>
  <si>
    <t>nizi</t>
  </si>
  <si>
    <t>heritage</t>
  </si>
  <si>
    <t>Rapid Assistance Program for Internally Displaced: R.A.P.I.D Fund for Eastern DRC</t>
  </si>
  <si>
    <t>assistance_en_</t>
  </si>
  <si>
    <t>Lindji</t>
  </si>
  <si>
    <t>1.72597451 30.320261 1469.51 0</t>
  </si>
  <si>
    <t>Godo1</t>
  </si>
  <si>
    <t>1.72795624 30.3401843 1542.57 0</t>
  </si>
  <si>
    <t>MBUDU</t>
  </si>
  <si>
    <t>1.72541854 30.3141409 1445 0</t>
  </si>
  <si>
    <t>ndjanga</t>
  </si>
  <si>
    <t>Tsé-Lowi</t>
  </si>
  <si>
    <t>1.74524727 30.3518369 1574.78 0</t>
  </si>
  <si>
    <t>kambe</t>
  </si>
  <si>
    <t>Mulabo</t>
  </si>
  <si>
    <t>MALABO</t>
  </si>
  <si>
    <t>1.71190389 30.3537829 1497.87 0</t>
  </si>
  <si>
    <t>ce 39 iga bar</t>
  </si>
  <si>
    <t>Iga</t>
  </si>
  <si>
    <t>CECA20</t>
  </si>
  <si>
    <t>1.72297111 30.3075617 1409.43 0</t>
  </si>
  <si>
    <t>CCCM, direct life-saving and protection assistance for affected populations in displacement sites in East and West DRC</t>
  </si>
  <si>
    <t>1.72058528 30.3108831 1403.18 0</t>
  </si>
  <si>
    <t>IGA</t>
  </si>
  <si>
    <t>INSTITUT IGA</t>
  </si>
  <si>
    <t>1.72058528 30.3108831 0 0</t>
  </si>
  <si>
    <t>EP TUUNGANE</t>
  </si>
  <si>
    <t>1.72946264 30.3070923 0 0</t>
  </si>
  <si>
    <t>SIDA</t>
  </si>
  <si>
    <t>MULABO</t>
  </si>
  <si>
    <t>TUNGANE</t>
  </si>
  <si>
    <t>Tsé-lowi</t>
  </si>
  <si>
    <t>TSE LOWI</t>
  </si>
  <si>
    <t>lopa</t>
  </si>
  <si>
    <t>HUNGBE</t>
  </si>
  <si>
    <t>Mont-Tsi</t>
  </si>
  <si>
    <t>1.72795624 30.3401843 0 0</t>
  </si>
  <si>
    <t>GODO2</t>
  </si>
  <si>
    <t>ACTED</t>
  </si>
  <si>
    <t>haut katanga</t>
  </si>
  <si>
    <t>pweto</t>
  </si>
  <si>
    <t>kasama</t>
  </si>
  <si>
    <t>Assistance multisectorielle au profit des populations déplacées, retournées et hôtes affectées par les conflits dans le territoire de Pweto, Haut Katanga</t>
  </si>
  <si>
    <t>Kamabange (Axe Pweto-Kasama)</t>
  </si>
  <si>
    <t>Kamabange</t>
  </si>
  <si>
    <t>-8.470947 28.906358 0 0</t>
  </si>
  <si>
    <t>santé</t>
  </si>
  <si>
    <t>Appui au renforcement des capacités de résilience des populations les plus vulnérables dans les provinces du Tanganyika et Haut Katanga à travers une approche multisectorielle holistique</t>
  </si>
  <si>
    <t>assistance_en__1</t>
  </si>
  <si>
    <t>NRC</t>
  </si>
  <si>
    <t>kasai central</t>
  </si>
  <si>
    <t>yangala</t>
  </si>
  <si>
    <t>kaleka</t>
  </si>
  <si>
    <t>kalenga nganyi</t>
  </si>
  <si>
    <t>tshiwayi</t>
  </si>
  <si>
    <t>sud kivu</t>
  </si>
  <si>
    <t>haut plateau</t>
  </si>
  <si>
    <t>bijombo</t>
  </si>
  <si>
    <t>Assistance en vivres, AME et abris d'urgence pour les populations vulnérables affectées par les crises dans la zone des hauts plateaux, Territoire d’Uvira, Sud Kivu, RDC</t>
  </si>
  <si>
    <t>coupon_foire</t>
  </si>
  <si>
    <t>coupon_papier</t>
  </si>
  <si>
    <t>nyunzu</t>
  </si>
  <si>
    <t>muhuya</t>
  </si>
  <si>
    <t>Assistance humanitaire aux personnes déplacées et retournées dans la province de Tanganyika</t>
  </si>
  <si>
    <t>gety</t>
  </si>
  <si>
    <t>kapulo</t>
  </si>
  <si>
    <t>assistance_en_ assistance_en__4</t>
  </si>
  <si>
    <t>chalanshi</t>
  </si>
  <si>
    <t>assistance_en__4</t>
  </si>
  <si>
    <t>kabalo</t>
  </si>
  <si>
    <t>kamubangwa</t>
  </si>
  <si>
    <t>assistance_en_ assistance_en__1</t>
  </si>
  <si>
    <t>katutu</t>
  </si>
  <si>
    <t>Assistance humanitaire aux personnes déplacées et retournées dans le Tanganyika</t>
  </si>
  <si>
    <t>kibula</t>
  </si>
  <si>
    <t>assistance_en_ assistance_en__1 assistance_en__4</t>
  </si>
  <si>
    <t>haut lomami</t>
  </si>
  <si>
    <t>lwamba</t>
  </si>
  <si>
    <t>kabumbulu</t>
  </si>
  <si>
    <t>Assistance humanitaire aux personnes déplacées et retournées</t>
  </si>
  <si>
    <t>kilumba ngoy</t>
  </si>
  <si>
    <t>Assistance humanitaire aux personnes déplacées et retiournées</t>
  </si>
  <si>
    <t>masamba</t>
  </si>
  <si>
    <t>Assistance Humanitaire aux personnes déplacées et retournées dans la province de Tanganyika</t>
  </si>
  <si>
    <t>assistance_en__1 assistance_en__4</t>
  </si>
  <si>
    <t>mixte</t>
  </si>
  <si>
    <t>ID</t>
  </si>
  <si>
    <t>Date du rapport</t>
  </si>
  <si>
    <t>Acteur/Organisation de mise en oeuvre</t>
  </si>
  <si>
    <t>Type d'organisation</t>
  </si>
  <si>
    <t>Bailleurs de fonds</t>
  </si>
  <si>
    <t>Autres bailleurs</t>
  </si>
  <si>
    <t>Province</t>
  </si>
  <si>
    <t>Zone de sante</t>
  </si>
  <si>
    <t>Aire de sante</t>
  </si>
  <si>
    <t>Titre du projet</t>
  </si>
  <si>
    <t>Nombre de menages cibles par le projet</t>
  </si>
  <si>
    <t>Nombre de femmes ciblees par le projet</t>
  </si>
  <si>
    <t>Nombre d'hommes cibles par le projet</t>
  </si>
  <si>
    <t>Nombre d'enfants cibles par le projet</t>
  </si>
  <si>
    <t>Nombre d'adultes cibles par le projet</t>
  </si>
  <si>
    <t>Nombre de personnes agees ciblees par le projet</t>
  </si>
  <si>
    <t>Total personnes ciblees par le projet</t>
  </si>
  <si>
    <t>Montant total du projet</t>
  </si>
  <si>
    <t>Devise du projet</t>
  </si>
  <si>
    <t>Si autre, merci de donner la devise</t>
  </si>
  <si>
    <t>Type d'intervention/Indicateurs</t>
  </si>
  <si>
    <t>Assistance en abris d’urgence</t>
  </si>
  <si>
    <t>Assistance en construction locale</t>
  </si>
  <si>
    <t>Accompagnement et formation technique</t>
  </si>
  <si>
    <t>Assistance avec une mise a niveau des maisons des personnes non-deplacees</t>
  </si>
  <si>
    <t>Assistance en abris collectif ou centre collectif construit ou rehabilite</t>
  </si>
  <si>
    <t>Assistance en loyer (surtout en milieu urbain)</t>
  </si>
  <si>
    <t>Assistance en rehabilitation de maisons (retournes volontaires)</t>
  </si>
  <si>
    <t>Assistance en securisation fonciere</t>
  </si>
  <si>
    <t>Construction/rehabilitation de latrines familiales</t>
  </si>
  <si>
    <t>Construction d'abris et de latrines familiales accessibles aux personnes avec handicap</t>
  </si>
  <si>
    <t>Appui en baches</t>
  </si>
  <si>
    <t>Statut</t>
  </si>
  <si>
    <t>Modalite</t>
  </si>
  <si>
    <t>M_canisme_de_distribution_espece</t>
  </si>
  <si>
    <t>M_canisme_de_distrib_oupon_march_ouvert</t>
  </si>
  <si>
    <t>M_canisme_de_distribution_coupon_foire</t>
  </si>
  <si>
    <t>Mecanisme_de_distribution_mix</t>
  </si>
  <si>
    <t>Mecanisme_de_distribution_mix/nature</t>
  </si>
  <si>
    <t>Mecanisme_de_distribution_mix/especes__direc</t>
  </si>
  <si>
    <t>Mecanisme_de_distribution_mix/especes__en_ag</t>
  </si>
  <si>
    <t>Mecanisme_de_distribution_mix/compte_bancair</t>
  </si>
  <si>
    <t>Mecanisme_de_distribution_mix/cheque</t>
  </si>
  <si>
    <t>Mecanisme_de_distribution_mix/carte_de_retra</t>
  </si>
  <si>
    <t>Mecanisme_de_distribution_mix/carte_prepayee</t>
  </si>
  <si>
    <t>Mecanisme_de_distribution_mix/argent_mobile_</t>
  </si>
  <si>
    <t>Mecanisme_de_distribution_mix/coupon_papier</t>
  </si>
  <si>
    <t>Mecanisme_de_distribution_mix/coupon_electro</t>
  </si>
  <si>
    <t>Mecanisme_de_distribution_mix/autre</t>
  </si>
  <si>
    <t>Mecanisme_de_distribution_mix/especes_agence_m</t>
  </si>
  <si>
    <t>Mecanisme_de_distribution_mix/compte_bancair_m</t>
  </si>
  <si>
    <t>Mecanisme_de_distribution_mix/cheque_m</t>
  </si>
  <si>
    <t>Mecanisme_de_distribution_mix/carte_retrait_m</t>
  </si>
  <si>
    <t>Mecanisme_de_distribution_mix/carte_prepayee_m</t>
  </si>
  <si>
    <t>Mecanisme_de_distribution_mix/argent_mobile_m</t>
  </si>
  <si>
    <t>Type_de_transfert</t>
  </si>
  <si>
    <t>Nom_du_fournisseur_d_services_financiers</t>
  </si>
  <si>
    <t>Nom ville/village</t>
  </si>
  <si>
    <t>Nom du site/quartier</t>
  </si>
  <si>
    <t>Coordonnees</t>
  </si>
  <si>
    <t>Latitude</t>
  </si>
  <si>
    <t>Longitude</t>
  </si>
  <si>
    <t>Nombre de menages couverts</t>
  </si>
  <si>
    <t>Nombre de filles 0-17 ans</t>
  </si>
  <si>
    <t>Nombre de garcons 0-17 ans</t>
  </si>
  <si>
    <t>Nombre de femmes 18-59 ans</t>
  </si>
  <si>
    <t>Nombre d'hommes 18-59 ans</t>
  </si>
  <si>
    <t>Nombre de femmes 60+ ans</t>
  </si>
  <si>
    <t>Nombre d'hommes 60+ ans</t>
  </si>
  <si>
    <t>Nombre total de personnes couvertes</t>
  </si>
  <si>
    <t>Nombre de personnes handicapees femmes</t>
  </si>
  <si>
    <t>Nombre de personnes handicapees hommes</t>
  </si>
  <si>
    <t>Type de beneficiaires</t>
  </si>
  <si>
    <t>Deplaces internes</t>
  </si>
  <si>
    <t>Retournes</t>
  </si>
  <si>
    <t>Relocalises</t>
  </si>
  <si>
    <t>Expulses</t>
  </si>
  <si>
    <t>Familles d'accueil</t>
  </si>
  <si>
    <t>Rapatries spontanes</t>
  </si>
  <si>
    <t>Rapatries organises</t>
  </si>
  <si>
    <t>Non deplaces/autochtones vulnerables</t>
  </si>
  <si>
    <t>Victimes de catastrophes</t>
  </si>
  <si>
    <t>Montant total couvrant l'activite rapportee</t>
  </si>
  <si>
    <t>Si la modalite est mixte, montant delivre par modalite</t>
  </si>
  <si>
    <t>Mixte/Nature</t>
  </si>
  <si>
    <t>Mixte/Especes_direct</t>
  </si>
  <si>
    <t>Mixte/Especes_en_agence</t>
  </si>
  <si>
    <t>Mixte/Compte_bancaire</t>
  </si>
  <si>
    <t>Mixte/Cheque</t>
  </si>
  <si>
    <t>Mixte/Carte_de_retrait</t>
  </si>
  <si>
    <t>Mixte/Carte_prepayee</t>
  </si>
  <si>
    <t>Mixte/Argent_mobile_mobile_money</t>
  </si>
  <si>
    <t>Mixte/Coupon_papier</t>
  </si>
  <si>
    <t>Mixte/Coupon_electronique</t>
  </si>
  <si>
    <t>Mixte/Autre</t>
  </si>
  <si>
    <t>Devise</t>
  </si>
  <si>
    <t>Si_autre_merci_de_donner_la_devise</t>
  </si>
  <si>
    <t>Date de debut de l'activite rapportee</t>
  </si>
  <si>
    <t>Date_de_fin_de_l_activit_rapport_e</t>
  </si>
  <si>
    <t>Partenaire</t>
  </si>
  <si>
    <t>Nombre de partenaires</t>
  </si>
  <si>
    <t>Nombre de projet</t>
  </si>
  <si>
    <t>Bambo</t>
  </si>
  <si>
    <t>Execution</t>
  </si>
  <si>
    <t>Kalemie</t>
  </si>
  <si>
    <t>Kamwesha</t>
  </si>
  <si>
    <t>ADRA</t>
  </si>
  <si>
    <t>Planifie</t>
  </si>
  <si>
    <t>Kirotshe</t>
  </si>
  <si>
    <t>Lita</t>
  </si>
  <si>
    <t>PPSSP</t>
  </si>
  <si>
    <t>Masisi</t>
  </si>
  <si>
    <t>Nizi</t>
  </si>
  <si>
    <t>Nyemba</t>
  </si>
  <si>
    <t>Oicha</t>
  </si>
  <si>
    <t>Pweto</t>
  </si>
  <si>
    <t>Planifie, Execution</t>
  </si>
  <si>
    <t>Pcode</t>
  </si>
  <si>
    <t>CD6111ZS01</t>
  </si>
  <si>
    <t>CD7402ZS01</t>
  </si>
  <si>
    <t>CD9202ZS03</t>
  </si>
  <si>
    <t>CD6103ZS02</t>
  </si>
  <si>
    <t>CD5405ZS08</t>
  </si>
  <si>
    <t>CD6103ZS03</t>
  </si>
  <si>
    <t>CD5405ZS11</t>
  </si>
  <si>
    <t>CD7402ZS02</t>
  </si>
  <si>
    <t>CD6107ZS06</t>
  </si>
  <si>
    <t>CD7109ZS02</t>
  </si>
  <si>
    <t>UNHCR</t>
  </si>
  <si>
    <t>CERF</t>
  </si>
  <si>
    <t>UNHCR/CERF</t>
  </si>
  <si>
    <t>Appui multisectoriel à la résilience des populations vulnérables affectées par les conflits dans la zone de santé de Kamwesha''</t>
  </si>
  <si>
    <t>Aires de santé ciblées: Masangu 4, Mayimunene, Kabelekese, Mutumba, Katshiumu, Lunyeka, Katumba, Lungonzo &amp; Kalumbu</t>
  </si>
  <si>
    <t>150 villages  (fichier Excel)</t>
  </si>
  <si>
    <t>d_plac_s_inter retourn_s familles_d_acc autochtones_vu</t>
  </si>
  <si>
    <t>Gety</t>
  </si>
  <si>
    <t>Kabalo</t>
  </si>
  <si>
    <t>Concern</t>
  </si>
  <si>
    <t>Lwamba</t>
  </si>
  <si>
    <t>Nyunzu</t>
  </si>
  <si>
    <t>Yangala</t>
  </si>
  <si>
    <t>CD5402ZS03</t>
  </si>
  <si>
    <t>CD6208ZS01</t>
  </si>
  <si>
    <t>Hauts Plateaux</t>
  </si>
  <si>
    <t>Gethy</t>
  </si>
  <si>
    <t>CD7407ZS01</t>
  </si>
  <si>
    <t>CD7305ZS02</t>
  </si>
  <si>
    <t>CD9104ZS04</t>
  </si>
  <si>
    <t>CD7410ZS01</t>
  </si>
  <si>
    <t>Rutshuru</t>
  </si>
  <si>
    <t>Territoire</t>
  </si>
  <si>
    <t>Irumu</t>
  </si>
  <si>
    <t>Kamonia</t>
  </si>
  <si>
    <t>Djugu</t>
  </si>
  <si>
    <t>Uvira</t>
  </si>
  <si>
    <t>Malemba-Nkulu</t>
  </si>
  <si>
    <t>Luiza</t>
  </si>
  <si>
    <t>CD5405</t>
  </si>
  <si>
    <t>CD5402</t>
  </si>
  <si>
    <t>CD7407</t>
  </si>
  <si>
    <t>CD7402</t>
  </si>
  <si>
    <t>CD9202</t>
  </si>
  <si>
    <t>CD9104</t>
  </si>
  <si>
    <t>CD7305</t>
  </si>
  <si>
    <t>CD6103</t>
  </si>
  <si>
    <t>CD7410</t>
  </si>
  <si>
    <t>CD7109</t>
  </si>
  <si>
    <t>Personnes couvertes</t>
  </si>
  <si>
    <t>Ituri</t>
  </si>
  <si>
    <t>Kasai</t>
  </si>
  <si>
    <t>Kasai Central</t>
  </si>
  <si>
    <t>Tanganyika</t>
  </si>
  <si>
    <t>AIRD</t>
  </si>
  <si>
    <t>CD6208</t>
  </si>
  <si>
    <t>CD6111</t>
  </si>
  <si>
    <t>CD6107</t>
  </si>
  <si>
    <t>CD6210</t>
  </si>
  <si>
    <t>Fizi</t>
  </si>
  <si>
    <t>CD7406</t>
  </si>
  <si>
    <t>Manono</t>
  </si>
  <si>
    <t>Menages_planifies</t>
  </si>
  <si>
    <t>Menages couverts</t>
  </si>
  <si>
    <t>kiambi</t>
  </si>
  <si>
    <t>sange</t>
  </si>
  <si>
    <t>Assistance en abris et amelioration de l'accès aux biens et services essentielles pour les populations deplacées et retournées dans les provinces du Kasai et du Tanganyika</t>
  </si>
  <si>
    <t>assistance_en__1 accompagnement assistance_en__4 construction_r int_gration_de</t>
  </si>
  <si>
    <t>mbayo</t>
  </si>
  <si>
    <t>assistance_en__1 accompagnement construction_r int_gration_de</t>
  </si>
  <si>
    <t>DIAKONIE KATASTROPHENHILPHE</t>
  </si>
  <si>
    <t>Assistance humanitaire multisectorielle et CASH en faveur des populations affectées par les conflits armés dans les territoires de Djugu, Irumu et Beni, provinces de l’Ituri et du Nord Kivu à l’Est de la R.D.Congo</t>
  </si>
  <si>
    <t>euro_projet</t>
  </si>
  <si>
    <t>int_gration_de</t>
  </si>
  <si>
    <t>TSILO</t>
  </si>
  <si>
    <t>1.667455 30.365888 0 0</t>
  </si>
  <si>
    <t>DGD - Direction Générale de la Coopération belge au développement - Aide d'Urgence</t>
  </si>
  <si>
    <t>mongala</t>
  </si>
  <si>
    <t>lolo</t>
  </si>
  <si>
    <t>lundu</t>
  </si>
  <si>
    <t>Programme d’appui à la Résilience des populations vulnérables aux Risques des Catastrophes (PRRC)</t>
  </si>
  <si>
    <t>Konga (Adi-Bondaba) dans la ZS de Lisala, dans la ZS Lolo : Lundu, Loloka et Ekama</t>
  </si>
  <si>
    <t>Konga (Adi-Bondaba) dans la ZS de Lisala, dans la ZS Lolo : Lundu (Lundu Beach), Loloka et Ekama (Yalindiko et Pai-Pai)</t>
  </si>
  <si>
    <t>relocalis_s victimes_de_ca</t>
  </si>
  <si>
    <t>euro</t>
  </si>
  <si>
    <t>Bumba</t>
  </si>
  <si>
    <t>CD4404</t>
  </si>
  <si>
    <t>Kiambi</t>
  </si>
  <si>
    <t>Lolo</t>
  </si>
  <si>
    <t>CD7406ZS02</t>
  </si>
  <si>
    <t>CD4404ZS02</t>
  </si>
  <si>
    <t>Population</t>
  </si>
  <si>
    <t>Haut-Katanga</t>
  </si>
  <si>
    <t>CD71</t>
  </si>
  <si>
    <t>CD54</t>
  </si>
  <si>
    <t>Kasaï</t>
  </si>
  <si>
    <t>CD92</t>
  </si>
  <si>
    <t>Nord-Kivu</t>
  </si>
  <si>
    <t>CD61</t>
  </si>
  <si>
    <t>Sud-Kivu</t>
  </si>
  <si>
    <t>CD62</t>
  </si>
  <si>
    <t>CD74</t>
  </si>
  <si>
    <t>Procode</t>
  </si>
  <si>
    <t>Tercode</t>
  </si>
  <si>
    <t>Target</t>
  </si>
  <si>
    <t>Gap</t>
  </si>
  <si>
    <t>Taux couverture</t>
  </si>
  <si>
    <t>Pole</t>
  </si>
  <si>
    <t>Nord-Est</t>
  </si>
  <si>
    <t>Centre-Est</t>
  </si>
  <si>
    <t>Sud-Est</t>
  </si>
  <si>
    <t>Centre-Sud</t>
  </si>
  <si>
    <t>Zsante</t>
  </si>
  <si>
    <t>zscode</t>
  </si>
  <si>
    <t>tercode</t>
  </si>
  <si>
    <t>procode</t>
  </si>
  <si>
    <t>Iturie</t>
  </si>
  <si>
    <t>Haut-Lomami</t>
  </si>
  <si>
    <t>CD91</t>
  </si>
  <si>
    <t>CD73</t>
  </si>
  <si>
    <t>Mongala</t>
  </si>
  <si>
    <t>Kiyambi</t>
  </si>
  <si>
    <t>CD44</t>
  </si>
  <si>
    <t>Caritas International Belgique</t>
  </si>
  <si>
    <t>assistance_en__1 accompagnement</t>
  </si>
  <si>
    <t>nature especes__direc</t>
  </si>
  <si>
    <t>transfert_cond</t>
  </si>
  <si>
    <t>CONSTRUCTION DE 600 ABRIS LOCAUX DANS LE TERRITOIRE DE KALEMIE</t>
  </si>
  <si>
    <t>cash_for_work</t>
  </si>
  <si>
    <t>SANGO MALUMBI</t>
  </si>
  <si>
    <t>BIBMBWI</t>
  </si>
  <si>
    <t>BIMBWI</t>
  </si>
  <si>
    <t>DJUMA KIDJUNDO</t>
  </si>
  <si>
    <t>Cibles PRH par territoire</t>
  </si>
  <si>
    <t>CROIX-ROUGE DE LA RDC</t>
  </si>
  <si>
    <t>mouvement_croi</t>
  </si>
  <si>
    <t>FICR</t>
  </si>
  <si>
    <t>mai ndombe</t>
  </si>
  <si>
    <t>yumbi</t>
  </si>
  <si>
    <t>bongende</t>
  </si>
  <si>
    <t>DREF Mouvement de Population en RDC/Yumbi MDRCD029</t>
  </si>
  <si>
    <t>CROIX-ROUGE  DE LA RDC</t>
  </si>
  <si>
    <t>nkolo yoka</t>
  </si>
  <si>
    <t>DREF Mouvement des populations en RDC/ Yumbi MDRCD029</t>
  </si>
  <si>
    <t>mission catholique</t>
  </si>
  <si>
    <t>DREF Mouvement des populations en RDC /Yumbi MDRCD029</t>
  </si>
  <si>
    <t>assistance_en_ accompagnement</t>
  </si>
  <si>
    <t>Bongende</t>
  </si>
  <si>
    <t>-2.033589 16.428902 0 0</t>
  </si>
  <si>
    <t>Nkolo Yoka</t>
  </si>
  <si>
    <t>-1.991695 16.467063 0 0</t>
  </si>
  <si>
    <t>Yumbi Mission</t>
  </si>
  <si>
    <t>-1.900321 16.555806 0 0</t>
  </si>
  <si>
    <t>d_plac_s_inter retourn_s familles_d_acc</t>
  </si>
  <si>
    <t>Mai-Ndombe</t>
  </si>
  <si>
    <t>Yumbi</t>
  </si>
  <si>
    <t>Appui logistique, Gestion des entrepôts et construction des abris et infrastructures</t>
  </si>
  <si>
    <t>kibirizi</t>
  </si>
  <si>
    <t>nyanzale</t>
  </si>
  <si>
    <t>ASSISTANCE EN ABRIS AUX PERSONNES DEPLACEES INTERNES ET RETOURNEES AU NORD KIVU</t>
  </si>
  <si>
    <t>nord ubangi</t>
  </si>
  <si>
    <t>gbadolite</t>
  </si>
  <si>
    <t>gbado 1</t>
  </si>
  <si>
    <t>Assistance et Protection en faveur des Réfugies centrafricains vivant dans le Nord/Sud Ubangui et Bas-uélé</t>
  </si>
  <si>
    <t>nature argent_mobile_m</t>
  </si>
  <si>
    <t>Bimbwi</t>
  </si>
  <si>
    <t>-6.238474 27.589637 0 0</t>
  </si>
  <si>
    <t>NYANZALE</t>
  </si>
  <si>
    <t>ACTIONS ET INTERVENTIONS POUR LE DEVELOPPEMENT ET L'ENCADREMENT SOCIAL</t>
  </si>
  <si>
    <t>retourn_s autochtones_vu</t>
  </si>
  <si>
    <t>Sango Malumbi</t>
  </si>
  <si>
    <t>-2.966465 29.151112 0 0</t>
  </si>
  <si>
    <t>Djuma Kidjundo</t>
  </si>
  <si>
    <t>-5.883523 29.190062 0 0</t>
  </si>
  <si>
    <t>Kibirizi</t>
  </si>
  <si>
    <t>Gbadolite</t>
  </si>
  <si>
    <t>CD3310ZS01</t>
  </si>
  <si>
    <t>CD3310</t>
  </si>
  <si>
    <t>CD33</t>
  </si>
  <si>
    <t>CD6111ZS04</t>
  </si>
  <si>
    <t>Nord-Ubangi</t>
  </si>
  <si>
    <t>CD4301ZS01</t>
  </si>
  <si>
    <t>CD4301</t>
  </si>
  <si>
    <t>CD43</t>
  </si>
  <si>
    <t>lwanika</t>
  </si>
  <si>
    <t>Assistance intégrée en logement et de protection aux personnes déplacées / rapatriées les plus vulnérables dans les provinces du Nord-Kivu, du Sud-Kivu, du Tanganyika et de l'Ituri en République démocratique du Congo (RDC)</t>
  </si>
  <si>
    <t>espece</t>
  </si>
  <si>
    <t>especes_agence</t>
  </si>
  <si>
    <t>Le Palmier</t>
  </si>
  <si>
    <t>chyekele</t>
  </si>
  <si>
    <t>Assistance intégrée en logement et en protection aux personnes déplacées / rapatriées les plus vulnérables dans les provinces du Nord-Kivu, du Sud-Kivu, du Tanganyika et de l'Ituri en République démocratique du Congo (RDC)</t>
  </si>
  <si>
    <t>mulange</t>
  </si>
  <si>
    <t>nyankunde</t>
  </si>
  <si>
    <t>irumu</t>
  </si>
  <si>
    <t>mulongo</t>
  </si>
  <si>
    <t>MUNGU AKONKWA</t>
  </si>
  <si>
    <t>tchangatchanga</t>
  </si>
  <si>
    <t>lwizi</t>
  </si>
  <si>
    <t>zitono</t>
  </si>
  <si>
    <t>kimbi lulenge</t>
  </si>
  <si>
    <t>kilembwe</t>
  </si>
  <si>
    <t>Réponse multi-sectorielle d’urgence et durable centrée sur la protection dans la zone de de santé de Kimbi-Lulenge, Sud Kivu.</t>
  </si>
  <si>
    <t>may-moto</t>
  </si>
  <si>
    <t>maindombe</t>
  </si>
  <si>
    <t>Protection et reintegration des personnes retournes, deplaces internes et expulses/refoules d'Angola au Kasai, Kasai Central et Lomami</t>
  </si>
  <si>
    <t>TMB</t>
  </si>
  <si>
    <t>kamonia</t>
  </si>
  <si>
    <t>kasai lumbembe</t>
  </si>
  <si>
    <t>kabangu</t>
  </si>
  <si>
    <t>nsokombe</t>
  </si>
  <si>
    <t>Kimanda, Zitono, Ndangu.</t>
  </si>
  <si>
    <t>Kimanda</t>
  </si>
  <si>
    <t>1.209322 30.174659 0 0</t>
  </si>
  <si>
    <t>Kaguma, Koni</t>
  </si>
  <si>
    <t>Kaguma</t>
  </si>
  <si>
    <t>1.209093 30.174794 0 0</t>
  </si>
  <si>
    <t>Munobi, Mbassa, Kakado, Kawangu, Sisa, Tongbe.</t>
  </si>
  <si>
    <t>Munobi</t>
  </si>
  <si>
    <t>1.232362 30.135998 0 0</t>
  </si>
  <si>
    <t>retourn_s relocalis_s</t>
  </si>
  <si>
    <t>Irumu centre</t>
  </si>
  <si>
    <t>1.452815 29.875146 0 0</t>
  </si>
  <si>
    <t>LWELA, MULONGO, MUKWAKA, KALAMBAY, ETIENNE, KABOKOBOKO, KIMBAYO, KATONDO,NKOSWELA, MUTUMBWA, MABUKI I, KAHONGO,  MABILIBILI, KABWILI, BWANA, KAZANA, KISIMA, KALAMBA et KABUNGWE</t>
  </si>
  <si>
    <t>Mukwaka, Mabilibili</t>
  </si>
  <si>
    <t>-5.958469 28.013969 0 0</t>
  </si>
  <si>
    <t>KINKANYANGA, MABUKI II</t>
  </si>
  <si>
    <t>KINKANYANGA</t>
  </si>
  <si>
    <t>-5.958412 28.011106 0 0</t>
  </si>
  <si>
    <t>KASONGO</t>
  </si>
  <si>
    <t>-5.958241 28.01325 0 0</t>
  </si>
  <si>
    <t>Kalenga Manyi 1, Kalenga Manyi 2, Mayinga, Bakwa Nsanyi</t>
  </si>
  <si>
    <t>Kalenga Manyi</t>
  </si>
  <si>
    <t>7.82694444 22.99388889 1014.3 0</t>
  </si>
  <si>
    <t>Kabanza, Kayoka, Lumbu, Malamba, Ngweji Tshiwayi, Nkama, Tshiluma, Tshiwayi 1, Tshiwayi 2</t>
  </si>
  <si>
    <t>Tshiwayi 1</t>
  </si>
  <si>
    <t>Akamwangala, Kamanga, Kana, Tshibanda, Anapemba, Kajiji, Kawata, Ngueji Kaleka</t>
  </si>
  <si>
    <t>Kaleka</t>
  </si>
  <si>
    <t>7.25388889</t>
  </si>
  <si>
    <t>7.40305556</t>
  </si>
  <si>
    <t>22.76805556</t>
  </si>
  <si>
    <t>22.81250000</t>
  </si>
  <si>
    <t>MASANGO, KATANGA, MASATA, ISHENGE</t>
  </si>
  <si>
    <t>-4.106282 29.106293 0 0</t>
  </si>
  <si>
    <t>Nyakunde</t>
  </si>
  <si>
    <t>CD5402ZS05</t>
  </si>
  <si>
    <t>Kimbi Lulenge</t>
  </si>
  <si>
    <t>CD6210ZS02</t>
  </si>
  <si>
    <t>CD9202ZS02</t>
  </si>
  <si>
    <t>Excution</t>
  </si>
  <si>
    <t>Réponse en abris en faveur des populations affectées par la crise dans la zone de santé de Yumbi</t>
  </si>
  <si>
    <t>kituku</t>
  </si>
  <si>
    <t>assistance_en_ accompagnement assistance_en__2</t>
  </si>
  <si>
    <t>Christian Aid</t>
  </si>
  <si>
    <t>Fonds internes</t>
  </si>
  <si>
    <t>rutshuru</t>
  </si>
  <si>
    <t>Projet de construction des abris aux retournés de Mirangi en Chefferie de Bwito en Territoire de Rutshuru.</t>
  </si>
  <si>
    <t>ls_projet</t>
  </si>
  <si>
    <t>assistance_en__1 accompagnement assistance_en__4</t>
  </si>
  <si>
    <t>KALUNGA</t>
  </si>
  <si>
    <t>-5.936878 29.179859 0 0</t>
  </si>
  <si>
    <t>Mirangi</t>
  </si>
  <si>
    <t>-0.758035 29.161985 0 0</t>
  </si>
  <si>
    <t>KIKUMBE</t>
  </si>
  <si>
    <t>KUKUMBE</t>
  </si>
  <si>
    <t>ELIYA</t>
  </si>
  <si>
    <t>-5.84535 29.160196 0 0</t>
  </si>
  <si>
    <t>livre_sterling</t>
  </si>
  <si>
    <t>CD6111ZS05</t>
  </si>
  <si>
    <t>Planifie, Excution</t>
  </si>
  <si>
    <t>ACTED, Croix Rouge RDC</t>
  </si>
  <si>
    <t>assistance_en_ assistance_en__2</t>
  </si>
  <si>
    <t>CONSEIL DANOIS POUR LES REFUGIES</t>
  </si>
  <si>
    <t>drodro</t>
  </si>
  <si>
    <t>Projet « d’assistance en abri pour les personnes déplacées retournées suite à la crise de Djugu. »</t>
  </si>
  <si>
    <t>Ministère Allemand via Diakonie</t>
  </si>
  <si>
    <t>katoto</t>
  </si>
  <si>
    <t>assistance_en__1 int_gration_de</t>
  </si>
  <si>
    <t>Diakonie</t>
  </si>
  <si>
    <t>Assistance humanitaire multisectorielle et CASH en faveur des populations affectées par les conflits armés dans les territoires de Djugu, Irumu, Beni et Lubero Provinces de l’Ituri et du Nord Kivu à l’Est de la R.D. Congo»</t>
  </si>
  <si>
    <t>MWAKA</t>
  </si>
  <si>
    <t>-5.978487 29.010685 0 0</t>
  </si>
  <si>
    <t>Drodro</t>
  </si>
  <si>
    <t>TSUYA</t>
  </si>
  <si>
    <t>2.670899 14.621518 0 0</t>
  </si>
  <si>
    <t>AIRD, OIM</t>
  </si>
  <si>
    <t>NRC, AIRD, OIM</t>
  </si>
  <si>
    <t>Conseil Danois pour les Refugies</t>
  </si>
  <si>
    <t>CD5405ZS03</t>
  </si>
  <si>
    <t>Kinshasa</t>
  </si>
  <si>
    <t>Programme de Promotion des Soins de Santé Primaire (PPSSP)</t>
  </si>
  <si>
    <t>156</t>
  </si>
  <si>
    <t>154</t>
  </si>
  <si>
    <t>buhondwa</t>
  </si>
  <si>
    <t>13500</t>
  </si>
  <si>
    <t>ACTIONS ET INTERVENTIONS POUR LE DEVELOPPEMENT ET L'ENCADREMENT SOCIAL (AIDES)</t>
  </si>
  <si>
    <t>singa</t>
  </si>
  <si>
    <t>kikuku</t>
  </si>
  <si>
    <t>bwalanda</t>
  </si>
  <si>
    <t>Programme de Promotion de Soins de Santé Primaires</t>
  </si>
  <si>
    <t>Ministère Allemend des affaires etrangères</t>
  </si>
  <si>
    <t>Assistance Humanitaire Multisectorielle et CASH en faveur des populations affectées par les conflits armés dans les territoires de Djugu, Irumu et Beni provinces de l'Ituri et du Nord Kivu à l'Est de la RD Congo</t>
  </si>
  <si>
    <t>66</t>
  </si>
  <si>
    <t>KIKUKU</t>
  </si>
  <si>
    <t>BWALANDA</t>
  </si>
  <si>
    <t>484</t>
  </si>
  <si>
    <t>315</t>
  </si>
  <si>
    <t>610</t>
  </si>
  <si>
    <t>301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</si>
</sst>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mm\-dd;@"/>
  </numFmts>
  <fonts count="3" x14ac:knownFonts="1">
    <font>
      <sz val="11"/>
      <color theme="1"/>
      <name val="Calibri"/>
      <family val="2"/>
      <scheme val="minor"/>
    </font>
    <font>
      <sz val="11"/>
      <color theme="1"/>
      <name val="Calibri"/>
      <family val="2"/>
      <scheme val="minor"/>
    </font>
    <font>
      <sz val="9"/>
      <name val="Tahoma"/>
      <family val="2"/>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164" fontId="0" fillId="0" borderId="0" xfId="0" applyNumberFormat="1"/>
    <xf numFmtId="0" fontId="0" fillId="0" borderId="1" xfId="0" applyBorder="1"/>
    <xf numFmtId="0" fontId="0" fillId="0" borderId="0" xfId="0" applyNumberFormat="1"/>
    <xf numFmtId="0" fontId="0" fillId="0" borderId="0" xfId="0" applyAlignment="1">
      <alignment horizontal="left"/>
    </xf>
    <xf numFmtId="1" fontId="0" fillId="0" borderId="0" xfId="0" applyNumberFormat="1"/>
    <xf numFmtId="0" fontId="0" fillId="0" borderId="1" xfId="0" applyBorder="1" applyAlignment="1">
      <alignment horizontal="center" vertical="center"/>
    </xf>
    <xf numFmtId="3" fontId="2" fillId="0" borderId="1" xfId="0" applyNumberFormat="1" applyFont="1" applyBorder="1" applyAlignment="1">
      <alignment horizontal="right" indent="1"/>
    </xf>
    <xf numFmtId="3" fontId="2" fillId="0" borderId="1" xfId="0" applyNumberFormat="1" applyFont="1" applyBorder="1" applyAlignment="1" applyProtection="1">
      <alignment horizontal="right" indent="1"/>
    </xf>
    <xf numFmtId="9" fontId="0" fillId="0" borderId="1" xfId="1" applyFont="1" applyBorder="1"/>
    <xf numFmtId="0" fontId="0" fillId="0" borderId="2" xfId="0" applyFill="1" applyBorder="1" applyAlignment="1">
      <alignment horizontal="center" vertical="center"/>
    </xf>
    <xf numFmtId="165" fontId="0" fillId="0" borderId="0" xfId="0" applyNumberFormat="1"/>
    <xf numFmtId="3" fontId="2" fillId="2" borderId="0" xfId="0" applyNumberFormat="1" applyFont="1" applyFill="1" applyBorder="1" applyAlignment="1" applyProtection="1">
      <alignment horizontal="right" indent="1"/>
    </xf>
    <xf numFmtId="0" fontId="0" fillId="0" borderId="3" xfId="0" applyBorder="1"/>
    <xf numFmtId="0" fontId="0" fillId="0" borderId="0" xfId="0" applyFill="1"/>
    <xf numFmtId="0" fontId="0" fillId="0" borderId="2" xfId="0" applyFill="1" applyBorder="1"/>
    <xf numFmtId="3" fontId="2" fillId="0" borderId="2" xfId="0" applyNumberFormat="1" applyFont="1" applyFill="1" applyBorder="1" applyAlignment="1" applyProtection="1">
      <alignment horizontal="right" indent="1"/>
    </xf>
    <xf numFmtId="9" fontId="0" fillId="0" borderId="2" xfId="1" applyFont="1" applyFill="1" applyBorder="1"/>
    <xf numFmtId="3" fontId="2" fillId="0" borderId="2" xfId="0" applyNumberFormat="1" applyFont="1" applyFill="1" applyBorder="1" applyAlignment="1">
      <alignment horizontal="right" indent="1"/>
    </xf>
    <xf numFmtId="1" fontId="2" fillId="0" borderId="1" xfId="0" applyNumberFormat="1" applyFont="1" applyFill="1" applyBorder="1" applyAlignment="1">
      <alignment vertical="center"/>
    </xf>
    <xf numFmtId="1" fontId="2" fillId="0" borderId="1" xfId="0" applyNumberFormat="1" applyFont="1" applyFill="1" applyBorder="1" applyAlignment="1">
      <alignment horizontal="left" vertical="center"/>
    </xf>
    <xf numFmtId="0" fontId="0" fillId="0" borderId="0" xfId="0" applyAlignment="1"/>
    <xf numFmtId="0" fontId="0" fillId="0" borderId="0" xfId="0" applyAlignment="1">
      <alignment vertical="center"/>
    </xf>
    <xf numFmtId="1" fontId="2" fillId="0" borderId="2" xfId="0" applyNumberFormat="1" applyFont="1" applyFill="1" applyBorder="1" applyAlignment="1">
      <alignment horizontal="left" vertical="center"/>
    </xf>
    <xf numFmtId="1" fontId="2" fillId="0" borderId="0" xfId="0" applyNumberFormat="1" applyFont="1" applyFill="1" applyBorder="1" applyAlignment="1">
      <alignment horizontal="left" vertical="center"/>
    </xf>
  </cellXfs>
  <cellStyles count="2">
    <cellStyle name="Normal" xfId="0" builtinId="0"/>
    <cellStyle name="Percent" xfId="1" builtinId="5"/>
  </cellStyles>
  <dxfs count="0"/>
  <tableStyles count="0" defaultTableStyle="TableStyleMedium9" defaultPivotStyle="PivotStyleLight16"/>
  <colors>
    <mruColors>
      <color rgb="FFF0EEEC"/>
      <color rgb="FF8A1913"/>
      <color rgb="FFEE73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B98"/>
  <sheetViews>
    <sheetView tabSelected="1" topLeftCell="CG1" zoomScaleNormal="100" workbookViewId="0">
      <selection activeCell="X1" sqref="X1"/>
    </sheetView>
  </sheetViews>
  <sheetFormatPr defaultRowHeight="14.4" x14ac:dyDescent="0.3"/>
  <cols>
    <col min="2" max="2" width="10.5546875" customWidth="1"/>
    <col min="98" max="98" width="11.21875" customWidth="1"/>
    <col min="99" max="99" width="11.5546875" customWidth="1"/>
  </cols>
  <sheetData>
    <row r="1" spans="1:106" x14ac:dyDescent="0.3">
      <c r="A1" t="s">
        <v>172</v>
      </c>
      <c r="B1" t="s">
        <v>173</v>
      </c>
      <c r="C1" t="s">
        <v>174</v>
      </c>
      <c r="D1" t="s">
        <v>175</v>
      </c>
      <c r="E1" t="s">
        <v>176</v>
      </c>
      <c r="F1" t="s">
        <v>177</v>
      </c>
      <c r="G1" t="s">
        <v>178</v>
      </c>
      <c r="H1" t="s">
        <v>179</v>
      </c>
      <c r="I1" t="s">
        <v>180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229</v>
      </c>
      <c r="BG1" t="s">
        <v>230</v>
      </c>
      <c r="BH1" t="s">
        <v>231</v>
      </c>
      <c r="BI1" t="s">
        <v>232</v>
      </c>
      <c r="BJ1" t="s">
        <v>233</v>
      </c>
      <c r="BK1" t="s">
        <v>234</v>
      </c>
      <c r="BL1" t="s">
        <v>235</v>
      </c>
      <c r="BM1" t="s">
        <v>236</v>
      </c>
      <c r="BN1" t="s">
        <v>237</v>
      </c>
      <c r="BO1" t="s">
        <v>238</v>
      </c>
      <c r="BP1" t="s">
        <v>239</v>
      </c>
      <c r="BQ1" t="s">
        <v>240</v>
      </c>
      <c r="BR1" t="s">
        <v>241</v>
      </c>
      <c r="BS1" t="s">
        <v>242</v>
      </c>
      <c r="BT1" t="s">
        <v>243</v>
      </c>
      <c r="BU1" t="s">
        <v>244</v>
      </c>
      <c r="BV1" t="s">
        <v>245</v>
      </c>
      <c r="BW1" t="s">
        <v>246</v>
      </c>
      <c r="BX1" t="s">
        <v>247</v>
      </c>
      <c r="BY1" t="s">
        <v>248</v>
      </c>
      <c r="BZ1" t="s">
        <v>249</v>
      </c>
      <c r="CA1" t="s">
        <v>250</v>
      </c>
      <c r="CB1" t="s">
        <v>251</v>
      </c>
      <c r="CC1" t="s">
        <v>252</v>
      </c>
      <c r="CD1" t="s">
        <v>253</v>
      </c>
      <c r="CE1" t="s">
        <v>254</v>
      </c>
      <c r="CF1" t="s">
        <v>255</v>
      </c>
      <c r="CG1" t="s">
        <v>256</v>
      </c>
      <c r="CH1" t="s">
        <v>257</v>
      </c>
      <c r="CI1" t="s">
        <v>258</v>
      </c>
      <c r="CJ1" t="s">
        <v>259</v>
      </c>
      <c r="CK1" t="s">
        <v>260</v>
      </c>
      <c r="CL1" t="s">
        <v>261</v>
      </c>
      <c r="CM1" t="s">
        <v>262</v>
      </c>
      <c r="CN1" t="s">
        <v>263</v>
      </c>
      <c r="CO1" t="s">
        <v>264</v>
      </c>
      <c r="CP1" t="s">
        <v>265</v>
      </c>
      <c r="CQ1" t="s">
        <v>266</v>
      </c>
      <c r="CR1" t="s">
        <v>267</v>
      </c>
      <c r="CS1" t="s">
        <v>268</v>
      </c>
      <c r="CT1" t="s">
        <v>269</v>
      </c>
      <c r="CU1" t="s">
        <v>270</v>
      </c>
      <c r="CV1" t="s">
        <v>402</v>
      </c>
      <c r="CW1" t="s">
        <v>403</v>
      </c>
      <c r="CX1" t="s">
        <v>322</v>
      </c>
      <c r="CY1" t="s">
        <v>404</v>
      </c>
      <c r="CZ1" t="s">
        <v>178</v>
      </c>
      <c r="DA1" t="s">
        <v>405</v>
      </c>
      <c r="DB1" t="s">
        <v>423</v>
      </c>
    </row>
    <row r="2" spans="1:106" hidden="1" x14ac:dyDescent="0.3">
      <c r="A2">
        <v>6031910</v>
      </c>
      <c r="B2" s="1">
        <v>43629</v>
      </c>
      <c r="C2" t="s">
        <v>0</v>
      </c>
      <c r="D2" t="s">
        <v>1</v>
      </c>
      <c r="E2" t="s">
        <v>2</v>
      </c>
      <c r="G2" t="s">
        <v>3</v>
      </c>
      <c r="H2" t="s">
        <v>4</v>
      </c>
      <c r="I2" t="s">
        <v>5</v>
      </c>
      <c r="J2" t="s">
        <v>6</v>
      </c>
      <c r="K2">
        <v>350</v>
      </c>
      <c r="L2">
        <v>1798</v>
      </c>
      <c r="M2">
        <v>1745</v>
      </c>
      <c r="N2">
        <v>2468</v>
      </c>
      <c r="O2">
        <v>955</v>
      </c>
      <c r="P2">
        <v>120</v>
      </c>
      <c r="Q2">
        <v>7086</v>
      </c>
      <c r="R2">
        <v>822239</v>
      </c>
      <c r="S2" t="s">
        <v>7</v>
      </c>
      <c r="U2" t="s">
        <v>8</v>
      </c>
      <c r="V2">
        <v>0</v>
      </c>
      <c r="W2">
        <v>1</v>
      </c>
      <c r="X2">
        <v>1</v>
      </c>
      <c r="Y2">
        <v>0</v>
      </c>
      <c r="Z2">
        <v>0</v>
      </c>
      <c r="AA2">
        <v>0</v>
      </c>
      <c r="AB2">
        <v>0</v>
      </c>
      <c r="AC2">
        <v>1</v>
      </c>
      <c r="AD2">
        <v>1</v>
      </c>
      <c r="AE2">
        <v>0</v>
      </c>
      <c r="AF2">
        <v>0</v>
      </c>
      <c r="AG2" t="s">
        <v>9</v>
      </c>
      <c r="CV2" t="s">
        <v>286</v>
      </c>
      <c r="CW2" s="5" t="s">
        <v>298</v>
      </c>
      <c r="CX2" t="s">
        <v>286</v>
      </c>
      <c r="CY2" s="5" t="s">
        <v>347</v>
      </c>
      <c r="CZ2" t="s">
        <v>387</v>
      </c>
      <c r="DA2" s="5" t="s">
        <v>388</v>
      </c>
      <c r="DB2">
        <v>19205.197162575911</v>
      </c>
    </row>
    <row r="3" spans="1:106" x14ac:dyDescent="0.3">
      <c r="A3">
        <v>6031996</v>
      </c>
      <c r="B3" s="1">
        <v>43630</v>
      </c>
      <c r="C3" t="s">
        <v>42</v>
      </c>
      <c r="D3" t="s">
        <v>11</v>
      </c>
      <c r="E3" t="s">
        <v>12</v>
      </c>
      <c r="F3" t="s">
        <v>13</v>
      </c>
      <c r="G3" t="s">
        <v>14</v>
      </c>
      <c r="H3" t="s">
        <v>15</v>
      </c>
      <c r="I3" t="s">
        <v>16</v>
      </c>
      <c r="J3" t="s">
        <v>17</v>
      </c>
      <c r="K3">
        <v>1000</v>
      </c>
      <c r="L3">
        <v>600</v>
      </c>
      <c r="M3">
        <v>400</v>
      </c>
      <c r="Q3">
        <f>1000*5</f>
        <v>5000</v>
      </c>
      <c r="U3" t="s">
        <v>18</v>
      </c>
      <c r="V3">
        <v>1</v>
      </c>
      <c r="W3">
        <v>0</v>
      </c>
      <c r="X3">
        <v>1</v>
      </c>
      <c r="Y3">
        <v>0</v>
      </c>
      <c r="Z3">
        <v>1</v>
      </c>
      <c r="AA3">
        <v>0</v>
      </c>
      <c r="AB3">
        <v>0</v>
      </c>
      <c r="AC3">
        <v>0</v>
      </c>
      <c r="AD3">
        <v>1</v>
      </c>
      <c r="AE3">
        <v>0</v>
      </c>
      <c r="AF3">
        <v>1</v>
      </c>
      <c r="AG3" t="s">
        <v>19</v>
      </c>
      <c r="AH3" t="s">
        <v>20</v>
      </c>
      <c r="BF3" t="s">
        <v>21</v>
      </c>
      <c r="BG3" t="s">
        <v>21</v>
      </c>
      <c r="BH3" t="s">
        <v>22</v>
      </c>
      <c r="BI3">
        <v>-5.8397430000000004</v>
      </c>
      <c r="BJ3">
        <v>29.151713999999998</v>
      </c>
      <c r="BK3">
        <v>1902</v>
      </c>
      <c r="BL3">
        <v>2510</v>
      </c>
      <c r="BM3">
        <v>1711</v>
      </c>
      <c r="BN3">
        <v>3423</v>
      </c>
      <c r="BO3">
        <v>2283</v>
      </c>
      <c r="BP3">
        <v>912</v>
      </c>
      <c r="BQ3">
        <v>570</v>
      </c>
      <c r="BR3">
        <v>11409</v>
      </c>
      <c r="BS3">
        <v>34</v>
      </c>
      <c r="BT3">
        <v>23</v>
      </c>
      <c r="BU3" t="s">
        <v>23</v>
      </c>
      <c r="BV3">
        <v>1</v>
      </c>
      <c r="BW3">
        <v>0</v>
      </c>
      <c r="BX3">
        <v>0</v>
      </c>
      <c r="BY3">
        <v>0</v>
      </c>
      <c r="BZ3">
        <v>0</v>
      </c>
      <c r="CA3">
        <v>0</v>
      </c>
      <c r="CB3">
        <v>0</v>
      </c>
      <c r="CC3">
        <v>0</v>
      </c>
      <c r="CD3">
        <v>0</v>
      </c>
      <c r="CE3">
        <v>117000</v>
      </c>
      <c r="CR3" t="s">
        <v>24</v>
      </c>
      <c r="CT3" s="1">
        <v>43191</v>
      </c>
      <c r="CU3" s="1">
        <v>43555</v>
      </c>
      <c r="CV3" t="s">
        <v>276</v>
      </c>
      <c r="CW3" s="5" t="s">
        <v>291</v>
      </c>
      <c r="CX3" t="s">
        <v>276</v>
      </c>
      <c r="CY3" s="5" t="s">
        <v>332</v>
      </c>
      <c r="CZ3" t="s">
        <v>343</v>
      </c>
      <c r="DA3" s="5" t="s">
        <v>391</v>
      </c>
      <c r="DB3">
        <v>113840</v>
      </c>
    </row>
    <row r="4" spans="1:106" x14ac:dyDescent="0.3">
      <c r="A4">
        <v>6032668</v>
      </c>
      <c r="B4" s="1">
        <v>43630</v>
      </c>
      <c r="C4" t="s">
        <v>42</v>
      </c>
      <c r="D4" t="s">
        <v>11</v>
      </c>
      <c r="E4" t="s">
        <v>12</v>
      </c>
      <c r="F4" t="s">
        <v>25</v>
      </c>
      <c r="G4" t="s">
        <v>14</v>
      </c>
      <c r="H4" t="s">
        <v>15</v>
      </c>
      <c r="I4" t="s">
        <v>16</v>
      </c>
      <c r="J4" t="s">
        <v>26</v>
      </c>
      <c r="K4">
        <v>1100</v>
      </c>
      <c r="L4">
        <v>660</v>
      </c>
      <c r="M4">
        <v>440</v>
      </c>
      <c r="Q4">
        <f>1100*5</f>
        <v>5500</v>
      </c>
      <c r="U4" t="s">
        <v>18</v>
      </c>
      <c r="V4">
        <v>1</v>
      </c>
      <c r="W4">
        <v>0</v>
      </c>
      <c r="X4">
        <v>1</v>
      </c>
      <c r="Y4">
        <v>0</v>
      </c>
      <c r="Z4">
        <v>1</v>
      </c>
      <c r="AA4">
        <v>0</v>
      </c>
      <c r="AB4">
        <v>0</v>
      </c>
      <c r="AC4">
        <v>0</v>
      </c>
      <c r="AD4">
        <v>1</v>
      </c>
      <c r="AE4">
        <v>0</v>
      </c>
      <c r="AF4">
        <v>1</v>
      </c>
      <c r="AG4" t="s">
        <v>19</v>
      </c>
      <c r="AH4" t="s">
        <v>20</v>
      </c>
      <c r="BF4" t="s">
        <v>27</v>
      </c>
      <c r="BG4" t="s">
        <v>27</v>
      </c>
      <c r="BH4" t="s">
        <v>28</v>
      </c>
      <c r="BI4">
        <v>-5.8847399999999999</v>
      </c>
      <c r="BJ4">
        <v>29.214939999999999</v>
      </c>
      <c r="BK4">
        <v>2657</v>
      </c>
      <c r="BL4">
        <v>2920</v>
      </c>
      <c r="BM4">
        <v>1990</v>
      </c>
      <c r="BN4">
        <v>3985</v>
      </c>
      <c r="BO4">
        <v>2655</v>
      </c>
      <c r="BP4">
        <v>1060</v>
      </c>
      <c r="BQ4">
        <v>660</v>
      </c>
      <c r="BR4">
        <f>SUM(BL4:BQ4)</f>
        <v>13270</v>
      </c>
      <c r="BS4">
        <v>8</v>
      </c>
      <c r="BT4">
        <v>6</v>
      </c>
      <c r="BU4" t="s">
        <v>29</v>
      </c>
      <c r="BV4">
        <v>1</v>
      </c>
      <c r="BW4">
        <v>1</v>
      </c>
      <c r="BX4">
        <v>0</v>
      </c>
      <c r="BY4">
        <v>0</v>
      </c>
      <c r="BZ4">
        <v>0</v>
      </c>
      <c r="CA4">
        <v>0</v>
      </c>
      <c r="CB4">
        <v>0</v>
      </c>
      <c r="CC4">
        <v>0</v>
      </c>
      <c r="CD4">
        <v>0</v>
      </c>
      <c r="CE4">
        <v>128700</v>
      </c>
      <c r="CR4" t="s">
        <v>24</v>
      </c>
      <c r="CT4" s="1">
        <v>43191</v>
      </c>
      <c r="CU4" s="1">
        <v>43524</v>
      </c>
      <c r="CV4" t="s">
        <v>276</v>
      </c>
      <c r="CW4" s="5" t="s">
        <v>291</v>
      </c>
      <c r="CX4" t="s">
        <v>276</v>
      </c>
      <c r="CY4" s="5" t="s">
        <v>332</v>
      </c>
      <c r="CZ4" t="s">
        <v>343</v>
      </c>
      <c r="DA4" s="5" t="s">
        <v>391</v>
      </c>
    </row>
    <row r="5" spans="1:106" x14ac:dyDescent="0.3">
      <c r="A5">
        <v>6032839</v>
      </c>
      <c r="B5" s="1">
        <v>43630</v>
      </c>
      <c r="C5" t="s">
        <v>42</v>
      </c>
      <c r="D5" t="s">
        <v>11</v>
      </c>
      <c r="E5" t="s">
        <v>30</v>
      </c>
      <c r="G5" t="s">
        <v>14</v>
      </c>
      <c r="H5" t="s">
        <v>15</v>
      </c>
      <c r="I5" t="s">
        <v>16</v>
      </c>
      <c r="J5" t="s">
        <v>31</v>
      </c>
      <c r="K5">
        <v>1500</v>
      </c>
      <c r="Q5">
        <f>1500*5</f>
        <v>7500</v>
      </c>
      <c r="U5" t="s">
        <v>33</v>
      </c>
      <c r="V5">
        <v>1</v>
      </c>
      <c r="W5">
        <v>0</v>
      </c>
      <c r="X5">
        <v>1</v>
      </c>
      <c r="Y5">
        <v>0</v>
      </c>
      <c r="Z5">
        <v>0</v>
      </c>
      <c r="AA5">
        <v>0</v>
      </c>
      <c r="AB5">
        <v>0</v>
      </c>
      <c r="AC5">
        <v>0</v>
      </c>
      <c r="AD5">
        <v>0</v>
      </c>
      <c r="AE5">
        <v>0</v>
      </c>
      <c r="AF5">
        <v>1</v>
      </c>
      <c r="AG5" t="s">
        <v>19</v>
      </c>
      <c r="AH5" t="s">
        <v>20</v>
      </c>
      <c r="BF5" t="s">
        <v>34</v>
      </c>
      <c r="BG5" t="s">
        <v>34</v>
      </c>
      <c r="BH5" t="s">
        <v>35</v>
      </c>
      <c r="BI5">
        <v>-5.9678649999999998</v>
      </c>
      <c r="BJ5">
        <v>28.963476</v>
      </c>
      <c r="BK5">
        <v>1007</v>
      </c>
      <c r="BL5">
        <v>1105</v>
      </c>
      <c r="BM5">
        <v>755</v>
      </c>
      <c r="BN5">
        <v>1510</v>
      </c>
      <c r="BO5">
        <v>1005</v>
      </c>
      <c r="BP5">
        <v>400</v>
      </c>
      <c r="BQ5">
        <v>250</v>
      </c>
      <c r="BR5">
        <f>SUM(BL5:BQ5)</f>
        <v>5025</v>
      </c>
      <c r="BS5">
        <v>3</v>
      </c>
      <c r="BT5">
        <v>2</v>
      </c>
      <c r="BU5" t="s">
        <v>23</v>
      </c>
      <c r="BV5">
        <v>1</v>
      </c>
      <c r="BW5">
        <v>0</v>
      </c>
      <c r="BX5">
        <v>0</v>
      </c>
      <c r="BY5">
        <v>0</v>
      </c>
      <c r="BZ5">
        <v>0</v>
      </c>
      <c r="CA5">
        <v>0</v>
      </c>
      <c r="CB5">
        <v>0</v>
      </c>
      <c r="CC5">
        <v>0</v>
      </c>
      <c r="CD5">
        <v>0</v>
      </c>
      <c r="CE5">
        <v>117819</v>
      </c>
      <c r="CR5" t="s">
        <v>24</v>
      </c>
      <c r="CT5" s="1">
        <v>43332</v>
      </c>
      <c r="CU5" s="1">
        <v>43630</v>
      </c>
      <c r="CV5" t="s">
        <v>276</v>
      </c>
      <c r="CW5" s="5" t="s">
        <v>291</v>
      </c>
      <c r="CX5" t="s">
        <v>276</v>
      </c>
      <c r="CY5" s="5" t="s">
        <v>332</v>
      </c>
      <c r="CZ5" t="s">
        <v>343</v>
      </c>
      <c r="DA5" s="5" t="s">
        <v>391</v>
      </c>
    </row>
    <row r="6" spans="1:106" hidden="1" x14ac:dyDescent="0.3">
      <c r="A6">
        <v>6031945</v>
      </c>
      <c r="B6" s="1">
        <v>43630</v>
      </c>
      <c r="C6" t="s">
        <v>0</v>
      </c>
      <c r="D6" t="s">
        <v>1</v>
      </c>
      <c r="E6" t="s">
        <v>2</v>
      </c>
      <c r="G6" t="s">
        <v>3</v>
      </c>
      <c r="H6" t="s">
        <v>4</v>
      </c>
      <c r="I6" t="s">
        <v>10</v>
      </c>
      <c r="J6" t="s">
        <v>6</v>
      </c>
      <c r="K6">
        <v>350</v>
      </c>
      <c r="L6">
        <v>1798</v>
      </c>
      <c r="M6">
        <v>1745</v>
      </c>
      <c r="N6">
        <v>2468</v>
      </c>
      <c r="O6">
        <v>955</v>
      </c>
      <c r="P6">
        <v>120</v>
      </c>
      <c r="Q6">
        <v>7086</v>
      </c>
      <c r="R6">
        <v>822239</v>
      </c>
      <c r="S6" t="s">
        <v>7</v>
      </c>
      <c r="U6" t="s">
        <v>8</v>
      </c>
      <c r="V6">
        <v>0</v>
      </c>
      <c r="W6">
        <v>1</v>
      </c>
      <c r="X6">
        <v>1</v>
      </c>
      <c r="Y6">
        <v>0</v>
      </c>
      <c r="Z6">
        <v>0</v>
      </c>
      <c r="AA6">
        <v>0</v>
      </c>
      <c r="AB6">
        <v>0</v>
      </c>
      <c r="AC6">
        <v>1</v>
      </c>
      <c r="AD6">
        <v>1</v>
      </c>
      <c r="AE6">
        <v>0</v>
      </c>
      <c r="AF6">
        <v>0</v>
      </c>
      <c r="AG6" t="s">
        <v>9</v>
      </c>
      <c r="CV6" t="s">
        <v>286</v>
      </c>
      <c r="CW6" s="5" t="s">
        <v>298</v>
      </c>
      <c r="CX6" t="s">
        <v>286</v>
      </c>
      <c r="CY6" s="5" t="s">
        <v>347</v>
      </c>
      <c r="CZ6" t="s">
        <v>387</v>
      </c>
      <c r="DA6" s="5" t="s">
        <v>388</v>
      </c>
    </row>
    <row r="7" spans="1:106" x14ac:dyDescent="0.3">
      <c r="A7">
        <v>6097888</v>
      </c>
      <c r="B7" s="1">
        <v>43633</v>
      </c>
      <c r="C7" t="s">
        <v>282</v>
      </c>
      <c r="D7" t="s">
        <v>1</v>
      </c>
      <c r="E7" t="s">
        <v>12</v>
      </c>
      <c r="F7" t="s">
        <v>80</v>
      </c>
      <c r="G7" t="s">
        <v>81</v>
      </c>
      <c r="H7" t="s">
        <v>82</v>
      </c>
      <c r="I7" t="s">
        <v>83</v>
      </c>
      <c r="J7" t="s">
        <v>84</v>
      </c>
      <c r="K7">
        <v>700</v>
      </c>
      <c r="Q7">
        <f>700*5</f>
        <v>3500</v>
      </c>
      <c r="U7" t="s">
        <v>89</v>
      </c>
      <c r="V7">
        <v>1</v>
      </c>
      <c r="AG7" t="s">
        <v>19</v>
      </c>
      <c r="AH7" t="s">
        <v>20</v>
      </c>
      <c r="BF7" t="s">
        <v>85</v>
      </c>
      <c r="BG7" t="s">
        <v>85</v>
      </c>
      <c r="BI7">
        <v>2.1983799999999998</v>
      </c>
      <c r="BJ7">
        <v>30.966912000000001</v>
      </c>
      <c r="BK7">
        <v>38</v>
      </c>
      <c r="BL7">
        <v>56</v>
      </c>
      <c r="BM7">
        <v>48</v>
      </c>
      <c r="BN7">
        <v>60</v>
      </c>
      <c r="BO7">
        <v>50</v>
      </c>
      <c r="BP7">
        <v>10</v>
      </c>
      <c r="BQ7">
        <v>5</v>
      </c>
      <c r="BR7">
        <f t="shared" ref="BR7:BR14" si="0">SUM(BL7:BQ7)</f>
        <v>229</v>
      </c>
      <c r="BS7">
        <v>3</v>
      </c>
      <c r="BT7">
        <v>1</v>
      </c>
      <c r="BU7" t="s">
        <v>41</v>
      </c>
      <c r="BV7">
        <v>0</v>
      </c>
      <c r="BW7">
        <v>1</v>
      </c>
      <c r="BX7">
        <v>0</v>
      </c>
      <c r="BY7">
        <v>0</v>
      </c>
      <c r="BZ7">
        <v>0</v>
      </c>
      <c r="CA7">
        <v>0</v>
      </c>
      <c r="CB7">
        <v>0</v>
      </c>
      <c r="CC7">
        <v>0</v>
      </c>
      <c r="CD7">
        <v>0</v>
      </c>
      <c r="CE7">
        <v>22800</v>
      </c>
      <c r="CR7" t="s">
        <v>24</v>
      </c>
      <c r="CT7" s="1">
        <v>43577</v>
      </c>
      <c r="CU7" s="1">
        <v>43611</v>
      </c>
      <c r="CV7" t="s">
        <v>281</v>
      </c>
      <c r="CW7" s="5" t="s">
        <v>294</v>
      </c>
      <c r="CX7" t="s">
        <v>325</v>
      </c>
      <c r="CY7" s="5" t="s">
        <v>329</v>
      </c>
      <c r="CZ7" t="s">
        <v>406</v>
      </c>
      <c r="DA7" s="5" t="s">
        <v>384</v>
      </c>
    </row>
    <row r="8" spans="1:106" x14ac:dyDescent="0.3">
      <c r="A8">
        <v>6079817</v>
      </c>
      <c r="B8" s="1">
        <v>43634</v>
      </c>
      <c r="C8" t="s">
        <v>344</v>
      </c>
      <c r="D8" t="s">
        <v>36</v>
      </c>
      <c r="E8" t="s">
        <v>300</v>
      </c>
      <c r="G8" t="s">
        <v>14</v>
      </c>
      <c r="H8" t="s">
        <v>15</v>
      </c>
      <c r="I8" t="s">
        <v>38</v>
      </c>
      <c r="J8" t="s">
        <v>39</v>
      </c>
      <c r="K8">
        <v>600</v>
      </c>
      <c r="Q8">
        <f>600*5</f>
        <v>3000</v>
      </c>
      <c r="U8" t="s">
        <v>134</v>
      </c>
      <c r="V8">
        <v>0</v>
      </c>
      <c r="W8">
        <v>1</v>
      </c>
      <c r="X8">
        <v>0</v>
      </c>
      <c r="Y8">
        <v>0</v>
      </c>
      <c r="Z8">
        <v>0</v>
      </c>
      <c r="AA8">
        <v>0</v>
      </c>
      <c r="AB8">
        <v>0</v>
      </c>
      <c r="AC8">
        <v>0</v>
      </c>
      <c r="AD8">
        <v>0</v>
      </c>
      <c r="AE8">
        <v>0</v>
      </c>
      <c r="AF8">
        <v>0</v>
      </c>
      <c r="AG8" t="s">
        <v>19</v>
      </c>
      <c r="AH8" t="s">
        <v>171</v>
      </c>
      <c r="AI8">
        <v>0</v>
      </c>
      <c r="AJ8">
        <v>0</v>
      </c>
      <c r="AK8">
        <v>0</v>
      </c>
      <c r="AL8">
        <v>0</v>
      </c>
      <c r="AM8">
        <v>1</v>
      </c>
      <c r="AN8">
        <v>1</v>
      </c>
      <c r="AO8">
        <v>0</v>
      </c>
      <c r="AP8">
        <v>0</v>
      </c>
      <c r="AQ8">
        <v>0</v>
      </c>
      <c r="AR8">
        <v>0</v>
      </c>
      <c r="AS8">
        <v>0</v>
      </c>
      <c r="AT8">
        <v>0</v>
      </c>
      <c r="AU8">
        <v>0</v>
      </c>
      <c r="AV8">
        <v>0</v>
      </c>
      <c r="AW8">
        <v>0</v>
      </c>
      <c r="AX8">
        <v>0</v>
      </c>
      <c r="AY8">
        <v>0</v>
      </c>
      <c r="BF8" t="s">
        <v>40</v>
      </c>
      <c r="BG8" t="s">
        <v>40</v>
      </c>
      <c r="BK8">
        <v>170</v>
      </c>
      <c r="BL8">
        <v>303</v>
      </c>
      <c r="BM8">
        <v>317</v>
      </c>
      <c r="BN8">
        <v>162</v>
      </c>
      <c r="BO8">
        <v>142</v>
      </c>
      <c r="BP8">
        <v>28</v>
      </c>
      <c r="BQ8">
        <v>29</v>
      </c>
      <c r="BR8">
        <f t="shared" si="0"/>
        <v>981</v>
      </c>
      <c r="BS8">
        <v>0</v>
      </c>
      <c r="BT8">
        <v>0</v>
      </c>
      <c r="BU8" t="s">
        <v>41</v>
      </c>
      <c r="BV8">
        <v>0</v>
      </c>
      <c r="BW8">
        <v>1</v>
      </c>
      <c r="BX8">
        <v>0</v>
      </c>
      <c r="BY8">
        <v>0</v>
      </c>
      <c r="BZ8">
        <v>0</v>
      </c>
      <c r="CA8">
        <v>0</v>
      </c>
      <c r="CB8">
        <v>0</v>
      </c>
      <c r="CC8">
        <v>0</v>
      </c>
      <c r="CD8">
        <v>0</v>
      </c>
      <c r="CE8">
        <v>70000</v>
      </c>
      <c r="CG8">
        <v>330</v>
      </c>
      <c r="CH8">
        <v>80</v>
      </c>
      <c r="CR8" t="s">
        <v>24</v>
      </c>
      <c r="CT8" s="1">
        <v>43405</v>
      </c>
      <c r="CU8" s="1">
        <v>43626</v>
      </c>
      <c r="CV8" t="s">
        <v>276</v>
      </c>
      <c r="CW8" s="5" t="s">
        <v>291</v>
      </c>
      <c r="CX8" t="s">
        <v>276</v>
      </c>
      <c r="CY8" s="5" t="s">
        <v>332</v>
      </c>
      <c r="CZ8" t="s">
        <v>343</v>
      </c>
      <c r="DA8" s="5" t="s">
        <v>391</v>
      </c>
    </row>
    <row r="9" spans="1:106" x14ac:dyDescent="0.3">
      <c r="A9">
        <v>6079869</v>
      </c>
      <c r="B9" s="1">
        <v>43634</v>
      </c>
      <c r="C9" t="s">
        <v>42</v>
      </c>
      <c r="D9" t="s">
        <v>11</v>
      </c>
      <c r="E9" t="s">
        <v>301</v>
      </c>
      <c r="G9" t="s">
        <v>3</v>
      </c>
      <c r="H9" t="s">
        <v>43</v>
      </c>
      <c r="I9" t="s">
        <v>44</v>
      </c>
      <c r="J9" t="s">
        <v>45</v>
      </c>
      <c r="U9" t="s">
        <v>52</v>
      </c>
      <c r="V9">
        <v>1</v>
      </c>
      <c r="X9">
        <v>1</v>
      </c>
      <c r="AG9" t="s">
        <v>19</v>
      </c>
      <c r="AH9" t="s">
        <v>20</v>
      </c>
      <c r="BF9" t="s">
        <v>46</v>
      </c>
      <c r="BG9" t="s">
        <v>47</v>
      </c>
      <c r="BH9" t="s">
        <v>48</v>
      </c>
      <c r="BI9">
        <v>-1.548559</v>
      </c>
      <c r="BJ9">
        <v>28.833689</v>
      </c>
      <c r="BK9">
        <v>324</v>
      </c>
      <c r="BL9">
        <v>332</v>
      </c>
      <c r="BM9">
        <v>357</v>
      </c>
      <c r="BN9">
        <v>336</v>
      </c>
      <c r="BO9">
        <v>258</v>
      </c>
      <c r="BP9">
        <v>26</v>
      </c>
      <c r="BQ9">
        <v>55</v>
      </c>
      <c r="BR9">
        <f>SUM(BL9:BQ9)</f>
        <v>1364</v>
      </c>
      <c r="BS9">
        <v>0</v>
      </c>
      <c r="BT9">
        <v>0</v>
      </c>
      <c r="BU9" t="s">
        <v>23</v>
      </c>
      <c r="BV9">
        <v>1</v>
      </c>
      <c r="BW9">
        <v>0</v>
      </c>
      <c r="BX9">
        <v>0</v>
      </c>
      <c r="BY9">
        <v>0</v>
      </c>
      <c r="BZ9">
        <v>0</v>
      </c>
      <c r="CA9">
        <v>0</v>
      </c>
      <c r="CB9">
        <v>0</v>
      </c>
      <c r="CC9">
        <v>0</v>
      </c>
      <c r="CD9">
        <v>0</v>
      </c>
      <c r="CE9">
        <v>37908</v>
      </c>
      <c r="CR9" t="s">
        <v>24</v>
      </c>
      <c r="CT9" s="1">
        <v>43346</v>
      </c>
      <c r="CU9" s="1">
        <v>43748</v>
      </c>
      <c r="CV9" t="s">
        <v>280</v>
      </c>
      <c r="CW9" s="5" t="s">
        <v>293</v>
      </c>
      <c r="CX9" t="s">
        <v>283</v>
      </c>
      <c r="CY9" s="5" t="s">
        <v>336</v>
      </c>
      <c r="CZ9" t="s">
        <v>387</v>
      </c>
      <c r="DA9" s="5" t="s">
        <v>388</v>
      </c>
    </row>
    <row r="10" spans="1:106" x14ac:dyDescent="0.3">
      <c r="A10">
        <v>6093007</v>
      </c>
      <c r="B10" s="1">
        <v>43635</v>
      </c>
      <c r="C10" t="s">
        <v>42</v>
      </c>
      <c r="D10" t="s">
        <v>11</v>
      </c>
      <c r="E10" t="s">
        <v>301</v>
      </c>
      <c r="G10" t="s">
        <v>3</v>
      </c>
      <c r="H10" t="s">
        <v>53</v>
      </c>
      <c r="I10" t="s">
        <v>54</v>
      </c>
      <c r="J10" t="s">
        <v>45</v>
      </c>
      <c r="V10">
        <v>1</v>
      </c>
      <c r="X10">
        <v>1</v>
      </c>
      <c r="AG10" t="s">
        <v>19</v>
      </c>
      <c r="AH10" t="s">
        <v>20</v>
      </c>
      <c r="BF10" t="s">
        <v>55</v>
      </c>
      <c r="BG10" t="s">
        <v>55</v>
      </c>
      <c r="BH10" t="s">
        <v>56</v>
      </c>
      <c r="BI10">
        <v>-1.3345640000000001</v>
      </c>
      <c r="BJ10">
        <v>28.94455</v>
      </c>
      <c r="BK10">
        <v>329</v>
      </c>
      <c r="BL10">
        <v>579</v>
      </c>
      <c r="BM10">
        <v>571</v>
      </c>
      <c r="BN10">
        <v>539</v>
      </c>
      <c r="BO10">
        <v>199</v>
      </c>
      <c r="BP10">
        <v>55</v>
      </c>
      <c r="BQ10">
        <v>46</v>
      </c>
      <c r="BR10">
        <f>SUM(BL10:BQ10)</f>
        <v>1989</v>
      </c>
      <c r="BS10">
        <v>0</v>
      </c>
      <c r="BT10">
        <v>0</v>
      </c>
      <c r="BU10" t="s">
        <v>23</v>
      </c>
      <c r="BV10">
        <v>1</v>
      </c>
      <c r="BW10">
        <v>0</v>
      </c>
      <c r="BX10">
        <v>0</v>
      </c>
      <c r="BY10">
        <v>0</v>
      </c>
      <c r="BZ10">
        <v>0</v>
      </c>
      <c r="CA10">
        <v>0</v>
      </c>
      <c r="CB10">
        <v>0</v>
      </c>
      <c r="CC10">
        <v>0</v>
      </c>
      <c r="CD10">
        <v>0</v>
      </c>
      <c r="CE10">
        <v>38493</v>
      </c>
      <c r="CR10" t="s">
        <v>24</v>
      </c>
      <c r="CT10" s="1">
        <v>43353</v>
      </c>
      <c r="CU10" s="1">
        <v>43411</v>
      </c>
      <c r="CV10" t="s">
        <v>283</v>
      </c>
      <c r="CW10" s="5" t="s">
        <v>295</v>
      </c>
      <c r="CX10" t="s">
        <v>283</v>
      </c>
      <c r="CY10" s="5" t="s">
        <v>336</v>
      </c>
      <c r="CZ10" t="s">
        <v>387</v>
      </c>
      <c r="DA10" s="5" t="s">
        <v>388</v>
      </c>
      <c r="DB10">
        <v>37766</v>
      </c>
    </row>
    <row r="11" spans="1:106" x14ac:dyDescent="0.3">
      <c r="A11">
        <v>6093008</v>
      </c>
      <c r="B11" s="1">
        <v>43635</v>
      </c>
      <c r="C11" t="s">
        <v>42</v>
      </c>
      <c r="D11" t="s">
        <v>11</v>
      </c>
      <c r="E11" t="s">
        <v>301</v>
      </c>
      <c r="G11" t="s">
        <v>3</v>
      </c>
      <c r="H11" t="s">
        <v>43</v>
      </c>
      <c r="I11" t="s">
        <v>57</v>
      </c>
      <c r="J11" t="s">
        <v>45</v>
      </c>
      <c r="V11">
        <v>1</v>
      </c>
      <c r="AG11" t="s">
        <v>19</v>
      </c>
      <c r="AH11" t="s">
        <v>20</v>
      </c>
      <c r="BF11" t="s">
        <v>58</v>
      </c>
      <c r="BG11" t="s">
        <v>59</v>
      </c>
      <c r="BH11" t="s">
        <v>60</v>
      </c>
      <c r="BI11">
        <v>-1.5540830000000001</v>
      </c>
      <c r="BJ11">
        <v>28.681049999999999</v>
      </c>
      <c r="BK11">
        <v>2869</v>
      </c>
      <c r="BL11">
        <v>5942</v>
      </c>
      <c r="BM11">
        <v>3477</v>
      </c>
      <c r="BN11">
        <v>4721</v>
      </c>
      <c r="BO11">
        <v>1743</v>
      </c>
      <c r="BP11">
        <v>464</v>
      </c>
      <c r="BQ11">
        <v>388</v>
      </c>
      <c r="BR11">
        <f t="shared" si="0"/>
        <v>16735</v>
      </c>
      <c r="BS11">
        <v>0</v>
      </c>
      <c r="BT11">
        <v>0</v>
      </c>
      <c r="BU11" t="s">
        <v>23</v>
      </c>
      <c r="BV11">
        <v>1</v>
      </c>
      <c r="BW11">
        <v>0</v>
      </c>
      <c r="BX11">
        <v>0</v>
      </c>
      <c r="BY11">
        <v>0</v>
      </c>
      <c r="BZ11">
        <v>0</v>
      </c>
      <c r="CA11">
        <v>0</v>
      </c>
      <c r="CB11">
        <v>0</v>
      </c>
      <c r="CC11">
        <v>0</v>
      </c>
      <c r="CD11">
        <v>0</v>
      </c>
      <c r="CE11">
        <v>312273</v>
      </c>
      <c r="CR11" t="s">
        <v>24</v>
      </c>
      <c r="CT11" s="1">
        <v>43327</v>
      </c>
      <c r="CU11" s="1">
        <v>43419</v>
      </c>
      <c r="CV11" t="s">
        <v>280</v>
      </c>
      <c r="CW11" s="5" t="s">
        <v>293</v>
      </c>
      <c r="CX11" t="s">
        <v>283</v>
      </c>
      <c r="CY11" s="5" t="s">
        <v>336</v>
      </c>
      <c r="CZ11" t="s">
        <v>387</v>
      </c>
      <c r="DA11" s="5" t="s">
        <v>388</v>
      </c>
    </row>
    <row r="12" spans="1:106" x14ac:dyDescent="0.3">
      <c r="A12">
        <v>6093009</v>
      </c>
      <c r="B12" s="1">
        <v>43635</v>
      </c>
      <c r="C12" t="s">
        <v>42</v>
      </c>
      <c r="D12" t="s">
        <v>11</v>
      </c>
      <c r="E12" t="s">
        <v>30</v>
      </c>
      <c r="G12" t="s">
        <v>3</v>
      </c>
      <c r="H12" t="s">
        <v>53</v>
      </c>
      <c r="I12" t="s">
        <v>61</v>
      </c>
      <c r="J12" t="s">
        <v>62</v>
      </c>
      <c r="V12">
        <v>1</v>
      </c>
      <c r="AG12" t="s">
        <v>19</v>
      </c>
      <c r="AH12" t="s">
        <v>20</v>
      </c>
      <c r="BF12" t="s">
        <v>63</v>
      </c>
      <c r="BG12" t="s">
        <v>64</v>
      </c>
      <c r="BH12" t="s">
        <v>65</v>
      </c>
      <c r="BI12">
        <v>-1.3113900000000001</v>
      </c>
      <c r="BJ12">
        <v>28.741554000000001</v>
      </c>
      <c r="BK12">
        <v>471</v>
      </c>
      <c r="BL12">
        <v>402</v>
      </c>
      <c r="BM12">
        <v>365</v>
      </c>
      <c r="BN12">
        <v>271</v>
      </c>
      <c r="BO12">
        <v>148</v>
      </c>
      <c r="BP12">
        <v>56</v>
      </c>
      <c r="BQ12">
        <v>38</v>
      </c>
      <c r="BR12">
        <f t="shared" si="0"/>
        <v>1280</v>
      </c>
      <c r="BS12">
        <v>0</v>
      </c>
      <c r="BT12">
        <v>0</v>
      </c>
      <c r="BU12" t="s">
        <v>23</v>
      </c>
      <c r="BV12">
        <v>1</v>
      </c>
      <c r="BW12">
        <v>0</v>
      </c>
      <c r="BX12">
        <v>0</v>
      </c>
      <c r="BY12">
        <v>0</v>
      </c>
      <c r="BZ12">
        <v>0</v>
      </c>
      <c r="CA12">
        <v>0</v>
      </c>
      <c r="CB12">
        <v>0</v>
      </c>
      <c r="CC12">
        <v>0</v>
      </c>
      <c r="CD12">
        <v>0</v>
      </c>
      <c r="CE12">
        <v>55107</v>
      </c>
      <c r="CR12" t="s">
        <v>24</v>
      </c>
      <c r="CT12" s="1">
        <v>43510</v>
      </c>
      <c r="CU12" s="1">
        <v>43644</v>
      </c>
      <c r="CV12" t="s">
        <v>283</v>
      </c>
      <c r="CW12" s="5" t="s">
        <v>295</v>
      </c>
      <c r="CX12" t="s">
        <v>283</v>
      </c>
      <c r="CY12" s="5" t="s">
        <v>336</v>
      </c>
      <c r="CZ12" t="s">
        <v>387</v>
      </c>
      <c r="DA12" s="5" t="s">
        <v>388</v>
      </c>
    </row>
    <row r="13" spans="1:106" x14ac:dyDescent="0.3">
      <c r="A13">
        <v>6093013</v>
      </c>
      <c r="B13" s="1">
        <v>43635</v>
      </c>
      <c r="C13" t="s">
        <v>42</v>
      </c>
      <c r="D13" t="s">
        <v>11</v>
      </c>
      <c r="E13" t="s">
        <v>12</v>
      </c>
      <c r="F13" t="s">
        <v>25</v>
      </c>
      <c r="G13" t="s">
        <v>3</v>
      </c>
      <c r="H13" t="s">
        <v>53</v>
      </c>
      <c r="I13" t="s">
        <v>72</v>
      </c>
      <c r="J13" t="s">
        <v>73</v>
      </c>
      <c r="AF13">
        <v>1</v>
      </c>
      <c r="AG13" t="s">
        <v>19</v>
      </c>
      <c r="AH13" t="s">
        <v>20</v>
      </c>
      <c r="BF13" t="s">
        <v>74</v>
      </c>
      <c r="BG13" t="s">
        <v>74</v>
      </c>
      <c r="BH13" t="s">
        <v>75</v>
      </c>
      <c r="BI13">
        <v>3.5397379999999998</v>
      </c>
      <c r="BJ13">
        <v>19.087662000000002</v>
      </c>
      <c r="BK13">
        <v>1686</v>
      </c>
      <c r="BL13">
        <v>1846</v>
      </c>
      <c r="BM13">
        <v>1653</v>
      </c>
      <c r="BN13">
        <v>1431</v>
      </c>
      <c r="BO13">
        <v>764</v>
      </c>
      <c r="BP13">
        <v>126</v>
      </c>
      <c r="BQ13">
        <v>63</v>
      </c>
      <c r="BR13">
        <f t="shared" si="0"/>
        <v>5883</v>
      </c>
      <c r="BS13">
        <v>0</v>
      </c>
      <c r="BT13">
        <v>0</v>
      </c>
      <c r="BU13" t="s">
        <v>23</v>
      </c>
      <c r="BV13">
        <v>1</v>
      </c>
      <c r="BW13">
        <v>0</v>
      </c>
      <c r="BX13">
        <v>0</v>
      </c>
      <c r="BY13">
        <v>0</v>
      </c>
      <c r="BZ13">
        <v>0</v>
      </c>
      <c r="CA13">
        <v>0</v>
      </c>
      <c r="CB13">
        <v>0</v>
      </c>
      <c r="CC13">
        <v>0</v>
      </c>
      <c r="CD13">
        <v>0</v>
      </c>
      <c r="CE13">
        <v>35406</v>
      </c>
      <c r="CR13" t="s">
        <v>24</v>
      </c>
      <c r="CT13" s="1">
        <v>43319</v>
      </c>
      <c r="CU13" s="1">
        <v>43329</v>
      </c>
      <c r="CV13" t="s">
        <v>283</v>
      </c>
      <c r="CW13" s="5" t="s">
        <v>295</v>
      </c>
      <c r="CX13" t="s">
        <v>283</v>
      </c>
      <c r="CY13" s="5" t="s">
        <v>336</v>
      </c>
      <c r="CZ13" t="s">
        <v>387</v>
      </c>
      <c r="DA13" s="5" t="s">
        <v>388</v>
      </c>
    </row>
    <row r="14" spans="1:106" x14ac:dyDescent="0.3">
      <c r="A14">
        <v>6093012</v>
      </c>
      <c r="B14" s="1">
        <v>43635</v>
      </c>
      <c r="C14" t="s">
        <v>42</v>
      </c>
      <c r="D14" t="s">
        <v>11</v>
      </c>
      <c r="E14" t="s">
        <v>30</v>
      </c>
      <c r="G14" t="s">
        <v>3</v>
      </c>
      <c r="H14" t="s">
        <v>66</v>
      </c>
      <c r="I14" t="s">
        <v>67</v>
      </c>
      <c r="J14" t="s">
        <v>68</v>
      </c>
      <c r="V14">
        <v>1</v>
      </c>
      <c r="X14">
        <v>1</v>
      </c>
      <c r="AG14" t="s">
        <v>19</v>
      </c>
      <c r="AH14" t="s">
        <v>20</v>
      </c>
      <c r="BF14" t="s">
        <v>69</v>
      </c>
      <c r="BG14" t="s">
        <v>70</v>
      </c>
      <c r="BH14" t="s">
        <v>71</v>
      </c>
      <c r="BI14">
        <v>-1.1637329999999999</v>
      </c>
      <c r="BJ14">
        <v>29.225746999999998</v>
      </c>
      <c r="BK14">
        <v>1800</v>
      </c>
      <c r="BL14">
        <v>2408</v>
      </c>
      <c r="BM14">
        <v>2262</v>
      </c>
      <c r="BN14">
        <v>1592</v>
      </c>
      <c r="BO14">
        <v>967</v>
      </c>
      <c r="BP14">
        <v>154</v>
      </c>
      <c r="BQ14">
        <v>130</v>
      </c>
      <c r="BR14">
        <f t="shared" si="0"/>
        <v>7513</v>
      </c>
      <c r="BS14">
        <v>0</v>
      </c>
      <c r="BT14">
        <v>0</v>
      </c>
      <c r="BU14" t="s">
        <v>23</v>
      </c>
      <c r="BV14">
        <v>1</v>
      </c>
      <c r="BW14">
        <v>0</v>
      </c>
      <c r="BX14">
        <v>0</v>
      </c>
      <c r="BY14">
        <v>0</v>
      </c>
      <c r="BZ14">
        <v>0</v>
      </c>
      <c r="CA14">
        <v>0</v>
      </c>
      <c r="CB14">
        <v>0</v>
      </c>
      <c r="CC14">
        <v>0</v>
      </c>
      <c r="CD14">
        <v>0</v>
      </c>
      <c r="CE14">
        <v>210600</v>
      </c>
      <c r="CR14" t="s">
        <v>24</v>
      </c>
      <c r="CT14" s="1">
        <v>43611</v>
      </c>
      <c r="CU14" s="1">
        <v>43665</v>
      </c>
      <c r="CV14" t="s">
        <v>274</v>
      </c>
      <c r="CW14" s="5" t="s">
        <v>290</v>
      </c>
      <c r="CX14" t="s">
        <v>321</v>
      </c>
      <c r="CY14" s="5" t="s">
        <v>346</v>
      </c>
      <c r="CZ14" t="s">
        <v>387</v>
      </c>
      <c r="DA14" s="5" t="s">
        <v>388</v>
      </c>
      <c r="DB14">
        <v>87006</v>
      </c>
    </row>
    <row r="15" spans="1:106" x14ac:dyDescent="0.3">
      <c r="A15">
        <v>6098339</v>
      </c>
      <c r="B15" s="1">
        <v>43636</v>
      </c>
      <c r="C15" t="s">
        <v>42</v>
      </c>
      <c r="D15" t="s">
        <v>11</v>
      </c>
      <c r="E15" t="s">
        <v>30</v>
      </c>
      <c r="G15" t="s">
        <v>81</v>
      </c>
      <c r="H15" t="s">
        <v>86</v>
      </c>
      <c r="I15" t="s">
        <v>87</v>
      </c>
      <c r="J15" t="s">
        <v>88</v>
      </c>
      <c r="K15">
        <v>454</v>
      </c>
      <c r="L15">
        <v>796</v>
      </c>
      <c r="M15">
        <v>566</v>
      </c>
      <c r="Q15">
        <f>454*5</f>
        <v>2270</v>
      </c>
      <c r="R15">
        <v>43130</v>
      </c>
      <c r="U15" t="s">
        <v>89</v>
      </c>
      <c r="V15">
        <v>1</v>
      </c>
      <c r="W15">
        <v>0</v>
      </c>
      <c r="X15">
        <v>0</v>
      </c>
      <c r="Y15">
        <v>0</v>
      </c>
      <c r="Z15">
        <v>0</v>
      </c>
      <c r="AA15">
        <v>0</v>
      </c>
      <c r="AB15">
        <v>0</v>
      </c>
      <c r="AC15">
        <v>0</v>
      </c>
      <c r="AD15">
        <v>0</v>
      </c>
      <c r="AE15">
        <v>0</v>
      </c>
      <c r="AF15">
        <v>0</v>
      </c>
      <c r="AG15" t="s">
        <v>19</v>
      </c>
      <c r="AH15" t="s">
        <v>20</v>
      </c>
      <c r="BF15" t="s">
        <v>90</v>
      </c>
      <c r="BG15" t="s">
        <v>90</v>
      </c>
      <c r="BH15" t="s">
        <v>91</v>
      </c>
      <c r="BI15">
        <v>1.7259745099999999</v>
      </c>
      <c r="BJ15">
        <v>30.320260999999999</v>
      </c>
      <c r="BK15">
        <v>108</v>
      </c>
      <c r="BL15">
        <v>79</v>
      </c>
      <c r="BM15">
        <v>57</v>
      </c>
      <c r="BN15">
        <v>95</v>
      </c>
      <c r="BO15">
        <v>60</v>
      </c>
      <c r="BP15">
        <v>15</v>
      </c>
      <c r="BQ15">
        <v>12</v>
      </c>
      <c r="BR15">
        <v>318</v>
      </c>
      <c r="BS15">
        <v>2</v>
      </c>
      <c r="BT15">
        <v>1</v>
      </c>
      <c r="BU15" t="s">
        <v>23</v>
      </c>
      <c r="BV15">
        <v>1</v>
      </c>
      <c r="BW15">
        <v>0</v>
      </c>
      <c r="BX15">
        <v>0</v>
      </c>
      <c r="BY15">
        <v>0</v>
      </c>
      <c r="BZ15">
        <v>0</v>
      </c>
      <c r="CA15">
        <v>0</v>
      </c>
      <c r="CB15">
        <v>0</v>
      </c>
      <c r="CC15">
        <v>0</v>
      </c>
      <c r="CD15">
        <v>0</v>
      </c>
      <c r="CE15">
        <v>10260</v>
      </c>
      <c r="CR15" t="s">
        <v>24</v>
      </c>
      <c r="CT15" s="1">
        <v>43570</v>
      </c>
      <c r="CU15" s="1">
        <v>43602</v>
      </c>
      <c r="CV15" t="s">
        <v>284</v>
      </c>
      <c r="CW15" s="5" t="s">
        <v>296</v>
      </c>
      <c r="CX15" t="s">
        <v>325</v>
      </c>
      <c r="CY15" s="5" t="s">
        <v>329</v>
      </c>
      <c r="CZ15" t="s">
        <v>406</v>
      </c>
      <c r="DA15" s="5" t="s">
        <v>384</v>
      </c>
      <c r="DB15">
        <v>196772</v>
      </c>
    </row>
    <row r="16" spans="1:106" x14ac:dyDescent="0.3">
      <c r="A16">
        <v>6098339</v>
      </c>
      <c r="B16" s="1">
        <v>43636</v>
      </c>
      <c r="C16" t="s">
        <v>42</v>
      </c>
      <c r="D16" t="s">
        <v>11</v>
      </c>
      <c r="E16" t="s">
        <v>30</v>
      </c>
      <c r="G16" t="s">
        <v>81</v>
      </c>
      <c r="H16" t="s">
        <v>86</v>
      </c>
      <c r="I16" t="s">
        <v>87</v>
      </c>
      <c r="J16" t="s">
        <v>88</v>
      </c>
      <c r="K16">
        <v>454</v>
      </c>
      <c r="L16">
        <v>796</v>
      </c>
      <c r="M16">
        <v>566</v>
      </c>
      <c r="Q16">
        <v>2270</v>
      </c>
      <c r="R16">
        <v>43130</v>
      </c>
      <c r="U16" t="s">
        <v>89</v>
      </c>
      <c r="V16">
        <v>1</v>
      </c>
      <c r="W16">
        <v>0</v>
      </c>
      <c r="X16">
        <v>0</v>
      </c>
      <c r="Y16">
        <v>0</v>
      </c>
      <c r="Z16">
        <v>0</v>
      </c>
      <c r="AA16">
        <v>0</v>
      </c>
      <c r="AB16">
        <v>0</v>
      </c>
      <c r="AC16">
        <v>0</v>
      </c>
      <c r="AD16">
        <v>0</v>
      </c>
      <c r="AE16">
        <v>0</v>
      </c>
      <c r="AF16">
        <v>0</v>
      </c>
      <c r="AG16" t="s">
        <v>19</v>
      </c>
      <c r="AH16" t="s">
        <v>20</v>
      </c>
      <c r="BF16" t="s">
        <v>90</v>
      </c>
      <c r="BG16" t="s">
        <v>92</v>
      </c>
      <c r="BH16" t="s">
        <v>93</v>
      </c>
      <c r="BI16">
        <v>1.7279562399999999</v>
      </c>
      <c r="BJ16">
        <v>30.340184300000001</v>
      </c>
      <c r="BK16">
        <v>108</v>
      </c>
      <c r="BL16">
        <v>73</v>
      </c>
      <c r="BM16">
        <v>40</v>
      </c>
      <c r="BN16">
        <v>100</v>
      </c>
      <c r="BO16">
        <v>83</v>
      </c>
      <c r="BP16">
        <v>12</v>
      </c>
      <c r="BQ16">
        <v>9</v>
      </c>
      <c r="BR16">
        <v>317</v>
      </c>
      <c r="BS16">
        <v>3</v>
      </c>
      <c r="BT16">
        <v>1</v>
      </c>
      <c r="BU16" t="s">
        <v>23</v>
      </c>
      <c r="BV16">
        <v>1</v>
      </c>
      <c r="BW16">
        <v>0</v>
      </c>
      <c r="BX16">
        <v>0</v>
      </c>
      <c r="BY16">
        <v>0</v>
      </c>
      <c r="BZ16">
        <v>0</v>
      </c>
      <c r="CA16">
        <v>0</v>
      </c>
      <c r="CB16">
        <v>0</v>
      </c>
      <c r="CC16">
        <v>0</v>
      </c>
      <c r="CD16">
        <v>0</v>
      </c>
      <c r="CE16">
        <v>10260</v>
      </c>
      <c r="CR16" t="s">
        <v>24</v>
      </c>
      <c r="CT16" s="1">
        <v>43570</v>
      </c>
      <c r="CU16" s="1">
        <v>43602</v>
      </c>
      <c r="CV16" t="s">
        <v>284</v>
      </c>
      <c r="CW16" s="5" t="s">
        <v>296</v>
      </c>
      <c r="CX16" t="s">
        <v>325</v>
      </c>
      <c r="CY16" s="5" t="s">
        <v>329</v>
      </c>
      <c r="CZ16" t="s">
        <v>406</v>
      </c>
      <c r="DA16" s="5" t="s">
        <v>384</v>
      </c>
    </row>
    <row r="17" spans="1:106" x14ac:dyDescent="0.3">
      <c r="A17">
        <v>6098339</v>
      </c>
      <c r="B17" s="1">
        <v>43636</v>
      </c>
      <c r="C17" t="s">
        <v>42</v>
      </c>
      <c r="D17" t="s">
        <v>11</v>
      </c>
      <c r="E17" t="s">
        <v>30</v>
      </c>
      <c r="G17" t="s">
        <v>81</v>
      </c>
      <c r="H17" t="s">
        <v>86</v>
      </c>
      <c r="I17" t="s">
        <v>87</v>
      </c>
      <c r="J17" t="s">
        <v>88</v>
      </c>
      <c r="K17">
        <v>454</v>
      </c>
      <c r="L17">
        <v>796</v>
      </c>
      <c r="M17">
        <v>566</v>
      </c>
      <c r="Q17">
        <v>2270</v>
      </c>
      <c r="R17">
        <v>43130</v>
      </c>
      <c r="U17" t="s">
        <v>89</v>
      </c>
      <c r="V17">
        <v>1</v>
      </c>
      <c r="W17">
        <v>0</v>
      </c>
      <c r="X17">
        <v>0</v>
      </c>
      <c r="Y17">
        <v>0</v>
      </c>
      <c r="Z17">
        <v>0</v>
      </c>
      <c r="AA17">
        <v>0</v>
      </c>
      <c r="AB17">
        <v>0</v>
      </c>
      <c r="AC17">
        <v>0</v>
      </c>
      <c r="AD17">
        <v>0</v>
      </c>
      <c r="AE17">
        <v>0</v>
      </c>
      <c r="AF17">
        <v>0</v>
      </c>
      <c r="AG17" t="s">
        <v>19</v>
      </c>
      <c r="AH17" t="s">
        <v>20</v>
      </c>
      <c r="BF17" t="s">
        <v>94</v>
      </c>
      <c r="BG17" t="s">
        <v>94</v>
      </c>
      <c r="BH17" t="s">
        <v>95</v>
      </c>
      <c r="BI17">
        <v>1.7254185399999999</v>
      </c>
      <c r="BJ17">
        <v>30.314140900000002</v>
      </c>
      <c r="BK17">
        <v>66</v>
      </c>
      <c r="BL17">
        <v>67</v>
      </c>
      <c r="BM17">
        <v>45</v>
      </c>
      <c r="BN17">
        <v>43</v>
      </c>
      <c r="BO17">
        <v>27</v>
      </c>
      <c r="BP17">
        <v>10</v>
      </c>
      <c r="BQ17">
        <v>6</v>
      </c>
      <c r="BR17">
        <v>198</v>
      </c>
      <c r="BS17">
        <v>0</v>
      </c>
      <c r="BT17">
        <v>0</v>
      </c>
      <c r="BU17" t="s">
        <v>23</v>
      </c>
      <c r="BV17">
        <v>1</v>
      </c>
      <c r="BW17">
        <v>0</v>
      </c>
      <c r="BX17">
        <v>0</v>
      </c>
      <c r="BY17">
        <v>0</v>
      </c>
      <c r="BZ17">
        <v>0</v>
      </c>
      <c r="CA17">
        <v>0</v>
      </c>
      <c r="CB17">
        <v>0</v>
      </c>
      <c r="CC17">
        <v>0</v>
      </c>
      <c r="CD17">
        <v>0</v>
      </c>
      <c r="CE17">
        <v>6270</v>
      </c>
      <c r="CR17" t="s">
        <v>24</v>
      </c>
      <c r="CT17" s="1">
        <v>43570</v>
      </c>
      <c r="CU17" s="1">
        <v>43602</v>
      </c>
      <c r="CV17" t="s">
        <v>284</v>
      </c>
      <c r="CW17" s="5" t="s">
        <v>296</v>
      </c>
      <c r="CX17" t="s">
        <v>325</v>
      </c>
      <c r="CY17" s="5" t="s">
        <v>329</v>
      </c>
      <c r="CZ17" t="s">
        <v>406</v>
      </c>
      <c r="DA17" s="5" t="s">
        <v>384</v>
      </c>
    </row>
    <row r="18" spans="1:106" x14ac:dyDescent="0.3">
      <c r="A18">
        <v>6098340</v>
      </c>
      <c r="B18" s="1">
        <v>43636</v>
      </c>
      <c r="C18" t="s">
        <v>42</v>
      </c>
      <c r="D18" t="s">
        <v>11</v>
      </c>
      <c r="E18" t="s">
        <v>30</v>
      </c>
      <c r="G18" t="s">
        <v>81</v>
      </c>
      <c r="H18" t="s">
        <v>86</v>
      </c>
      <c r="I18" t="s">
        <v>96</v>
      </c>
      <c r="J18" t="s">
        <v>88</v>
      </c>
      <c r="K18">
        <v>454</v>
      </c>
      <c r="L18">
        <v>796</v>
      </c>
      <c r="M18">
        <v>566</v>
      </c>
      <c r="Q18">
        <v>2270</v>
      </c>
      <c r="R18">
        <v>43130</v>
      </c>
      <c r="U18" t="s">
        <v>89</v>
      </c>
      <c r="V18">
        <v>1</v>
      </c>
      <c r="W18">
        <v>0</v>
      </c>
      <c r="X18">
        <v>0</v>
      </c>
      <c r="Y18">
        <v>0</v>
      </c>
      <c r="Z18">
        <v>0</v>
      </c>
      <c r="AA18">
        <v>0</v>
      </c>
      <c r="AB18">
        <v>0</v>
      </c>
      <c r="AC18">
        <v>0</v>
      </c>
      <c r="AD18">
        <v>0</v>
      </c>
      <c r="AE18">
        <v>0</v>
      </c>
      <c r="AF18">
        <v>0</v>
      </c>
      <c r="AG18" t="s">
        <v>19</v>
      </c>
      <c r="AH18" t="s">
        <v>20</v>
      </c>
      <c r="BF18" t="s">
        <v>97</v>
      </c>
      <c r="BG18" t="s">
        <v>97</v>
      </c>
      <c r="BH18" t="s">
        <v>98</v>
      </c>
      <c r="BI18">
        <v>1.7452472699999999</v>
      </c>
      <c r="BJ18">
        <v>30.351836899999999</v>
      </c>
      <c r="BK18">
        <v>6</v>
      </c>
      <c r="BL18">
        <v>4</v>
      </c>
      <c r="BM18">
        <v>5</v>
      </c>
      <c r="BN18">
        <v>6</v>
      </c>
      <c r="BO18">
        <v>3</v>
      </c>
      <c r="BP18">
        <v>0</v>
      </c>
      <c r="BQ18">
        <v>0</v>
      </c>
      <c r="BR18">
        <v>18</v>
      </c>
      <c r="BS18">
        <v>0</v>
      </c>
      <c r="BT18">
        <v>0</v>
      </c>
      <c r="BU18" t="s">
        <v>23</v>
      </c>
      <c r="BV18">
        <v>1</v>
      </c>
      <c r="BW18">
        <v>0</v>
      </c>
      <c r="BX18">
        <v>0</v>
      </c>
      <c r="BY18">
        <v>0</v>
      </c>
      <c r="BZ18">
        <v>0</v>
      </c>
      <c r="CA18">
        <v>0</v>
      </c>
      <c r="CB18">
        <v>0</v>
      </c>
      <c r="CC18">
        <v>0</v>
      </c>
      <c r="CD18">
        <v>0</v>
      </c>
      <c r="CE18">
        <v>570</v>
      </c>
      <c r="CR18" t="s">
        <v>24</v>
      </c>
      <c r="CT18" s="1">
        <v>43570</v>
      </c>
      <c r="CU18" s="1">
        <v>43602</v>
      </c>
      <c r="CV18" t="s">
        <v>284</v>
      </c>
      <c r="CW18" s="5" t="s">
        <v>296</v>
      </c>
      <c r="CX18" t="s">
        <v>325</v>
      </c>
      <c r="CY18" s="5" t="s">
        <v>329</v>
      </c>
      <c r="CZ18" t="s">
        <v>406</v>
      </c>
      <c r="DA18" s="5" t="s">
        <v>384</v>
      </c>
    </row>
    <row r="19" spans="1:106" x14ac:dyDescent="0.3">
      <c r="A19">
        <v>6098342</v>
      </c>
      <c r="B19" s="1">
        <v>43636</v>
      </c>
      <c r="C19" t="s">
        <v>42</v>
      </c>
      <c r="D19" t="s">
        <v>11</v>
      </c>
      <c r="E19" t="s">
        <v>30</v>
      </c>
      <c r="G19" t="s">
        <v>81</v>
      </c>
      <c r="H19" t="s">
        <v>86</v>
      </c>
      <c r="I19" t="s">
        <v>99</v>
      </c>
      <c r="J19" t="s">
        <v>88</v>
      </c>
      <c r="K19">
        <v>454</v>
      </c>
      <c r="L19">
        <v>796</v>
      </c>
      <c r="M19">
        <v>466</v>
      </c>
      <c r="Q19">
        <v>2270</v>
      </c>
      <c r="R19">
        <v>43130</v>
      </c>
      <c r="U19" t="s">
        <v>89</v>
      </c>
      <c r="V19">
        <v>1</v>
      </c>
      <c r="W19">
        <v>0</v>
      </c>
      <c r="X19">
        <v>0</v>
      </c>
      <c r="Y19">
        <v>0</v>
      </c>
      <c r="Z19">
        <v>0</v>
      </c>
      <c r="AA19">
        <v>0</v>
      </c>
      <c r="AB19">
        <v>0</v>
      </c>
      <c r="AC19">
        <v>0</v>
      </c>
      <c r="AD19">
        <v>0</v>
      </c>
      <c r="AE19">
        <v>0</v>
      </c>
      <c r="AF19">
        <v>0</v>
      </c>
      <c r="AG19" t="s">
        <v>19</v>
      </c>
      <c r="AH19" t="s">
        <v>20</v>
      </c>
      <c r="BF19" t="s">
        <v>100</v>
      </c>
      <c r="BG19" t="s">
        <v>101</v>
      </c>
      <c r="BH19" t="s">
        <v>102</v>
      </c>
      <c r="BI19">
        <v>1.7119038900000001</v>
      </c>
      <c r="BJ19">
        <v>30.353782899999999</v>
      </c>
      <c r="BK19">
        <v>12</v>
      </c>
      <c r="BL19">
        <v>6</v>
      </c>
      <c r="BM19">
        <v>4</v>
      </c>
      <c r="BN19">
        <v>8</v>
      </c>
      <c r="BO19">
        <v>5</v>
      </c>
      <c r="BP19">
        <v>0</v>
      </c>
      <c r="BQ19">
        <v>0</v>
      </c>
      <c r="BR19">
        <v>23</v>
      </c>
      <c r="BS19">
        <v>0</v>
      </c>
      <c r="BT19">
        <v>0</v>
      </c>
      <c r="BU19" t="s">
        <v>23</v>
      </c>
      <c r="BV19">
        <v>1</v>
      </c>
      <c r="BW19">
        <v>0</v>
      </c>
      <c r="BX19">
        <v>0</v>
      </c>
      <c r="BY19">
        <v>0</v>
      </c>
      <c r="BZ19">
        <v>0</v>
      </c>
      <c r="CA19">
        <v>0</v>
      </c>
      <c r="CB19">
        <v>0</v>
      </c>
      <c r="CC19">
        <v>0</v>
      </c>
      <c r="CD19">
        <v>0</v>
      </c>
      <c r="CE19">
        <v>1140</v>
      </c>
      <c r="CR19" t="s">
        <v>24</v>
      </c>
      <c r="CT19" s="1">
        <v>43570</v>
      </c>
      <c r="CU19" s="1">
        <v>43602</v>
      </c>
      <c r="CV19" t="s">
        <v>284</v>
      </c>
      <c r="CW19" s="5" t="s">
        <v>296</v>
      </c>
      <c r="CX19" t="s">
        <v>325</v>
      </c>
      <c r="CY19" s="5" t="s">
        <v>329</v>
      </c>
      <c r="CZ19" t="s">
        <v>406</v>
      </c>
      <c r="DA19" s="5" t="s">
        <v>384</v>
      </c>
    </row>
    <row r="20" spans="1:106" x14ac:dyDescent="0.3">
      <c r="A20">
        <v>6098343</v>
      </c>
      <c r="B20" s="1">
        <v>43636</v>
      </c>
      <c r="C20" t="s">
        <v>42</v>
      </c>
      <c r="D20" t="s">
        <v>11</v>
      </c>
      <c r="E20" t="s">
        <v>30</v>
      </c>
      <c r="G20" t="s">
        <v>81</v>
      </c>
      <c r="H20" t="s">
        <v>86</v>
      </c>
      <c r="I20" t="s">
        <v>103</v>
      </c>
      <c r="J20" t="s">
        <v>88</v>
      </c>
      <c r="K20">
        <v>454</v>
      </c>
      <c r="L20">
        <v>796</v>
      </c>
      <c r="M20">
        <v>566</v>
      </c>
      <c r="Q20">
        <v>2270</v>
      </c>
      <c r="R20">
        <v>43130</v>
      </c>
      <c r="U20" t="s">
        <v>89</v>
      </c>
      <c r="V20">
        <v>1</v>
      </c>
      <c r="W20">
        <v>0</v>
      </c>
      <c r="X20">
        <v>0</v>
      </c>
      <c r="Y20">
        <v>0</v>
      </c>
      <c r="Z20">
        <v>0</v>
      </c>
      <c r="AA20">
        <v>0</v>
      </c>
      <c r="AB20">
        <v>0</v>
      </c>
      <c r="AC20">
        <v>0</v>
      </c>
      <c r="AD20">
        <v>0</v>
      </c>
      <c r="AE20">
        <v>0</v>
      </c>
      <c r="AF20">
        <v>0</v>
      </c>
      <c r="AG20" t="s">
        <v>19</v>
      </c>
      <c r="AH20" t="s">
        <v>20</v>
      </c>
      <c r="BF20" t="s">
        <v>104</v>
      </c>
      <c r="BG20" t="s">
        <v>105</v>
      </c>
      <c r="BH20" t="s">
        <v>106</v>
      </c>
      <c r="BI20">
        <v>1.72297111</v>
      </c>
      <c r="BJ20">
        <v>30.307561700000001</v>
      </c>
      <c r="BK20">
        <v>24</v>
      </c>
      <c r="BL20">
        <v>15</v>
      </c>
      <c r="BM20">
        <v>12</v>
      </c>
      <c r="BN20">
        <v>24</v>
      </c>
      <c r="BO20">
        <v>18</v>
      </c>
      <c r="BP20">
        <v>2</v>
      </c>
      <c r="BQ20">
        <v>1</v>
      </c>
      <c r="BR20">
        <v>72</v>
      </c>
      <c r="BS20">
        <v>0</v>
      </c>
      <c r="BT20">
        <v>0</v>
      </c>
      <c r="BU20" t="s">
        <v>23</v>
      </c>
      <c r="BV20">
        <v>1</v>
      </c>
      <c r="BW20">
        <v>0</v>
      </c>
      <c r="BX20">
        <v>0</v>
      </c>
      <c r="BY20">
        <v>0</v>
      </c>
      <c r="BZ20">
        <v>0</v>
      </c>
      <c r="CA20">
        <v>0</v>
      </c>
      <c r="CB20">
        <v>0</v>
      </c>
      <c r="CC20">
        <v>0</v>
      </c>
      <c r="CD20">
        <v>0</v>
      </c>
      <c r="CE20">
        <v>2280</v>
      </c>
      <c r="CR20" t="s">
        <v>24</v>
      </c>
      <c r="CT20" s="1">
        <v>43570</v>
      </c>
      <c r="CU20" s="1">
        <v>43602</v>
      </c>
      <c r="CV20" t="s">
        <v>284</v>
      </c>
      <c r="CW20" s="5" t="s">
        <v>296</v>
      </c>
      <c r="CX20" t="s">
        <v>325</v>
      </c>
      <c r="CY20" s="5" t="s">
        <v>329</v>
      </c>
      <c r="CZ20" t="s">
        <v>406</v>
      </c>
      <c r="DA20" s="5" t="s">
        <v>384</v>
      </c>
    </row>
    <row r="21" spans="1:106" x14ac:dyDescent="0.3">
      <c r="A21">
        <v>6098343</v>
      </c>
      <c r="B21" s="1">
        <v>43636</v>
      </c>
      <c r="C21" t="s">
        <v>42</v>
      </c>
      <c r="D21" t="s">
        <v>11</v>
      </c>
      <c r="E21" t="s">
        <v>30</v>
      </c>
      <c r="G21" t="s">
        <v>81</v>
      </c>
      <c r="H21" t="s">
        <v>86</v>
      </c>
      <c r="I21" t="s">
        <v>103</v>
      </c>
      <c r="J21" t="s">
        <v>107</v>
      </c>
      <c r="K21">
        <v>500</v>
      </c>
      <c r="L21">
        <v>876</v>
      </c>
      <c r="M21">
        <v>624</v>
      </c>
      <c r="Q21">
        <v>1500</v>
      </c>
      <c r="R21">
        <v>47500</v>
      </c>
      <c r="U21" t="s">
        <v>89</v>
      </c>
      <c r="V21">
        <v>1</v>
      </c>
      <c r="W21">
        <v>0</v>
      </c>
      <c r="X21">
        <v>0</v>
      </c>
      <c r="Y21">
        <v>0</v>
      </c>
      <c r="Z21">
        <v>0</v>
      </c>
      <c r="AA21">
        <v>0</v>
      </c>
      <c r="AB21">
        <v>0</v>
      </c>
      <c r="AC21">
        <v>0</v>
      </c>
      <c r="AD21">
        <v>0</v>
      </c>
      <c r="AE21">
        <v>0</v>
      </c>
      <c r="AF21">
        <v>0</v>
      </c>
      <c r="AG21" t="s">
        <v>19</v>
      </c>
      <c r="AH21" t="s">
        <v>20</v>
      </c>
      <c r="BF21" t="s">
        <v>104</v>
      </c>
      <c r="BG21" t="s">
        <v>105</v>
      </c>
      <c r="BH21" t="s">
        <v>108</v>
      </c>
      <c r="BI21">
        <v>1.7205852800000001</v>
      </c>
      <c r="BJ21">
        <v>30.310883100000002</v>
      </c>
      <c r="BK21">
        <v>20</v>
      </c>
      <c r="BL21">
        <v>15</v>
      </c>
      <c r="BM21">
        <v>13</v>
      </c>
      <c r="BN21">
        <v>17</v>
      </c>
      <c r="BO21">
        <v>10</v>
      </c>
      <c r="BP21">
        <v>3</v>
      </c>
      <c r="BQ21">
        <v>2</v>
      </c>
      <c r="BR21">
        <v>60</v>
      </c>
      <c r="BS21">
        <v>0</v>
      </c>
      <c r="BT21">
        <v>0</v>
      </c>
      <c r="BU21" t="s">
        <v>23</v>
      </c>
      <c r="BV21">
        <v>1</v>
      </c>
      <c r="BW21">
        <v>0</v>
      </c>
      <c r="BX21">
        <v>0</v>
      </c>
      <c r="BY21">
        <v>0</v>
      </c>
      <c r="BZ21">
        <v>0</v>
      </c>
      <c r="CA21">
        <v>0</v>
      </c>
      <c r="CB21">
        <v>0</v>
      </c>
      <c r="CC21">
        <v>0</v>
      </c>
      <c r="CD21">
        <v>0</v>
      </c>
      <c r="CE21">
        <v>1900</v>
      </c>
      <c r="CR21" t="s">
        <v>24</v>
      </c>
      <c r="CT21" s="1">
        <v>43528</v>
      </c>
      <c r="CU21" s="1">
        <v>43553</v>
      </c>
      <c r="CV21" t="s">
        <v>284</v>
      </c>
      <c r="CW21" s="5" t="s">
        <v>296</v>
      </c>
      <c r="CX21" t="s">
        <v>325</v>
      </c>
      <c r="CY21" s="5" t="s">
        <v>329</v>
      </c>
      <c r="CZ21" t="s">
        <v>406</v>
      </c>
      <c r="DA21" s="5" t="s">
        <v>384</v>
      </c>
    </row>
    <row r="22" spans="1:106" x14ac:dyDescent="0.3">
      <c r="A22">
        <v>6098343</v>
      </c>
      <c r="B22" s="1">
        <v>43636</v>
      </c>
      <c r="C22" t="s">
        <v>42</v>
      </c>
      <c r="D22" t="s">
        <v>11</v>
      </c>
      <c r="E22" t="s">
        <v>30</v>
      </c>
      <c r="G22" t="s">
        <v>81</v>
      </c>
      <c r="H22" t="s">
        <v>86</v>
      </c>
      <c r="I22" t="s">
        <v>103</v>
      </c>
      <c r="J22" t="s">
        <v>107</v>
      </c>
      <c r="K22">
        <v>500</v>
      </c>
      <c r="L22">
        <v>876</v>
      </c>
      <c r="M22">
        <v>624</v>
      </c>
      <c r="Q22">
        <v>1500</v>
      </c>
      <c r="R22">
        <v>47500</v>
      </c>
      <c r="U22" t="s">
        <v>89</v>
      </c>
      <c r="V22">
        <v>1</v>
      </c>
      <c r="W22">
        <v>0</v>
      </c>
      <c r="X22">
        <v>0</v>
      </c>
      <c r="Y22">
        <v>0</v>
      </c>
      <c r="Z22">
        <v>0</v>
      </c>
      <c r="AA22">
        <v>0</v>
      </c>
      <c r="AB22">
        <v>0</v>
      </c>
      <c r="AC22">
        <v>0</v>
      </c>
      <c r="AD22">
        <v>0</v>
      </c>
      <c r="AE22">
        <v>0</v>
      </c>
      <c r="AF22">
        <v>0</v>
      </c>
      <c r="AG22" t="s">
        <v>19</v>
      </c>
      <c r="AH22" t="s">
        <v>20</v>
      </c>
      <c r="BF22" t="s">
        <v>109</v>
      </c>
      <c r="BG22" t="s">
        <v>110</v>
      </c>
      <c r="BH22" t="s">
        <v>111</v>
      </c>
      <c r="BI22">
        <v>1.7205852800000001</v>
      </c>
      <c r="BJ22">
        <v>30.310883100000002</v>
      </c>
      <c r="BK22">
        <v>14</v>
      </c>
      <c r="BL22">
        <v>15</v>
      </c>
      <c r="BM22">
        <v>10</v>
      </c>
      <c r="BN22">
        <v>10</v>
      </c>
      <c r="BO22">
        <v>6</v>
      </c>
      <c r="BP22">
        <v>0</v>
      </c>
      <c r="BQ22">
        <v>0</v>
      </c>
      <c r="BR22">
        <v>41</v>
      </c>
      <c r="BS22">
        <v>0</v>
      </c>
      <c r="BT22">
        <v>0</v>
      </c>
      <c r="BU22" t="s">
        <v>23</v>
      </c>
      <c r="BV22">
        <v>1</v>
      </c>
      <c r="BW22">
        <v>0</v>
      </c>
      <c r="BX22">
        <v>0</v>
      </c>
      <c r="BY22">
        <v>0</v>
      </c>
      <c r="BZ22">
        <v>0</v>
      </c>
      <c r="CA22">
        <v>0</v>
      </c>
      <c r="CB22">
        <v>0</v>
      </c>
      <c r="CC22">
        <v>0</v>
      </c>
      <c r="CD22">
        <v>0</v>
      </c>
      <c r="CE22">
        <v>1330</v>
      </c>
      <c r="CR22" t="s">
        <v>24</v>
      </c>
      <c r="CT22" s="1">
        <v>43528</v>
      </c>
      <c r="CU22" s="1">
        <v>43552</v>
      </c>
      <c r="CV22" t="s">
        <v>284</v>
      </c>
      <c r="CW22" s="5" t="s">
        <v>296</v>
      </c>
      <c r="CX22" t="s">
        <v>325</v>
      </c>
      <c r="CY22" s="5" t="s">
        <v>329</v>
      </c>
      <c r="CZ22" t="s">
        <v>406</v>
      </c>
      <c r="DA22" s="5" t="s">
        <v>384</v>
      </c>
    </row>
    <row r="23" spans="1:106" x14ac:dyDescent="0.3">
      <c r="A23">
        <v>6098343</v>
      </c>
      <c r="B23" s="1">
        <v>43636</v>
      </c>
      <c r="C23" t="s">
        <v>42</v>
      </c>
      <c r="D23" t="s">
        <v>11</v>
      </c>
      <c r="E23" t="s">
        <v>30</v>
      </c>
      <c r="G23" t="s">
        <v>81</v>
      </c>
      <c r="H23" t="s">
        <v>86</v>
      </c>
      <c r="I23" t="s">
        <v>103</v>
      </c>
      <c r="J23" t="s">
        <v>107</v>
      </c>
      <c r="K23">
        <v>500</v>
      </c>
      <c r="L23">
        <v>876</v>
      </c>
      <c r="M23">
        <v>624</v>
      </c>
      <c r="Q23">
        <v>1500</v>
      </c>
      <c r="R23">
        <v>47500</v>
      </c>
      <c r="U23" t="s">
        <v>89</v>
      </c>
      <c r="V23">
        <v>1</v>
      </c>
      <c r="W23">
        <v>0</v>
      </c>
      <c r="X23">
        <v>0</v>
      </c>
      <c r="Y23">
        <v>0</v>
      </c>
      <c r="Z23">
        <v>0</v>
      </c>
      <c r="AA23">
        <v>0</v>
      </c>
      <c r="AB23">
        <v>0</v>
      </c>
      <c r="AC23">
        <v>0</v>
      </c>
      <c r="AD23">
        <v>0</v>
      </c>
      <c r="AE23">
        <v>0</v>
      </c>
      <c r="AF23">
        <v>0</v>
      </c>
      <c r="AG23" t="s">
        <v>19</v>
      </c>
      <c r="AH23" t="s">
        <v>20</v>
      </c>
      <c r="BF23" t="s">
        <v>109</v>
      </c>
      <c r="BG23" t="s">
        <v>112</v>
      </c>
      <c r="BH23" t="s">
        <v>113</v>
      </c>
      <c r="BI23">
        <v>1.7294626399999999</v>
      </c>
      <c r="BJ23">
        <v>30.307092300000001</v>
      </c>
      <c r="BK23">
        <v>33</v>
      </c>
      <c r="BL23">
        <v>40</v>
      </c>
      <c r="BM23">
        <v>14</v>
      </c>
      <c r="BN23">
        <v>21</v>
      </c>
      <c r="BO23">
        <v>10</v>
      </c>
      <c r="BP23">
        <v>0</v>
      </c>
      <c r="BQ23">
        <v>0</v>
      </c>
      <c r="BR23">
        <v>85</v>
      </c>
      <c r="BS23">
        <v>0</v>
      </c>
      <c r="BT23">
        <v>0</v>
      </c>
      <c r="BU23" t="s">
        <v>23</v>
      </c>
      <c r="BV23">
        <v>1</v>
      </c>
      <c r="BW23">
        <v>0</v>
      </c>
      <c r="BX23">
        <v>0</v>
      </c>
      <c r="BY23">
        <v>0</v>
      </c>
      <c r="BZ23">
        <v>0</v>
      </c>
      <c r="CA23">
        <v>0</v>
      </c>
      <c r="CB23">
        <v>0</v>
      </c>
      <c r="CC23">
        <v>0</v>
      </c>
      <c r="CD23">
        <v>0</v>
      </c>
      <c r="CE23">
        <v>3135</v>
      </c>
      <c r="CR23" t="s">
        <v>24</v>
      </c>
      <c r="CT23" s="1">
        <v>43528</v>
      </c>
      <c r="CU23" s="1">
        <v>43644</v>
      </c>
      <c r="CV23" t="s">
        <v>284</v>
      </c>
      <c r="CW23" s="5" t="s">
        <v>296</v>
      </c>
      <c r="CX23" t="s">
        <v>325</v>
      </c>
      <c r="CY23" s="5" t="s">
        <v>329</v>
      </c>
      <c r="CZ23" t="s">
        <v>406</v>
      </c>
      <c r="DA23" s="5" t="s">
        <v>384</v>
      </c>
      <c r="DB23" s="13"/>
    </row>
    <row r="24" spans="1:106" hidden="1" x14ac:dyDescent="0.3">
      <c r="A24">
        <v>6687490</v>
      </c>
      <c r="B24" s="1">
        <v>43636</v>
      </c>
      <c r="C24" t="s">
        <v>344</v>
      </c>
      <c r="D24" t="s">
        <v>36</v>
      </c>
      <c r="E24" t="s">
        <v>300</v>
      </c>
      <c r="G24" t="s">
        <v>450</v>
      </c>
      <c r="H24" t="s">
        <v>451</v>
      </c>
      <c r="I24" t="s">
        <v>452</v>
      </c>
      <c r="J24" t="s">
        <v>453</v>
      </c>
      <c r="K24">
        <v>11609</v>
      </c>
      <c r="L24">
        <v>30828</v>
      </c>
      <c r="M24">
        <v>27219</v>
      </c>
      <c r="N24">
        <v>37804</v>
      </c>
      <c r="O24">
        <v>19179</v>
      </c>
      <c r="P24">
        <v>1064</v>
      </c>
      <c r="Q24">
        <v>58047</v>
      </c>
      <c r="R24">
        <v>881647</v>
      </c>
      <c r="S24" t="s">
        <v>7</v>
      </c>
      <c r="U24" t="s">
        <v>134</v>
      </c>
      <c r="V24">
        <v>0</v>
      </c>
      <c r="W24">
        <v>1</v>
      </c>
      <c r="X24">
        <v>0</v>
      </c>
      <c r="Y24">
        <v>0</v>
      </c>
      <c r="Z24">
        <v>0</v>
      </c>
      <c r="AA24">
        <v>0</v>
      </c>
      <c r="AB24">
        <v>0</v>
      </c>
      <c r="AC24">
        <v>0</v>
      </c>
      <c r="AD24">
        <v>0</v>
      </c>
      <c r="AE24">
        <v>0</v>
      </c>
      <c r="AF24">
        <v>0</v>
      </c>
      <c r="AG24" t="s">
        <v>9</v>
      </c>
      <c r="CV24" t="s">
        <v>465</v>
      </c>
      <c r="CW24" t="s">
        <v>471</v>
      </c>
      <c r="CX24" t="s">
        <v>465</v>
      </c>
      <c r="CY24" t="s">
        <v>472</v>
      </c>
      <c r="CZ24" t="s">
        <v>470</v>
      </c>
      <c r="DA24" t="s">
        <v>473</v>
      </c>
      <c r="DB24">
        <v>0</v>
      </c>
    </row>
    <row r="25" spans="1:106" hidden="1" x14ac:dyDescent="0.3">
      <c r="A25">
        <v>6089535</v>
      </c>
      <c r="B25" s="1">
        <v>43636</v>
      </c>
      <c r="C25" t="s">
        <v>49</v>
      </c>
      <c r="D25" t="s">
        <v>36</v>
      </c>
      <c r="E25" t="s">
        <v>2</v>
      </c>
      <c r="G25" t="s">
        <v>14</v>
      </c>
      <c r="H25" t="s">
        <v>16</v>
      </c>
      <c r="I25" t="s">
        <v>50</v>
      </c>
      <c r="J25" t="s">
        <v>51</v>
      </c>
      <c r="K25">
        <v>1682</v>
      </c>
      <c r="L25">
        <v>1889</v>
      </c>
      <c r="M25">
        <v>1742</v>
      </c>
      <c r="N25">
        <v>6056</v>
      </c>
      <c r="O25">
        <v>4036</v>
      </c>
      <c r="P25">
        <v>405</v>
      </c>
      <c r="Q25">
        <v>14128</v>
      </c>
      <c r="R25">
        <v>581000</v>
      </c>
      <c r="S25" t="s">
        <v>7</v>
      </c>
      <c r="U25" t="s">
        <v>52</v>
      </c>
      <c r="V25">
        <v>0</v>
      </c>
      <c r="W25">
        <v>1</v>
      </c>
      <c r="X25">
        <v>1</v>
      </c>
      <c r="Y25">
        <v>0</v>
      </c>
      <c r="Z25">
        <v>0</v>
      </c>
      <c r="AA25">
        <v>0</v>
      </c>
      <c r="AB25">
        <v>0</v>
      </c>
      <c r="AC25">
        <v>0</v>
      </c>
      <c r="AD25">
        <v>1</v>
      </c>
      <c r="AE25">
        <v>0</v>
      </c>
      <c r="AF25">
        <v>0</v>
      </c>
      <c r="AG25" t="s">
        <v>9</v>
      </c>
      <c r="CV25" t="s">
        <v>285</v>
      </c>
      <c r="CW25" s="5" t="s">
        <v>297</v>
      </c>
      <c r="CX25" t="s">
        <v>276</v>
      </c>
      <c r="CY25" s="5" t="s">
        <v>332</v>
      </c>
      <c r="CZ25" t="s">
        <v>343</v>
      </c>
      <c r="DA25" s="5" t="s">
        <v>391</v>
      </c>
    </row>
    <row r="26" spans="1:106" x14ac:dyDescent="0.3">
      <c r="A26">
        <v>6098344</v>
      </c>
      <c r="B26" s="1">
        <v>43637</v>
      </c>
      <c r="C26" t="s">
        <v>42</v>
      </c>
      <c r="D26" t="s">
        <v>11</v>
      </c>
      <c r="E26" t="s">
        <v>12</v>
      </c>
      <c r="F26" t="s">
        <v>114</v>
      </c>
      <c r="G26" t="s">
        <v>81</v>
      </c>
      <c r="H26" t="s">
        <v>86</v>
      </c>
      <c r="I26" t="s">
        <v>99</v>
      </c>
      <c r="J26" t="s">
        <v>17</v>
      </c>
      <c r="K26">
        <v>500</v>
      </c>
      <c r="L26">
        <v>724</v>
      </c>
      <c r="M26">
        <v>515</v>
      </c>
      <c r="Q26">
        <v>1500</v>
      </c>
      <c r="R26">
        <v>45000</v>
      </c>
      <c r="S26" t="s">
        <v>7</v>
      </c>
      <c r="U26" t="s">
        <v>89</v>
      </c>
      <c r="V26">
        <v>1</v>
      </c>
      <c r="W26">
        <v>0</v>
      </c>
      <c r="X26">
        <v>0</v>
      </c>
      <c r="Y26">
        <v>0</v>
      </c>
      <c r="Z26">
        <v>0</v>
      </c>
      <c r="AA26">
        <v>0</v>
      </c>
      <c r="AB26">
        <v>0</v>
      </c>
      <c r="AC26">
        <v>0</v>
      </c>
      <c r="AD26">
        <v>0</v>
      </c>
      <c r="AE26">
        <v>0</v>
      </c>
      <c r="AF26">
        <v>0</v>
      </c>
      <c r="AG26" t="s">
        <v>19</v>
      </c>
      <c r="AH26" t="s">
        <v>20</v>
      </c>
      <c r="BF26" t="s">
        <v>115</v>
      </c>
      <c r="BG26" t="s">
        <v>101</v>
      </c>
      <c r="BH26" t="s">
        <v>102</v>
      </c>
      <c r="BI26">
        <v>1.7119038900000001</v>
      </c>
      <c r="BJ26">
        <v>30.353782899999999</v>
      </c>
      <c r="BK26">
        <v>200</v>
      </c>
      <c r="BL26">
        <v>45</v>
      </c>
      <c r="BM26">
        <v>55</v>
      </c>
      <c r="BN26">
        <v>110</v>
      </c>
      <c r="BO26">
        <v>120</v>
      </c>
      <c r="BP26">
        <v>14</v>
      </c>
      <c r="BQ26">
        <v>5</v>
      </c>
      <c r="BR26">
        <v>349</v>
      </c>
      <c r="BS26">
        <v>0</v>
      </c>
      <c r="BT26">
        <v>1</v>
      </c>
      <c r="BU26" t="s">
        <v>23</v>
      </c>
      <c r="BV26">
        <v>1</v>
      </c>
      <c r="BW26">
        <v>0</v>
      </c>
      <c r="BX26">
        <v>0</v>
      </c>
      <c r="BY26">
        <v>0</v>
      </c>
      <c r="BZ26">
        <v>0</v>
      </c>
      <c r="CA26">
        <v>0</v>
      </c>
      <c r="CB26">
        <v>0</v>
      </c>
      <c r="CC26">
        <v>0</v>
      </c>
      <c r="CD26">
        <v>0</v>
      </c>
      <c r="CE26">
        <v>18000</v>
      </c>
      <c r="CR26" t="s">
        <v>24</v>
      </c>
      <c r="CT26" s="1">
        <v>43528</v>
      </c>
      <c r="CU26" s="1">
        <v>43552</v>
      </c>
      <c r="CV26" t="s">
        <v>284</v>
      </c>
      <c r="CW26" s="5" t="s">
        <v>296</v>
      </c>
      <c r="CX26" t="s">
        <v>325</v>
      </c>
      <c r="CY26" s="5" t="s">
        <v>329</v>
      </c>
      <c r="CZ26" t="s">
        <v>406</v>
      </c>
      <c r="DA26" s="5" t="s">
        <v>384</v>
      </c>
    </row>
    <row r="27" spans="1:106" x14ac:dyDescent="0.3">
      <c r="A27">
        <v>6098635</v>
      </c>
      <c r="B27" s="1">
        <v>43637</v>
      </c>
      <c r="C27" t="s">
        <v>42</v>
      </c>
      <c r="D27" t="s">
        <v>11</v>
      </c>
      <c r="E27" t="s">
        <v>12</v>
      </c>
      <c r="F27" t="s">
        <v>114</v>
      </c>
      <c r="G27" t="s">
        <v>81</v>
      </c>
      <c r="H27" t="s">
        <v>86</v>
      </c>
      <c r="I27" t="s">
        <v>103</v>
      </c>
      <c r="J27" t="s">
        <v>17</v>
      </c>
      <c r="K27">
        <v>500</v>
      </c>
      <c r="L27">
        <v>876</v>
      </c>
      <c r="M27">
        <v>624</v>
      </c>
      <c r="Q27">
        <v>1500</v>
      </c>
      <c r="R27">
        <v>45000</v>
      </c>
      <c r="S27" t="s">
        <v>7</v>
      </c>
      <c r="U27" t="s">
        <v>89</v>
      </c>
      <c r="V27">
        <v>1</v>
      </c>
      <c r="W27">
        <v>0</v>
      </c>
      <c r="X27">
        <v>0</v>
      </c>
      <c r="Y27">
        <v>0</v>
      </c>
      <c r="Z27">
        <v>0</v>
      </c>
      <c r="AA27">
        <v>0</v>
      </c>
      <c r="AB27">
        <v>0</v>
      </c>
      <c r="AC27">
        <v>0</v>
      </c>
      <c r="AD27">
        <v>0</v>
      </c>
      <c r="AE27">
        <v>0</v>
      </c>
      <c r="AF27">
        <v>0</v>
      </c>
      <c r="AG27" t="s">
        <v>19</v>
      </c>
      <c r="AH27" t="s">
        <v>20</v>
      </c>
      <c r="BF27" t="s">
        <v>109</v>
      </c>
      <c r="BG27" t="s">
        <v>116</v>
      </c>
      <c r="BH27" t="s">
        <v>106</v>
      </c>
      <c r="BI27">
        <v>1.72297111</v>
      </c>
      <c r="BJ27">
        <v>30.307561700000001</v>
      </c>
      <c r="BK27">
        <v>33</v>
      </c>
      <c r="BL27">
        <v>30</v>
      </c>
      <c r="BM27">
        <v>20</v>
      </c>
      <c r="BN27">
        <v>25</v>
      </c>
      <c r="BO27">
        <v>15</v>
      </c>
      <c r="BP27">
        <v>6</v>
      </c>
      <c r="BQ27">
        <v>3</v>
      </c>
      <c r="BR27">
        <v>99</v>
      </c>
      <c r="BS27">
        <v>0</v>
      </c>
      <c r="BT27">
        <v>0</v>
      </c>
      <c r="BU27" t="s">
        <v>23</v>
      </c>
      <c r="BV27">
        <v>1</v>
      </c>
      <c r="BW27">
        <v>0</v>
      </c>
      <c r="BX27">
        <v>0</v>
      </c>
      <c r="BY27">
        <v>0</v>
      </c>
      <c r="BZ27">
        <v>0</v>
      </c>
      <c r="CA27">
        <v>0</v>
      </c>
      <c r="CB27">
        <v>0</v>
      </c>
      <c r="CC27">
        <v>0</v>
      </c>
      <c r="CD27">
        <v>0</v>
      </c>
      <c r="CE27">
        <v>2970</v>
      </c>
      <c r="CR27" t="s">
        <v>24</v>
      </c>
      <c r="CT27" s="1">
        <v>43528</v>
      </c>
      <c r="CU27" s="1">
        <v>43553</v>
      </c>
      <c r="CV27" t="s">
        <v>284</v>
      </c>
      <c r="CW27" s="5" t="s">
        <v>296</v>
      </c>
      <c r="CX27" t="s">
        <v>325</v>
      </c>
      <c r="CY27" s="5" t="s">
        <v>329</v>
      </c>
      <c r="CZ27" t="s">
        <v>406</v>
      </c>
      <c r="DA27" s="5" t="s">
        <v>384</v>
      </c>
    </row>
    <row r="28" spans="1:106" x14ac:dyDescent="0.3">
      <c r="A28">
        <v>6098635</v>
      </c>
      <c r="B28" s="1">
        <v>43637</v>
      </c>
      <c r="C28" t="s">
        <v>42</v>
      </c>
      <c r="D28" t="s">
        <v>11</v>
      </c>
      <c r="E28" t="s">
        <v>12</v>
      </c>
      <c r="F28" t="s">
        <v>114</v>
      </c>
      <c r="G28" t="s">
        <v>81</v>
      </c>
      <c r="H28" t="s">
        <v>86</v>
      </c>
      <c r="I28" t="s">
        <v>103</v>
      </c>
      <c r="J28" t="s">
        <v>17</v>
      </c>
      <c r="K28">
        <v>500</v>
      </c>
      <c r="L28">
        <v>876</v>
      </c>
      <c r="M28">
        <v>624</v>
      </c>
      <c r="Q28">
        <v>1500</v>
      </c>
      <c r="R28">
        <v>45000</v>
      </c>
      <c r="S28" t="s">
        <v>7</v>
      </c>
      <c r="U28" t="s">
        <v>89</v>
      </c>
      <c r="V28">
        <v>1</v>
      </c>
      <c r="W28">
        <v>0</v>
      </c>
      <c r="X28">
        <v>0</v>
      </c>
      <c r="Y28">
        <v>0</v>
      </c>
      <c r="Z28">
        <v>0</v>
      </c>
      <c r="AA28">
        <v>0</v>
      </c>
      <c r="AB28">
        <v>0</v>
      </c>
      <c r="AC28">
        <v>0</v>
      </c>
      <c r="AD28">
        <v>0</v>
      </c>
      <c r="AE28">
        <v>0</v>
      </c>
      <c r="AF28">
        <v>0</v>
      </c>
      <c r="AG28" t="s">
        <v>19</v>
      </c>
      <c r="AH28" t="s">
        <v>20</v>
      </c>
      <c r="BF28" t="s">
        <v>109</v>
      </c>
      <c r="BG28" t="s">
        <v>105</v>
      </c>
      <c r="BH28" t="s">
        <v>106</v>
      </c>
      <c r="BI28">
        <v>1.72297111</v>
      </c>
      <c r="BJ28">
        <v>30.307561700000001</v>
      </c>
      <c r="BK28">
        <v>20</v>
      </c>
      <c r="BL28">
        <v>20</v>
      </c>
      <c r="BM28">
        <v>15</v>
      </c>
      <c r="BN28">
        <v>13</v>
      </c>
      <c r="BO28">
        <v>10</v>
      </c>
      <c r="BP28">
        <v>2</v>
      </c>
      <c r="BQ28">
        <v>0</v>
      </c>
      <c r="BR28">
        <v>60</v>
      </c>
      <c r="BS28">
        <v>0</v>
      </c>
      <c r="BT28">
        <v>0</v>
      </c>
      <c r="BU28" t="s">
        <v>23</v>
      </c>
      <c r="BV28">
        <v>1</v>
      </c>
      <c r="BW28">
        <v>0</v>
      </c>
      <c r="BX28">
        <v>0</v>
      </c>
      <c r="BY28">
        <v>0</v>
      </c>
      <c r="BZ28">
        <v>0</v>
      </c>
      <c r="CA28">
        <v>0</v>
      </c>
      <c r="CB28">
        <v>0</v>
      </c>
      <c r="CC28">
        <v>0</v>
      </c>
      <c r="CD28">
        <v>0</v>
      </c>
      <c r="CE28">
        <v>1800</v>
      </c>
      <c r="CR28" t="s">
        <v>24</v>
      </c>
      <c r="CT28" s="1">
        <v>43534</v>
      </c>
      <c r="CU28" s="1">
        <v>43633</v>
      </c>
      <c r="CV28" t="s">
        <v>284</v>
      </c>
      <c r="CW28" s="5" t="s">
        <v>296</v>
      </c>
      <c r="CX28" t="s">
        <v>325</v>
      </c>
      <c r="CY28" s="5" t="s">
        <v>329</v>
      </c>
      <c r="CZ28" t="s">
        <v>406</v>
      </c>
      <c r="DA28" s="5" t="s">
        <v>384</v>
      </c>
    </row>
    <row r="29" spans="1:106" x14ac:dyDescent="0.3">
      <c r="A29">
        <v>6098635</v>
      </c>
      <c r="B29" s="1">
        <v>43637</v>
      </c>
      <c r="C29" t="s">
        <v>42</v>
      </c>
      <c r="D29" t="s">
        <v>11</v>
      </c>
      <c r="E29" t="s">
        <v>12</v>
      </c>
      <c r="F29" t="s">
        <v>114</v>
      </c>
      <c r="G29" t="s">
        <v>81</v>
      </c>
      <c r="H29" t="s">
        <v>86</v>
      </c>
      <c r="I29" t="s">
        <v>103</v>
      </c>
      <c r="J29" t="s">
        <v>17</v>
      </c>
      <c r="K29">
        <v>500</v>
      </c>
      <c r="L29">
        <v>876</v>
      </c>
      <c r="M29">
        <v>624</v>
      </c>
      <c r="Q29">
        <v>1500</v>
      </c>
      <c r="R29">
        <v>45000</v>
      </c>
      <c r="S29" t="s">
        <v>7</v>
      </c>
      <c r="U29" t="s">
        <v>89</v>
      </c>
      <c r="V29">
        <v>1</v>
      </c>
      <c r="W29">
        <v>0</v>
      </c>
      <c r="X29">
        <v>0</v>
      </c>
      <c r="Y29">
        <v>0</v>
      </c>
      <c r="Z29">
        <v>0</v>
      </c>
      <c r="AA29">
        <v>0</v>
      </c>
      <c r="AB29">
        <v>0</v>
      </c>
      <c r="AC29">
        <v>0</v>
      </c>
      <c r="AD29">
        <v>0</v>
      </c>
      <c r="AE29">
        <v>0</v>
      </c>
      <c r="AF29">
        <v>0</v>
      </c>
      <c r="AG29" t="s">
        <v>19</v>
      </c>
      <c r="AH29" t="s">
        <v>20</v>
      </c>
      <c r="BF29" t="s">
        <v>109</v>
      </c>
      <c r="BG29" t="s">
        <v>110</v>
      </c>
      <c r="BH29" t="s">
        <v>108</v>
      </c>
      <c r="BI29">
        <v>1.7205852800000001</v>
      </c>
      <c r="BJ29">
        <v>30.310883100000002</v>
      </c>
      <c r="BK29">
        <v>14</v>
      </c>
      <c r="BL29">
        <v>12</v>
      </c>
      <c r="BM29">
        <v>10</v>
      </c>
      <c r="BN29">
        <v>14</v>
      </c>
      <c r="BO29">
        <v>6</v>
      </c>
      <c r="BP29">
        <v>0</v>
      </c>
      <c r="BQ29">
        <v>0</v>
      </c>
      <c r="BR29">
        <v>42</v>
      </c>
      <c r="BS29">
        <v>0</v>
      </c>
      <c r="BT29">
        <v>0</v>
      </c>
      <c r="BU29" t="s">
        <v>23</v>
      </c>
      <c r="BV29">
        <v>1</v>
      </c>
      <c r="BW29">
        <v>0</v>
      </c>
      <c r="BX29">
        <v>0</v>
      </c>
      <c r="BY29">
        <v>0</v>
      </c>
      <c r="BZ29">
        <v>0</v>
      </c>
      <c r="CA29">
        <v>0</v>
      </c>
      <c r="CB29">
        <v>0</v>
      </c>
      <c r="CC29">
        <v>0</v>
      </c>
      <c r="CD29">
        <v>0</v>
      </c>
      <c r="CE29">
        <v>1260</v>
      </c>
      <c r="CR29" t="s">
        <v>24</v>
      </c>
      <c r="CT29" s="1">
        <v>43535</v>
      </c>
      <c r="CU29" s="1">
        <v>43545</v>
      </c>
      <c r="CV29" t="s">
        <v>284</v>
      </c>
      <c r="CW29" s="5" t="s">
        <v>296</v>
      </c>
      <c r="CX29" t="s">
        <v>325</v>
      </c>
      <c r="CY29" s="5" t="s">
        <v>329</v>
      </c>
      <c r="CZ29" t="s">
        <v>406</v>
      </c>
      <c r="DA29" s="5" t="s">
        <v>384</v>
      </c>
    </row>
    <row r="30" spans="1:106" x14ac:dyDescent="0.3">
      <c r="A30">
        <v>6098636</v>
      </c>
      <c r="B30" s="1">
        <v>43637</v>
      </c>
      <c r="C30" t="s">
        <v>42</v>
      </c>
      <c r="D30" t="s">
        <v>11</v>
      </c>
      <c r="E30" t="s">
        <v>12</v>
      </c>
      <c r="F30" t="s">
        <v>114</v>
      </c>
      <c r="G30" t="s">
        <v>81</v>
      </c>
      <c r="H30" t="s">
        <v>86</v>
      </c>
      <c r="I30" t="s">
        <v>96</v>
      </c>
      <c r="J30" t="s">
        <v>17</v>
      </c>
      <c r="K30">
        <v>500</v>
      </c>
      <c r="L30">
        <v>876</v>
      </c>
      <c r="M30">
        <v>624</v>
      </c>
      <c r="Q30">
        <v>1500</v>
      </c>
      <c r="R30">
        <v>45000</v>
      </c>
      <c r="S30" t="s">
        <v>7</v>
      </c>
      <c r="U30" t="s">
        <v>89</v>
      </c>
      <c r="V30">
        <v>1</v>
      </c>
      <c r="W30">
        <v>0</v>
      </c>
      <c r="X30">
        <v>0</v>
      </c>
      <c r="Y30">
        <v>0</v>
      </c>
      <c r="Z30">
        <v>0</v>
      </c>
      <c r="AA30">
        <v>0</v>
      </c>
      <c r="AB30">
        <v>0</v>
      </c>
      <c r="AC30">
        <v>0</v>
      </c>
      <c r="AD30">
        <v>0</v>
      </c>
      <c r="AE30">
        <v>0</v>
      </c>
      <c r="AF30">
        <v>0</v>
      </c>
      <c r="AG30" t="s">
        <v>19</v>
      </c>
      <c r="AH30" t="s">
        <v>20</v>
      </c>
      <c r="BF30" t="s">
        <v>117</v>
      </c>
      <c r="BG30" t="s">
        <v>118</v>
      </c>
      <c r="BK30">
        <v>86</v>
      </c>
      <c r="BL30">
        <v>50</v>
      </c>
      <c r="BM30">
        <v>40</v>
      </c>
      <c r="BN30">
        <v>86</v>
      </c>
      <c r="BO30">
        <v>71</v>
      </c>
      <c r="BP30">
        <v>10</v>
      </c>
      <c r="BQ30">
        <v>0</v>
      </c>
      <c r="BR30">
        <v>257</v>
      </c>
      <c r="BS30">
        <v>1</v>
      </c>
      <c r="BT30">
        <v>0</v>
      </c>
      <c r="BU30" t="s">
        <v>23</v>
      </c>
      <c r="BV30">
        <v>1</v>
      </c>
      <c r="BW30">
        <v>0</v>
      </c>
      <c r="BX30">
        <v>0</v>
      </c>
      <c r="BY30">
        <v>0</v>
      </c>
      <c r="BZ30">
        <v>0</v>
      </c>
      <c r="CA30">
        <v>0</v>
      </c>
      <c r="CB30">
        <v>0</v>
      </c>
      <c r="CC30">
        <v>0</v>
      </c>
      <c r="CD30">
        <v>0</v>
      </c>
      <c r="CE30">
        <v>7740</v>
      </c>
      <c r="CR30" t="s">
        <v>24</v>
      </c>
      <c r="CT30" s="1">
        <v>43528</v>
      </c>
      <c r="CU30" s="1">
        <v>43549</v>
      </c>
      <c r="CV30" t="s">
        <v>284</v>
      </c>
      <c r="CW30" s="5" t="s">
        <v>296</v>
      </c>
      <c r="CX30" t="s">
        <v>325</v>
      </c>
      <c r="CY30" s="5" t="s">
        <v>329</v>
      </c>
      <c r="CZ30" t="s">
        <v>406</v>
      </c>
      <c r="DA30" s="5" t="s">
        <v>384</v>
      </c>
    </row>
    <row r="31" spans="1:106" x14ac:dyDescent="0.3">
      <c r="A31">
        <v>6098638</v>
      </c>
      <c r="B31" s="1">
        <v>43637</v>
      </c>
      <c r="C31" t="s">
        <v>42</v>
      </c>
      <c r="D31" t="s">
        <v>11</v>
      </c>
      <c r="E31" t="s">
        <v>12</v>
      </c>
      <c r="F31" t="s">
        <v>114</v>
      </c>
      <c r="G31" t="s">
        <v>81</v>
      </c>
      <c r="H31" t="s">
        <v>86</v>
      </c>
      <c r="I31" t="s">
        <v>119</v>
      </c>
      <c r="J31" t="s">
        <v>17</v>
      </c>
      <c r="K31">
        <v>500</v>
      </c>
      <c r="L31">
        <v>876</v>
      </c>
      <c r="M31">
        <v>624</v>
      </c>
      <c r="Q31">
        <v>1500</v>
      </c>
      <c r="R31">
        <v>45000</v>
      </c>
      <c r="S31" t="s">
        <v>7</v>
      </c>
      <c r="U31" t="s">
        <v>89</v>
      </c>
      <c r="V31">
        <v>1</v>
      </c>
      <c r="W31">
        <v>0</v>
      </c>
      <c r="X31">
        <v>0</v>
      </c>
      <c r="Y31">
        <v>0</v>
      </c>
      <c r="Z31">
        <v>0</v>
      </c>
      <c r="AA31">
        <v>0</v>
      </c>
      <c r="AB31">
        <v>0</v>
      </c>
      <c r="AC31">
        <v>0</v>
      </c>
      <c r="AD31">
        <v>0</v>
      </c>
      <c r="AE31">
        <v>0</v>
      </c>
      <c r="AF31">
        <v>0</v>
      </c>
      <c r="AG31" t="s">
        <v>19</v>
      </c>
      <c r="AH31" t="s">
        <v>20</v>
      </c>
      <c r="BF31" t="s">
        <v>120</v>
      </c>
      <c r="BG31" t="s">
        <v>121</v>
      </c>
      <c r="BH31" t="s">
        <v>122</v>
      </c>
      <c r="BI31">
        <v>1.7279562399999999</v>
      </c>
      <c r="BJ31">
        <v>30.340184300000001</v>
      </c>
      <c r="BK31">
        <v>65</v>
      </c>
      <c r="BL31">
        <v>50</v>
      </c>
      <c r="BM31">
        <v>30</v>
      </c>
      <c r="BN31">
        <v>65</v>
      </c>
      <c r="BO31">
        <v>43</v>
      </c>
      <c r="BP31">
        <v>5</v>
      </c>
      <c r="BQ31">
        <v>2</v>
      </c>
      <c r="BR31">
        <v>195</v>
      </c>
      <c r="BS31">
        <v>0</v>
      </c>
      <c r="BT31">
        <v>0</v>
      </c>
      <c r="BU31" t="s">
        <v>23</v>
      </c>
      <c r="BV31">
        <v>1</v>
      </c>
      <c r="BW31">
        <v>0</v>
      </c>
      <c r="BX31">
        <v>0</v>
      </c>
      <c r="BY31">
        <v>0</v>
      </c>
      <c r="BZ31">
        <v>0</v>
      </c>
      <c r="CA31">
        <v>0</v>
      </c>
      <c r="CB31">
        <v>0</v>
      </c>
      <c r="CC31">
        <v>0</v>
      </c>
      <c r="CD31">
        <v>0</v>
      </c>
      <c r="CE31">
        <v>5850</v>
      </c>
      <c r="CR31" t="s">
        <v>24</v>
      </c>
      <c r="CT31" s="1">
        <v>43528</v>
      </c>
      <c r="CU31" s="1">
        <v>43544</v>
      </c>
      <c r="CV31" t="s">
        <v>284</v>
      </c>
      <c r="CW31" s="5" t="s">
        <v>296</v>
      </c>
      <c r="CX31" t="s">
        <v>325</v>
      </c>
      <c r="CY31" s="5" t="s">
        <v>329</v>
      </c>
      <c r="CZ31" t="s">
        <v>406</v>
      </c>
      <c r="DA31" s="5" t="s">
        <v>384</v>
      </c>
    </row>
    <row r="32" spans="1:106" x14ac:dyDescent="0.3">
      <c r="A32">
        <v>6098638</v>
      </c>
      <c r="B32" s="1">
        <v>43637</v>
      </c>
      <c r="C32" t="s">
        <v>42</v>
      </c>
      <c r="D32" t="s">
        <v>11</v>
      </c>
      <c r="E32" t="s">
        <v>12</v>
      </c>
      <c r="F32" t="s">
        <v>114</v>
      </c>
      <c r="G32" t="s">
        <v>81</v>
      </c>
      <c r="H32" t="s">
        <v>86</v>
      </c>
      <c r="I32" t="s">
        <v>119</v>
      </c>
      <c r="J32" t="s">
        <v>17</v>
      </c>
      <c r="K32">
        <v>500</v>
      </c>
      <c r="L32">
        <v>876</v>
      </c>
      <c r="M32">
        <v>624</v>
      </c>
      <c r="Q32">
        <v>1500</v>
      </c>
      <c r="R32">
        <v>45000</v>
      </c>
      <c r="S32" t="s">
        <v>7</v>
      </c>
      <c r="U32" t="s">
        <v>89</v>
      </c>
      <c r="V32">
        <v>1</v>
      </c>
      <c r="W32">
        <v>0</v>
      </c>
      <c r="X32">
        <v>0</v>
      </c>
      <c r="Y32">
        <v>0</v>
      </c>
      <c r="Z32">
        <v>0</v>
      </c>
      <c r="AA32">
        <v>0</v>
      </c>
      <c r="AB32">
        <v>0</v>
      </c>
      <c r="AC32">
        <v>0</v>
      </c>
      <c r="AD32">
        <v>0</v>
      </c>
      <c r="AE32">
        <v>0</v>
      </c>
      <c r="AF32">
        <v>0</v>
      </c>
      <c r="AG32" t="s">
        <v>19</v>
      </c>
      <c r="AH32" t="s">
        <v>20</v>
      </c>
      <c r="BF32" t="s">
        <v>120</v>
      </c>
      <c r="BG32" t="s">
        <v>123</v>
      </c>
      <c r="BH32" t="s">
        <v>122</v>
      </c>
      <c r="BI32">
        <v>1.7279562399999999</v>
      </c>
      <c r="BJ32">
        <v>30.340184300000001</v>
      </c>
      <c r="BK32">
        <v>70</v>
      </c>
      <c r="BL32">
        <v>30</v>
      </c>
      <c r="BM32">
        <v>40</v>
      </c>
      <c r="BN32">
        <v>70</v>
      </c>
      <c r="BO32">
        <v>50</v>
      </c>
      <c r="BP32">
        <v>10</v>
      </c>
      <c r="BQ32">
        <v>7</v>
      </c>
      <c r="BR32">
        <v>207</v>
      </c>
      <c r="BS32">
        <v>3</v>
      </c>
      <c r="BT32">
        <v>0</v>
      </c>
      <c r="BU32" t="s">
        <v>23</v>
      </c>
      <c r="BV32">
        <v>1</v>
      </c>
      <c r="BW32">
        <v>0</v>
      </c>
      <c r="BX32">
        <v>0</v>
      </c>
      <c r="BY32">
        <v>0</v>
      </c>
      <c r="BZ32">
        <v>0</v>
      </c>
      <c r="CA32">
        <v>0</v>
      </c>
      <c r="CB32">
        <v>0</v>
      </c>
      <c r="CC32">
        <v>0</v>
      </c>
      <c r="CD32">
        <v>0</v>
      </c>
      <c r="CE32">
        <v>6300</v>
      </c>
      <c r="CR32" t="s">
        <v>24</v>
      </c>
      <c r="CT32" s="1">
        <v>43619</v>
      </c>
      <c r="CU32" s="1">
        <v>43636</v>
      </c>
      <c r="CV32" t="s">
        <v>284</v>
      </c>
      <c r="CW32" s="5" t="s">
        <v>296</v>
      </c>
      <c r="CX32" t="s">
        <v>325</v>
      </c>
      <c r="CY32" s="5" t="s">
        <v>329</v>
      </c>
      <c r="CZ32" t="s">
        <v>406</v>
      </c>
      <c r="DA32" s="5" t="s">
        <v>384</v>
      </c>
    </row>
    <row r="33" spans="1:106" x14ac:dyDescent="0.3">
      <c r="A33">
        <v>6167975</v>
      </c>
      <c r="B33" s="1">
        <v>43641</v>
      </c>
      <c r="C33" t="s">
        <v>124</v>
      </c>
      <c r="D33" t="s">
        <v>36</v>
      </c>
      <c r="E33" t="s">
        <v>2</v>
      </c>
      <c r="G33" t="s">
        <v>125</v>
      </c>
      <c r="H33" t="s">
        <v>126</v>
      </c>
      <c r="I33" t="s">
        <v>127</v>
      </c>
      <c r="J33" t="s">
        <v>128</v>
      </c>
      <c r="K33">
        <v>900</v>
      </c>
      <c r="L33">
        <v>2370</v>
      </c>
      <c r="M33">
        <v>2278</v>
      </c>
      <c r="N33">
        <v>2716</v>
      </c>
      <c r="O33">
        <v>1750</v>
      </c>
      <c r="P33">
        <v>182</v>
      </c>
      <c r="Q33">
        <v>4648</v>
      </c>
      <c r="R33">
        <v>89612</v>
      </c>
      <c r="S33" t="s">
        <v>7</v>
      </c>
      <c r="U33" t="s">
        <v>89</v>
      </c>
      <c r="V33">
        <v>1</v>
      </c>
      <c r="W33">
        <v>0</v>
      </c>
      <c r="X33">
        <v>0</v>
      </c>
      <c r="Y33">
        <v>0</v>
      </c>
      <c r="Z33">
        <v>0</v>
      </c>
      <c r="AA33">
        <v>0</v>
      </c>
      <c r="AB33">
        <v>0</v>
      </c>
      <c r="AC33">
        <v>0</v>
      </c>
      <c r="AD33">
        <v>0</v>
      </c>
      <c r="AE33">
        <v>0</v>
      </c>
      <c r="AF33">
        <v>0</v>
      </c>
      <c r="AG33" t="s">
        <v>19</v>
      </c>
      <c r="AH33" t="s">
        <v>20</v>
      </c>
      <c r="BF33" t="s">
        <v>129</v>
      </c>
      <c r="BG33" t="s">
        <v>130</v>
      </c>
      <c r="BH33" t="s">
        <v>131</v>
      </c>
      <c r="BI33">
        <v>-8.4709470000000007</v>
      </c>
      <c r="BJ33">
        <v>28.906358000000001</v>
      </c>
      <c r="BK33">
        <v>900</v>
      </c>
      <c r="BL33">
        <v>1310</v>
      </c>
      <c r="BM33">
        <v>1406</v>
      </c>
      <c r="BN33">
        <v>967</v>
      </c>
      <c r="BO33">
        <v>783</v>
      </c>
      <c r="BP33">
        <v>93</v>
      </c>
      <c r="BQ33">
        <v>89</v>
      </c>
      <c r="BR33">
        <v>4648</v>
      </c>
      <c r="BS33">
        <v>9</v>
      </c>
      <c r="BT33">
        <v>15</v>
      </c>
      <c r="BU33" t="s">
        <v>23</v>
      </c>
      <c r="BV33">
        <v>1</v>
      </c>
      <c r="BW33">
        <v>0</v>
      </c>
      <c r="BX33">
        <v>0</v>
      </c>
      <c r="BY33">
        <v>0</v>
      </c>
      <c r="BZ33">
        <v>0</v>
      </c>
      <c r="CA33">
        <v>0</v>
      </c>
      <c r="CB33">
        <v>0</v>
      </c>
      <c r="CC33">
        <v>0</v>
      </c>
      <c r="CD33">
        <v>0</v>
      </c>
      <c r="CE33">
        <v>89612</v>
      </c>
      <c r="CR33" t="s">
        <v>24</v>
      </c>
      <c r="CT33" s="1">
        <v>43296</v>
      </c>
      <c r="CU33" s="1">
        <v>43641</v>
      </c>
      <c r="CV33" t="s">
        <v>287</v>
      </c>
      <c r="CW33" s="5" t="s">
        <v>299</v>
      </c>
      <c r="CX33" t="s">
        <v>287</v>
      </c>
      <c r="CY33" s="5" t="s">
        <v>338</v>
      </c>
      <c r="CZ33" t="s">
        <v>382</v>
      </c>
      <c r="DA33" s="5" t="s">
        <v>383</v>
      </c>
      <c r="DB33">
        <v>13760</v>
      </c>
    </row>
    <row r="34" spans="1:106" hidden="1" x14ac:dyDescent="0.3">
      <c r="A34">
        <v>6168298</v>
      </c>
      <c r="B34" s="1">
        <v>43642</v>
      </c>
      <c r="C34" t="s">
        <v>124</v>
      </c>
      <c r="D34" t="s">
        <v>36</v>
      </c>
      <c r="E34" t="s">
        <v>2</v>
      </c>
      <c r="G34" t="s">
        <v>125</v>
      </c>
      <c r="H34" t="s">
        <v>126</v>
      </c>
      <c r="I34" t="s">
        <v>132</v>
      </c>
      <c r="J34" t="s">
        <v>133</v>
      </c>
      <c r="K34">
        <v>1075</v>
      </c>
      <c r="L34">
        <v>2950</v>
      </c>
      <c r="M34">
        <v>3500</v>
      </c>
      <c r="N34">
        <v>3800</v>
      </c>
      <c r="O34">
        <v>2650</v>
      </c>
      <c r="P34">
        <v>150</v>
      </c>
      <c r="Q34">
        <v>6450</v>
      </c>
      <c r="R34">
        <v>322500</v>
      </c>
      <c r="S34" t="s">
        <v>7</v>
      </c>
      <c r="U34" t="s">
        <v>134</v>
      </c>
      <c r="V34">
        <v>0</v>
      </c>
      <c r="W34">
        <v>1</v>
      </c>
      <c r="X34">
        <v>0</v>
      </c>
      <c r="Y34">
        <v>0</v>
      </c>
      <c r="Z34">
        <v>0</v>
      </c>
      <c r="AA34">
        <v>0</v>
      </c>
      <c r="AB34">
        <v>0</v>
      </c>
      <c r="AC34">
        <v>0</v>
      </c>
      <c r="AD34">
        <v>0</v>
      </c>
      <c r="AE34">
        <v>0</v>
      </c>
      <c r="AF34">
        <v>0</v>
      </c>
      <c r="AG34" t="s">
        <v>9</v>
      </c>
      <c r="CV34" t="s">
        <v>287</v>
      </c>
      <c r="CW34" s="5" t="s">
        <v>299</v>
      </c>
      <c r="CX34" t="s">
        <v>287</v>
      </c>
      <c r="CY34" s="5" t="s">
        <v>338</v>
      </c>
      <c r="CZ34" t="s">
        <v>382</v>
      </c>
      <c r="DA34" s="5" t="s">
        <v>383</v>
      </c>
    </row>
    <row r="35" spans="1:106" hidden="1" x14ac:dyDescent="0.3">
      <c r="A35">
        <v>6179070</v>
      </c>
      <c r="B35" s="1">
        <v>43643</v>
      </c>
      <c r="C35" t="s">
        <v>309</v>
      </c>
      <c r="D35" t="s">
        <v>36</v>
      </c>
      <c r="E35" t="s">
        <v>30</v>
      </c>
      <c r="G35" t="s">
        <v>14</v>
      </c>
      <c r="H35" t="s">
        <v>155</v>
      </c>
      <c r="I35" t="s">
        <v>156</v>
      </c>
      <c r="J35" t="s">
        <v>149</v>
      </c>
      <c r="K35">
        <v>382</v>
      </c>
      <c r="L35">
        <v>134</v>
      </c>
      <c r="M35">
        <v>221</v>
      </c>
      <c r="O35">
        <v>355</v>
      </c>
      <c r="P35">
        <v>27</v>
      </c>
      <c r="Q35">
        <f>282*5</f>
        <v>1410</v>
      </c>
      <c r="R35">
        <v>22920</v>
      </c>
      <c r="S35" t="s">
        <v>7</v>
      </c>
      <c r="U35" t="s">
        <v>157</v>
      </c>
      <c r="V35">
        <v>1</v>
      </c>
      <c r="W35">
        <v>1</v>
      </c>
      <c r="X35">
        <v>0</v>
      </c>
      <c r="Y35">
        <v>0</v>
      </c>
      <c r="Z35">
        <v>0</v>
      </c>
      <c r="AA35">
        <v>0</v>
      </c>
      <c r="AB35">
        <v>0</v>
      </c>
      <c r="AC35">
        <v>0</v>
      </c>
      <c r="AD35">
        <v>0</v>
      </c>
      <c r="AE35">
        <v>0</v>
      </c>
      <c r="AF35">
        <v>0</v>
      </c>
      <c r="AG35" t="s">
        <v>9</v>
      </c>
      <c r="CV35" t="s">
        <v>308</v>
      </c>
      <c r="CW35" s="5" t="s">
        <v>317</v>
      </c>
      <c r="CX35" t="s">
        <v>308</v>
      </c>
      <c r="CY35" s="5" t="s">
        <v>331</v>
      </c>
      <c r="CZ35" t="s">
        <v>343</v>
      </c>
      <c r="DA35" s="5" t="s">
        <v>391</v>
      </c>
      <c r="DB35">
        <v>22578.671075081675</v>
      </c>
    </row>
    <row r="36" spans="1:106" hidden="1" x14ac:dyDescent="0.3">
      <c r="A36">
        <v>6179071</v>
      </c>
      <c r="B36" s="1">
        <v>43643</v>
      </c>
      <c r="C36" t="s">
        <v>309</v>
      </c>
      <c r="D36" t="s">
        <v>36</v>
      </c>
      <c r="E36" t="s">
        <v>30</v>
      </c>
      <c r="G36" t="s">
        <v>14</v>
      </c>
      <c r="H36" t="s">
        <v>155</v>
      </c>
      <c r="I36" t="s">
        <v>158</v>
      </c>
      <c r="J36" t="s">
        <v>159</v>
      </c>
      <c r="K36">
        <v>137</v>
      </c>
      <c r="L36">
        <v>48</v>
      </c>
      <c r="M36">
        <v>79</v>
      </c>
      <c r="O36">
        <v>127</v>
      </c>
      <c r="P36">
        <v>10</v>
      </c>
      <c r="Q36">
        <f>137*5</f>
        <v>685</v>
      </c>
      <c r="S36" t="s">
        <v>7</v>
      </c>
      <c r="U36" t="s">
        <v>157</v>
      </c>
      <c r="V36">
        <v>1</v>
      </c>
      <c r="W36">
        <v>1</v>
      </c>
      <c r="X36">
        <v>0</v>
      </c>
      <c r="Y36">
        <v>0</v>
      </c>
      <c r="Z36">
        <v>0</v>
      </c>
      <c r="AA36">
        <v>0</v>
      </c>
      <c r="AB36">
        <v>0</v>
      </c>
      <c r="AC36">
        <v>0</v>
      </c>
      <c r="AD36">
        <v>0</v>
      </c>
      <c r="AE36">
        <v>0</v>
      </c>
      <c r="AF36">
        <v>0</v>
      </c>
      <c r="AG36" t="s">
        <v>9</v>
      </c>
      <c r="CV36" t="s">
        <v>308</v>
      </c>
      <c r="CW36" s="5" t="s">
        <v>317</v>
      </c>
      <c r="CX36" t="s">
        <v>308</v>
      </c>
      <c r="CY36" s="5" t="s">
        <v>331</v>
      </c>
      <c r="CZ36" t="s">
        <v>343</v>
      </c>
      <c r="DA36" s="5" t="s">
        <v>391</v>
      </c>
    </row>
    <row r="37" spans="1:106" hidden="1" x14ac:dyDescent="0.3">
      <c r="A37">
        <v>6179072</v>
      </c>
      <c r="B37" s="1">
        <v>43643</v>
      </c>
      <c r="C37" t="s">
        <v>309</v>
      </c>
      <c r="D37" t="s">
        <v>36</v>
      </c>
      <c r="E37" t="s">
        <v>30</v>
      </c>
      <c r="G37" t="s">
        <v>14</v>
      </c>
      <c r="H37" t="s">
        <v>155</v>
      </c>
      <c r="I37" t="s">
        <v>160</v>
      </c>
      <c r="J37" t="s">
        <v>149</v>
      </c>
      <c r="K37">
        <v>242</v>
      </c>
      <c r="L37">
        <v>85</v>
      </c>
      <c r="M37">
        <v>140</v>
      </c>
      <c r="O37">
        <v>225</v>
      </c>
      <c r="P37">
        <v>17</v>
      </c>
      <c r="Q37">
        <f>242*5</f>
        <v>1210</v>
      </c>
      <c r="R37">
        <v>14520</v>
      </c>
      <c r="S37" t="s">
        <v>7</v>
      </c>
      <c r="U37" t="s">
        <v>161</v>
      </c>
      <c r="V37">
        <v>1</v>
      </c>
      <c r="W37">
        <v>1</v>
      </c>
      <c r="X37">
        <v>0</v>
      </c>
      <c r="Y37">
        <v>0</v>
      </c>
      <c r="Z37">
        <v>0</v>
      </c>
      <c r="AA37">
        <v>0</v>
      </c>
      <c r="AB37">
        <v>1</v>
      </c>
      <c r="AC37">
        <v>0</v>
      </c>
      <c r="AD37">
        <v>0</v>
      </c>
      <c r="AE37">
        <v>0</v>
      </c>
      <c r="AF37">
        <v>0</v>
      </c>
      <c r="AG37" t="s">
        <v>9</v>
      </c>
      <c r="CV37" t="s">
        <v>308</v>
      </c>
      <c r="CW37" s="5" t="s">
        <v>317</v>
      </c>
      <c r="CX37" t="s">
        <v>308</v>
      </c>
      <c r="CY37" s="5" t="s">
        <v>331</v>
      </c>
      <c r="CZ37" t="s">
        <v>343</v>
      </c>
      <c r="DA37" s="5" t="s">
        <v>391</v>
      </c>
    </row>
    <row r="38" spans="1:106" hidden="1" x14ac:dyDescent="0.3">
      <c r="A38">
        <v>6179073</v>
      </c>
      <c r="B38" s="1">
        <v>43643</v>
      </c>
      <c r="C38" t="s">
        <v>309</v>
      </c>
      <c r="D38" t="s">
        <v>36</v>
      </c>
      <c r="E38" t="s">
        <v>30</v>
      </c>
      <c r="G38" t="s">
        <v>162</v>
      </c>
      <c r="H38" t="s">
        <v>163</v>
      </c>
      <c r="I38" t="s">
        <v>164</v>
      </c>
      <c r="J38" t="s">
        <v>165</v>
      </c>
      <c r="K38">
        <v>239</v>
      </c>
      <c r="L38">
        <v>84</v>
      </c>
      <c r="M38">
        <v>138</v>
      </c>
      <c r="N38">
        <v>222</v>
      </c>
      <c r="P38">
        <v>17</v>
      </c>
      <c r="Q38">
        <f>239*5</f>
        <v>1195</v>
      </c>
      <c r="R38">
        <v>6692</v>
      </c>
      <c r="S38" t="s">
        <v>7</v>
      </c>
      <c r="U38" t="s">
        <v>154</v>
      </c>
      <c r="V38">
        <v>0</v>
      </c>
      <c r="W38">
        <v>0</v>
      </c>
      <c r="X38">
        <v>0</v>
      </c>
      <c r="Y38">
        <v>0</v>
      </c>
      <c r="Z38">
        <v>0</v>
      </c>
      <c r="AA38">
        <v>0</v>
      </c>
      <c r="AB38">
        <v>1</v>
      </c>
      <c r="AC38">
        <v>0</v>
      </c>
      <c r="AD38">
        <v>0</v>
      </c>
      <c r="AE38">
        <v>0</v>
      </c>
      <c r="AF38">
        <v>0</v>
      </c>
      <c r="AG38" t="s">
        <v>9</v>
      </c>
      <c r="CV38" t="s">
        <v>310</v>
      </c>
      <c r="CW38" s="5" t="s">
        <v>318</v>
      </c>
      <c r="CX38" s="5" t="s">
        <v>327</v>
      </c>
      <c r="CY38" s="5" t="s">
        <v>335</v>
      </c>
      <c r="CZ38" t="s">
        <v>407</v>
      </c>
      <c r="DA38" s="5" t="s">
        <v>409</v>
      </c>
      <c r="DB38">
        <v>168.34886941223689</v>
      </c>
    </row>
    <row r="39" spans="1:106" hidden="1" x14ac:dyDescent="0.3">
      <c r="A39">
        <v>6179074</v>
      </c>
      <c r="B39" s="1">
        <v>43643</v>
      </c>
      <c r="C39" t="s">
        <v>309</v>
      </c>
      <c r="D39" t="s">
        <v>36</v>
      </c>
      <c r="E39" t="s">
        <v>30</v>
      </c>
      <c r="G39" t="s">
        <v>162</v>
      </c>
      <c r="H39" t="s">
        <v>163</v>
      </c>
      <c r="I39" t="s">
        <v>166</v>
      </c>
      <c r="J39" t="s">
        <v>167</v>
      </c>
      <c r="K39">
        <v>138</v>
      </c>
      <c r="L39">
        <v>46</v>
      </c>
      <c r="M39">
        <v>82</v>
      </c>
      <c r="O39">
        <v>130</v>
      </c>
      <c r="P39">
        <v>10</v>
      </c>
      <c r="Q39">
        <f>138*5</f>
        <v>690</v>
      </c>
      <c r="R39">
        <v>3864</v>
      </c>
      <c r="S39" t="s">
        <v>7</v>
      </c>
      <c r="U39" t="s">
        <v>154</v>
      </c>
      <c r="V39">
        <v>0</v>
      </c>
      <c r="W39">
        <v>0</v>
      </c>
      <c r="X39">
        <v>0</v>
      </c>
      <c r="Y39">
        <v>0</v>
      </c>
      <c r="Z39">
        <v>0</v>
      </c>
      <c r="AA39">
        <v>0</v>
      </c>
      <c r="AB39">
        <v>1</v>
      </c>
      <c r="AC39">
        <v>0</v>
      </c>
      <c r="AD39">
        <v>0</v>
      </c>
      <c r="AE39">
        <v>0</v>
      </c>
      <c r="AF39">
        <v>0</v>
      </c>
      <c r="AG39" t="s">
        <v>9</v>
      </c>
      <c r="CV39" t="s">
        <v>310</v>
      </c>
      <c r="CW39" s="5" t="s">
        <v>318</v>
      </c>
      <c r="CX39" s="5" t="s">
        <v>327</v>
      </c>
      <c r="CY39" s="5" t="s">
        <v>335</v>
      </c>
      <c r="CZ39" t="s">
        <v>407</v>
      </c>
      <c r="DA39" s="5" t="s">
        <v>409</v>
      </c>
    </row>
    <row r="40" spans="1:106" hidden="1" x14ac:dyDescent="0.3">
      <c r="A40">
        <v>6177147</v>
      </c>
      <c r="B40" s="1">
        <v>43643</v>
      </c>
      <c r="C40" t="s">
        <v>309</v>
      </c>
      <c r="D40" t="s">
        <v>36</v>
      </c>
      <c r="E40" t="s">
        <v>30</v>
      </c>
      <c r="G40" t="s">
        <v>14</v>
      </c>
      <c r="H40" t="s">
        <v>147</v>
      </c>
      <c r="I40" t="s">
        <v>148</v>
      </c>
      <c r="J40" t="s">
        <v>149</v>
      </c>
      <c r="K40">
        <v>576</v>
      </c>
      <c r="L40">
        <v>202</v>
      </c>
      <c r="M40">
        <v>334</v>
      </c>
      <c r="O40">
        <v>334</v>
      </c>
      <c r="P40">
        <v>40</v>
      </c>
      <c r="Q40">
        <f>576*5</f>
        <v>2880</v>
      </c>
      <c r="R40">
        <v>71998</v>
      </c>
      <c r="S40" t="s">
        <v>7</v>
      </c>
      <c r="U40" t="s">
        <v>89</v>
      </c>
      <c r="V40">
        <v>1</v>
      </c>
      <c r="W40">
        <v>0</v>
      </c>
      <c r="X40">
        <v>0</v>
      </c>
      <c r="Y40">
        <v>0</v>
      </c>
      <c r="Z40">
        <v>0</v>
      </c>
      <c r="AA40">
        <v>0</v>
      </c>
      <c r="AB40">
        <v>0</v>
      </c>
      <c r="AC40">
        <v>0</v>
      </c>
      <c r="AD40">
        <v>0</v>
      </c>
      <c r="AE40">
        <v>0</v>
      </c>
      <c r="AF40">
        <v>0</v>
      </c>
      <c r="AG40" t="s">
        <v>9</v>
      </c>
      <c r="CV40" t="s">
        <v>311</v>
      </c>
      <c r="CW40" s="5" t="s">
        <v>320</v>
      </c>
      <c r="CX40" t="s">
        <v>311</v>
      </c>
      <c r="CY40" s="5" t="s">
        <v>337</v>
      </c>
      <c r="CZ40" t="s">
        <v>343</v>
      </c>
      <c r="DA40" s="5" t="s">
        <v>391</v>
      </c>
      <c r="DB40">
        <v>40452.339523984876</v>
      </c>
    </row>
    <row r="41" spans="1:106" hidden="1" x14ac:dyDescent="0.3">
      <c r="A41">
        <v>6179075</v>
      </c>
      <c r="B41" s="1">
        <v>43643</v>
      </c>
      <c r="C41" t="s">
        <v>309</v>
      </c>
      <c r="D41" t="s">
        <v>36</v>
      </c>
      <c r="E41" t="s">
        <v>30</v>
      </c>
      <c r="G41" t="s">
        <v>14</v>
      </c>
      <c r="H41" t="s">
        <v>147</v>
      </c>
      <c r="I41" t="s">
        <v>168</v>
      </c>
      <c r="J41" t="s">
        <v>169</v>
      </c>
      <c r="K41">
        <v>250</v>
      </c>
      <c r="L41">
        <v>88</v>
      </c>
      <c r="M41">
        <v>144</v>
      </c>
      <c r="O41">
        <v>232</v>
      </c>
      <c r="P41">
        <v>18</v>
      </c>
      <c r="Q41">
        <f>250*5</f>
        <v>1250</v>
      </c>
      <c r="R41">
        <v>15000</v>
      </c>
      <c r="S41" t="s">
        <v>7</v>
      </c>
      <c r="U41" t="s">
        <v>170</v>
      </c>
      <c r="V41">
        <v>0</v>
      </c>
      <c r="W41">
        <v>1</v>
      </c>
      <c r="X41">
        <v>0</v>
      </c>
      <c r="Y41">
        <v>0</v>
      </c>
      <c r="Z41">
        <v>0</v>
      </c>
      <c r="AA41">
        <v>0</v>
      </c>
      <c r="AB41">
        <v>1</v>
      </c>
      <c r="AC41">
        <v>0</v>
      </c>
      <c r="AD41">
        <v>0</v>
      </c>
      <c r="AE41">
        <v>0</v>
      </c>
      <c r="AF41">
        <v>0</v>
      </c>
      <c r="AG41" t="s">
        <v>9</v>
      </c>
      <c r="CV41" t="s">
        <v>311</v>
      </c>
      <c r="CW41" s="5" t="s">
        <v>320</v>
      </c>
      <c r="CX41" t="s">
        <v>311</v>
      </c>
      <c r="CY41" s="5" t="s">
        <v>337</v>
      </c>
      <c r="CZ41" t="s">
        <v>343</v>
      </c>
      <c r="DA41" s="5" t="s">
        <v>391</v>
      </c>
    </row>
    <row r="42" spans="1:106" hidden="1" x14ac:dyDescent="0.3">
      <c r="A42">
        <v>6179067</v>
      </c>
      <c r="B42" s="1">
        <v>43643</v>
      </c>
      <c r="C42" t="s">
        <v>309</v>
      </c>
      <c r="D42" t="s">
        <v>36</v>
      </c>
      <c r="E42" t="s">
        <v>30</v>
      </c>
      <c r="G42" t="s">
        <v>125</v>
      </c>
      <c r="H42" t="s">
        <v>126</v>
      </c>
      <c r="I42" t="s">
        <v>132</v>
      </c>
      <c r="J42" t="s">
        <v>149</v>
      </c>
      <c r="K42">
        <v>135</v>
      </c>
      <c r="L42">
        <v>47</v>
      </c>
      <c r="M42">
        <v>78</v>
      </c>
      <c r="O42">
        <v>78</v>
      </c>
      <c r="P42">
        <v>10</v>
      </c>
      <c r="Q42">
        <f>135*5</f>
        <v>675</v>
      </c>
      <c r="R42">
        <v>3780</v>
      </c>
      <c r="S42" t="s">
        <v>7</v>
      </c>
      <c r="U42" t="s">
        <v>89</v>
      </c>
      <c r="V42">
        <v>1</v>
      </c>
      <c r="W42">
        <v>0</v>
      </c>
      <c r="X42">
        <v>0</v>
      </c>
      <c r="Y42">
        <v>0</v>
      </c>
      <c r="Z42">
        <v>0</v>
      </c>
      <c r="AA42">
        <v>0</v>
      </c>
      <c r="AB42">
        <v>0</v>
      </c>
      <c r="AC42">
        <v>0</v>
      </c>
      <c r="AD42">
        <v>0</v>
      </c>
      <c r="AE42">
        <v>0</v>
      </c>
      <c r="AF42">
        <v>0</v>
      </c>
      <c r="AG42" t="s">
        <v>9</v>
      </c>
      <c r="CV42" t="s">
        <v>287</v>
      </c>
      <c r="CW42" s="5" t="s">
        <v>299</v>
      </c>
      <c r="CX42" t="s">
        <v>287</v>
      </c>
      <c r="CY42" s="5" t="s">
        <v>338</v>
      </c>
      <c r="CZ42" t="s">
        <v>382</v>
      </c>
      <c r="DA42" s="5" t="s">
        <v>383</v>
      </c>
    </row>
    <row r="43" spans="1:106" hidden="1" x14ac:dyDescent="0.3">
      <c r="A43">
        <v>6179068</v>
      </c>
      <c r="B43" s="1">
        <v>43643</v>
      </c>
      <c r="C43" t="s">
        <v>309</v>
      </c>
      <c r="D43" t="s">
        <v>36</v>
      </c>
      <c r="E43" t="s">
        <v>30</v>
      </c>
      <c r="G43" t="s">
        <v>125</v>
      </c>
      <c r="H43" t="s">
        <v>126</v>
      </c>
      <c r="I43" t="s">
        <v>151</v>
      </c>
      <c r="J43" t="s">
        <v>149</v>
      </c>
      <c r="K43">
        <v>224</v>
      </c>
      <c r="L43">
        <v>78</v>
      </c>
      <c r="M43">
        <v>130</v>
      </c>
      <c r="O43">
        <v>208</v>
      </c>
      <c r="P43">
        <v>16</v>
      </c>
      <c r="Q43">
        <f>224*5</f>
        <v>1120</v>
      </c>
      <c r="R43">
        <v>6272</v>
      </c>
      <c r="S43" t="s">
        <v>7</v>
      </c>
      <c r="U43" t="s">
        <v>152</v>
      </c>
      <c r="V43">
        <v>1</v>
      </c>
      <c r="W43">
        <v>0</v>
      </c>
      <c r="X43">
        <v>0</v>
      </c>
      <c r="Y43">
        <v>0</v>
      </c>
      <c r="Z43">
        <v>0</v>
      </c>
      <c r="AA43">
        <v>0</v>
      </c>
      <c r="AB43">
        <v>1</v>
      </c>
      <c r="AC43">
        <v>0</v>
      </c>
      <c r="AD43">
        <v>0</v>
      </c>
      <c r="AE43">
        <v>0</v>
      </c>
      <c r="AF43">
        <v>0</v>
      </c>
      <c r="AG43" t="s">
        <v>9</v>
      </c>
      <c r="CV43" t="s">
        <v>287</v>
      </c>
      <c r="CW43" s="5" t="s">
        <v>299</v>
      </c>
      <c r="CX43" t="s">
        <v>287</v>
      </c>
      <c r="CY43" s="5" t="s">
        <v>338</v>
      </c>
      <c r="CZ43" t="s">
        <v>382</v>
      </c>
      <c r="DA43" s="5" t="s">
        <v>383</v>
      </c>
    </row>
    <row r="44" spans="1:106" hidden="1" x14ac:dyDescent="0.3">
      <c r="A44">
        <v>6179069</v>
      </c>
      <c r="B44" s="1">
        <v>43643</v>
      </c>
      <c r="C44" t="s">
        <v>309</v>
      </c>
      <c r="D44" t="s">
        <v>36</v>
      </c>
      <c r="E44" t="s">
        <v>30</v>
      </c>
      <c r="G44" t="s">
        <v>125</v>
      </c>
      <c r="H44" t="s">
        <v>126</v>
      </c>
      <c r="I44" t="s">
        <v>153</v>
      </c>
      <c r="J44" t="s">
        <v>149</v>
      </c>
      <c r="K44">
        <v>141</v>
      </c>
      <c r="L44">
        <v>49</v>
      </c>
      <c r="M44">
        <v>82</v>
      </c>
      <c r="O44">
        <v>131</v>
      </c>
      <c r="P44">
        <v>10</v>
      </c>
      <c r="Q44">
        <f>141*5</f>
        <v>705</v>
      </c>
      <c r="R44">
        <v>3948</v>
      </c>
      <c r="S44" t="s">
        <v>7</v>
      </c>
      <c r="U44" t="s">
        <v>154</v>
      </c>
      <c r="V44">
        <v>0</v>
      </c>
      <c r="W44">
        <v>0</v>
      </c>
      <c r="X44">
        <v>0</v>
      </c>
      <c r="Y44">
        <v>0</v>
      </c>
      <c r="Z44">
        <v>0</v>
      </c>
      <c r="AA44">
        <v>0</v>
      </c>
      <c r="AB44">
        <v>1</v>
      </c>
      <c r="AC44">
        <v>0</v>
      </c>
      <c r="AD44">
        <v>0</v>
      </c>
      <c r="AE44">
        <v>0</v>
      </c>
      <c r="AF44">
        <v>0</v>
      </c>
      <c r="AG44" t="s">
        <v>9</v>
      </c>
      <c r="CV44" t="s">
        <v>287</v>
      </c>
      <c r="CW44" s="5" t="s">
        <v>299</v>
      </c>
      <c r="CX44" t="s">
        <v>287</v>
      </c>
      <c r="CY44" s="5" t="s">
        <v>338</v>
      </c>
      <c r="CZ44" t="s">
        <v>382</v>
      </c>
      <c r="DA44" s="5" t="s">
        <v>383</v>
      </c>
    </row>
    <row r="45" spans="1:106" x14ac:dyDescent="0.3">
      <c r="A45">
        <v>6201396</v>
      </c>
      <c r="B45" s="1">
        <v>43647</v>
      </c>
      <c r="C45" t="s">
        <v>278</v>
      </c>
      <c r="D45" t="s">
        <v>36</v>
      </c>
      <c r="E45" t="s">
        <v>2</v>
      </c>
      <c r="G45" t="s">
        <v>76</v>
      </c>
      <c r="H45" t="s">
        <v>77</v>
      </c>
      <c r="I45" t="s">
        <v>78</v>
      </c>
      <c r="J45" t="s">
        <v>303</v>
      </c>
      <c r="K45">
        <v>500</v>
      </c>
      <c r="L45">
        <v>445</v>
      </c>
      <c r="M45">
        <v>27</v>
      </c>
      <c r="N45">
        <v>5</v>
      </c>
      <c r="O45">
        <v>472</v>
      </c>
      <c r="P45">
        <v>23</v>
      </c>
      <c r="Q45">
        <f>500*5</f>
        <v>2500</v>
      </c>
      <c r="R45">
        <v>187000</v>
      </c>
      <c r="S45" t="s">
        <v>7</v>
      </c>
      <c r="U45" t="s">
        <v>79</v>
      </c>
      <c r="V45">
        <v>0</v>
      </c>
      <c r="W45">
        <v>1</v>
      </c>
      <c r="X45">
        <v>0</v>
      </c>
      <c r="Y45">
        <v>0</v>
      </c>
      <c r="Z45">
        <v>0</v>
      </c>
      <c r="AA45">
        <v>0</v>
      </c>
      <c r="AB45">
        <v>0</v>
      </c>
      <c r="AC45">
        <v>0</v>
      </c>
      <c r="AD45">
        <v>1</v>
      </c>
      <c r="AE45">
        <v>0</v>
      </c>
      <c r="AF45">
        <v>0</v>
      </c>
      <c r="AG45" t="s">
        <v>19</v>
      </c>
      <c r="AH45" t="s">
        <v>20</v>
      </c>
      <c r="BF45" t="s">
        <v>304</v>
      </c>
      <c r="BG45" t="s">
        <v>305</v>
      </c>
      <c r="BK45">
        <v>500</v>
      </c>
      <c r="BL45">
        <f>BR45*28/100</f>
        <v>700</v>
      </c>
      <c r="BM45">
        <f>BR45*24/100</f>
        <v>600</v>
      </c>
      <c r="BN45">
        <f>BR45*20/100</f>
        <v>500</v>
      </c>
      <c r="BO45">
        <f>BR45*18/100</f>
        <v>450</v>
      </c>
      <c r="BP45">
        <f>BR45*6/100</f>
        <v>150</v>
      </c>
      <c r="BQ45">
        <f>BR45*4/100</f>
        <v>100</v>
      </c>
      <c r="BR45">
        <f>BK45*5</f>
        <v>2500</v>
      </c>
      <c r="BS45">
        <v>0</v>
      </c>
      <c r="BT45">
        <v>1</v>
      </c>
      <c r="BU45" t="s">
        <v>306</v>
      </c>
      <c r="BV45">
        <v>1</v>
      </c>
      <c r="BW45">
        <v>1</v>
      </c>
      <c r="BX45">
        <v>0</v>
      </c>
      <c r="BY45">
        <v>0</v>
      </c>
      <c r="BZ45">
        <v>1</v>
      </c>
      <c r="CA45">
        <v>0</v>
      </c>
      <c r="CB45">
        <v>0</v>
      </c>
      <c r="CC45">
        <v>1</v>
      </c>
      <c r="CD45">
        <v>0</v>
      </c>
      <c r="CE45">
        <v>187000</v>
      </c>
      <c r="CR45" t="s">
        <v>24</v>
      </c>
      <c r="CT45" s="1">
        <v>43405</v>
      </c>
      <c r="CU45" s="1">
        <v>44134</v>
      </c>
      <c r="CV45" t="s">
        <v>277</v>
      </c>
      <c r="CW45" t="s">
        <v>292</v>
      </c>
      <c r="CX45" t="s">
        <v>324</v>
      </c>
      <c r="CY45" t="s">
        <v>333</v>
      </c>
      <c r="CZ45" t="s">
        <v>341</v>
      </c>
      <c r="DA45" t="s">
        <v>386</v>
      </c>
      <c r="DB45">
        <v>124294</v>
      </c>
    </row>
    <row r="46" spans="1:106" x14ac:dyDescent="0.3">
      <c r="A46">
        <v>6238456</v>
      </c>
      <c r="B46" s="1">
        <v>43648</v>
      </c>
      <c r="C46" t="s">
        <v>282</v>
      </c>
      <c r="D46" t="s">
        <v>1</v>
      </c>
      <c r="E46" t="s">
        <v>12</v>
      </c>
      <c r="F46" t="s">
        <v>360</v>
      </c>
      <c r="G46" t="s">
        <v>81</v>
      </c>
      <c r="H46" t="s">
        <v>82</v>
      </c>
      <c r="I46" t="s">
        <v>82</v>
      </c>
      <c r="J46" t="s">
        <v>361</v>
      </c>
      <c r="K46">
        <v>1851</v>
      </c>
      <c r="L46">
        <v>1579</v>
      </c>
      <c r="M46">
        <v>1251</v>
      </c>
      <c r="N46">
        <v>6839</v>
      </c>
      <c r="O46">
        <v>3430</v>
      </c>
      <c r="P46">
        <v>334</v>
      </c>
      <c r="Q46">
        <v>2830</v>
      </c>
      <c r="R46">
        <v>3300000</v>
      </c>
      <c r="S46" t="s">
        <v>362</v>
      </c>
      <c r="U46" t="s">
        <v>363</v>
      </c>
      <c r="V46">
        <v>0</v>
      </c>
      <c r="W46">
        <v>1</v>
      </c>
      <c r="X46">
        <v>0</v>
      </c>
      <c r="Y46">
        <v>0</v>
      </c>
      <c r="Z46">
        <v>0</v>
      </c>
      <c r="AA46">
        <v>0</v>
      </c>
      <c r="AB46">
        <v>0</v>
      </c>
      <c r="AC46">
        <v>0</v>
      </c>
      <c r="AD46">
        <v>0</v>
      </c>
      <c r="AE46">
        <v>1</v>
      </c>
      <c r="AF46">
        <v>0</v>
      </c>
      <c r="AG46" t="s">
        <v>19</v>
      </c>
      <c r="AH46" t="s">
        <v>20</v>
      </c>
      <c r="BF46" t="s">
        <v>364</v>
      </c>
      <c r="BG46" t="s">
        <v>364</v>
      </c>
      <c r="BH46" t="s">
        <v>365</v>
      </c>
      <c r="BI46">
        <v>1.6674549999999999</v>
      </c>
      <c r="BJ46">
        <v>30.365888000000002</v>
      </c>
      <c r="BK46">
        <v>13</v>
      </c>
      <c r="BL46">
        <v>200</v>
      </c>
      <c r="BM46">
        <v>171</v>
      </c>
      <c r="BN46">
        <v>69</v>
      </c>
      <c r="BO46">
        <v>69</v>
      </c>
      <c r="BP46">
        <v>4</v>
      </c>
      <c r="BQ46">
        <v>2</v>
      </c>
      <c r="BR46">
        <v>515</v>
      </c>
      <c r="BS46">
        <v>2</v>
      </c>
      <c r="BT46">
        <v>0</v>
      </c>
      <c r="BU46" t="s">
        <v>41</v>
      </c>
      <c r="BV46">
        <v>0</v>
      </c>
      <c r="BW46">
        <v>1</v>
      </c>
      <c r="BX46">
        <v>0</v>
      </c>
      <c r="BY46">
        <v>0</v>
      </c>
      <c r="BZ46">
        <v>0</v>
      </c>
      <c r="CA46">
        <v>0</v>
      </c>
      <c r="CB46">
        <v>0</v>
      </c>
      <c r="CC46">
        <v>0</v>
      </c>
      <c r="CD46">
        <v>0</v>
      </c>
      <c r="CE46">
        <v>7510</v>
      </c>
      <c r="CR46" t="s">
        <v>24</v>
      </c>
      <c r="CT46" s="1">
        <v>43613</v>
      </c>
      <c r="CU46" s="1">
        <v>43645</v>
      </c>
      <c r="CV46" t="s">
        <v>281</v>
      </c>
      <c r="CW46" t="s">
        <v>294</v>
      </c>
      <c r="CX46" t="s">
        <v>325</v>
      </c>
      <c r="CY46" t="s">
        <v>329</v>
      </c>
      <c r="CZ46" t="s">
        <v>406</v>
      </c>
      <c r="DA46" t="s">
        <v>384</v>
      </c>
    </row>
    <row r="47" spans="1:106" hidden="1" x14ac:dyDescent="0.3">
      <c r="A47">
        <v>6230161</v>
      </c>
      <c r="B47" s="1">
        <v>43650</v>
      </c>
      <c r="C47" t="s">
        <v>344</v>
      </c>
      <c r="D47" t="s">
        <v>11</v>
      </c>
      <c r="E47" t="s">
        <v>302</v>
      </c>
      <c r="G47" t="s">
        <v>14</v>
      </c>
      <c r="H47" t="s">
        <v>354</v>
      </c>
      <c r="I47" t="s">
        <v>355</v>
      </c>
      <c r="J47" t="s">
        <v>356</v>
      </c>
      <c r="K47">
        <v>210</v>
      </c>
      <c r="Q47">
        <f>K47*5</f>
        <v>1050</v>
      </c>
      <c r="U47" t="s">
        <v>357</v>
      </c>
      <c r="V47">
        <v>0</v>
      </c>
      <c r="W47">
        <v>1</v>
      </c>
      <c r="X47">
        <v>1</v>
      </c>
      <c r="Y47">
        <v>0</v>
      </c>
      <c r="Z47">
        <v>0</v>
      </c>
      <c r="AA47">
        <v>0</v>
      </c>
      <c r="AB47">
        <v>1</v>
      </c>
      <c r="AC47">
        <v>0</v>
      </c>
      <c r="AD47">
        <v>1</v>
      </c>
      <c r="AE47">
        <v>1</v>
      </c>
      <c r="AF47">
        <v>0</v>
      </c>
      <c r="AG47" t="s">
        <v>9</v>
      </c>
      <c r="CV47" t="s">
        <v>411</v>
      </c>
      <c r="CW47" t="s">
        <v>379</v>
      </c>
      <c r="CX47" s="5" t="s">
        <v>351</v>
      </c>
      <c r="CY47" t="s">
        <v>350</v>
      </c>
      <c r="CZ47" t="s">
        <v>343</v>
      </c>
      <c r="DA47" t="s">
        <v>391</v>
      </c>
      <c r="DB47">
        <v>42175.456139266949</v>
      </c>
    </row>
    <row r="48" spans="1:106" hidden="1" x14ac:dyDescent="0.3">
      <c r="A48">
        <v>6230201</v>
      </c>
      <c r="B48" s="1">
        <v>43650</v>
      </c>
      <c r="C48" t="s">
        <v>344</v>
      </c>
      <c r="D48" t="s">
        <v>36</v>
      </c>
      <c r="E48" t="s">
        <v>302</v>
      </c>
      <c r="G48" t="s">
        <v>14</v>
      </c>
      <c r="H48" t="s">
        <v>354</v>
      </c>
      <c r="I48" t="s">
        <v>358</v>
      </c>
      <c r="J48" t="s">
        <v>356</v>
      </c>
      <c r="K48">
        <v>120</v>
      </c>
      <c r="Q48">
        <f>K48*5</f>
        <v>600</v>
      </c>
      <c r="U48" t="s">
        <v>359</v>
      </c>
      <c r="V48">
        <v>0</v>
      </c>
      <c r="W48">
        <v>1</v>
      </c>
      <c r="X48">
        <v>1</v>
      </c>
      <c r="Y48">
        <v>0</v>
      </c>
      <c r="Z48">
        <v>0</v>
      </c>
      <c r="AA48">
        <v>0</v>
      </c>
      <c r="AB48">
        <v>0</v>
      </c>
      <c r="AC48">
        <v>0</v>
      </c>
      <c r="AD48">
        <v>1</v>
      </c>
      <c r="AE48">
        <v>1</v>
      </c>
      <c r="AF48">
        <v>0</v>
      </c>
      <c r="AG48" t="s">
        <v>9</v>
      </c>
      <c r="CV48" t="s">
        <v>411</v>
      </c>
      <c r="CW48" t="s">
        <v>379</v>
      </c>
      <c r="CX48" s="5" t="s">
        <v>351</v>
      </c>
      <c r="CY48" t="s">
        <v>350</v>
      </c>
      <c r="CZ48" t="s">
        <v>343</v>
      </c>
      <c r="DA48" t="s">
        <v>391</v>
      </c>
    </row>
    <row r="49" spans="1:106" x14ac:dyDescent="0.3">
      <c r="A49">
        <v>6270229</v>
      </c>
      <c r="B49" s="1">
        <v>43651</v>
      </c>
      <c r="C49" t="s">
        <v>344</v>
      </c>
      <c r="D49" t="s">
        <v>36</v>
      </c>
      <c r="E49" t="s">
        <v>300</v>
      </c>
      <c r="G49" t="s">
        <v>14</v>
      </c>
      <c r="H49" t="s">
        <v>16</v>
      </c>
      <c r="I49" t="s">
        <v>50</v>
      </c>
      <c r="J49" t="s">
        <v>39</v>
      </c>
      <c r="K49">
        <v>600</v>
      </c>
      <c r="L49">
        <v>216</v>
      </c>
      <c r="M49">
        <v>384</v>
      </c>
      <c r="N49">
        <v>2273</v>
      </c>
      <c r="O49">
        <v>1025</v>
      </c>
      <c r="P49">
        <v>144</v>
      </c>
      <c r="Q49">
        <v>3442</v>
      </c>
      <c r="R49">
        <v>247000</v>
      </c>
      <c r="S49" t="s">
        <v>7</v>
      </c>
      <c r="U49" t="s">
        <v>414</v>
      </c>
      <c r="V49">
        <v>0</v>
      </c>
      <c r="W49">
        <v>1</v>
      </c>
      <c r="X49">
        <v>1</v>
      </c>
      <c r="Y49">
        <v>0</v>
      </c>
      <c r="Z49">
        <v>0</v>
      </c>
      <c r="AA49">
        <v>0</v>
      </c>
      <c r="AB49">
        <v>0</v>
      </c>
      <c r="AC49">
        <v>0</v>
      </c>
      <c r="AD49">
        <v>0</v>
      </c>
      <c r="AE49">
        <v>0</v>
      </c>
      <c r="AF49">
        <v>0</v>
      </c>
      <c r="AG49" t="s">
        <v>19</v>
      </c>
      <c r="AH49" t="s">
        <v>171</v>
      </c>
      <c r="AL49" t="s">
        <v>415</v>
      </c>
      <c r="AM49">
        <v>1</v>
      </c>
      <c r="AN49">
        <v>1</v>
      </c>
      <c r="AO49">
        <v>0</v>
      </c>
      <c r="AP49">
        <v>0</v>
      </c>
      <c r="AQ49">
        <v>0</v>
      </c>
      <c r="AR49">
        <v>0</v>
      </c>
      <c r="AS49">
        <v>0</v>
      </c>
      <c r="AT49">
        <v>0</v>
      </c>
      <c r="AU49">
        <v>0</v>
      </c>
      <c r="AV49">
        <v>0</v>
      </c>
      <c r="AW49">
        <v>0</v>
      </c>
      <c r="BD49" t="s">
        <v>416</v>
      </c>
      <c r="BF49" t="s">
        <v>419</v>
      </c>
      <c r="BG49" t="s">
        <v>419</v>
      </c>
      <c r="BK49">
        <v>250</v>
      </c>
      <c r="BL49">
        <v>508</v>
      </c>
      <c r="BM49">
        <v>509</v>
      </c>
      <c r="BN49">
        <v>252</v>
      </c>
      <c r="BO49">
        <v>196</v>
      </c>
      <c r="BP49">
        <v>25</v>
      </c>
      <c r="BQ49">
        <v>29</v>
      </c>
      <c r="BR49">
        <v>1519</v>
      </c>
      <c r="BS49">
        <v>0</v>
      </c>
      <c r="BT49">
        <v>0</v>
      </c>
      <c r="BU49" t="s">
        <v>41</v>
      </c>
      <c r="BV49">
        <v>0</v>
      </c>
      <c r="BW49">
        <v>1</v>
      </c>
      <c r="BX49">
        <v>0</v>
      </c>
      <c r="BY49">
        <v>0</v>
      </c>
      <c r="BZ49">
        <v>0</v>
      </c>
      <c r="CA49">
        <v>0</v>
      </c>
      <c r="CB49">
        <v>0</v>
      </c>
      <c r="CC49">
        <v>0</v>
      </c>
      <c r="CD49">
        <v>0</v>
      </c>
      <c r="CE49">
        <v>102900</v>
      </c>
      <c r="CG49">
        <v>330</v>
      </c>
      <c r="CH49">
        <v>80</v>
      </c>
      <c r="CR49" t="s">
        <v>24</v>
      </c>
      <c r="CT49" s="1">
        <v>43466</v>
      </c>
      <c r="CU49" s="1">
        <v>43646</v>
      </c>
      <c r="CV49" t="s">
        <v>285</v>
      </c>
      <c r="CW49" s="5" t="s">
        <v>297</v>
      </c>
      <c r="CX49" t="s">
        <v>276</v>
      </c>
      <c r="CY49" s="5" t="s">
        <v>332</v>
      </c>
      <c r="CZ49" t="s">
        <v>343</v>
      </c>
      <c r="DA49" s="5" t="s">
        <v>391</v>
      </c>
    </row>
    <row r="50" spans="1:106" x14ac:dyDescent="0.3">
      <c r="A50">
        <v>6270230</v>
      </c>
      <c r="B50" s="1">
        <v>43651</v>
      </c>
      <c r="C50" t="s">
        <v>344</v>
      </c>
      <c r="D50" t="s">
        <v>36</v>
      </c>
      <c r="E50" t="s">
        <v>300</v>
      </c>
      <c r="G50" t="s">
        <v>14</v>
      </c>
      <c r="H50" t="s">
        <v>15</v>
      </c>
      <c r="I50" t="s">
        <v>38</v>
      </c>
      <c r="J50" t="s">
        <v>417</v>
      </c>
      <c r="K50">
        <v>600</v>
      </c>
      <c r="L50">
        <v>216</v>
      </c>
      <c r="M50">
        <v>384</v>
      </c>
      <c r="N50">
        <v>2273</v>
      </c>
      <c r="O50">
        <v>1025</v>
      </c>
      <c r="P50">
        <v>144</v>
      </c>
      <c r="Q50">
        <v>3442</v>
      </c>
      <c r="R50">
        <v>247000</v>
      </c>
      <c r="S50" t="s">
        <v>7</v>
      </c>
      <c r="U50" t="s">
        <v>414</v>
      </c>
      <c r="V50">
        <v>0</v>
      </c>
      <c r="W50">
        <v>1</v>
      </c>
      <c r="X50">
        <v>1</v>
      </c>
      <c r="Y50">
        <v>0</v>
      </c>
      <c r="Z50">
        <v>0</v>
      </c>
      <c r="AA50">
        <v>0</v>
      </c>
      <c r="AB50">
        <v>0</v>
      </c>
      <c r="AC50">
        <v>0</v>
      </c>
      <c r="AD50">
        <v>0</v>
      </c>
      <c r="AE50">
        <v>0</v>
      </c>
      <c r="AF50">
        <v>0</v>
      </c>
      <c r="AG50" t="s">
        <v>19</v>
      </c>
      <c r="AH50" t="s">
        <v>171</v>
      </c>
      <c r="AL50" t="s">
        <v>415</v>
      </c>
      <c r="AM50">
        <v>1</v>
      </c>
      <c r="AN50">
        <v>1</v>
      </c>
      <c r="AO50">
        <v>0</v>
      </c>
      <c r="AP50">
        <v>0</v>
      </c>
      <c r="AQ50">
        <v>0</v>
      </c>
      <c r="AR50">
        <v>0</v>
      </c>
      <c r="AS50">
        <v>0</v>
      </c>
      <c r="AT50">
        <v>0</v>
      </c>
      <c r="AU50">
        <v>0</v>
      </c>
      <c r="AV50">
        <v>0</v>
      </c>
      <c r="AW50">
        <v>0</v>
      </c>
      <c r="BD50" t="s">
        <v>416</v>
      </c>
      <c r="BF50" t="s">
        <v>40</v>
      </c>
      <c r="BG50" t="s">
        <v>40</v>
      </c>
      <c r="BK50">
        <v>170</v>
      </c>
      <c r="BL50">
        <v>303</v>
      </c>
      <c r="BM50">
        <v>317</v>
      </c>
      <c r="BN50">
        <v>162</v>
      </c>
      <c r="BO50">
        <v>142</v>
      </c>
      <c r="BP50">
        <v>28</v>
      </c>
      <c r="BQ50">
        <v>29</v>
      </c>
      <c r="BR50">
        <v>981</v>
      </c>
      <c r="BS50">
        <v>0</v>
      </c>
      <c r="BT50">
        <v>0</v>
      </c>
      <c r="BU50" t="s">
        <v>41</v>
      </c>
      <c r="BV50">
        <v>0</v>
      </c>
      <c r="BW50">
        <v>1</v>
      </c>
      <c r="BX50">
        <v>0</v>
      </c>
      <c r="BY50">
        <v>0</v>
      </c>
      <c r="BZ50">
        <v>0</v>
      </c>
      <c r="CA50">
        <v>0</v>
      </c>
      <c r="CB50">
        <v>0</v>
      </c>
      <c r="CC50">
        <v>0</v>
      </c>
      <c r="CD50">
        <v>0</v>
      </c>
      <c r="CE50">
        <v>70000</v>
      </c>
      <c r="CG50">
        <v>300</v>
      </c>
      <c r="CH50">
        <v>80</v>
      </c>
      <c r="CR50" t="s">
        <v>24</v>
      </c>
      <c r="CT50" s="1">
        <v>43466</v>
      </c>
      <c r="CU50" s="1">
        <v>43646</v>
      </c>
      <c r="CV50" t="s">
        <v>276</v>
      </c>
      <c r="CW50" s="5" t="s">
        <v>291</v>
      </c>
      <c r="CX50" t="s">
        <v>276</v>
      </c>
      <c r="CY50" s="5" t="s">
        <v>332</v>
      </c>
      <c r="CZ50" t="s">
        <v>343</v>
      </c>
      <c r="DA50" s="5" t="s">
        <v>391</v>
      </c>
    </row>
    <row r="51" spans="1:106" x14ac:dyDescent="0.3">
      <c r="A51">
        <v>6270234</v>
      </c>
      <c r="B51" s="1">
        <v>43651</v>
      </c>
      <c r="C51" t="s">
        <v>344</v>
      </c>
      <c r="D51" t="s">
        <v>36</v>
      </c>
      <c r="E51" t="s">
        <v>300</v>
      </c>
      <c r="G51" t="s">
        <v>14</v>
      </c>
      <c r="H51" t="s">
        <v>16</v>
      </c>
      <c r="I51" t="s">
        <v>50</v>
      </c>
      <c r="J51" t="s">
        <v>417</v>
      </c>
      <c r="K51">
        <v>600</v>
      </c>
      <c r="L51">
        <v>216</v>
      </c>
      <c r="M51">
        <v>384</v>
      </c>
      <c r="N51">
        <v>2273</v>
      </c>
      <c r="O51">
        <v>1025</v>
      </c>
      <c r="P51">
        <v>144</v>
      </c>
      <c r="Q51">
        <v>3442</v>
      </c>
      <c r="R51">
        <v>247000</v>
      </c>
      <c r="S51" t="s">
        <v>7</v>
      </c>
      <c r="U51" t="s">
        <v>414</v>
      </c>
      <c r="V51">
        <v>0</v>
      </c>
      <c r="W51">
        <v>1</v>
      </c>
      <c r="X51">
        <v>1</v>
      </c>
      <c r="Y51">
        <v>0</v>
      </c>
      <c r="Z51">
        <v>0</v>
      </c>
      <c r="AA51">
        <v>0</v>
      </c>
      <c r="AB51">
        <v>0</v>
      </c>
      <c r="AC51">
        <v>0</v>
      </c>
      <c r="AD51">
        <v>0</v>
      </c>
      <c r="AE51">
        <v>0</v>
      </c>
      <c r="AF51">
        <v>0</v>
      </c>
      <c r="AG51" t="s">
        <v>19</v>
      </c>
      <c r="AH51" t="s">
        <v>171</v>
      </c>
      <c r="AL51" t="s">
        <v>415</v>
      </c>
      <c r="AM51">
        <v>1</v>
      </c>
      <c r="AN51">
        <v>1</v>
      </c>
      <c r="AO51">
        <v>0</v>
      </c>
      <c r="AP51">
        <v>0</v>
      </c>
      <c r="AQ51">
        <v>0</v>
      </c>
      <c r="AR51">
        <v>0</v>
      </c>
      <c r="AS51">
        <v>0</v>
      </c>
      <c r="AT51">
        <v>0</v>
      </c>
      <c r="AU51">
        <v>0</v>
      </c>
      <c r="AV51">
        <v>0</v>
      </c>
      <c r="AW51">
        <v>0</v>
      </c>
      <c r="BD51" t="s">
        <v>418</v>
      </c>
      <c r="BF51" t="s">
        <v>420</v>
      </c>
      <c r="BG51" t="s">
        <v>421</v>
      </c>
      <c r="BK51">
        <v>138</v>
      </c>
      <c r="BL51">
        <v>249</v>
      </c>
      <c r="BM51">
        <v>271</v>
      </c>
      <c r="BN51">
        <v>111</v>
      </c>
      <c r="BO51">
        <v>100</v>
      </c>
      <c r="BP51">
        <v>10</v>
      </c>
      <c r="BQ51">
        <v>20</v>
      </c>
      <c r="BR51">
        <v>761</v>
      </c>
      <c r="BS51">
        <v>0</v>
      </c>
      <c r="BT51">
        <v>0</v>
      </c>
      <c r="BU51" t="s">
        <v>41</v>
      </c>
      <c r="BV51">
        <v>0</v>
      </c>
      <c r="BW51">
        <v>1</v>
      </c>
      <c r="BX51">
        <v>0</v>
      </c>
      <c r="BY51">
        <v>0</v>
      </c>
      <c r="BZ51">
        <v>0</v>
      </c>
      <c r="CA51">
        <v>0</v>
      </c>
      <c r="CB51">
        <v>0</v>
      </c>
      <c r="CC51">
        <v>0</v>
      </c>
      <c r="CD51">
        <v>0</v>
      </c>
      <c r="CE51">
        <v>56800</v>
      </c>
      <c r="CG51">
        <v>330</v>
      </c>
      <c r="CH51">
        <v>80</v>
      </c>
      <c r="CR51" t="s">
        <v>24</v>
      </c>
      <c r="CT51" s="1">
        <v>43466</v>
      </c>
      <c r="CU51" s="1">
        <v>43646</v>
      </c>
      <c r="CV51" t="s">
        <v>285</v>
      </c>
      <c r="CW51" s="5" t="s">
        <v>297</v>
      </c>
      <c r="CX51" t="s">
        <v>276</v>
      </c>
      <c r="CY51" s="5" t="s">
        <v>332</v>
      </c>
      <c r="CZ51" t="s">
        <v>343</v>
      </c>
      <c r="DA51" s="5" t="s">
        <v>391</v>
      </c>
    </row>
    <row r="52" spans="1:106" x14ac:dyDescent="0.3">
      <c r="A52">
        <v>6270251</v>
      </c>
      <c r="B52" s="1">
        <v>43651</v>
      </c>
      <c r="C52" t="s">
        <v>344</v>
      </c>
      <c r="D52" t="s">
        <v>36</v>
      </c>
      <c r="E52" t="s">
        <v>300</v>
      </c>
      <c r="G52" t="s">
        <v>14</v>
      </c>
      <c r="H52" t="s">
        <v>16</v>
      </c>
      <c r="I52" t="s">
        <v>50</v>
      </c>
      <c r="J52" t="s">
        <v>417</v>
      </c>
      <c r="K52">
        <v>600</v>
      </c>
      <c r="L52">
        <v>216</v>
      </c>
      <c r="M52">
        <v>384</v>
      </c>
      <c r="N52">
        <v>2273</v>
      </c>
      <c r="O52">
        <v>1025</v>
      </c>
      <c r="P52">
        <v>144</v>
      </c>
      <c r="Q52">
        <v>3442</v>
      </c>
      <c r="R52">
        <v>247000</v>
      </c>
      <c r="S52" t="s">
        <v>7</v>
      </c>
      <c r="U52" t="s">
        <v>414</v>
      </c>
      <c r="V52">
        <v>0</v>
      </c>
      <c r="W52">
        <v>1</v>
      </c>
      <c r="X52">
        <v>1</v>
      </c>
      <c r="Y52">
        <v>0</v>
      </c>
      <c r="Z52">
        <v>0</v>
      </c>
      <c r="AA52">
        <v>0</v>
      </c>
      <c r="AB52">
        <v>0</v>
      </c>
      <c r="AC52">
        <v>0</v>
      </c>
      <c r="AD52">
        <v>0</v>
      </c>
      <c r="AE52">
        <v>0</v>
      </c>
      <c r="AF52">
        <v>0</v>
      </c>
      <c r="AG52" t="s">
        <v>19</v>
      </c>
      <c r="AH52" t="s">
        <v>171</v>
      </c>
      <c r="AL52" t="s">
        <v>415</v>
      </c>
      <c r="AM52">
        <v>1</v>
      </c>
      <c r="AN52">
        <v>1</v>
      </c>
      <c r="AO52">
        <v>0</v>
      </c>
      <c r="AP52">
        <v>0</v>
      </c>
      <c r="AQ52">
        <v>0</v>
      </c>
      <c r="AR52">
        <v>0</v>
      </c>
      <c r="AS52">
        <v>0</v>
      </c>
      <c r="AT52">
        <v>0</v>
      </c>
      <c r="AU52">
        <v>0</v>
      </c>
      <c r="AV52">
        <v>0</v>
      </c>
      <c r="AW52">
        <v>0</v>
      </c>
      <c r="BD52" t="s">
        <v>418</v>
      </c>
      <c r="BF52" t="s">
        <v>422</v>
      </c>
      <c r="BG52" t="s">
        <v>422</v>
      </c>
      <c r="BK52">
        <v>42</v>
      </c>
      <c r="BL52">
        <v>64</v>
      </c>
      <c r="BM52">
        <v>51</v>
      </c>
      <c r="BN52">
        <v>31</v>
      </c>
      <c r="BO52">
        <v>31</v>
      </c>
      <c r="BP52">
        <v>2</v>
      </c>
      <c r="BQ52">
        <v>1</v>
      </c>
      <c r="BR52">
        <v>180</v>
      </c>
      <c r="BS52">
        <v>0</v>
      </c>
      <c r="BT52">
        <v>0</v>
      </c>
      <c r="BU52" t="s">
        <v>41</v>
      </c>
      <c r="BV52">
        <v>0</v>
      </c>
      <c r="BW52">
        <v>1</v>
      </c>
      <c r="BX52">
        <v>0</v>
      </c>
      <c r="BY52">
        <v>0</v>
      </c>
      <c r="BZ52">
        <v>0</v>
      </c>
      <c r="CA52">
        <v>0</v>
      </c>
      <c r="CB52">
        <v>0</v>
      </c>
      <c r="CC52">
        <v>0</v>
      </c>
      <c r="CD52">
        <v>0</v>
      </c>
      <c r="CE52">
        <v>17300</v>
      </c>
      <c r="CG52">
        <v>330</v>
      </c>
      <c r="CH52">
        <v>80</v>
      </c>
      <c r="CR52" t="s">
        <v>24</v>
      </c>
      <c r="CT52" s="1">
        <v>43466</v>
      </c>
      <c r="CU52" s="1">
        <v>43646</v>
      </c>
      <c r="CV52" t="s">
        <v>276</v>
      </c>
      <c r="CW52" s="5" t="s">
        <v>291</v>
      </c>
      <c r="CX52" t="s">
        <v>276</v>
      </c>
      <c r="CY52" s="5" t="s">
        <v>332</v>
      </c>
      <c r="CZ52" t="s">
        <v>343</v>
      </c>
      <c r="DA52" s="5" t="s">
        <v>391</v>
      </c>
    </row>
    <row r="53" spans="1:106" x14ac:dyDescent="0.3">
      <c r="A53">
        <v>6263378</v>
      </c>
      <c r="B53" s="1">
        <v>43655</v>
      </c>
      <c r="C53" t="s">
        <v>413</v>
      </c>
      <c r="D53" t="s">
        <v>36</v>
      </c>
      <c r="E53" t="s">
        <v>12</v>
      </c>
      <c r="F53" t="s">
        <v>366</v>
      </c>
      <c r="G53" t="s">
        <v>367</v>
      </c>
      <c r="H53" t="s">
        <v>368</v>
      </c>
      <c r="I53" t="s">
        <v>369</v>
      </c>
      <c r="J53" t="s">
        <v>370</v>
      </c>
      <c r="K53">
        <v>2000</v>
      </c>
      <c r="Q53">
        <f>K53*5</f>
        <v>10000</v>
      </c>
      <c r="R53">
        <v>1977357</v>
      </c>
      <c r="S53" t="s">
        <v>362</v>
      </c>
      <c r="U53" t="s">
        <v>134</v>
      </c>
      <c r="V53">
        <v>0</v>
      </c>
      <c r="W53">
        <v>1</v>
      </c>
      <c r="X53">
        <v>0</v>
      </c>
      <c r="Y53">
        <v>0</v>
      </c>
      <c r="Z53">
        <v>0</v>
      </c>
      <c r="AA53">
        <v>0</v>
      </c>
      <c r="AB53">
        <v>0</v>
      </c>
      <c r="AC53">
        <v>0</v>
      </c>
      <c r="AD53">
        <v>0</v>
      </c>
      <c r="AE53">
        <v>0</v>
      </c>
      <c r="AF53">
        <v>0</v>
      </c>
      <c r="AG53" t="s">
        <v>19</v>
      </c>
      <c r="AH53" t="s">
        <v>20</v>
      </c>
      <c r="BF53" t="s">
        <v>371</v>
      </c>
      <c r="BG53" t="s">
        <v>372</v>
      </c>
      <c r="BK53">
        <v>109</v>
      </c>
      <c r="BL53">
        <v>144</v>
      </c>
      <c r="BM53">
        <v>124</v>
      </c>
      <c r="BN53">
        <v>157</v>
      </c>
      <c r="BO53">
        <v>144</v>
      </c>
      <c r="BP53">
        <v>46</v>
      </c>
      <c r="BQ53">
        <v>39</v>
      </c>
      <c r="BR53">
        <v>654</v>
      </c>
      <c r="BS53">
        <v>0</v>
      </c>
      <c r="BT53">
        <v>0</v>
      </c>
      <c r="BU53" t="s">
        <v>373</v>
      </c>
      <c r="BV53">
        <v>0</v>
      </c>
      <c r="BW53">
        <v>0</v>
      </c>
      <c r="BX53">
        <v>1</v>
      </c>
      <c r="BY53">
        <v>0</v>
      </c>
      <c r="BZ53">
        <v>0</v>
      </c>
      <c r="CA53">
        <v>0</v>
      </c>
      <c r="CB53">
        <v>0</v>
      </c>
      <c r="CC53">
        <v>0</v>
      </c>
      <c r="CD53">
        <v>1</v>
      </c>
      <c r="CE53">
        <v>26000</v>
      </c>
      <c r="CR53" t="s">
        <v>374</v>
      </c>
      <c r="CT53" s="1">
        <v>43132</v>
      </c>
      <c r="CU53" s="1">
        <v>43496</v>
      </c>
      <c r="CV53" t="s">
        <v>378</v>
      </c>
      <c r="CW53" t="s">
        <v>380</v>
      </c>
      <c r="CX53" t="s">
        <v>375</v>
      </c>
      <c r="CY53" t="s">
        <v>376</v>
      </c>
      <c r="CZ53" s="5" t="s">
        <v>410</v>
      </c>
      <c r="DA53" t="s">
        <v>412</v>
      </c>
      <c r="DB53">
        <v>0</v>
      </c>
    </row>
    <row r="54" spans="1:106" x14ac:dyDescent="0.3">
      <c r="A54">
        <v>6439037</v>
      </c>
      <c r="B54" s="1">
        <v>43670</v>
      </c>
      <c r="C54" t="s">
        <v>424</v>
      </c>
      <c r="D54" t="s">
        <v>425</v>
      </c>
      <c r="E54" t="s">
        <v>12</v>
      </c>
      <c r="F54" t="s">
        <v>426</v>
      </c>
      <c r="G54" t="s">
        <v>427</v>
      </c>
      <c r="H54" t="s">
        <v>428</v>
      </c>
      <c r="I54" t="s">
        <v>429</v>
      </c>
      <c r="J54" t="s">
        <v>430</v>
      </c>
      <c r="K54">
        <v>720</v>
      </c>
      <c r="L54">
        <v>1872</v>
      </c>
      <c r="M54">
        <v>1728</v>
      </c>
      <c r="Q54">
        <v>3600</v>
      </c>
      <c r="R54">
        <v>263000</v>
      </c>
      <c r="S54" t="s">
        <v>7</v>
      </c>
      <c r="U54" t="s">
        <v>436</v>
      </c>
      <c r="V54">
        <v>1</v>
      </c>
      <c r="W54">
        <v>0</v>
      </c>
      <c r="X54">
        <v>1</v>
      </c>
      <c r="Y54">
        <v>0</v>
      </c>
      <c r="Z54">
        <v>0</v>
      </c>
      <c r="AA54">
        <v>0</v>
      </c>
      <c r="AB54">
        <v>0</v>
      </c>
      <c r="AC54">
        <v>0</v>
      </c>
      <c r="AD54">
        <v>0</v>
      </c>
      <c r="AE54">
        <v>0</v>
      </c>
      <c r="AF54">
        <v>0</v>
      </c>
      <c r="AG54" t="s">
        <v>19</v>
      </c>
      <c r="AH54" t="s">
        <v>20</v>
      </c>
      <c r="BF54" t="s">
        <v>437</v>
      </c>
      <c r="BG54" t="s">
        <v>437</v>
      </c>
      <c r="BH54" t="s">
        <v>438</v>
      </c>
      <c r="BI54">
        <v>-2.0335890000000001</v>
      </c>
      <c r="BJ54">
        <v>16.428902000000001</v>
      </c>
      <c r="BK54">
        <v>36</v>
      </c>
      <c r="BL54">
        <v>54</v>
      </c>
      <c r="BM54">
        <v>36</v>
      </c>
      <c r="BN54">
        <v>40</v>
      </c>
      <c r="BO54">
        <v>-36</v>
      </c>
      <c r="BP54">
        <v>7</v>
      </c>
      <c r="BQ54">
        <v>9</v>
      </c>
      <c r="BR54">
        <v>110</v>
      </c>
      <c r="BS54">
        <v>0</v>
      </c>
      <c r="BT54">
        <v>0</v>
      </c>
      <c r="BU54" t="s">
        <v>41</v>
      </c>
      <c r="BV54">
        <v>0</v>
      </c>
      <c r="BW54">
        <v>1</v>
      </c>
      <c r="BX54">
        <v>0</v>
      </c>
      <c r="BY54">
        <v>0</v>
      </c>
      <c r="BZ54">
        <v>0</v>
      </c>
      <c r="CA54">
        <v>0</v>
      </c>
      <c r="CB54">
        <v>0</v>
      </c>
      <c r="CC54">
        <v>0</v>
      </c>
      <c r="CD54">
        <v>0</v>
      </c>
      <c r="CE54">
        <v>9144</v>
      </c>
      <c r="CR54" t="s">
        <v>24</v>
      </c>
      <c r="CT54" s="11">
        <v>43503</v>
      </c>
      <c r="CU54" s="11">
        <v>43644</v>
      </c>
      <c r="CV54" t="s">
        <v>445</v>
      </c>
      <c r="CW54" t="s">
        <v>466</v>
      </c>
      <c r="CX54" t="s">
        <v>445</v>
      </c>
      <c r="CY54" t="s">
        <v>467</v>
      </c>
      <c r="CZ54" t="s">
        <v>444</v>
      </c>
      <c r="DA54" t="s">
        <v>468</v>
      </c>
      <c r="DB54">
        <v>0</v>
      </c>
    </row>
    <row r="55" spans="1:106" x14ac:dyDescent="0.3">
      <c r="A55">
        <v>6447882</v>
      </c>
      <c r="B55" s="1">
        <v>43675</v>
      </c>
      <c r="C55" t="s">
        <v>431</v>
      </c>
      <c r="D55" t="s">
        <v>425</v>
      </c>
      <c r="E55" t="s">
        <v>12</v>
      </c>
      <c r="F55" t="s">
        <v>426</v>
      </c>
      <c r="G55" t="s">
        <v>427</v>
      </c>
      <c r="H55" t="s">
        <v>428</v>
      </c>
      <c r="I55" t="s">
        <v>432</v>
      </c>
      <c r="J55" t="s">
        <v>433</v>
      </c>
      <c r="K55">
        <v>720</v>
      </c>
      <c r="L55">
        <v>1872</v>
      </c>
      <c r="M55">
        <v>1728</v>
      </c>
      <c r="Q55">
        <v>3600</v>
      </c>
      <c r="R55">
        <v>263000</v>
      </c>
      <c r="S55" t="s">
        <v>7</v>
      </c>
      <c r="U55" t="s">
        <v>436</v>
      </c>
      <c r="V55">
        <v>1</v>
      </c>
      <c r="W55">
        <v>0</v>
      </c>
      <c r="X55">
        <v>1</v>
      </c>
      <c r="Y55">
        <v>0</v>
      </c>
      <c r="Z55">
        <v>0</v>
      </c>
      <c r="AA55">
        <v>0</v>
      </c>
      <c r="AB55">
        <v>0</v>
      </c>
      <c r="AC55">
        <v>0</v>
      </c>
      <c r="AD55">
        <v>0</v>
      </c>
      <c r="AE55">
        <v>0</v>
      </c>
      <c r="AF55">
        <v>0</v>
      </c>
      <c r="AG55" t="s">
        <v>19</v>
      </c>
      <c r="AH55" t="s">
        <v>20</v>
      </c>
      <c r="BF55" t="s">
        <v>439</v>
      </c>
      <c r="BG55" t="s">
        <v>439</v>
      </c>
      <c r="BH55" t="s">
        <v>440</v>
      </c>
      <c r="BI55">
        <v>-1.991695</v>
      </c>
      <c r="BJ55">
        <v>16.467063</v>
      </c>
      <c r="BK55">
        <v>47</v>
      </c>
      <c r="BL55">
        <v>70</v>
      </c>
      <c r="BM55">
        <v>58</v>
      </c>
      <c r="BN55">
        <v>47</v>
      </c>
      <c r="BO55">
        <v>35</v>
      </c>
      <c r="BP55">
        <v>15</v>
      </c>
      <c r="BQ55">
        <v>10</v>
      </c>
      <c r="BR55">
        <v>235</v>
      </c>
      <c r="BS55">
        <v>1</v>
      </c>
      <c r="BT55">
        <v>0</v>
      </c>
      <c r="BU55" t="s">
        <v>23</v>
      </c>
      <c r="BV55">
        <v>1</v>
      </c>
      <c r="BW55">
        <v>0</v>
      </c>
      <c r="BX55">
        <v>0</v>
      </c>
      <c r="BY55">
        <v>0</v>
      </c>
      <c r="BZ55">
        <v>0</v>
      </c>
      <c r="CA55">
        <v>0</v>
      </c>
      <c r="CB55">
        <v>0</v>
      </c>
      <c r="CC55">
        <v>0</v>
      </c>
      <c r="CD55">
        <v>0</v>
      </c>
      <c r="CE55">
        <v>12408</v>
      </c>
      <c r="CR55" t="s">
        <v>24</v>
      </c>
      <c r="CT55" s="11">
        <v>43503</v>
      </c>
      <c r="CU55" s="11">
        <v>43644</v>
      </c>
      <c r="CV55" t="s">
        <v>445</v>
      </c>
      <c r="CW55" t="s">
        <v>466</v>
      </c>
      <c r="CX55" t="s">
        <v>445</v>
      </c>
      <c r="CY55" t="s">
        <v>467</v>
      </c>
      <c r="CZ55" t="s">
        <v>444</v>
      </c>
      <c r="DA55" t="s">
        <v>468</v>
      </c>
    </row>
    <row r="56" spans="1:106" x14ac:dyDescent="0.3">
      <c r="A56">
        <v>6447984</v>
      </c>
      <c r="B56" s="1">
        <v>43675</v>
      </c>
      <c r="C56" t="s">
        <v>424</v>
      </c>
      <c r="D56" t="s">
        <v>425</v>
      </c>
      <c r="E56" t="s">
        <v>12</v>
      </c>
      <c r="F56" t="s">
        <v>426</v>
      </c>
      <c r="G56" t="s">
        <v>427</v>
      </c>
      <c r="H56" t="s">
        <v>428</v>
      </c>
      <c r="I56" t="s">
        <v>434</v>
      </c>
      <c r="J56" t="s">
        <v>435</v>
      </c>
      <c r="K56">
        <v>720</v>
      </c>
      <c r="L56">
        <v>1872</v>
      </c>
      <c r="M56">
        <v>1728</v>
      </c>
      <c r="Q56">
        <v>3600</v>
      </c>
      <c r="R56">
        <v>263000</v>
      </c>
      <c r="S56" t="s">
        <v>7</v>
      </c>
      <c r="U56" t="s">
        <v>436</v>
      </c>
      <c r="V56">
        <v>1</v>
      </c>
      <c r="W56">
        <v>0</v>
      </c>
      <c r="X56">
        <v>1</v>
      </c>
      <c r="Y56">
        <v>0</v>
      </c>
      <c r="Z56">
        <v>0</v>
      </c>
      <c r="AA56">
        <v>0</v>
      </c>
      <c r="AB56">
        <v>0</v>
      </c>
      <c r="AC56">
        <v>0</v>
      </c>
      <c r="AD56">
        <v>0</v>
      </c>
      <c r="AE56">
        <v>0</v>
      </c>
      <c r="AF56">
        <v>0</v>
      </c>
      <c r="AG56" t="s">
        <v>19</v>
      </c>
      <c r="AH56" t="s">
        <v>20</v>
      </c>
      <c r="BF56" t="s">
        <v>441</v>
      </c>
      <c r="BG56" t="s">
        <v>441</v>
      </c>
      <c r="BH56" t="s">
        <v>442</v>
      </c>
      <c r="BI56">
        <v>-1.9003209999999999</v>
      </c>
      <c r="BJ56">
        <v>16.555806</v>
      </c>
      <c r="BK56">
        <v>484</v>
      </c>
      <c r="BL56">
        <v>726</v>
      </c>
      <c r="BM56">
        <v>605</v>
      </c>
      <c r="BN56">
        <v>484</v>
      </c>
      <c r="BO56">
        <v>363</v>
      </c>
      <c r="BP56">
        <v>145</v>
      </c>
      <c r="BQ56">
        <v>97</v>
      </c>
      <c r="BR56">
        <v>2420</v>
      </c>
      <c r="BS56">
        <v>12</v>
      </c>
      <c r="BT56">
        <v>6</v>
      </c>
      <c r="BU56" t="s">
        <v>443</v>
      </c>
      <c r="BV56">
        <v>1</v>
      </c>
      <c r="BW56">
        <v>1</v>
      </c>
      <c r="BX56">
        <v>0</v>
      </c>
      <c r="BY56">
        <v>0</v>
      </c>
      <c r="BZ56">
        <v>1</v>
      </c>
      <c r="CA56">
        <v>0</v>
      </c>
      <c r="CB56">
        <v>0</v>
      </c>
      <c r="CC56">
        <v>0</v>
      </c>
      <c r="CD56">
        <v>0</v>
      </c>
      <c r="CE56">
        <v>127776</v>
      </c>
      <c r="CR56" t="s">
        <v>24</v>
      </c>
      <c r="CT56" s="11">
        <v>43503</v>
      </c>
      <c r="CU56" s="11">
        <v>43644</v>
      </c>
      <c r="CV56" t="s">
        <v>445</v>
      </c>
      <c r="CW56" t="s">
        <v>466</v>
      </c>
      <c r="CX56" t="s">
        <v>445</v>
      </c>
      <c r="CY56" t="s">
        <v>467</v>
      </c>
      <c r="CZ56" t="s">
        <v>444</v>
      </c>
      <c r="DA56" t="s">
        <v>468</v>
      </c>
    </row>
    <row r="57" spans="1:106" x14ac:dyDescent="0.3">
      <c r="A57">
        <v>6610614</v>
      </c>
      <c r="B57" s="1">
        <v>43684</v>
      </c>
      <c r="C57" t="s">
        <v>0</v>
      </c>
      <c r="D57" t="s">
        <v>1</v>
      </c>
      <c r="E57" t="s">
        <v>300</v>
      </c>
      <c r="G57" t="s">
        <v>3</v>
      </c>
      <c r="H57" t="s">
        <v>447</v>
      </c>
      <c r="I57" t="s">
        <v>448</v>
      </c>
      <c r="J57" t="s">
        <v>449</v>
      </c>
      <c r="K57">
        <v>2700</v>
      </c>
      <c r="L57">
        <v>7020</v>
      </c>
      <c r="M57">
        <v>6480</v>
      </c>
      <c r="N57">
        <v>8168</v>
      </c>
      <c r="O57">
        <v>4725</v>
      </c>
      <c r="P57">
        <v>607</v>
      </c>
      <c r="Q57">
        <v>13500</v>
      </c>
      <c r="R57">
        <v>1020412</v>
      </c>
      <c r="S57" t="s">
        <v>7</v>
      </c>
      <c r="U57" t="s">
        <v>79</v>
      </c>
      <c r="V57">
        <v>0</v>
      </c>
      <c r="W57">
        <v>1</v>
      </c>
      <c r="X57">
        <v>0</v>
      </c>
      <c r="Y57">
        <v>0</v>
      </c>
      <c r="Z57">
        <v>0</v>
      </c>
      <c r="AA57">
        <v>0</v>
      </c>
      <c r="AB57">
        <v>0</v>
      </c>
      <c r="AC57">
        <v>0</v>
      </c>
      <c r="AD57">
        <v>1</v>
      </c>
      <c r="AE57">
        <v>0</v>
      </c>
      <c r="AF57">
        <v>0</v>
      </c>
      <c r="AG57" t="s">
        <v>19</v>
      </c>
      <c r="AH57" t="s">
        <v>171</v>
      </c>
      <c r="AL57" t="s">
        <v>454</v>
      </c>
      <c r="AM57">
        <v>1</v>
      </c>
      <c r="AN57">
        <v>0</v>
      </c>
      <c r="AO57">
        <v>0</v>
      </c>
      <c r="AP57">
        <v>0</v>
      </c>
      <c r="AQ57">
        <v>0</v>
      </c>
      <c r="AR57">
        <v>0</v>
      </c>
      <c r="AS57">
        <v>0</v>
      </c>
      <c r="AT57">
        <v>1</v>
      </c>
      <c r="AU57">
        <v>0</v>
      </c>
      <c r="AV57">
        <v>0</v>
      </c>
      <c r="AW57">
        <v>0</v>
      </c>
      <c r="AX57" t="s">
        <v>416</v>
      </c>
      <c r="BF57" t="s">
        <v>457</v>
      </c>
      <c r="BG57" t="s">
        <v>458</v>
      </c>
      <c r="BK57">
        <v>62</v>
      </c>
      <c r="BL57">
        <v>144</v>
      </c>
      <c r="BM57">
        <v>124</v>
      </c>
      <c r="BN57">
        <v>59</v>
      </c>
      <c r="BO57">
        <v>48</v>
      </c>
      <c r="BP57">
        <v>7</v>
      </c>
      <c r="BQ57">
        <v>7</v>
      </c>
      <c r="BR57">
        <v>389</v>
      </c>
      <c r="BS57">
        <v>0</v>
      </c>
      <c r="BT57">
        <v>0</v>
      </c>
      <c r="BU57" t="s">
        <v>459</v>
      </c>
      <c r="BV57">
        <v>0</v>
      </c>
      <c r="BW57">
        <v>1</v>
      </c>
      <c r="BX57">
        <v>0</v>
      </c>
      <c r="BY57">
        <v>0</v>
      </c>
      <c r="BZ57">
        <v>0</v>
      </c>
      <c r="CA57">
        <v>0</v>
      </c>
      <c r="CB57">
        <v>0</v>
      </c>
      <c r="CC57">
        <v>1</v>
      </c>
      <c r="CD57">
        <v>0</v>
      </c>
      <c r="CE57">
        <v>16430</v>
      </c>
      <c r="CG57">
        <v>9796</v>
      </c>
      <c r="CR57" t="s">
        <v>24</v>
      </c>
      <c r="CT57" s="1">
        <v>43466</v>
      </c>
      <c r="CU57" s="1">
        <v>43688</v>
      </c>
      <c r="CV57" t="s">
        <v>464</v>
      </c>
      <c r="CW57" t="s">
        <v>469</v>
      </c>
      <c r="CX57" t="s">
        <v>321</v>
      </c>
      <c r="CY57" t="s">
        <v>346</v>
      </c>
      <c r="CZ57" t="s">
        <v>387</v>
      </c>
      <c r="DA57" t="s">
        <v>388</v>
      </c>
    </row>
    <row r="58" spans="1:106" x14ac:dyDescent="0.3">
      <c r="A58">
        <v>6694528</v>
      </c>
      <c r="B58" s="1">
        <v>43699</v>
      </c>
      <c r="C58" t="s">
        <v>344</v>
      </c>
      <c r="D58" t="s">
        <v>36</v>
      </c>
      <c r="E58" t="s">
        <v>300</v>
      </c>
      <c r="G58" t="s">
        <v>14</v>
      </c>
      <c r="H58" t="s">
        <v>15</v>
      </c>
      <c r="I58" t="s">
        <v>16</v>
      </c>
      <c r="J58" t="s">
        <v>446</v>
      </c>
      <c r="K58">
        <v>138</v>
      </c>
      <c r="L58">
        <v>400</v>
      </c>
      <c r="M58">
        <v>290</v>
      </c>
      <c r="N58">
        <v>200</v>
      </c>
      <c r="O58">
        <v>300</v>
      </c>
      <c r="P58">
        <v>190</v>
      </c>
      <c r="Q58">
        <v>690</v>
      </c>
      <c r="R58">
        <v>146703</v>
      </c>
      <c r="S58" t="s">
        <v>7</v>
      </c>
      <c r="U58" t="s">
        <v>134</v>
      </c>
      <c r="V58">
        <v>0</v>
      </c>
      <c r="W58">
        <v>1</v>
      </c>
      <c r="X58">
        <v>0</v>
      </c>
      <c r="Y58">
        <v>0</v>
      </c>
      <c r="Z58">
        <v>0</v>
      </c>
      <c r="AA58">
        <v>0</v>
      </c>
      <c r="AB58">
        <v>0</v>
      </c>
      <c r="AC58">
        <v>0</v>
      </c>
      <c r="AD58">
        <v>0</v>
      </c>
      <c r="AE58">
        <v>0</v>
      </c>
      <c r="AF58">
        <v>0</v>
      </c>
      <c r="AG58" t="s">
        <v>19</v>
      </c>
      <c r="AH58" t="s">
        <v>20</v>
      </c>
      <c r="BF58" t="s">
        <v>455</v>
      </c>
      <c r="BG58" t="s">
        <v>455</v>
      </c>
      <c r="BH58" t="s">
        <v>456</v>
      </c>
      <c r="BI58">
        <v>-6.2384740000000001</v>
      </c>
      <c r="BJ58">
        <v>27.589637</v>
      </c>
      <c r="BK58">
        <v>138</v>
      </c>
      <c r="BL58">
        <v>120</v>
      </c>
      <c r="BM58">
        <v>80</v>
      </c>
      <c r="BN58">
        <v>200</v>
      </c>
      <c r="BO58">
        <v>100</v>
      </c>
      <c r="BP58">
        <v>100</v>
      </c>
      <c r="BQ58">
        <v>90</v>
      </c>
      <c r="BR58">
        <v>690</v>
      </c>
      <c r="BS58">
        <v>0</v>
      </c>
      <c r="BT58">
        <v>0</v>
      </c>
      <c r="BU58" t="s">
        <v>41</v>
      </c>
      <c r="BV58">
        <v>0</v>
      </c>
      <c r="BW58">
        <v>1</v>
      </c>
      <c r="BX58">
        <v>0</v>
      </c>
      <c r="BY58">
        <v>0</v>
      </c>
      <c r="BZ58">
        <v>0</v>
      </c>
      <c r="CA58">
        <v>0</v>
      </c>
      <c r="CB58">
        <v>0</v>
      </c>
      <c r="CC58">
        <v>0</v>
      </c>
      <c r="CD58">
        <v>0</v>
      </c>
      <c r="CE58">
        <v>63083</v>
      </c>
      <c r="CR58" t="s">
        <v>24</v>
      </c>
      <c r="CT58" s="1">
        <v>43697</v>
      </c>
      <c r="CU58" s="1">
        <v>43677</v>
      </c>
      <c r="CV58" t="s">
        <v>276</v>
      </c>
      <c r="CW58" t="s">
        <v>291</v>
      </c>
      <c r="CX58" t="s">
        <v>276</v>
      </c>
      <c r="CY58" t="s">
        <v>332</v>
      </c>
      <c r="CZ58" t="s">
        <v>343</v>
      </c>
      <c r="DA58" t="s">
        <v>391</v>
      </c>
    </row>
    <row r="59" spans="1:106" x14ac:dyDescent="0.3">
      <c r="A59">
        <v>6688582</v>
      </c>
      <c r="B59" s="1">
        <v>43699</v>
      </c>
      <c r="C59" t="s">
        <v>344</v>
      </c>
      <c r="D59" t="s">
        <v>36</v>
      </c>
      <c r="E59" t="s">
        <v>300</v>
      </c>
      <c r="G59" t="s">
        <v>14</v>
      </c>
      <c r="H59" t="s">
        <v>16</v>
      </c>
      <c r="I59" t="s">
        <v>50</v>
      </c>
      <c r="J59" t="s">
        <v>446</v>
      </c>
      <c r="K59">
        <v>250</v>
      </c>
      <c r="L59">
        <v>800</v>
      </c>
      <c r="M59">
        <v>450</v>
      </c>
      <c r="N59">
        <v>300</v>
      </c>
      <c r="O59">
        <v>700</v>
      </c>
      <c r="P59">
        <v>250</v>
      </c>
      <c r="Q59">
        <v>1250</v>
      </c>
      <c r="R59">
        <v>146703</v>
      </c>
      <c r="S59" t="s">
        <v>7</v>
      </c>
      <c r="U59" t="s">
        <v>134</v>
      </c>
      <c r="V59">
        <v>0</v>
      </c>
      <c r="W59">
        <v>1</v>
      </c>
      <c r="X59">
        <v>0</v>
      </c>
      <c r="Y59">
        <v>0</v>
      </c>
      <c r="Z59">
        <v>0</v>
      </c>
      <c r="AA59">
        <v>0</v>
      </c>
      <c r="AB59">
        <v>0</v>
      </c>
      <c r="AC59">
        <v>0</v>
      </c>
      <c r="AD59">
        <v>0</v>
      </c>
      <c r="AE59">
        <v>0</v>
      </c>
      <c r="AF59">
        <v>0</v>
      </c>
      <c r="AG59" t="s">
        <v>19</v>
      </c>
      <c r="AH59" t="s">
        <v>20</v>
      </c>
      <c r="BF59" t="s">
        <v>460</v>
      </c>
      <c r="BG59" t="s">
        <v>460</v>
      </c>
      <c r="BH59" t="s">
        <v>461</v>
      </c>
      <c r="BI59">
        <v>-2.9664649999999999</v>
      </c>
      <c r="BJ59">
        <v>29.151112000000001</v>
      </c>
      <c r="BK59">
        <v>250</v>
      </c>
      <c r="BL59">
        <v>200</v>
      </c>
      <c r="BM59">
        <v>100</v>
      </c>
      <c r="BN59">
        <v>500</v>
      </c>
      <c r="BO59">
        <v>200</v>
      </c>
      <c r="BP59">
        <v>150</v>
      </c>
      <c r="BQ59">
        <v>100</v>
      </c>
      <c r="BR59">
        <v>1250</v>
      </c>
      <c r="BS59">
        <v>0</v>
      </c>
      <c r="BT59">
        <v>0</v>
      </c>
      <c r="BU59" t="s">
        <v>41</v>
      </c>
      <c r="BV59">
        <v>0</v>
      </c>
      <c r="BW59">
        <v>1</v>
      </c>
      <c r="BX59">
        <v>0</v>
      </c>
      <c r="BY59">
        <v>0</v>
      </c>
      <c r="BZ59">
        <v>0</v>
      </c>
      <c r="CA59">
        <v>0</v>
      </c>
      <c r="CB59">
        <v>0</v>
      </c>
      <c r="CC59">
        <v>0</v>
      </c>
      <c r="CD59">
        <v>0</v>
      </c>
      <c r="CE59">
        <v>35209</v>
      </c>
      <c r="CR59" t="s">
        <v>24</v>
      </c>
      <c r="CT59" s="1">
        <v>43697</v>
      </c>
      <c r="CU59" s="1">
        <v>43677</v>
      </c>
      <c r="CV59" t="s">
        <v>285</v>
      </c>
      <c r="CW59" t="s">
        <v>297</v>
      </c>
      <c r="CX59" t="s">
        <v>276</v>
      </c>
      <c r="CY59" t="s">
        <v>332</v>
      </c>
      <c r="CZ59" t="s">
        <v>343</v>
      </c>
      <c r="DA59" t="s">
        <v>391</v>
      </c>
    </row>
    <row r="60" spans="1:106" x14ac:dyDescent="0.3">
      <c r="A60">
        <v>6694661</v>
      </c>
      <c r="B60" s="1">
        <v>43699</v>
      </c>
      <c r="C60" t="s">
        <v>344</v>
      </c>
      <c r="D60" t="s">
        <v>36</v>
      </c>
      <c r="E60" t="s">
        <v>300</v>
      </c>
      <c r="G60" t="s">
        <v>14</v>
      </c>
      <c r="H60" t="s">
        <v>15</v>
      </c>
      <c r="I60" t="s">
        <v>16</v>
      </c>
      <c r="J60" t="s">
        <v>446</v>
      </c>
      <c r="K60">
        <v>210</v>
      </c>
      <c r="L60">
        <v>150</v>
      </c>
      <c r="M60">
        <v>60</v>
      </c>
      <c r="N60">
        <v>60</v>
      </c>
      <c r="O60">
        <v>120</v>
      </c>
      <c r="P60">
        <v>30</v>
      </c>
      <c r="Q60">
        <v>210</v>
      </c>
      <c r="R60">
        <v>146703</v>
      </c>
      <c r="S60" t="s">
        <v>7</v>
      </c>
      <c r="U60" t="s">
        <v>134</v>
      </c>
      <c r="V60">
        <v>0</v>
      </c>
      <c r="W60">
        <v>1</v>
      </c>
      <c r="X60">
        <v>0</v>
      </c>
      <c r="Y60">
        <v>0</v>
      </c>
      <c r="Z60">
        <v>0</v>
      </c>
      <c r="AA60">
        <v>0</v>
      </c>
      <c r="AB60">
        <v>0</v>
      </c>
      <c r="AC60">
        <v>0</v>
      </c>
      <c r="AD60">
        <v>0</v>
      </c>
      <c r="AE60">
        <v>0</v>
      </c>
      <c r="AF60">
        <v>0</v>
      </c>
      <c r="AG60" t="s">
        <v>19</v>
      </c>
      <c r="AH60" t="s">
        <v>20</v>
      </c>
      <c r="BF60" t="s">
        <v>462</v>
      </c>
      <c r="BG60" t="s">
        <v>462</v>
      </c>
      <c r="BH60" t="s">
        <v>463</v>
      </c>
      <c r="BI60">
        <v>-5.8835230000000003</v>
      </c>
      <c r="BJ60">
        <v>29.190062000000001</v>
      </c>
      <c r="BK60">
        <v>42</v>
      </c>
      <c r="BL60">
        <v>40</v>
      </c>
      <c r="BM60">
        <v>20</v>
      </c>
      <c r="BN60">
        <v>80</v>
      </c>
      <c r="BO60">
        <v>40</v>
      </c>
      <c r="BP60">
        <v>20</v>
      </c>
      <c r="BQ60">
        <v>10</v>
      </c>
      <c r="BR60">
        <v>210</v>
      </c>
      <c r="BS60">
        <v>0</v>
      </c>
      <c r="BT60">
        <v>0</v>
      </c>
      <c r="BU60" t="s">
        <v>41</v>
      </c>
      <c r="BV60">
        <v>0</v>
      </c>
      <c r="BW60">
        <v>1</v>
      </c>
      <c r="BX60">
        <v>0</v>
      </c>
      <c r="BY60">
        <v>0</v>
      </c>
      <c r="BZ60">
        <v>0</v>
      </c>
      <c r="CA60">
        <v>0</v>
      </c>
      <c r="CB60">
        <v>0</v>
      </c>
      <c r="CC60">
        <v>0</v>
      </c>
      <c r="CD60">
        <v>0</v>
      </c>
      <c r="CE60">
        <v>10269</v>
      </c>
      <c r="CR60" t="s">
        <v>24</v>
      </c>
      <c r="CT60">
        <v>43466</v>
      </c>
      <c r="CU60">
        <v>43646</v>
      </c>
      <c r="CV60" t="s">
        <v>276</v>
      </c>
      <c r="CW60" t="s">
        <v>291</v>
      </c>
      <c r="CX60" t="s">
        <v>276</v>
      </c>
      <c r="CY60" t="s">
        <v>332</v>
      </c>
      <c r="CZ60" t="s">
        <v>343</v>
      </c>
      <c r="DA60" t="s">
        <v>391</v>
      </c>
    </row>
    <row r="61" spans="1:106" x14ac:dyDescent="0.3">
      <c r="A61">
        <v>6768887</v>
      </c>
      <c r="B61" s="1">
        <v>43706</v>
      </c>
      <c r="C61" t="s">
        <v>135</v>
      </c>
      <c r="D61" t="s">
        <v>36</v>
      </c>
      <c r="E61" t="s">
        <v>30</v>
      </c>
      <c r="G61" t="s">
        <v>81</v>
      </c>
      <c r="H61" t="s">
        <v>150</v>
      </c>
      <c r="I61" t="s">
        <v>150</v>
      </c>
      <c r="J61" t="s">
        <v>475</v>
      </c>
      <c r="K61">
        <v>15680</v>
      </c>
      <c r="Q61" t="s">
        <v>32</v>
      </c>
      <c r="S61" t="s">
        <v>7</v>
      </c>
      <c r="U61" t="s">
        <v>8</v>
      </c>
      <c r="V61">
        <v>0</v>
      </c>
      <c r="W61">
        <v>1</v>
      </c>
      <c r="X61">
        <v>1</v>
      </c>
      <c r="Y61">
        <v>0</v>
      </c>
      <c r="Z61">
        <v>0</v>
      </c>
      <c r="AA61">
        <v>0</v>
      </c>
      <c r="AB61">
        <v>0</v>
      </c>
      <c r="AC61">
        <v>1</v>
      </c>
      <c r="AD61">
        <v>1</v>
      </c>
      <c r="AE61">
        <v>0</v>
      </c>
      <c r="AF61">
        <v>0</v>
      </c>
      <c r="AG61" t="s">
        <v>19</v>
      </c>
      <c r="AH61" t="s">
        <v>476</v>
      </c>
      <c r="AI61" t="s">
        <v>477</v>
      </c>
      <c r="AX61" t="s">
        <v>416</v>
      </c>
      <c r="AY61" t="s">
        <v>478</v>
      </c>
      <c r="BF61" t="s">
        <v>500</v>
      </c>
      <c r="BG61" t="s">
        <v>501</v>
      </c>
      <c r="BH61" t="s">
        <v>502</v>
      </c>
      <c r="BI61">
        <v>1.209322</v>
      </c>
      <c r="BJ61">
        <v>30.174658999999998</v>
      </c>
      <c r="BK61">
        <v>694</v>
      </c>
      <c r="BL61">
        <v>1388</v>
      </c>
      <c r="BM61">
        <v>1399</v>
      </c>
      <c r="BN61">
        <v>875</v>
      </c>
      <c r="BO61">
        <v>701</v>
      </c>
      <c r="BP61">
        <v>82</v>
      </c>
      <c r="BQ61">
        <v>36</v>
      </c>
      <c r="BR61">
        <v>4481</v>
      </c>
      <c r="BS61">
        <v>16</v>
      </c>
      <c r="BT61">
        <v>17</v>
      </c>
      <c r="BU61" t="s">
        <v>41</v>
      </c>
      <c r="BV61">
        <v>0</v>
      </c>
      <c r="BW61">
        <v>1</v>
      </c>
      <c r="BX61">
        <v>0</v>
      </c>
      <c r="BY61">
        <v>0</v>
      </c>
      <c r="BZ61">
        <v>0</v>
      </c>
      <c r="CA61">
        <v>0</v>
      </c>
      <c r="CB61">
        <v>0</v>
      </c>
      <c r="CC61">
        <v>0</v>
      </c>
      <c r="CD61">
        <v>0</v>
      </c>
      <c r="CE61">
        <v>41640</v>
      </c>
      <c r="CR61" t="s">
        <v>24</v>
      </c>
      <c r="CT61" s="1">
        <v>43666</v>
      </c>
      <c r="CU61" s="1">
        <v>43666</v>
      </c>
      <c r="CV61" t="s">
        <v>307</v>
      </c>
      <c r="CW61" s="5" t="s">
        <v>313</v>
      </c>
      <c r="CX61" t="s">
        <v>323</v>
      </c>
      <c r="CY61" s="5" t="s">
        <v>330</v>
      </c>
      <c r="CZ61" t="s">
        <v>406</v>
      </c>
      <c r="DA61" s="5" t="s">
        <v>384</v>
      </c>
    </row>
    <row r="62" spans="1:106" hidden="1" x14ac:dyDescent="0.3">
      <c r="A62">
        <v>6768763</v>
      </c>
      <c r="B62" s="1">
        <v>43706</v>
      </c>
      <c r="C62" t="s">
        <v>135</v>
      </c>
      <c r="D62" t="s">
        <v>36</v>
      </c>
      <c r="E62" t="s">
        <v>30</v>
      </c>
      <c r="G62" t="s">
        <v>14</v>
      </c>
      <c r="H62" t="s">
        <v>15</v>
      </c>
      <c r="I62" t="s">
        <v>474</v>
      </c>
      <c r="J62" t="s">
        <v>475</v>
      </c>
      <c r="K62">
        <v>15680</v>
      </c>
      <c r="Q62" t="s">
        <v>32</v>
      </c>
      <c r="R62">
        <v>4000000</v>
      </c>
      <c r="S62" t="s">
        <v>7</v>
      </c>
      <c r="U62" t="s">
        <v>52</v>
      </c>
      <c r="V62">
        <v>0</v>
      </c>
      <c r="W62">
        <v>1</v>
      </c>
      <c r="X62">
        <v>1</v>
      </c>
      <c r="Y62">
        <v>0</v>
      </c>
      <c r="Z62">
        <v>0</v>
      </c>
      <c r="AA62">
        <v>0</v>
      </c>
      <c r="AB62">
        <v>0</v>
      </c>
      <c r="AC62">
        <v>0</v>
      </c>
      <c r="AD62">
        <v>1</v>
      </c>
      <c r="AE62">
        <v>0</v>
      </c>
      <c r="AF62">
        <v>0</v>
      </c>
      <c r="AG62" t="s">
        <v>9</v>
      </c>
      <c r="CV62" t="s">
        <v>276</v>
      </c>
      <c r="CW62" t="s">
        <v>291</v>
      </c>
      <c r="CX62" t="s">
        <v>276</v>
      </c>
      <c r="CY62" t="s">
        <v>332</v>
      </c>
      <c r="CZ62" t="s">
        <v>343</v>
      </c>
      <c r="DA62" t="s">
        <v>391</v>
      </c>
    </row>
    <row r="63" spans="1:106" x14ac:dyDescent="0.3">
      <c r="A63">
        <v>6775051</v>
      </c>
      <c r="B63" s="1">
        <v>43707</v>
      </c>
      <c r="C63" t="s">
        <v>135</v>
      </c>
      <c r="D63" t="s">
        <v>36</v>
      </c>
      <c r="E63" t="s">
        <v>30</v>
      </c>
      <c r="G63" t="s">
        <v>81</v>
      </c>
      <c r="H63" t="s">
        <v>150</v>
      </c>
      <c r="I63" t="s">
        <v>479</v>
      </c>
      <c r="J63" t="s">
        <v>480</v>
      </c>
      <c r="K63">
        <v>9560</v>
      </c>
      <c r="Q63" t="s">
        <v>32</v>
      </c>
      <c r="R63">
        <v>4000000</v>
      </c>
      <c r="S63" t="s">
        <v>7</v>
      </c>
      <c r="U63" t="s">
        <v>8</v>
      </c>
      <c r="V63">
        <v>0</v>
      </c>
      <c r="W63">
        <v>1</v>
      </c>
      <c r="X63">
        <v>1</v>
      </c>
      <c r="Y63">
        <v>0</v>
      </c>
      <c r="Z63">
        <v>0</v>
      </c>
      <c r="AA63">
        <v>0</v>
      </c>
      <c r="AB63">
        <v>0</v>
      </c>
      <c r="AC63">
        <v>1</v>
      </c>
      <c r="AD63">
        <v>1</v>
      </c>
      <c r="AE63">
        <v>0</v>
      </c>
      <c r="AF63">
        <v>0</v>
      </c>
      <c r="AG63" t="s">
        <v>19</v>
      </c>
      <c r="AH63" t="s">
        <v>476</v>
      </c>
      <c r="AI63" t="s">
        <v>477</v>
      </c>
      <c r="AX63" t="s">
        <v>416</v>
      </c>
      <c r="AY63" t="s">
        <v>478</v>
      </c>
      <c r="BF63" t="s">
        <v>503</v>
      </c>
      <c r="BG63" t="s">
        <v>504</v>
      </c>
      <c r="BH63" t="s">
        <v>505</v>
      </c>
      <c r="BI63">
        <v>1.209093</v>
      </c>
      <c r="BJ63">
        <v>30.174793999999999</v>
      </c>
      <c r="BK63">
        <v>407</v>
      </c>
      <c r="BL63">
        <v>608</v>
      </c>
      <c r="BM63">
        <v>591</v>
      </c>
      <c r="BN63">
        <v>253</v>
      </c>
      <c r="BO63">
        <v>337</v>
      </c>
      <c r="BP63">
        <v>38</v>
      </c>
      <c r="BQ63">
        <v>32</v>
      </c>
      <c r="BR63">
        <v>1859</v>
      </c>
      <c r="BS63">
        <v>15</v>
      </c>
      <c r="BT63">
        <v>11</v>
      </c>
      <c r="BU63" t="s">
        <v>509</v>
      </c>
      <c r="BV63">
        <v>0</v>
      </c>
      <c r="BW63">
        <v>1</v>
      </c>
      <c r="BX63">
        <v>1</v>
      </c>
      <c r="BY63">
        <v>0</v>
      </c>
      <c r="BZ63">
        <v>0</v>
      </c>
      <c r="CA63">
        <v>0</v>
      </c>
      <c r="CB63">
        <v>0</v>
      </c>
      <c r="CC63">
        <v>0</v>
      </c>
      <c r="CD63">
        <v>0</v>
      </c>
      <c r="CE63">
        <v>24420</v>
      </c>
      <c r="CR63" t="s">
        <v>24</v>
      </c>
      <c r="CT63" s="1">
        <v>43666</v>
      </c>
      <c r="CU63" s="1">
        <v>43666</v>
      </c>
      <c r="CV63" t="s">
        <v>307</v>
      </c>
      <c r="CW63" s="5" t="s">
        <v>313</v>
      </c>
      <c r="CX63" t="s">
        <v>323</v>
      </c>
      <c r="CY63" s="5" t="s">
        <v>330</v>
      </c>
      <c r="CZ63" t="s">
        <v>406</v>
      </c>
      <c r="DA63" s="5" t="s">
        <v>384</v>
      </c>
    </row>
    <row r="64" spans="1:106" x14ac:dyDescent="0.3">
      <c r="A64">
        <v>6775155</v>
      </c>
      <c r="B64" s="1">
        <v>43707</v>
      </c>
      <c r="C64" t="s">
        <v>135</v>
      </c>
      <c r="D64" t="s">
        <v>36</v>
      </c>
      <c r="E64" t="s">
        <v>30</v>
      </c>
      <c r="G64" t="s">
        <v>81</v>
      </c>
      <c r="H64" t="s">
        <v>150</v>
      </c>
      <c r="I64" t="s">
        <v>150</v>
      </c>
      <c r="J64" t="s">
        <v>480</v>
      </c>
      <c r="K64">
        <v>9560</v>
      </c>
      <c r="Q64" t="s">
        <v>32</v>
      </c>
      <c r="R64">
        <v>4000000</v>
      </c>
      <c r="S64" t="s">
        <v>7</v>
      </c>
      <c r="U64" t="s">
        <v>8</v>
      </c>
      <c r="V64">
        <v>0</v>
      </c>
      <c r="W64">
        <v>1</v>
      </c>
      <c r="X64">
        <v>1</v>
      </c>
      <c r="Y64">
        <v>0</v>
      </c>
      <c r="Z64">
        <v>0</v>
      </c>
      <c r="AA64">
        <v>0</v>
      </c>
      <c r="AB64">
        <v>0</v>
      </c>
      <c r="AC64">
        <v>1</v>
      </c>
      <c r="AD64">
        <v>1</v>
      </c>
      <c r="AE64">
        <v>0</v>
      </c>
      <c r="AF64">
        <v>0</v>
      </c>
      <c r="AG64" t="s">
        <v>19</v>
      </c>
      <c r="AH64" t="s">
        <v>476</v>
      </c>
      <c r="AI64" t="s">
        <v>477</v>
      </c>
      <c r="AX64" t="s">
        <v>416</v>
      </c>
      <c r="AY64" t="s">
        <v>478</v>
      </c>
      <c r="BF64" t="s">
        <v>506</v>
      </c>
      <c r="BG64" t="s">
        <v>507</v>
      </c>
      <c r="BH64" t="s">
        <v>508</v>
      </c>
      <c r="BI64">
        <v>1.232362</v>
      </c>
      <c r="BJ64">
        <v>30.135998000000001</v>
      </c>
      <c r="BK64">
        <v>979</v>
      </c>
      <c r="BL64">
        <v>1823</v>
      </c>
      <c r="BM64">
        <v>1810</v>
      </c>
      <c r="BN64">
        <v>1049</v>
      </c>
      <c r="BO64">
        <v>873</v>
      </c>
      <c r="BP64">
        <v>128</v>
      </c>
      <c r="BQ64">
        <v>43</v>
      </c>
      <c r="BR64">
        <v>5726</v>
      </c>
      <c r="BS64">
        <v>17</v>
      </c>
      <c r="BT64">
        <v>13</v>
      </c>
      <c r="BU64" t="s">
        <v>509</v>
      </c>
      <c r="BV64">
        <v>0</v>
      </c>
      <c r="BW64">
        <v>1</v>
      </c>
      <c r="BX64">
        <v>1</v>
      </c>
      <c r="BY64">
        <v>0</v>
      </c>
      <c r="BZ64">
        <v>0</v>
      </c>
      <c r="CA64">
        <v>0</v>
      </c>
      <c r="CB64">
        <v>0</v>
      </c>
      <c r="CC64">
        <v>0</v>
      </c>
      <c r="CD64">
        <v>0</v>
      </c>
      <c r="CE64">
        <v>58740</v>
      </c>
      <c r="CR64" t="s">
        <v>24</v>
      </c>
      <c r="CT64" s="1">
        <v>43665</v>
      </c>
      <c r="CU64" s="1">
        <v>43666</v>
      </c>
      <c r="CV64" t="s">
        <v>307</v>
      </c>
      <c r="CW64" s="5" t="s">
        <v>313</v>
      </c>
      <c r="CX64" t="s">
        <v>323</v>
      </c>
      <c r="CY64" s="5" t="s">
        <v>330</v>
      </c>
      <c r="CZ64" t="s">
        <v>406</v>
      </c>
      <c r="DA64" s="5" t="s">
        <v>384</v>
      </c>
    </row>
    <row r="65" spans="1:106" x14ac:dyDescent="0.3">
      <c r="A65">
        <v>6775255</v>
      </c>
      <c r="B65" s="1">
        <v>43707</v>
      </c>
      <c r="C65" t="s">
        <v>135</v>
      </c>
      <c r="D65" t="s">
        <v>36</v>
      </c>
      <c r="E65" t="s">
        <v>30</v>
      </c>
      <c r="G65" t="s">
        <v>81</v>
      </c>
      <c r="H65" t="s">
        <v>482</v>
      </c>
      <c r="I65" t="s">
        <v>483</v>
      </c>
      <c r="J65" t="s">
        <v>480</v>
      </c>
      <c r="K65">
        <v>9560</v>
      </c>
      <c r="Q65" t="s">
        <v>32</v>
      </c>
      <c r="R65">
        <v>4000000</v>
      </c>
      <c r="S65" t="s">
        <v>7</v>
      </c>
      <c r="U65" t="s">
        <v>8</v>
      </c>
      <c r="V65">
        <v>0</v>
      </c>
      <c r="W65">
        <v>1</v>
      </c>
      <c r="X65">
        <v>1</v>
      </c>
      <c r="Y65">
        <v>0</v>
      </c>
      <c r="Z65">
        <v>0</v>
      </c>
      <c r="AA65">
        <v>0</v>
      </c>
      <c r="AB65">
        <v>0</v>
      </c>
      <c r="AC65">
        <v>1</v>
      </c>
      <c r="AD65">
        <v>1</v>
      </c>
      <c r="AE65">
        <v>0</v>
      </c>
      <c r="AF65">
        <v>0</v>
      </c>
      <c r="AG65" t="s">
        <v>19</v>
      </c>
      <c r="AH65" t="s">
        <v>476</v>
      </c>
      <c r="AI65" t="s">
        <v>477</v>
      </c>
      <c r="AX65" t="s">
        <v>416</v>
      </c>
      <c r="AY65" t="s">
        <v>478</v>
      </c>
      <c r="BF65" t="s">
        <v>510</v>
      </c>
      <c r="BG65" t="s">
        <v>510</v>
      </c>
      <c r="BH65" t="s">
        <v>511</v>
      </c>
      <c r="BI65">
        <v>1.452815</v>
      </c>
      <c r="BJ65">
        <v>29.875146000000001</v>
      </c>
      <c r="BK65">
        <v>318</v>
      </c>
      <c r="BL65">
        <v>763</v>
      </c>
      <c r="BM65">
        <v>771</v>
      </c>
      <c r="BN65">
        <v>316</v>
      </c>
      <c r="BO65">
        <v>288</v>
      </c>
      <c r="BP65">
        <v>42</v>
      </c>
      <c r="BQ65">
        <v>9</v>
      </c>
      <c r="BR65">
        <v>2189</v>
      </c>
      <c r="BS65">
        <v>11</v>
      </c>
      <c r="BT65">
        <v>7</v>
      </c>
      <c r="BU65" t="s">
        <v>509</v>
      </c>
      <c r="BV65">
        <v>0</v>
      </c>
      <c r="BW65">
        <v>1</v>
      </c>
      <c r="BX65">
        <v>1</v>
      </c>
      <c r="BY65">
        <v>0</v>
      </c>
      <c r="BZ65">
        <v>0</v>
      </c>
      <c r="CA65">
        <v>0</v>
      </c>
      <c r="CB65">
        <v>0</v>
      </c>
      <c r="CC65">
        <v>0</v>
      </c>
      <c r="CD65">
        <v>0</v>
      </c>
      <c r="CE65">
        <v>19080</v>
      </c>
      <c r="CR65" t="s">
        <v>24</v>
      </c>
      <c r="CT65" s="1">
        <v>43701</v>
      </c>
      <c r="CU65" s="1">
        <v>43701</v>
      </c>
      <c r="CV65" s="5" t="s">
        <v>533</v>
      </c>
      <c r="CW65" s="5" t="s">
        <v>534</v>
      </c>
      <c r="CX65" t="s">
        <v>323</v>
      </c>
      <c r="CY65" s="5" t="s">
        <v>330</v>
      </c>
      <c r="CZ65" t="s">
        <v>406</v>
      </c>
      <c r="DA65" s="5" t="s">
        <v>384</v>
      </c>
    </row>
    <row r="66" spans="1:106" hidden="1" x14ac:dyDescent="0.3">
      <c r="A66">
        <v>6775207</v>
      </c>
      <c r="B66" s="1">
        <v>43707</v>
      </c>
      <c r="C66" t="s">
        <v>135</v>
      </c>
      <c r="D66" t="s">
        <v>36</v>
      </c>
      <c r="E66" t="s">
        <v>30</v>
      </c>
      <c r="G66" t="s">
        <v>14</v>
      </c>
      <c r="H66" t="s">
        <v>15</v>
      </c>
      <c r="I66" t="s">
        <v>481</v>
      </c>
      <c r="J66" t="s">
        <v>480</v>
      </c>
      <c r="K66">
        <v>9560</v>
      </c>
      <c r="Q66" t="s">
        <v>32</v>
      </c>
      <c r="R66">
        <v>4000000</v>
      </c>
      <c r="S66" t="s">
        <v>7</v>
      </c>
      <c r="U66" t="s">
        <v>8</v>
      </c>
      <c r="V66">
        <v>0</v>
      </c>
      <c r="W66">
        <v>1</v>
      </c>
      <c r="X66">
        <v>1</v>
      </c>
      <c r="Y66">
        <v>0</v>
      </c>
      <c r="Z66">
        <v>0</v>
      </c>
      <c r="AA66">
        <v>0</v>
      </c>
      <c r="AB66">
        <v>0</v>
      </c>
      <c r="AC66">
        <v>1</v>
      </c>
      <c r="AD66">
        <v>1</v>
      </c>
      <c r="AE66">
        <v>0</v>
      </c>
      <c r="AF66">
        <v>0</v>
      </c>
      <c r="AG66" t="s">
        <v>9</v>
      </c>
      <c r="CV66" t="s">
        <v>276</v>
      </c>
      <c r="CW66" t="s">
        <v>291</v>
      </c>
      <c r="CX66" t="s">
        <v>276</v>
      </c>
      <c r="CY66" t="s">
        <v>332</v>
      </c>
      <c r="CZ66" t="s">
        <v>343</v>
      </c>
      <c r="DA66" t="s">
        <v>391</v>
      </c>
    </row>
    <row r="67" spans="1:106" x14ac:dyDescent="0.3">
      <c r="A67">
        <v>6775327</v>
      </c>
      <c r="B67" s="1">
        <v>43707</v>
      </c>
      <c r="C67" t="s">
        <v>135</v>
      </c>
      <c r="D67" t="s">
        <v>36</v>
      </c>
      <c r="E67" t="s">
        <v>30</v>
      </c>
      <c r="G67" t="s">
        <v>14</v>
      </c>
      <c r="H67" t="s">
        <v>147</v>
      </c>
      <c r="I67" t="s">
        <v>484</v>
      </c>
      <c r="J67" t="s">
        <v>480</v>
      </c>
      <c r="K67">
        <v>9560</v>
      </c>
      <c r="Q67" t="s">
        <v>32</v>
      </c>
      <c r="R67">
        <v>4000000</v>
      </c>
      <c r="S67" t="s">
        <v>7</v>
      </c>
      <c r="U67" t="s">
        <v>8</v>
      </c>
      <c r="V67">
        <v>0</v>
      </c>
      <c r="W67">
        <v>1</v>
      </c>
      <c r="X67">
        <v>1</v>
      </c>
      <c r="Y67">
        <v>0</v>
      </c>
      <c r="Z67">
        <v>0</v>
      </c>
      <c r="AA67">
        <v>0</v>
      </c>
      <c r="AB67">
        <v>0</v>
      </c>
      <c r="AC67">
        <v>1</v>
      </c>
      <c r="AD67">
        <v>1</v>
      </c>
      <c r="AE67">
        <v>0</v>
      </c>
      <c r="AF67">
        <v>0</v>
      </c>
      <c r="AG67" t="s">
        <v>19</v>
      </c>
      <c r="AH67" t="s">
        <v>476</v>
      </c>
      <c r="AI67" t="s">
        <v>477</v>
      </c>
      <c r="AX67" t="s">
        <v>416</v>
      </c>
      <c r="AY67" t="s">
        <v>485</v>
      </c>
      <c r="BF67" t="s">
        <v>512</v>
      </c>
      <c r="BG67" t="s">
        <v>513</v>
      </c>
      <c r="BH67" t="s">
        <v>514</v>
      </c>
      <c r="BI67">
        <v>-5.958469</v>
      </c>
      <c r="BJ67">
        <v>28.013968999999999</v>
      </c>
      <c r="BK67">
        <v>2050</v>
      </c>
      <c r="BL67">
        <v>0</v>
      </c>
      <c r="BM67">
        <v>0</v>
      </c>
      <c r="BN67">
        <v>1397</v>
      </c>
      <c r="BO67">
        <v>653</v>
      </c>
      <c r="BP67">
        <v>0</v>
      </c>
      <c r="BQ67">
        <v>0</v>
      </c>
      <c r="BR67">
        <v>2050</v>
      </c>
      <c r="BS67">
        <v>0</v>
      </c>
      <c r="BT67">
        <v>0</v>
      </c>
      <c r="BU67" t="s">
        <v>509</v>
      </c>
      <c r="BV67">
        <v>0</v>
      </c>
      <c r="BW67">
        <v>1</v>
      </c>
      <c r="BX67">
        <v>1</v>
      </c>
      <c r="BY67">
        <v>0</v>
      </c>
      <c r="BZ67">
        <v>0</v>
      </c>
      <c r="CA67">
        <v>0</v>
      </c>
      <c r="CB67">
        <v>0</v>
      </c>
      <c r="CC67">
        <v>0</v>
      </c>
      <c r="CD67">
        <v>0</v>
      </c>
      <c r="CE67">
        <v>115380</v>
      </c>
      <c r="CR67" t="s">
        <v>24</v>
      </c>
      <c r="CT67" s="1">
        <v>43678</v>
      </c>
      <c r="CU67" s="1">
        <v>43678</v>
      </c>
      <c r="CV67" t="s">
        <v>311</v>
      </c>
      <c r="CW67" s="5" t="s">
        <v>320</v>
      </c>
      <c r="CX67" t="s">
        <v>311</v>
      </c>
      <c r="CY67" s="5" t="s">
        <v>337</v>
      </c>
      <c r="CZ67" t="s">
        <v>343</v>
      </c>
      <c r="DA67" s="5" t="s">
        <v>391</v>
      </c>
    </row>
    <row r="68" spans="1:106" x14ac:dyDescent="0.3">
      <c r="A68">
        <v>6775357</v>
      </c>
      <c r="B68" s="1">
        <v>43707</v>
      </c>
      <c r="C68" t="s">
        <v>135</v>
      </c>
      <c r="D68" t="s">
        <v>36</v>
      </c>
      <c r="E68" t="s">
        <v>30</v>
      </c>
      <c r="G68" t="s">
        <v>14</v>
      </c>
      <c r="H68" t="s">
        <v>147</v>
      </c>
      <c r="I68" t="s">
        <v>486</v>
      </c>
      <c r="J68" t="s">
        <v>480</v>
      </c>
      <c r="K68">
        <v>9560</v>
      </c>
      <c r="Q68" t="s">
        <v>32</v>
      </c>
      <c r="R68">
        <v>4000000</v>
      </c>
      <c r="S68" t="s">
        <v>7</v>
      </c>
      <c r="U68" t="s">
        <v>8</v>
      </c>
      <c r="V68">
        <v>0</v>
      </c>
      <c r="W68">
        <v>1</v>
      </c>
      <c r="X68">
        <v>1</v>
      </c>
      <c r="Y68">
        <v>0</v>
      </c>
      <c r="Z68">
        <v>0</v>
      </c>
      <c r="AA68">
        <v>0</v>
      </c>
      <c r="AB68">
        <v>0</v>
      </c>
      <c r="AC68">
        <v>1</v>
      </c>
      <c r="AD68">
        <v>1</v>
      </c>
      <c r="AE68">
        <v>0</v>
      </c>
      <c r="AF68">
        <v>0</v>
      </c>
      <c r="AG68" t="s">
        <v>19</v>
      </c>
      <c r="AH68" t="s">
        <v>476</v>
      </c>
      <c r="AI68" t="s">
        <v>477</v>
      </c>
      <c r="AX68" t="s">
        <v>416</v>
      </c>
      <c r="AY68" t="s">
        <v>485</v>
      </c>
      <c r="BF68" t="s">
        <v>515</v>
      </c>
      <c r="BG68" t="s">
        <v>516</v>
      </c>
      <c r="BH68" t="s">
        <v>517</v>
      </c>
      <c r="BI68">
        <v>-5.958412</v>
      </c>
      <c r="BJ68">
        <v>28.011106000000002</v>
      </c>
      <c r="BK68">
        <v>371</v>
      </c>
      <c r="BL68">
        <v>0</v>
      </c>
      <c r="BM68">
        <v>0</v>
      </c>
      <c r="BN68">
        <v>313</v>
      </c>
      <c r="BO68">
        <v>58</v>
      </c>
      <c r="BP68">
        <v>0</v>
      </c>
      <c r="BQ68">
        <v>0</v>
      </c>
      <c r="BR68">
        <v>371</v>
      </c>
      <c r="BS68">
        <v>0</v>
      </c>
      <c r="BT68">
        <v>0</v>
      </c>
      <c r="BU68" t="s">
        <v>509</v>
      </c>
      <c r="BV68">
        <v>0</v>
      </c>
      <c r="BW68">
        <v>1</v>
      </c>
      <c r="BX68">
        <v>1</v>
      </c>
      <c r="BY68">
        <v>0</v>
      </c>
      <c r="BZ68">
        <v>0</v>
      </c>
      <c r="CA68">
        <v>0</v>
      </c>
      <c r="CB68">
        <v>0</v>
      </c>
      <c r="CC68">
        <v>0</v>
      </c>
      <c r="CD68">
        <v>0</v>
      </c>
      <c r="CE68">
        <v>22140</v>
      </c>
      <c r="CR68" t="s">
        <v>24</v>
      </c>
      <c r="CT68" s="1">
        <v>43678</v>
      </c>
      <c r="CU68" s="1">
        <v>43678</v>
      </c>
      <c r="CV68" t="s">
        <v>311</v>
      </c>
      <c r="CW68" s="5" t="s">
        <v>320</v>
      </c>
      <c r="CX68" t="s">
        <v>311</v>
      </c>
      <c r="CY68" s="5" t="s">
        <v>337</v>
      </c>
      <c r="CZ68" t="s">
        <v>343</v>
      </c>
      <c r="DA68" s="5" t="s">
        <v>391</v>
      </c>
    </row>
    <row r="69" spans="1:106" x14ac:dyDescent="0.3">
      <c r="A69">
        <v>6775439</v>
      </c>
      <c r="B69" s="1">
        <v>43707</v>
      </c>
      <c r="C69" t="s">
        <v>135</v>
      </c>
      <c r="D69" t="s">
        <v>36</v>
      </c>
      <c r="E69" t="s">
        <v>30</v>
      </c>
      <c r="G69" t="s">
        <v>14</v>
      </c>
      <c r="H69" t="s">
        <v>147</v>
      </c>
      <c r="I69" t="s">
        <v>487</v>
      </c>
      <c r="J69" t="s">
        <v>480</v>
      </c>
      <c r="K69">
        <v>9560</v>
      </c>
      <c r="Q69" t="s">
        <v>32</v>
      </c>
      <c r="R69">
        <v>4000000</v>
      </c>
      <c r="S69" t="s">
        <v>7</v>
      </c>
      <c r="U69" t="s">
        <v>8</v>
      </c>
      <c r="V69">
        <v>0</v>
      </c>
      <c r="W69">
        <v>1</v>
      </c>
      <c r="X69">
        <v>1</v>
      </c>
      <c r="Y69">
        <v>0</v>
      </c>
      <c r="Z69">
        <v>0</v>
      </c>
      <c r="AA69">
        <v>0</v>
      </c>
      <c r="AB69">
        <v>0</v>
      </c>
      <c r="AC69">
        <v>1</v>
      </c>
      <c r="AD69">
        <v>1</v>
      </c>
      <c r="AE69">
        <v>0</v>
      </c>
      <c r="AF69">
        <v>0</v>
      </c>
      <c r="AG69" t="s">
        <v>19</v>
      </c>
      <c r="AH69" t="s">
        <v>476</v>
      </c>
      <c r="AI69" t="s">
        <v>477</v>
      </c>
      <c r="AX69" t="s">
        <v>416</v>
      </c>
      <c r="AY69" t="s">
        <v>485</v>
      </c>
      <c r="BF69" t="s">
        <v>518</v>
      </c>
      <c r="BG69" t="s">
        <v>518</v>
      </c>
      <c r="BH69" t="s">
        <v>519</v>
      </c>
      <c r="BI69">
        <v>-5.9582410000000001</v>
      </c>
      <c r="BJ69">
        <v>28.013249999999999</v>
      </c>
      <c r="BK69">
        <v>142</v>
      </c>
      <c r="BL69">
        <v>0</v>
      </c>
      <c r="BM69">
        <v>0</v>
      </c>
      <c r="BN69">
        <v>116</v>
      </c>
      <c r="BO69">
        <v>20</v>
      </c>
      <c r="BP69">
        <v>4</v>
      </c>
      <c r="BQ69">
        <v>2</v>
      </c>
      <c r="BR69">
        <v>142</v>
      </c>
      <c r="BS69">
        <v>0</v>
      </c>
      <c r="BT69">
        <v>0</v>
      </c>
      <c r="BU69" t="s">
        <v>509</v>
      </c>
      <c r="BV69">
        <v>0</v>
      </c>
      <c r="BW69">
        <v>1</v>
      </c>
      <c r="BX69">
        <v>1</v>
      </c>
      <c r="BY69">
        <v>0</v>
      </c>
      <c r="BZ69">
        <v>0</v>
      </c>
      <c r="CA69">
        <v>0</v>
      </c>
      <c r="CB69">
        <v>0</v>
      </c>
      <c r="CC69">
        <v>0</v>
      </c>
      <c r="CD69">
        <v>0</v>
      </c>
      <c r="CE69">
        <v>8520</v>
      </c>
      <c r="CR69" t="s">
        <v>24</v>
      </c>
      <c r="CT69" s="1">
        <v>43678</v>
      </c>
      <c r="CU69" s="1">
        <v>43678</v>
      </c>
      <c r="CV69" t="s">
        <v>311</v>
      </c>
      <c r="CW69" s="5" t="s">
        <v>320</v>
      </c>
      <c r="CX69" t="s">
        <v>311</v>
      </c>
      <c r="CY69" s="5" t="s">
        <v>337</v>
      </c>
      <c r="CZ69" t="s">
        <v>343</v>
      </c>
      <c r="DA69" s="5" t="s">
        <v>391</v>
      </c>
    </row>
    <row r="70" spans="1:106" hidden="1" x14ac:dyDescent="0.3">
      <c r="A70">
        <v>6778793</v>
      </c>
      <c r="B70" s="1">
        <v>43708</v>
      </c>
      <c r="C70" t="s">
        <v>135</v>
      </c>
      <c r="D70" t="s">
        <v>36</v>
      </c>
      <c r="E70" t="s">
        <v>2</v>
      </c>
      <c r="G70" t="s">
        <v>141</v>
      </c>
      <c r="H70" t="s">
        <v>489</v>
      </c>
      <c r="I70" t="s">
        <v>490</v>
      </c>
      <c r="J70" t="s">
        <v>491</v>
      </c>
      <c r="K70">
        <v>940</v>
      </c>
      <c r="Q70" t="s">
        <v>32</v>
      </c>
      <c r="R70">
        <v>750000</v>
      </c>
      <c r="S70" t="s">
        <v>7</v>
      </c>
      <c r="U70" t="s">
        <v>8</v>
      </c>
      <c r="V70">
        <v>0</v>
      </c>
      <c r="W70">
        <v>1</v>
      </c>
      <c r="X70">
        <v>1</v>
      </c>
      <c r="Y70">
        <v>0</v>
      </c>
      <c r="Z70">
        <v>0</v>
      </c>
      <c r="AA70">
        <v>0</v>
      </c>
      <c r="AB70">
        <v>0</v>
      </c>
      <c r="AC70">
        <v>1</v>
      </c>
      <c r="AD70">
        <v>1</v>
      </c>
      <c r="AE70">
        <v>0</v>
      </c>
      <c r="AF70">
        <v>0</v>
      </c>
      <c r="AG70" t="s">
        <v>9</v>
      </c>
      <c r="CV70" s="5" t="s">
        <v>535</v>
      </c>
      <c r="CW70" s="5" t="s">
        <v>536</v>
      </c>
      <c r="CX70" t="s">
        <v>349</v>
      </c>
      <c r="CY70" s="5" t="s">
        <v>348</v>
      </c>
      <c r="CZ70" t="s">
        <v>389</v>
      </c>
      <c r="DA70" s="5" t="s">
        <v>390</v>
      </c>
      <c r="DB70" s="12">
        <v>14813.9094689187</v>
      </c>
    </row>
    <row r="71" spans="1:106" hidden="1" x14ac:dyDescent="0.3">
      <c r="A71">
        <v>6778806</v>
      </c>
      <c r="B71" s="1">
        <v>43708</v>
      </c>
      <c r="C71" t="s">
        <v>135</v>
      </c>
      <c r="D71" t="s">
        <v>36</v>
      </c>
      <c r="E71" t="s">
        <v>2</v>
      </c>
      <c r="G71" t="s">
        <v>141</v>
      </c>
      <c r="H71" t="s">
        <v>489</v>
      </c>
      <c r="I71" t="s">
        <v>492</v>
      </c>
      <c r="J71" t="s">
        <v>491</v>
      </c>
      <c r="K71">
        <v>940</v>
      </c>
      <c r="Q71" t="s">
        <v>32</v>
      </c>
      <c r="R71">
        <v>750000</v>
      </c>
      <c r="S71" t="s">
        <v>7</v>
      </c>
      <c r="U71" t="s">
        <v>8</v>
      </c>
      <c r="V71">
        <v>0</v>
      </c>
      <c r="W71">
        <v>1</v>
      </c>
      <c r="X71">
        <v>1</v>
      </c>
      <c r="Y71">
        <v>0</v>
      </c>
      <c r="Z71">
        <v>0</v>
      </c>
      <c r="AA71">
        <v>0</v>
      </c>
      <c r="AB71">
        <v>0</v>
      </c>
      <c r="AC71">
        <v>1</v>
      </c>
      <c r="AD71">
        <v>1</v>
      </c>
      <c r="AE71">
        <v>0</v>
      </c>
      <c r="AF71">
        <v>0</v>
      </c>
      <c r="AG71" t="s">
        <v>9</v>
      </c>
      <c r="CV71" s="5" t="s">
        <v>535</v>
      </c>
      <c r="CW71" s="5" t="s">
        <v>536</v>
      </c>
      <c r="CX71" t="s">
        <v>349</v>
      </c>
      <c r="CY71" s="5" t="s">
        <v>348</v>
      </c>
      <c r="CZ71" t="s">
        <v>389</v>
      </c>
      <c r="DA71" s="5" t="s">
        <v>390</v>
      </c>
    </row>
    <row r="72" spans="1:106" hidden="1" x14ac:dyDescent="0.3">
      <c r="A72">
        <v>6778807</v>
      </c>
      <c r="B72" s="1">
        <v>43708</v>
      </c>
      <c r="C72" t="s">
        <v>135</v>
      </c>
      <c r="D72" t="s">
        <v>36</v>
      </c>
      <c r="E72" t="s">
        <v>2</v>
      </c>
      <c r="G72" t="s">
        <v>141</v>
      </c>
      <c r="H72" t="s">
        <v>489</v>
      </c>
      <c r="I72" t="s">
        <v>493</v>
      </c>
      <c r="J72" t="s">
        <v>491</v>
      </c>
      <c r="K72">
        <v>940</v>
      </c>
      <c r="Q72" t="s">
        <v>32</v>
      </c>
      <c r="R72">
        <v>750000</v>
      </c>
      <c r="S72" t="s">
        <v>7</v>
      </c>
      <c r="U72" t="s">
        <v>8</v>
      </c>
      <c r="V72">
        <v>0</v>
      </c>
      <c r="W72">
        <v>1</v>
      </c>
      <c r="X72">
        <v>1</v>
      </c>
      <c r="Y72">
        <v>0</v>
      </c>
      <c r="Z72">
        <v>0</v>
      </c>
      <c r="AA72">
        <v>0</v>
      </c>
      <c r="AB72">
        <v>0</v>
      </c>
      <c r="AC72">
        <v>1</v>
      </c>
      <c r="AD72">
        <v>1</v>
      </c>
      <c r="AE72">
        <v>0</v>
      </c>
      <c r="AF72">
        <v>0</v>
      </c>
      <c r="AG72" t="s">
        <v>9</v>
      </c>
      <c r="CV72" s="5" t="s">
        <v>535</v>
      </c>
      <c r="CW72" s="5" t="s">
        <v>536</v>
      </c>
      <c r="CX72" t="s">
        <v>349</v>
      </c>
      <c r="CY72" s="5" t="s">
        <v>348</v>
      </c>
      <c r="CZ72" t="s">
        <v>389</v>
      </c>
      <c r="DA72" s="5" t="s">
        <v>390</v>
      </c>
    </row>
    <row r="73" spans="1:106" hidden="1" x14ac:dyDescent="0.3">
      <c r="A73">
        <v>6778774</v>
      </c>
      <c r="B73" s="1">
        <v>43708</v>
      </c>
      <c r="C73" t="s">
        <v>135</v>
      </c>
      <c r="D73" t="s">
        <v>36</v>
      </c>
      <c r="E73" t="s">
        <v>30</v>
      </c>
      <c r="G73" t="s">
        <v>81</v>
      </c>
      <c r="H73" t="s">
        <v>150</v>
      </c>
      <c r="I73" t="s">
        <v>479</v>
      </c>
      <c r="J73" t="s">
        <v>480</v>
      </c>
      <c r="K73">
        <v>4560</v>
      </c>
      <c r="Q73" t="s">
        <v>32</v>
      </c>
      <c r="R73">
        <v>4000000</v>
      </c>
      <c r="S73" t="s">
        <v>7</v>
      </c>
      <c r="U73" t="s">
        <v>8</v>
      </c>
      <c r="V73">
        <v>0</v>
      </c>
      <c r="W73">
        <v>1</v>
      </c>
      <c r="X73">
        <v>1</v>
      </c>
      <c r="Y73">
        <v>0</v>
      </c>
      <c r="Z73">
        <v>0</v>
      </c>
      <c r="AA73">
        <v>0</v>
      </c>
      <c r="AB73">
        <v>0</v>
      </c>
      <c r="AC73">
        <v>1</v>
      </c>
      <c r="AD73">
        <v>1</v>
      </c>
      <c r="AE73">
        <v>0</v>
      </c>
      <c r="AF73">
        <v>0</v>
      </c>
      <c r="AG73" t="s">
        <v>9</v>
      </c>
      <c r="CV73" t="s">
        <v>307</v>
      </c>
      <c r="CW73" s="5" t="s">
        <v>313</v>
      </c>
      <c r="CX73" t="s">
        <v>323</v>
      </c>
      <c r="CY73" s="5" t="s">
        <v>330</v>
      </c>
      <c r="CZ73" t="s">
        <v>406</v>
      </c>
      <c r="DA73" s="5" t="s">
        <v>384</v>
      </c>
    </row>
    <row r="74" spans="1:106" hidden="1" x14ac:dyDescent="0.3">
      <c r="A74">
        <v>6778778</v>
      </c>
      <c r="B74" s="1">
        <v>43708</v>
      </c>
      <c r="C74" t="s">
        <v>135</v>
      </c>
      <c r="D74" t="s">
        <v>36</v>
      </c>
      <c r="E74" t="s">
        <v>30</v>
      </c>
      <c r="G74" t="s">
        <v>81</v>
      </c>
      <c r="H74" t="s">
        <v>150</v>
      </c>
      <c r="I74" t="s">
        <v>150</v>
      </c>
      <c r="J74" t="s">
        <v>480</v>
      </c>
      <c r="K74">
        <v>9860</v>
      </c>
      <c r="Q74" t="s">
        <v>32</v>
      </c>
      <c r="R74">
        <v>4000000</v>
      </c>
      <c r="S74" t="s">
        <v>7</v>
      </c>
      <c r="U74" t="s">
        <v>8</v>
      </c>
      <c r="V74">
        <v>0</v>
      </c>
      <c r="W74">
        <v>1</v>
      </c>
      <c r="X74">
        <v>1</v>
      </c>
      <c r="Y74">
        <v>0</v>
      </c>
      <c r="Z74">
        <v>0</v>
      </c>
      <c r="AA74">
        <v>0</v>
      </c>
      <c r="AB74">
        <v>0</v>
      </c>
      <c r="AC74">
        <v>1</v>
      </c>
      <c r="AD74">
        <v>1</v>
      </c>
      <c r="AE74">
        <v>0</v>
      </c>
      <c r="AF74">
        <v>0</v>
      </c>
      <c r="AG74" t="s">
        <v>9</v>
      </c>
      <c r="CV74" t="s">
        <v>307</v>
      </c>
      <c r="CW74" s="5" t="s">
        <v>313</v>
      </c>
      <c r="CX74" t="s">
        <v>323</v>
      </c>
      <c r="CY74" s="5" t="s">
        <v>330</v>
      </c>
      <c r="CZ74" t="s">
        <v>406</v>
      </c>
      <c r="DA74" s="5" t="s">
        <v>384</v>
      </c>
    </row>
    <row r="75" spans="1:106" hidden="1" x14ac:dyDescent="0.3">
      <c r="A75">
        <v>6778781</v>
      </c>
      <c r="B75" s="1">
        <v>43708</v>
      </c>
      <c r="C75" t="s">
        <v>135</v>
      </c>
      <c r="D75" t="s">
        <v>36</v>
      </c>
      <c r="E75" t="s">
        <v>30</v>
      </c>
      <c r="G75" t="s">
        <v>81</v>
      </c>
      <c r="H75" t="s">
        <v>150</v>
      </c>
      <c r="I75" t="s">
        <v>488</v>
      </c>
      <c r="J75" t="s">
        <v>480</v>
      </c>
      <c r="K75">
        <v>9860</v>
      </c>
      <c r="Q75" t="s">
        <v>32</v>
      </c>
      <c r="R75">
        <v>4000000</v>
      </c>
      <c r="S75" t="s">
        <v>7</v>
      </c>
      <c r="U75" t="s">
        <v>8</v>
      </c>
      <c r="V75">
        <v>0</v>
      </c>
      <c r="W75">
        <v>1</v>
      </c>
      <c r="X75">
        <v>1</v>
      </c>
      <c r="Y75">
        <v>0</v>
      </c>
      <c r="Z75">
        <v>0</v>
      </c>
      <c r="AA75">
        <v>0</v>
      </c>
      <c r="AB75">
        <v>0</v>
      </c>
      <c r="AC75">
        <v>1</v>
      </c>
      <c r="AD75">
        <v>1</v>
      </c>
      <c r="AE75">
        <v>0</v>
      </c>
      <c r="AF75">
        <v>0</v>
      </c>
      <c r="AG75" t="s">
        <v>9</v>
      </c>
      <c r="CV75" t="s">
        <v>307</v>
      </c>
      <c r="CW75" s="5" t="s">
        <v>313</v>
      </c>
      <c r="CX75" t="s">
        <v>323</v>
      </c>
      <c r="CY75" s="5" t="s">
        <v>330</v>
      </c>
      <c r="CZ75" t="s">
        <v>406</v>
      </c>
      <c r="DA75" s="5" t="s">
        <v>384</v>
      </c>
    </row>
    <row r="76" spans="1:106" x14ac:dyDescent="0.3">
      <c r="A76">
        <v>6782118</v>
      </c>
      <c r="B76" s="1">
        <v>43708</v>
      </c>
      <c r="C76" t="s">
        <v>135</v>
      </c>
      <c r="D76" t="s">
        <v>36</v>
      </c>
      <c r="E76" t="s">
        <v>302</v>
      </c>
      <c r="G76" t="s">
        <v>136</v>
      </c>
      <c r="H76" t="s">
        <v>137</v>
      </c>
      <c r="I76" t="s">
        <v>139</v>
      </c>
      <c r="J76" t="s">
        <v>494</v>
      </c>
      <c r="K76">
        <v>3700</v>
      </c>
      <c r="Q76" t="s">
        <v>32</v>
      </c>
      <c r="R76">
        <v>2540000</v>
      </c>
      <c r="S76" t="s">
        <v>7</v>
      </c>
      <c r="U76" t="s">
        <v>8</v>
      </c>
      <c r="V76">
        <v>0</v>
      </c>
      <c r="W76">
        <v>1</v>
      </c>
      <c r="X76">
        <v>1</v>
      </c>
      <c r="Y76">
        <v>0</v>
      </c>
      <c r="Z76">
        <v>0</v>
      </c>
      <c r="AA76">
        <v>0</v>
      </c>
      <c r="AB76">
        <v>0</v>
      </c>
      <c r="AC76">
        <v>1</v>
      </c>
      <c r="AD76">
        <v>1</v>
      </c>
      <c r="AE76">
        <v>0</v>
      </c>
      <c r="AF76">
        <v>0</v>
      </c>
      <c r="AG76" t="s">
        <v>19</v>
      </c>
      <c r="AH76" t="s">
        <v>476</v>
      </c>
      <c r="AI76" t="s">
        <v>477</v>
      </c>
      <c r="AX76" t="s">
        <v>416</v>
      </c>
      <c r="AY76" t="s">
        <v>495</v>
      </c>
      <c r="BF76" t="s">
        <v>520</v>
      </c>
      <c r="BG76" t="s">
        <v>521</v>
      </c>
      <c r="BH76" t="s">
        <v>522</v>
      </c>
      <c r="BI76">
        <v>7.8269444400000001</v>
      </c>
      <c r="BJ76">
        <v>22.993888890000001</v>
      </c>
      <c r="BK76">
        <v>356</v>
      </c>
      <c r="BL76">
        <v>316</v>
      </c>
      <c r="BM76">
        <v>40</v>
      </c>
      <c r="BN76">
        <v>1695</v>
      </c>
      <c r="BO76">
        <v>592</v>
      </c>
      <c r="BP76">
        <v>0</v>
      </c>
      <c r="BQ76">
        <v>0</v>
      </c>
      <c r="BR76">
        <v>2643</v>
      </c>
      <c r="BS76">
        <v>0</v>
      </c>
      <c r="BT76">
        <v>0</v>
      </c>
      <c r="BU76" t="s">
        <v>509</v>
      </c>
      <c r="BV76">
        <v>0</v>
      </c>
      <c r="BW76">
        <v>1</v>
      </c>
      <c r="BX76">
        <v>1</v>
      </c>
      <c r="BY76">
        <v>0</v>
      </c>
      <c r="BZ76">
        <v>0</v>
      </c>
      <c r="CA76">
        <v>0</v>
      </c>
      <c r="CB76">
        <v>0</v>
      </c>
      <c r="CC76">
        <v>0</v>
      </c>
      <c r="CD76">
        <v>0</v>
      </c>
      <c r="CE76">
        <v>22500</v>
      </c>
      <c r="CR76" t="s">
        <v>24</v>
      </c>
      <c r="CT76" s="1">
        <v>43678</v>
      </c>
      <c r="CU76" s="1">
        <v>43678</v>
      </c>
      <c r="CV76" t="s">
        <v>312</v>
      </c>
      <c r="CW76" s="5" t="s">
        <v>319</v>
      </c>
      <c r="CX76" t="s">
        <v>328</v>
      </c>
      <c r="CY76" s="5" t="s">
        <v>334</v>
      </c>
      <c r="CZ76" t="s">
        <v>342</v>
      </c>
      <c r="DA76" s="5" t="s">
        <v>408</v>
      </c>
    </row>
    <row r="77" spans="1:106" hidden="1" x14ac:dyDescent="0.3">
      <c r="A77">
        <v>6782414</v>
      </c>
      <c r="B77" s="1">
        <v>43709</v>
      </c>
      <c r="C77" t="s">
        <v>135</v>
      </c>
      <c r="D77" t="s">
        <v>36</v>
      </c>
      <c r="E77" t="s">
        <v>302</v>
      </c>
      <c r="G77" t="s">
        <v>76</v>
      </c>
      <c r="H77" t="s">
        <v>496</v>
      </c>
      <c r="I77" t="s">
        <v>497</v>
      </c>
      <c r="J77" t="s">
        <v>494</v>
      </c>
      <c r="K77">
        <v>3700</v>
      </c>
      <c r="Q77" t="s">
        <v>32</v>
      </c>
      <c r="R77">
        <v>2540000</v>
      </c>
      <c r="S77" t="s">
        <v>7</v>
      </c>
      <c r="U77" t="s">
        <v>8</v>
      </c>
      <c r="V77">
        <v>0</v>
      </c>
      <c r="W77">
        <v>1</v>
      </c>
      <c r="X77">
        <v>1</v>
      </c>
      <c r="Y77">
        <v>0</v>
      </c>
      <c r="Z77">
        <v>0</v>
      </c>
      <c r="AA77">
        <v>0</v>
      </c>
      <c r="AB77">
        <v>0</v>
      </c>
      <c r="AC77">
        <v>1</v>
      </c>
      <c r="AD77">
        <v>1</v>
      </c>
      <c r="AE77">
        <v>0</v>
      </c>
      <c r="AF77">
        <v>0</v>
      </c>
      <c r="AG77" t="s">
        <v>9</v>
      </c>
      <c r="CV77" s="5" t="s">
        <v>324</v>
      </c>
      <c r="CW77" s="5" t="s">
        <v>537</v>
      </c>
      <c r="CX77" s="5" t="s">
        <v>324</v>
      </c>
      <c r="CY77" s="5" t="s">
        <v>333</v>
      </c>
      <c r="CZ77" s="5" t="s">
        <v>341</v>
      </c>
      <c r="DA77" s="5" t="s">
        <v>386</v>
      </c>
    </row>
    <row r="78" spans="1:106" hidden="1" x14ac:dyDescent="0.3">
      <c r="A78">
        <v>6782415</v>
      </c>
      <c r="B78" s="1">
        <v>43709</v>
      </c>
      <c r="C78" t="s">
        <v>135</v>
      </c>
      <c r="D78" t="s">
        <v>36</v>
      </c>
      <c r="E78" t="s">
        <v>302</v>
      </c>
      <c r="G78" t="s">
        <v>76</v>
      </c>
      <c r="H78" t="s">
        <v>496</v>
      </c>
      <c r="I78" t="s">
        <v>498</v>
      </c>
      <c r="J78" t="s">
        <v>480</v>
      </c>
      <c r="K78">
        <v>3700</v>
      </c>
      <c r="Q78" t="s">
        <v>32</v>
      </c>
      <c r="R78">
        <v>2540000</v>
      </c>
      <c r="S78" t="s">
        <v>7</v>
      </c>
      <c r="U78" t="s">
        <v>8</v>
      </c>
      <c r="V78">
        <v>0</v>
      </c>
      <c r="W78">
        <v>1</v>
      </c>
      <c r="X78">
        <v>1</v>
      </c>
      <c r="Y78">
        <v>0</v>
      </c>
      <c r="Z78">
        <v>0</v>
      </c>
      <c r="AA78">
        <v>0</v>
      </c>
      <c r="AB78">
        <v>0</v>
      </c>
      <c r="AC78">
        <v>1</v>
      </c>
      <c r="AD78">
        <v>1</v>
      </c>
      <c r="AE78">
        <v>0</v>
      </c>
      <c r="AF78">
        <v>0</v>
      </c>
      <c r="AG78" t="s">
        <v>9</v>
      </c>
      <c r="CV78" s="5" t="s">
        <v>324</v>
      </c>
      <c r="CW78" s="5" t="s">
        <v>537</v>
      </c>
      <c r="CX78" s="5" t="s">
        <v>324</v>
      </c>
      <c r="CY78" s="5" t="s">
        <v>333</v>
      </c>
      <c r="CZ78" s="5" t="s">
        <v>341</v>
      </c>
      <c r="DA78" s="5" t="s">
        <v>386</v>
      </c>
    </row>
    <row r="79" spans="1:106" hidden="1" x14ac:dyDescent="0.3">
      <c r="A79">
        <v>6782418</v>
      </c>
      <c r="B79" s="1">
        <v>43709</v>
      </c>
      <c r="C79" t="s">
        <v>135</v>
      </c>
      <c r="D79" t="s">
        <v>36</v>
      </c>
      <c r="E79" t="s">
        <v>302</v>
      </c>
      <c r="G79" t="s">
        <v>76</v>
      </c>
      <c r="H79" t="s">
        <v>496</v>
      </c>
      <c r="I79" t="s">
        <v>499</v>
      </c>
      <c r="J79" t="s">
        <v>480</v>
      </c>
      <c r="K79">
        <v>3700</v>
      </c>
      <c r="Q79" t="s">
        <v>32</v>
      </c>
      <c r="R79">
        <v>2540000</v>
      </c>
      <c r="S79" t="s">
        <v>7</v>
      </c>
      <c r="U79" t="s">
        <v>8</v>
      </c>
      <c r="V79">
        <v>0</v>
      </c>
      <c r="W79">
        <v>1</v>
      </c>
      <c r="X79">
        <v>1</v>
      </c>
      <c r="Y79">
        <v>0</v>
      </c>
      <c r="Z79">
        <v>0</v>
      </c>
      <c r="AA79">
        <v>0</v>
      </c>
      <c r="AB79">
        <v>0</v>
      </c>
      <c r="AC79">
        <v>1</v>
      </c>
      <c r="AD79">
        <v>1</v>
      </c>
      <c r="AE79">
        <v>0</v>
      </c>
      <c r="AF79">
        <v>0</v>
      </c>
      <c r="AG79" t="s">
        <v>9</v>
      </c>
      <c r="CV79" s="5" t="s">
        <v>324</v>
      </c>
      <c r="CW79" s="5" t="s">
        <v>537</v>
      </c>
      <c r="CX79" s="5" t="s">
        <v>324</v>
      </c>
      <c r="CY79" s="5" t="s">
        <v>333</v>
      </c>
      <c r="CZ79" s="5" t="s">
        <v>341</v>
      </c>
      <c r="DA79" s="5" t="s">
        <v>386</v>
      </c>
    </row>
    <row r="80" spans="1:106" x14ac:dyDescent="0.3">
      <c r="A80">
        <v>6782241</v>
      </c>
      <c r="B80" s="1">
        <v>43709</v>
      </c>
      <c r="C80" t="s">
        <v>135</v>
      </c>
      <c r="D80" t="s">
        <v>36</v>
      </c>
      <c r="E80" t="s">
        <v>302</v>
      </c>
      <c r="G80" t="s">
        <v>136</v>
      </c>
      <c r="H80" t="s">
        <v>137</v>
      </c>
      <c r="I80" t="s">
        <v>140</v>
      </c>
      <c r="J80" t="s">
        <v>494</v>
      </c>
      <c r="K80">
        <v>3700</v>
      </c>
      <c r="Q80" t="s">
        <v>32</v>
      </c>
      <c r="R80">
        <v>2540000</v>
      </c>
      <c r="S80" t="s">
        <v>7</v>
      </c>
      <c r="U80" t="s">
        <v>8</v>
      </c>
      <c r="V80">
        <v>0</v>
      </c>
      <c r="W80">
        <v>1</v>
      </c>
      <c r="X80">
        <v>1</v>
      </c>
      <c r="Y80">
        <v>0</v>
      </c>
      <c r="Z80">
        <v>0</v>
      </c>
      <c r="AA80">
        <v>0</v>
      </c>
      <c r="AB80">
        <v>0</v>
      </c>
      <c r="AC80">
        <v>1</v>
      </c>
      <c r="AD80">
        <v>1</v>
      </c>
      <c r="AE80">
        <v>0</v>
      </c>
      <c r="AF80">
        <v>0</v>
      </c>
      <c r="AG80" t="s">
        <v>19</v>
      </c>
      <c r="AH80" t="s">
        <v>476</v>
      </c>
      <c r="AI80" t="s">
        <v>477</v>
      </c>
      <c r="AX80" t="s">
        <v>416</v>
      </c>
      <c r="AY80" t="s">
        <v>495</v>
      </c>
      <c r="BF80" t="s">
        <v>523</v>
      </c>
      <c r="BG80" t="s">
        <v>524</v>
      </c>
      <c r="BI80" t="s">
        <v>527</v>
      </c>
      <c r="BJ80" t="s">
        <v>529</v>
      </c>
      <c r="BK80">
        <v>356</v>
      </c>
      <c r="BL80">
        <v>318</v>
      </c>
      <c r="BM80">
        <v>38</v>
      </c>
      <c r="BN80">
        <v>1264</v>
      </c>
      <c r="BO80">
        <v>465</v>
      </c>
      <c r="BP80">
        <v>0</v>
      </c>
      <c r="BQ80">
        <v>0</v>
      </c>
      <c r="BR80">
        <v>2085</v>
      </c>
      <c r="BS80">
        <v>0</v>
      </c>
      <c r="BT80">
        <v>0</v>
      </c>
      <c r="BU80" t="s">
        <v>509</v>
      </c>
      <c r="BV80">
        <v>0</v>
      </c>
      <c r="BW80">
        <v>1</v>
      </c>
      <c r="BX80">
        <v>1</v>
      </c>
      <c r="BY80">
        <v>0</v>
      </c>
      <c r="BZ80">
        <v>0</v>
      </c>
      <c r="CA80">
        <v>0</v>
      </c>
      <c r="CB80">
        <v>0</v>
      </c>
      <c r="CC80">
        <v>0</v>
      </c>
      <c r="CD80">
        <v>0</v>
      </c>
      <c r="CE80">
        <v>22500</v>
      </c>
      <c r="CR80" t="s">
        <v>24</v>
      </c>
      <c r="CT80" s="1">
        <v>43678</v>
      </c>
      <c r="CU80" s="1">
        <v>43678</v>
      </c>
      <c r="CV80" t="s">
        <v>312</v>
      </c>
      <c r="CW80" s="5" t="s">
        <v>319</v>
      </c>
      <c r="CX80" t="s">
        <v>328</v>
      </c>
      <c r="CY80" s="5" t="s">
        <v>334</v>
      </c>
      <c r="CZ80" t="s">
        <v>342</v>
      </c>
      <c r="DA80" s="5" t="s">
        <v>408</v>
      </c>
    </row>
    <row r="81" spans="1:106" x14ac:dyDescent="0.3">
      <c r="A81">
        <v>6782282</v>
      </c>
      <c r="B81" s="1">
        <v>43709</v>
      </c>
      <c r="C81" t="s">
        <v>135</v>
      </c>
      <c r="D81" t="s">
        <v>36</v>
      </c>
      <c r="E81" t="s">
        <v>302</v>
      </c>
      <c r="G81" t="s">
        <v>136</v>
      </c>
      <c r="H81" t="s">
        <v>137</v>
      </c>
      <c r="I81" t="s">
        <v>138</v>
      </c>
      <c r="J81" t="s">
        <v>494</v>
      </c>
      <c r="K81">
        <v>3700</v>
      </c>
      <c r="Q81" t="s">
        <v>32</v>
      </c>
      <c r="R81">
        <v>2540000</v>
      </c>
      <c r="S81" t="s">
        <v>7</v>
      </c>
      <c r="U81" t="s">
        <v>8</v>
      </c>
      <c r="V81">
        <v>0</v>
      </c>
      <c r="W81">
        <v>1</v>
      </c>
      <c r="X81">
        <v>1</v>
      </c>
      <c r="Y81">
        <v>0</v>
      </c>
      <c r="Z81">
        <v>0</v>
      </c>
      <c r="AA81">
        <v>0</v>
      </c>
      <c r="AB81">
        <v>0</v>
      </c>
      <c r="AC81">
        <v>1</v>
      </c>
      <c r="AD81">
        <v>1</v>
      </c>
      <c r="AE81">
        <v>0</v>
      </c>
      <c r="AF81">
        <v>0</v>
      </c>
      <c r="AG81" t="s">
        <v>19</v>
      </c>
      <c r="AH81" t="s">
        <v>476</v>
      </c>
      <c r="AI81" t="s">
        <v>477</v>
      </c>
      <c r="AX81" t="s">
        <v>416</v>
      </c>
      <c r="AY81" t="s">
        <v>495</v>
      </c>
      <c r="BF81" t="s">
        <v>525</v>
      </c>
      <c r="BG81" t="s">
        <v>526</v>
      </c>
      <c r="BI81" t="s">
        <v>528</v>
      </c>
      <c r="BJ81" t="s">
        <v>530</v>
      </c>
      <c r="BK81">
        <v>187</v>
      </c>
      <c r="BL81">
        <v>170</v>
      </c>
      <c r="BM81">
        <v>17</v>
      </c>
      <c r="BN81">
        <v>748</v>
      </c>
      <c r="BO81">
        <v>242</v>
      </c>
      <c r="BP81">
        <v>0</v>
      </c>
      <c r="BQ81">
        <v>0</v>
      </c>
      <c r="BR81">
        <v>1177</v>
      </c>
      <c r="BS81">
        <v>0</v>
      </c>
      <c r="BT81">
        <v>0</v>
      </c>
      <c r="BU81" t="s">
        <v>509</v>
      </c>
      <c r="BV81">
        <v>0</v>
      </c>
      <c r="BW81">
        <v>1</v>
      </c>
      <c r="BX81">
        <v>1</v>
      </c>
      <c r="BY81">
        <v>0</v>
      </c>
      <c r="BZ81">
        <v>0</v>
      </c>
      <c r="CA81">
        <v>0</v>
      </c>
      <c r="CB81">
        <v>0</v>
      </c>
      <c r="CC81">
        <v>0</v>
      </c>
      <c r="CD81">
        <v>0</v>
      </c>
      <c r="CE81">
        <v>11687</v>
      </c>
      <c r="CR81" t="s">
        <v>24</v>
      </c>
      <c r="CT81" s="1">
        <v>43678</v>
      </c>
      <c r="CU81" s="1">
        <v>43678</v>
      </c>
      <c r="CV81" t="s">
        <v>312</v>
      </c>
      <c r="CW81" s="5" t="s">
        <v>319</v>
      </c>
      <c r="CX81" t="s">
        <v>328</v>
      </c>
      <c r="CY81" s="5" t="s">
        <v>334</v>
      </c>
      <c r="CZ81" t="s">
        <v>342</v>
      </c>
      <c r="DA81" s="5" t="s">
        <v>408</v>
      </c>
    </row>
    <row r="82" spans="1:106" x14ac:dyDescent="0.3">
      <c r="A82">
        <v>6796060</v>
      </c>
      <c r="B82" s="1">
        <v>43709</v>
      </c>
      <c r="C82" t="s">
        <v>135</v>
      </c>
      <c r="D82" t="s">
        <v>36</v>
      </c>
      <c r="E82" t="s">
        <v>2</v>
      </c>
      <c r="G82" t="s">
        <v>141</v>
      </c>
      <c r="H82" t="s">
        <v>142</v>
      </c>
      <c r="I82" t="s">
        <v>143</v>
      </c>
      <c r="J82" t="s">
        <v>144</v>
      </c>
      <c r="K82">
        <v>10000</v>
      </c>
      <c r="Q82" t="s">
        <v>32</v>
      </c>
      <c r="R82">
        <v>1091832</v>
      </c>
      <c r="S82" t="s">
        <v>7</v>
      </c>
      <c r="U82" t="s">
        <v>414</v>
      </c>
      <c r="V82">
        <v>0</v>
      </c>
      <c r="W82">
        <v>1</v>
      </c>
      <c r="X82">
        <v>1</v>
      </c>
      <c r="Y82">
        <v>0</v>
      </c>
      <c r="Z82">
        <v>0</v>
      </c>
      <c r="AA82">
        <v>0</v>
      </c>
      <c r="AB82">
        <v>0</v>
      </c>
      <c r="AC82">
        <v>0</v>
      </c>
      <c r="AD82">
        <v>0</v>
      </c>
      <c r="AE82">
        <v>0</v>
      </c>
      <c r="AF82">
        <v>0</v>
      </c>
      <c r="AG82" t="s">
        <v>19</v>
      </c>
      <c r="AH82" t="s">
        <v>145</v>
      </c>
      <c r="AK82" t="s">
        <v>146</v>
      </c>
      <c r="BF82" t="s">
        <v>531</v>
      </c>
      <c r="BG82" t="s">
        <v>326</v>
      </c>
      <c r="BH82" t="s">
        <v>532</v>
      </c>
      <c r="BI82">
        <v>-4.1062820000000002</v>
      </c>
      <c r="BJ82">
        <v>29.106293000000001</v>
      </c>
      <c r="BK82">
        <v>2161</v>
      </c>
      <c r="BL82">
        <v>6697</v>
      </c>
      <c r="BM82">
        <v>7044</v>
      </c>
      <c r="BN82">
        <v>419</v>
      </c>
      <c r="BO82">
        <v>564</v>
      </c>
      <c r="BP82">
        <v>3339</v>
      </c>
      <c r="BQ82">
        <v>2979</v>
      </c>
      <c r="BR82">
        <v>21042</v>
      </c>
      <c r="BS82">
        <v>100</v>
      </c>
      <c r="BT82">
        <v>69</v>
      </c>
      <c r="BU82" t="s">
        <v>29</v>
      </c>
      <c r="BV82">
        <v>1</v>
      </c>
      <c r="BW82">
        <v>1</v>
      </c>
      <c r="BX82">
        <v>0</v>
      </c>
      <c r="BY82">
        <v>0</v>
      </c>
      <c r="BZ82">
        <v>0</v>
      </c>
      <c r="CA82">
        <v>0</v>
      </c>
      <c r="CB82">
        <v>0</v>
      </c>
      <c r="CC82">
        <v>0</v>
      </c>
      <c r="CD82">
        <v>0</v>
      </c>
      <c r="CE82">
        <v>446425</v>
      </c>
      <c r="CR82" t="s">
        <v>24</v>
      </c>
      <c r="CT82" s="1">
        <v>43617</v>
      </c>
      <c r="CU82" s="1">
        <v>43617</v>
      </c>
      <c r="CV82" t="s">
        <v>315</v>
      </c>
      <c r="CW82" s="5" t="s">
        <v>314</v>
      </c>
      <c r="CX82" s="5" t="s">
        <v>326</v>
      </c>
      <c r="CY82" s="5" t="s">
        <v>345</v>
      </c>
      <c r="CZ82" s="5" t="s">
        <v>389</v>
      </c>
      <c r="DA82" s="5" t="s">
        <v>390</v>
      </c>
      <c r="DB82">
        <v>14243.769453090015</v>
      </c>
    </row>
    <row r="83" spans="1:106" hidden="1" x14ac:dyDescent="0.3">
      <c r="A83">
        <v>6863005</v>
      </c>
      <c r="B83" s="1">
        <v>43717</v>
      </c>
      <c r="C83" t="s">
        <v>124</v>
      </c>
      <c r="D83" t="s">
        <v>36</v>
      </c>
      <c r="E83" t="s">
        <v>2</v>
      </c>
      <c r="G83" t="s">
        <v>427</v>
      </c>
      <c r="H83" t="s">
        <v>428</v>
      </c>
      <c r="I83" t="s">
        <v>429</v>
      </c>
      <c r="J83" t="s">
        <v>539</v>
      </c>
      <c r="K83">
        <v>718</v>
      </c>
      <c r="L83">
        <v>818</v>
      </c>
      <c r="M83">
        <v>776</v>
      </c>
      <c r="N83">
        <v>1224</v>
      </c>
      <c r="O83">
        <v>3084</v>
      </c>
      <c r="P83">
        <v>320</v>
      </c>
      <c r="Q83">
        <v>1594</v>
      </c>
      <c r="R83">
        <v>730000</v>
      </c>
      <c r="S83" t="s">
        <v>7</v>
      </c>
      <c r="U83" t="s">
        <v>134</v>
      </c>
      <c r="V83">
        <v>0</v>
      </c>
      <c r="W83">
        <v>1</v>
      </c>
      <c r="X83">
        <v>0</v>
      </c>
      <c r="Y83">
        <v>0</v>
      </c>
      <c r="Z83">
        <v>0</v>
      </c>
      <c r="AA83">
        <v>0</v>
      </c>
      <c r="AB83">
        <v>0</v>
      </c>
      <c r="AC83">
        <v>0</v>
      </c>
      <c r="AD83">
        <v>0</v>
      </c>
      <c r="AE83">
        <v>0</v>
      </c>
      <c r="AF83">
        <v>0</v>
      </c>
      <c r="AG83" t="s">
        <v>9</v>
      </c>
      <c r="CV83" t="s">
        <v>445</v>
      </c>
      <c r="CW83" t="s">
        <v>466</v>
      </c>
      <c r="CX83" t="s">
        <v>445</v>
      </c>
      <c r="CY83" t="s">
        <v>467</v>
      </c>
      <c r="CZ83" t="s">
        <v>444</v>
      </c>
      <c r="DA83" t="s">
        <v>468</v>
      </c>
    </row>
    <row r="84" spans="1:106" x14ac:dyDescent="0.3">
      <c r="A84">
        <v>6867023</v>
      </c>
      <c r="B84" s="1">
        <v>43718</v>
      </c>
      <c r="C84" t="s">
        <v>42</v>
      </c>
      <c r="D84" t="s">
        <v>11</v>
      </c>
      <c r="E84" t="s">
        <v>30</v>
      </c>
      <c r="G84" t="s">
        <v>14</v>
      </c>
      <c r="H84" t="s">
        <v>16</v>
      </c>
      <c r="I84" t="s">
        <v>540</v>
      </c>
      <c r="J84" t="s">
        <v>31</v>
      </c>
      <c r="K84">
        <v>480</v>
      </c>
      <c r="L84">
        <v>288</v>
      </c>
      <c r="M84">
        <v>192</v>
      </c>
      <c r="N84">
        <v>216</v>
      </c>
      <c r="O84">
        <v>168</v>
      </c>
      <c r="P84">
        <v>96</v>
      </c>
      <c r="Q84">
        <v>480</v>
      </c>
      <c r="R84">
        <v>1100000</v>
      </c>
      <c r="S84" t="s">
        <v>7</v>
      </c>
      <c r="U84" t="s">
        <v>541</v>
      </c>
      <c r="V84">
        <v>1</v>
      </c>
      <c r="W84">
        <v>0</v>
      </c>
      <c r="X84">
        <v>1</v>
      </c>
      <c r="Y84">
        <v>0</v>
      </c>
      <c r="Z84">
        <v>1</v>
      </c>
      <c r="AA84">
        <v>0</v>
      </c>
      <c r="AB84">
        <v>0</v>
      </c>
      <c r="AC84">
        <v>0</v>
      </c>
      <c r="AD84">
        <v>0</v>
      </c>
      <c r="AE84">
        <v>0</v>
      </c>
      <c r="AF84">
        <v>0</v>
      </c>
      <c r="AG84" t="s">
        <v>19</v>
      </c>
      <c r="AH84" t="s">
        <v>20</v>
      </c>
      <c r="BF84" t="s">
        <v>548</v>
      </c>
      <c r="BG84" t="s">
        <v>548</v>
      </c>
      <c r="BH84" t="s">
        <v>549</v>
      </c>
      <c r="BI84">
        <v>-5.9368780000000001</v>
      </c>
      <c r="BJ84">
        <v>29.179859</v>
      </c>
      <c r="BK84">
        <v>480</v>
      </c>
      <c r="BL84">
        <f>130*5</f>
        <v>650</v>
      </c>
      <c r="BM84">
        <f>86*5</f>
        <v>430</v>
      </c>
      <c r="BN84">
        <f>101*5</f>
        <v>505</v>
      </c>
      <c r="BO84">
        <f>67*5</f>
        <v>335</v>
      </c>
      <c r="BP84">
        <f>58*5</f>
        <v>290</v>
      </c>
      <c r="BQ84">
        <f>38*5</f>
        <v>190</v>
      </c>
      <c r="BR84">
        <f>SUM(BK84:BQ84)</f>
        <v>2880</v>
      </c>
      <c r="BS84">
        <v>6</v>
      </c>
      <c r="BT84">
        <v>16</v>
      </c>
      <c r="BU84" t="s">
        <v>23</v>
      </c>
      <c r="BV84">
        <v>1</v>
      </c>
      <c r="BW84">
        <v>0</v>
      </c>
      <c r="BX84">
        <v>0</v>
      </c>
      <c r="BY84">
        <v>0</v>
      </c>
      <c r="BZ84">
        <v>0</v>
      </c>
      <c r="CA84">
        <v>0</v>
      </c>
      <c r="CB84">
        <v>0</v>
      </c>
      <c r="CC84">
        <v>0</v>
      </c>
      <c r="CD84">
        <v>0</v>
      </c>
      <c r="CE84">
        <v>56160</v>
      </c>
      <c r="CR84" t="s">
        <v>24</v>
      </c>
      <c r="CT84" s="1">
        <v>43615</v>
      </c>
      <c r="CU84" s="1">
        <v>43692</v>
      </c>
      <c r="CV84" t="s">
        <v>285</v>
      </c>
      <c r="CW84" t="s">
        <v>297</v>
      </c>
      <c r="CX84" t="s">
        <v>276</v>
      </c>
      <c r="CY84" t="s">
        <v>332</v>
      </c>
      <c r="CZ84" t="s">
        <v>343</v>
      </c>
      <c r="DA84" t="s">
        <v>391</v>
      </c>
    </row>
    <row r="85" spans="1:106" x14ac:dyDescent="0.3">
      <c r="A85">
        <v>6859726</v>
      </c>
      <c r="B85" s="1">
        <v>43717</v>
      </c>
      <c r="C85" t="s">
        <v>542</v>
      </c>
      <c r="D85" t="s">
        <v>36</v>
      </c>
      <c r="E85" t="s">
        <v>12</v>
      </c>
      <c r="F85" t="s">
        <v>543</v>
      </c>
      <c r="G85" t="s">
        <v>3</v>
      </c>
      <c r="H85" t="s">
        <v>544</v>
      </c>
      <c r="I85" t="s">
        <v>544</v>
      </c>
      <c r="J85" t="s">
        <v>545</v>
      </c>
      <c r="K85">
        <v>60</v>
      </c>
      <c r="L85">
        <v>41</v>
      </c>
      <c r="M85">
        <v>60</v>
      </c>
      <c r="N85">
        <v>381</v>
      </c>
      <c r="O85">
        <v>101</v>
      </c>
      <c r="P85">
        <v>6</v>
      </c>
      <c r="Q85">
        <v>101</v>
      </c>
      <c r="R85">
        <v>30000</v>
      </c>
      <c r="S85" t="s">
        <v>546</v>
      </c>
      <c r="U85" t="s">
        <v>547</v>
      </c>
      <c r="V85">
        <v>0</v>
      </c>
      <c r="W85">
        <v>1</v>
      </c>
      <c r="X85">
        <v>1</v>
      </c>
      <c r="Y85">
        <v>0</v>
      </c>
      <c r="Z85">
        <v>0</v>
      </c>
      <c r="AA85">
        <v>0</v>
      </c>
      <c r="AB85">
        <v>1</v>
      </c>
      <c r="AC85">
        <v>0</v>
      </c>
      <c r="AD85">
        <v>0</v>
      </c>
      <c r="AE85">
        <v>0</v>
      </c>
      <c r="AF85">
        <v>0</v>
      </c>
      <c r="AG85" t="s">
        <v>19</v>
      </c>
      <c r="AH85" t="s">
        <v>20</v>
      </c>
      <c r="BF85" t="s">
        <v>550</v>
      </c>
      <c r="BG85" t="s">
        <v>550</v>
      </c>
      <c r="BH85" t="s">
        <v>551</v>
      </c>
      <c r="BI85">
        <v>-0.75803500000000001</v>
      </c>
      <c r="BJ85">
        <v>29.161985000000001</v>
      </c>
      <c r="BK85">
        <v>60</v>
      </c>
      <c r="BL85">
        <v>206</v>
      </c>
      <c r="BM85">
        <v>175</v>
      </c>
      <c r="BN85">
        <v>38</v>
      </c>
      <c r="BO85">
        <v>57</v>
      </c>
      <c r="BP85">
        <v>3</v>
      </c>
      <c r="BQ85">
        <v>3</v>
      </c>
      <c r="BR85">
        <v>482</v>
      </c>
      <c r="BS85">
        <v>0</v>
      </c>
      <c r="BT85">
        <v>0</v>
      </c>
      <c r="BU85" t="s">
        <v>41</v>
      </c>
      <c r="BV85">
        <v>0</v>
      </c>
      <c r="BW85">
        <v>1</v>
      </c>
      <c r="BX85">
        <v>0</v>
      </c>
      <c r="BY85">
        <v>0</v>
      </c>
      <c r="BZ85">
        <v>0</v>
      </c>
      <c r="CA85">
        <v>0</v>
      </c>
      <c r="CB85">
        <v>0</v>
      </c>
      <c r="CC85">
        <v>0</v>
      </c>
      <c r="CD85">
        <v>0</v>
      </c>
      <c r="CE85">
        <v>30000</v>
      </c>
      <c r="CR85" t="s">
        <v>556</v>
      </c>
      <c r="CT85" s="1">
        <v>43424</v>
      </c>
      <c r="CU85" s="1">
        <v>43616</v>
      </c>
      <c r="CV85" t="s">
        <v>321</v>
      </c>
      <c r="CW85" s="5" t="s">
        <v>557</v>
      </c>
      <c r="CX85" t="s">
        <v>321</v>
      </c>
      <c r="CY85" s="5" t="s">
        <v>346</v>
      </c>
      <c r="CZ85" t="s">
        <v>387</v>
      </c>
      <c r="DA85" s="5" t="s">
        <v>388</v>
      </c>
    </row>
    <row r="86" spans="1:106" x14ac:dyDescent="0.3">
      <c r="A86">
        <v>6867134</v>
      </c>
      <c r="B86" s="1">
        <v>43718</v>
      </c>
      <c r="C86" t="s">
        <v>42</v>
      </c>
      <c r="D86" t="s">
        <v>11</v>
      </c>
      <c r="E86" t="s">
        <v>30</v>
      </c>
      <c r="G86" t="s">
        <v>14</v>
      </c>
      <c r="H86" t="s">
        <v>16</v>
      </c>
      <c r="I86" t="s">
        <v>50</v>
      </c>
      <c r="J86" t="s">
        <v>31</v>
      </c>
      <c r="K86">
        <v>4000</v>
      </c>
      <c r="L86">
        <v>1440</v>
      </c>
      <c r="M86">
        <v>960</v>
      </c>
      <c r="N86">
        <v>1080</v>
      </c>
      <c r="O86">
        <v>840</v>
      </c>
      <c r="P86">
        <v>480</v>
      </c>
      <c r="Q86">
        <v>2400</v>
      </c>
      <c r="R86">
        <v>1100000</v>
      </c>
      <c r="S86" t="s">
        <v>7</v>
      </c>
      <c r="U86" t="s">
        <v>541</v>
      </c>
      <c r="V86">
        <v>1</v>
      </c>
      <c r="W86">
        <v>0</v>
      </c>
      <c r="X86">
        <v>1</v>
      </c>
      <c r="Y86">
        <v>0</v>
      </c>
      <c r="Z86">
        <v>1</v>
      </c>
      <c r="AA86">
        <v>0</v>
      </c>
      <c r="AB86">
        <v>0</v>
      </c>
      <c r="AC86">
        <v>0</v>
      </c>
      <c r="AD86">
        <v>0</v>
      </c>
      <c r="AE86">
        <v>0</v>
      </c>
      <c r="AF86">
        <v>0</v>
      </c>
      <c r="AG86" t="s">
        <v>19</v>
      </c>
      <c r="AH86" t="s">
        <v>20</v>
      </c>
      <c r="BF86" t="s">
        <v>552</v>
      </c>
      <c r="BG86" t="s">
        <v>553</v>
      </c>
      <c r="BH86" t="s">
        <v>28</v>
      </c>
      <c r="BI86">
        <v>-5.8847399999999999</v>
      </c>
      <c r="BJ86">
        <v>29.214939999999999</v>
      </c>
      <c r="BK86">
        <v>453</v>
      </c>
      <c r="BL86">
        <f>122*5</f>
        <v>610</v>
      </c>
      <c r="BM86">
        <f>81*5</f>
        <v>405</v>
      </c>
      <c r="BN86">
        <f>95*5</f>
        <v>475</v>
      </c>
      <c r="BO86">
        <f>63*5</f>
        <v>315</v>
      </c>
      <c r="BP86">
        <f>54*5</f>
        <v>270</v>
      </c>
      <c r="BQ86">
        <f>36*5</f>
        <v>180</v>
      </c>
      <c r="BR86">
        <f>SUM(BL86:BQ86)</f>
        <v>2255</v>
      </c>
      <c r="BS86">
        <v>5</v>
      </c>
      <c r="BT86">
        <v>16</v>
      </c>
      <c r="BU86" t="s">
        <v>23</v>
      </c>
      <c r="BV86">
        <v>1</v>
      </c>
      <c r="BW86">
        <v>0</v>
      </c>
      <c r="BX86">
        <v>0</v>
      </c>
      <c r="BY86">
        <v>0</v>
      </c>
      <c r="BZ86">
        <v>0</v>
      </c>
      <c r="CA86">
        <v>0</v>
      </c>
      <c r="CB86">
        <v>0</v>
      </c>
      <c r="CC86">
        <v>0</v>
      </c>
      <c r="CD86">
        <v>0</v>
      </c>
      <c r="CE86">
        <v>53001</v>
      </c>
      <c r="CR86" t="s">
        <v>24</v>
      </c>
      <c r="CT86" s="1">
        <v>43646</v>
      </c>
      <c r="CU86" s="1">
        <v>43692</v>
      </c>
      <c r="CV86" t="s">
        <v>285</v>
      </c>
      <c r="CW86" t="s">
        <v>297</v>
      </c>
      <c r="CX86" t="s">
        <v>276</v>
      </c>
      <c r="CY86" t="s">
        <v>332</v>
      </c>
      <c r="CZ86" t="s">
        <v>343</v>
      </c>
      <c r="DA86" t="s">
        <v>391</v>
      </c>
    </row>
    <row r="87" spans="1:106" x14ac:dyDescent="0.3">
      <c r="A87">
        <v>6867858</v>
      </c>
      <c r="B87" s="1">
        <v>43718</v>
      </c>
      <c r="C87" t="s">
        <v>42</v>
      </c>
      <c r="D87" t="s">
        <v>11</v>
      </c>
      <c r="E87" t="s">
        <v>30</v>
      </c>
      <c r="G87" t="s">
        <v>14</v>
      </c>
      <c r="H87" t="s">
        <v>16</v>
      </c>
      <c r="I87" t="s">
        <v>50</v>
      </c>
      <c r="J87" t="s">
        <v>31</v>
      </c>
      <c r="K87">
        <v>4000</v>
      </c>
      <c r="L87">
        <v>2400</v>
      </c>
      <c r="M87">
        <v>1600</v>
      </c>
      <c r="N87">
        <v>1800</v>
      </c>
      <c r="O87">
        <v>1400</v>
      </c>
      <c r="P87">
        <v>800</v>
      </c>
      <c r="Q87">
        <v>4000</v>
      </c>
      <c r="R87">
        <v>1100000</v>
      </c>
      <c r="S87" t="s">
        <v>7</v>
      </c>
      <c r="U87" t="s">
        <v>541</v>
      </c>
      <c r="V87">
        <v>1</v>
      </c>
      <c r="W87">
        <v>0</v>
      </c>
      <c r="X87">
        <v>1</v>
      </c>
      <c r="Y87">
        <v>0</v>
      </c>
      <c r="Z87">
        <v>1</v>
      </c>
      <c r="AA87">
        <v>0</v>
      </c>
      <c r="AB87">
        <v>0</v>
      </c>
      <c r="AC87">
        <v>0</v>
      </c>
      <c r="AD87">
        <v>0</v>
      </c>
      <c r="AE87">
        <v>0</v>
      </c>
      <c r="AF87">
        <v>0</v>
      </c>
      <c r="AG87" t="s">
        <v>19</v>
      </c>
      <c r="AH87" t="s">
        <v>20</v>
      </c>
      <c r="BF87" t="s">
        <v>552</v>
      </c>
      <c r="BG87" t="s">
        <v>554</v>
      </c>
      <c r="BH87" t="s">
        <v>555</v>
      </c>
      <c r="BI87">
        <v>-5.8453499999999998</v>
      </c>
      <c r="BJ87">
        <v>29.160195999999999</v>
      </c>
      <c r="BK87">
        <v>189</v>
      </c>
      <c r="BL87">
        <f>51*5</f>
        <v>255</v>
      </c>
      <c r="BM87">
        <f>34*5</f>
        <v>170</v>
      </c>
      <c r="BN87">
        <f>40*5</f>
        <v>200</v>
      </c>
      <c r="BO87">
        <f>26*5</f>
        <v>130</v>
      </c>
      <c r="BP87">
        <f>23*5</f>
        <v>115</v>
      </c>
      <c r="BQ87">
        <f>15*5</f>
        <v>75</v>
      </c>
      <c r="BR87">
        <f>SUM(BL87:BQ87)</f>
        <v>945</v>
      </c>
      <c r="BS87">
        <v>2</v>
      </c>
      <c r="BT87">
        <v>7</v>
      </c>
      <c r="BU87" t="s">
        <v>23</v>
      </c>
      <c r="BV87">
        <v>1</v>
      </c>
      <c r="BW87">
        <v>0</v>
      </c>
      <c r="BX87">
        <v>0</v>
      </c>
      <c r="BY87">
        <v>0</v>
      </c>
      <c r="BZ87">
        <v>0</v>
      </c>
      <c r="CA87">
        <v>0</v>
      </c>
      <c r="CB87">
        <v>0</v>
      </c>
      <c r="CC87">
        <v>0</v>
      </c>
      <c r="CD87">
        <v>0</v>
      </c>
      <c r="CE87">
        <v>22113</v>
      </c>
      <c r="CR87" t="s">
        <v>24</v>
      </c>
      <c r="CT87" s="1">
        <v>43646</v>
      </c>
      <c r="CU87" s="1">
        <v>43692</v>
      </c>
      <c r="CV87" t="s">
        <v>285</v>
      </c>
      <c r="CW87" t="s">
        <v>297</v>
      </c>
      <c r="CX87" t="s">
        <v>276</v>
      </c>
      <c r="CY87" t="s">
        <v>332</v>
      </c>
      <c r="CZ87" t="s">
        <v>343</v>
      </c>
      <c r="DA87" t="s">
        <v>391</v>
      </c>
    </row>
    <row r="88" spans="1:106" x14ac:dyDescent="0.3">
      <c r="A88">
        <v>6868233</v>
      </c>
      <c r="B88" s="1">
        <v>43718</v>
      </c>
      <c r="C88" t="s">
        <v>42</v>
      </c>
      <c r="D88" t="s">
        <v>11</v>
      </c>
      <c r="E88" t="s">
        <v>30</v>
      </c>
      <c r="G88" t="s">
        <v>14</v>
      </c>
      <c r="H88" t="s">
        <v>15</v>
      </c>
      <c r="I88" t="s">
        <v>481</v>
      </c>
      <c r="J88" t="s">
        <v>31</v>
      </c>
      <c r="K88">
        <v>4000</v>
      </c>
      <c r="L88">
        <v>2400</v>
      </c>
      <c r="M88">
        <v>1600</v>
      </c>
      <c r="N88">
        <v>1800</v>
      </c>
      <c r="O88">
        <v>1400</v>
      </c>
      <c r="P88">
        <v>800</v>
      </c>
      <c r="Q88">
        <v>4000</v>
      </c>
      <c r="R88">
        <v>1100000</v>
      </c>
      <c r="S88" t="s">
        <v>7</v>
      </c>
      <c r="U88" t="s">
        <v>560</v>
      </c>
      <c r="V88">
        <v>1</v>
      </c>
      <c r="W88">
        <v>0</v>
      </c>
      <c r="X88">
        <v>0</v>
      </c>
      <c r="Y88">
        <v>0</v>
      </c>
      <c r="Z88">
        <v>1</v>
      </c>
      <c r="AA88">
        <v>0</v>
      </c>
      <c r="AB88">
        <v>0</v>
      </c>
      <c r="AC88">
        <v>0</v>
      </c>
      <c r="AD88">
        <v>0</v>
      </c>
      <c r="AE88">
        <v>0</v>
      </c>
      <c r="AF88">
        <v>0</v>
      </c>
      <c r="AG88" t="s">
        <v>19</v>
      </c>
      <c r="AH88" t="s">
        <v>20</v>
      </c>
      <c r="BF88" t="s">
        <v>569</v>
      </c>
      <c r="BG88" t="s">
        <v>569</v>
      </c>
      <c r="BH88" t="s">
        <v>570</v>
      </c>
      <c r="BI88">
        <v>-5.9784870000000003</v>
      </c>
      <c r="BJ88">
        <v>29.010684999999999</v>
      </c>
      <c r="BK88">
        <v>300</v>
      </c>
      <c r="BL88">
        <v>81</v>
      </c>
      <c r="BM88">
        <v>54</v>
      </c>
      <c r="BN88">
        <v>63</v>
      </c>
      <c r="BO88">
        <v>42</v>
      </c>
      <c r="BP88">
        <v>36</v>
      </c>
      <c r="BQ88">
        <v>24</v>
      </c>
      <c r="BR88">
        <v>300</v>
      </c>
      <c r="BS88">
        <v>4</v>
      </c>
      <c r="BT88">
        <v>11</v>
      </c>
      <c r="BU88" t="s">
        <v>23</v>
      </c>
      <c r="BV88">
        <v>1</v>
      </c>
      <c r="BW88">
        <v>0</v>
      </c>
      <c r="BX88">
        <v>0</v>
      </c>
      <c r="BY88">
        <v>0</v>
      </c>
      <c r="BZ88">
        <v>0</v>
      </c>
      <c r="CA88">
        <v>0</v>
      </c>
      <c r="CB88">
        <v>0</v>
      </c>
      <c r="CC88">
        <v>0</v>
      </c>
      <c r="CD88">
        <v>0</v>
      </c>
      <c r="CE88">
        <v>35100</v>
      </c>
      <c r="CR88" t="s">
        <v>24</v>
      </c>
      <c r="CT88" s="1">
        <v>43646</v>
      </c>
      <c r="CU88" s="1">
        <v>43692</v>
      </c>
      <c r="CV88" t="s">
        <v>276</v>
      </c>
      <c r="CW88" t="s">
        <v>291</v>
      </c>
      <c r="CX88" t="s">
        <v>276</v>
      </c>
      <c r="CY88" t="s">
        <v>332</v>
      </c>
      <c r="CZ88" t="s">
        <v>343</v>
      </c>
      <c r="DA88" t="s">
        <v>391</v>
      </c>
    </row>
    <row r="89" spans="1:106" x14ac:dyDescent="0.3">
      <c r="A89">
        <v>6872076</v>
      </c>
      <c r="B89" s="1">
        <v>43718</v>
      </c>
      <c r="C89" t="s">
        <v>561</v>
      </c>
      <c r="D89" t="s">
        <v>36</v>
      </c>
      <c r="E89" t="s">
        <v>300</v>
      </c>
      <c r="G89" t="s">
        <v>81</v>
      </c>
      <c r="H89" t="s">
        <v>562</v>
      </c>
      <c r="I89" t="s">
        <v>562</v>
      </c>
      <c r="J89" t="s">
        <v>563</v>
      </c>
      <c r="K89">
        <v>5468</v>
      </c>
      <c r="L89">
        <v>729</v>
      </c>
      <c r="M89">
        <v>698</v>
      </c>
      <c r="N89">
        <v>995</v>
      </c>
      <c r="O89">
        <v>433</v>
      </c>
      <c r="P89">
        <v>36</v>
      </c>
      <c r="Q89">
        <v>1427</v>
      </c>
      <c r="R89">
        <v>1057000</v>
      </c>
      <c r="S89" t="s">
        <v>7</v>
      </c>
      <c r="U89" t="s">
        <v>89</v>
      </c>
      <c r="V89">
        <v>1</v>
      </c>
      <c r="W89">
        <v>0</v>
      </c>
      <c r="X89">
        <v>0</v>
      </c>
      <c r="Y89">
        <v>0</v>
      </c>
      <c r="Z89">
        <v>0</v>
      </c>
      <c r="AA89">
        <v>0</v>
      </c>
      <c r="AB89">
        <v>0</v>
      </c>
      <c r="AC89">
        <v>0</v>
      </c>
      <c r="AD89">
        <v>0</v>
      </c>
      <c r="AE89">
        <v>0</v>
      </c>
      <c r="AF89">
        <v>0</v>
      </c>
      <c r="AG89" t="s">
        <v>19</v>
      </c>
      <c r="AH89" t="s">
        <v>20</v>
      </c>
      <c r="BF89" t="s">
        <v>571</v>
      </c>
      <c r="BG89" t="s">
        <v>572</v>
      </c>
      <c r="BH89" t="s">
        <v>573</v>
      </c>
      <c r="BI89">
        <v>2.6708989999999999</v>
      </c>
      <c r="BJ89">
        <v>14.621518</v>
      </c>
      <c r="BK89">
        <v>271</v>
      </c>
      <c r="BL89">
        <v>495</v>
      </c>
      <c r="BM89">
        <v>500</v>
      </c>
      <c r="BN89">
        <v>234</v>
      </c>
      <c r="BO89">
        <v>198</v>
      </c>
      <c r="BP89">
        <v>19</v>
      </c>
      <c r="BQ89">
        <v>17</v>
      </c>
      <c r="BR89">
        <v>1463</v>
      </c>
      <c r="BS89">
        <v>1</v>
      </c>
      <c r="BT89">
        <v>1</v>
      </c>
      <c r="BU89" t="s">
        <v>23</v>
      </c>
      <c r="BV89">
        <v>1</v>
      </c>
      <c r="BW89">
        <v>0</v>
      </c>
      <c r="BX89">
        <v>0</v>
      </c>
      <c r="BY89">
        <v>0</v>
      </c>
      <c r="BZ89">
        <v>0</v>
      </c>
      <c r="CA89">
        <v>0</v>
      </c>
      <c r="CB89">
        <v>0</v>
      </c>
      <c r="CC89">
        <v>0</v>
      </c>
      <c r="CD89">
        <v>0</v>
      </c>
      <c r="CE89">
        <v>45956</v>
      </c>
      <c r="CR89" t="s">
        <v>24</v>
      </c>
      <c r="CT89" s="1">
        <v>43678</v>
      </c>
      <c r="CU89" s="1">
        <v>43708</v>
      </c>
      <c r="CV89" t="s">
        <v>571</v>
      </c>
      <c r="CW89" t="s">
        <v>577</v>
      </c>
      <c r="CX89" t="s">
        <v>325</v>
      </c>
      <c r="CY89" t="s">
        <v>329</v>
      </c>
      <c r="CZ89" t="s">
        <v>406</v>
      </c>
      <c r="DA89" t="s">
        <v>384</v>
      </c>
      <c r="DB89">
        <v>196772</v>
      </c>
    </row>
    <row r="90" spans="1:106" hidden="1" x14ac:dyDescent="0.3">
      <c r="A90">
        <v>6923258</v>
      </c>
      <c r="B90" s="1">
        <v>43722</v>
      </c>
      <c r="C90" t="s">
        <v>282</v>
      </c>
      <c r="D90" t="s">
        <v>1</v>
      </c>
      <c r="E90" t="s">
        <v>12</v>
      </c>
      <c r="F90" t="s">
        <v>564</v>
      </c>
      <c r="G90" t="s">
        <v>81</v>
      </c>
      <c r="H90" t="s">
        <v>82</v>
      </c>
      <c r="I90" t="s">
        <v>565</v>
      </c>
      <c r="J90" t="s">
        <v>361</v>
      </c>
      <c r="K90">
        <v>143</v>
      </c>
      <c r="L90">
        <v>87</v>
      </c>
      <c r="M90">
        <v>69</v>
      </c>
      <c r="N90">
        <v>206</v>
      </c>
      <c r="O90">
        <v>155</v>
      </c>
      <c r="P90">
        <v>14</v>
      </c>
      <c r="Q90">
        <v>156</v>
      </c>
      <c r="R90">
        <v>4400</v>
      </c>
      <c r="S90" t="s">
        <v>7</v>
      </c>
      <c r="U90" t="s">
        <v>566</v>
      </c>
      <c r="V90">
        <v>0</v>
      </c>
      <c r="W90">
        <v>1</v>
      </c>
      <c r="X90">
        <v>0</v>
      </c>
      <c r="Y90">
        <v>0</v>
      </c>
      <c r="Z90">
        <v>0</v>
      </c>
      <c r="AA90">
        <v>0</v>
      </c>
      <c r="AB90">
        <v>0</v>
      </c>
      <c r="AC90">
        <v>0</v>
      </c>
      <c r="AD90">
        <v>0</v>
      </c>
      <c r="AE90">
        <v>1</v>
      </c>
      <c r="AF90">
        <v>0</v>
      </c>
      <c r="AG90" t="s">
        <v>9</v>
      </c>
    </row>
    <row r="91" spans="1:106" hidden="1" x14ac:dyDescent="0.3">
      <c r="A91">
        <v>6923259</v>
      </c>
      <c r="B91" s="1">
        <v>43722</v>
      </c>
      <c r="C91" t="s">
        <v>282</v>
      </c>
      <c r="D91" t="s">
        <v>1</v>
      </c>
      <c r="E91" t="s">
        <v>12</v>
      </c>
      <c r="F91" t="s">
        <v>567</v>
      </c>
      <c r="G91" t="s">
        <v>81</v>
      </c>
      <c r="H91" t="s">
        <v>82</v>
      </c>
      <c r="I91" t="s">
        <v>565</v>
      </c>
      <c r="J91" t="s">
        <v>568</v>
      </c>
      <c r="K91">
        <v>534</v>
      </c>
      <c r="L91">
        <v>87</v>
      </c>
      <c r="M91">
        <v>67</v>
      </c>
      <c r="N91">
        <v>356</v>
      </c>
      <c r="O91">
        <v>157</v>
      </c>
      <c r="P91">
        <v>22</v>
      </c>
      <c r="Q91">
        <v>154</v>
      </c>
      <c r="R91">
        <v>17550</v>
      </c>
      <c r="S91" t="s">
        <v>7</v>
      </c>
      <c r="U91" t="s">
        <v>566</v>
      </c>
      <c r="V91">
        <v>0</v>
      </c>
      <c r="W91">
        <v>1</v>
      </c>
      <c r="X91">
        <v>0</v>
      </c>
      <c r="Y91">
        <v>0</v>
      </c>
      <c r="Z91">
        <v>0</v>
      </c>
      <c r="AA91">
        <v>0</v>
      </c>
      <c r="AB91">
        <v>0</v>
      </c>
      <c r="AC91">
        <v>0</v>
      </c>
      <c r="AD91">
        <v>0</v>
      </c>
      <c r="AE91">
        <v>1</v>
      </c>
      <c r="AF91">
        <v>0</v>
      </c>
      <c r="AG91" t="s">
        <v>9</v>
      </c>
    </row>
    <row r="92" spans="1:106" x14ac:dyDescent="0.3">
      <c r="C92" t="s">
        <v>579</v>
      </c>
      <c r="D92" t="s">
        <v>1</v>
      </c>
      <c r="E92" t="s">
        <v>12</v>
      </c>
      <c r="F92" t="s">
        <v>564</v>
      </c>
      <c r="G92" t="s">
        <v>81</v>
      </c>
      <c r="H92" t="s">
        <v>82</v>
      </c>
      <c r="I92" t="s">
        <v>565</v>
      </c>
      <c r="J92" t="s">
        <v>361</v>
      </c>
      <c r="K92">
        <v>143</v>
      </c>
      <c r="L92">
        <v>87</v>
      </c>
      <c r="M92">
        <v>69</v>
      </c>
      <c r="N92">
        <v>206</v>
      </c>
      <c r="O92">
        <v>155</v>
      </c>
      <c r="P92">
        <v>14</v>
      </c>
      <c r="Q92" t="s">
        <v>580</v>
      </c>
      <c r="R92">
        <v>4400</v>
      </c>
      <c r="S92" t="s">
        <v>7</v>
      </c>
      <c r="U92" t="s">
        <v>566</v>
      </c>
      <c r="V92">
        <v>0</v>
      </c>
      <c r="W92">
        <v>1</v>
      </c>
      <c r="X92">
        <v>0</v>
      </c>
      <c r="Y92">
        <v>0</v>
      </c>
      <c r="Z92">
        <v>0</v>
      </c>
      <c r="AA92">
        <v>0</v>
      </c>
      <c r="AB92">
        <v>0</v>
      </c>
      <c r="AC92">
        <v>0</v>
      </c>
      <c r="AD92">
        <v>0</v>
      </c>
      <c r="AE92">
        <v>1</v>
      </c>
      <c r="AF92">
        <v>0</v>
      </c>
      <c r="AG92" t="s">
        <v>9</v>
      </c>
    </row>
    <row r="93" spans="1:106" x14ac:dyDescent="0.3">
      <c r="C93" t="s">
        <v>282</v>
      </c>
      <c r="D93" t="s">
        <v>1</v>
      </c>
      <c r="E93" t="s">
        <v>12</v>
      </c>
      <c r="F93" t="s">
        <v>567</v>
      </c>
      <c r="G93" t="s">
        <v>81</v>
      </c>
      <c r="H93" t="s">
        <v>82</v>
      </c>
      <c r="I93" t="s">
        <v>565</v>
      </c>
      <c r="J93" t="s">
        <v>568</v>
      </c>
      <c r="K93">
        <v>534</v>
      </c>
      <c r="L93">
        <v>87</v>
      </c>
      <c r="M93">
        <v>67</v>
      </c>
      <c r="N93">
        <v>356</v>
      </c>
      <c r="O93">
        <v>157</v>
      </c>
      <c r="P93">
        <v>22</v>
      </c>
      <c r="Q93" t="s">
        <v>581</v>
      </c>
      <c r="R93">
        <v>17550</v>
      </c>
      <c r="S93" t="s">
        <v>7</v>
      </c>
      <c r="U93" t="s">
        <v>566</v>
      </c>
      <c r="V93">
        <v>0</v>
      </c>
      <c r="W93">
        <v>1</v>
      </c>
      <c r="X93">
        <v>0</v>
      </c>
      <c r="Y93">
        <v>0</v>
      </c>
      <c r="Z93">
        <v>0</v>
      </c>
      <c r="AA93">
        <v>0</v>
      </c>
      <c r="AB93">
        <v>0</v>
      </c>
      <c r="AC93">
        <v>0</v>
      </c>
      <c r="AD93">
        <v>0</v>
      </c>
      <c r="AE93">
        <v>1</v>
      </c>
      <c r="AF93">
        <v>0</v>
      </c>
      <c r="AG93" t="s">
        <v>9</v>
      </c>
    </row>
    <row r="94" spans="1:106" x14ac:dyDescent="0.3">
      <c r="C94" t="s">
        <v>0</v>
      </c>
      <c r="D94" t="s">
        <v>1</v>
      </c>
      <c r="E94" t="s">
        <v>37</v>
      </c>
      <c r="G94" t="s">
        <v>3</v>
      </c>
      <c r="H94" t="s">
        <v>447</v>
      </c>
      <c r="I94" t="s">
        <v>582</v>
      </c>
      <c r="J94" t="s">
        <v>449</v>
      </c>
      <c r="K94">
        <v>2700</v>
      </c>
      <c r="L94">
        <v>7020</v>
      </c>
      <c r="M94">
        <v>6480</v>
      </c>
      <c r="N94">
        <v>8168</v>
      </c>
      <c r="O94">
        <v>4725</v>
      </c>
      <c r="P94">
        <v>607</v>
      </c>
      <c r="Q94" t="s">
        <v>583</v>
      </c>
      <c r="R94">
        <v>1020412</v>
      </c>
      <c r="S94" t="s">
        <v>7</v>
      </c>
      <c r="U94" t="s">
        <v>79</v>
      </c>
      <c r="V94">
        <v>0</v>
      </c>
      <c r="W94">
        <v>1</v>
      </c>
      <c r="X94">
        <v>0</v>
      </c>
      <c r="Y94">
        <v>0</v>
      </c>
      <c r="Z94">
        <v>0</v>
      </c>
      <c r="AA94">
        <v>0</v>
      </c>
      <c r="AB94">
        <v>0</v>
      </c>
      <c r="AC94">
        <v>0</v>
      </c>
      <c r="AD94">
        <v>1</v>
      </c>
      <c r="AE94">
        <v>0</v>
      </c>
      <c r="AF94">
        <v>0</v>
      </c>
      <c r="AG94" t="s">
        <v>19</v>
      </c>
      <c r="AH94" t="s">
        <v>171</v>
      </c>
      <c r="AL94" t="s">
        <v>454</v>
      </c>
      <c r="AM94">
        <v>1</v>
      </c>
      <c r="AN94">
        <v>0</v>
      </c>
      <c r="AO94">
        <v>0</v>
      </c>
      <c r="AP94">
        <v>0</v>
      </c>
      <c r="AQ94">
        <v>0</v>
      </c>
      <c r="AR94">
        <v>0</v>
      </c>
      <c r="AS94">
        <v>0</v>
      </c>
      <c r="AT94">
        <v>1</v>
      </c>
      <c r="AU94">
        <v>0</v>
      </c>
      <c r="AV94">
        <v>0</v>
      </c>
      <c r="AW94">
        <v>0</v>
      </c>
      <c r="AX94" t="s">
        <v>416</v>
      </c>
      <c r="BF94" t="s">
        <v>457</v>
      </c>
      <c r="BG94" t="s">
        <v>457</v>
      </c>
      <c r="BK94">
        <v>74</v>
      </c>
      <c r="BL94">
        <v>166</v>
      </c>
      <c r="BM94">
        <v>165</v>
      </c>
      <c r="BN94">
        <v>73</v>
      </c>
      <c r="BO94">
        <v>67</v>
      </c>
      <c r="BP94">
        <v>10</v>
      </c>
      <c r="BQ94">
        <v>3</v>
      </c>
      <c r="BR94" t="s">
        <v>594</v>
      </c>
      <c r="BS94">
        <v>0</v>
      </c>
      <c r="BT94">
        <v>0</v>
      </c>
      <c r="BU94" t="s">
        <v>459</v>
      </c>
      <c r="BV94">
        <v>0</v>
      </c>
      <c r="BW94">
        <v>1</v>
      </c>
      <c r="BX94">
        <v>0</v>
      </c>
      <c r="BY94">
        <v>0</v>
      </c>
      <c r="BZ94">
        <v>0</v>
      </c>
      <c r="CA94">
        <v>0</v>
      </c>
      <c r="CB94">
        <v>0</v>
      </c>
      <c r="CC94">
        <v>1</v>
      </c>
      <c r="CD94">
        <v>0</v>
      </c>
      <c r="CE94">
        <v>19610</v>
      </c>
      <c r="CG94">
        <v>11692</v>
      </c>
      <c r="CR94" t="s">
        <v>24</v>
      </c>
      <c r="CT94" s="1">
        <v>43466</v>
      </c>
      <c r="CU94" s="1">
        <v>43688</v>
      </c>
    </row>
    <row r="95" spans="1:106" x14ac:dyDescent="0.3">
      <c r="C95" t="s">
        <v>584</v>
      </c>
      <c r="D95" t="s">
        <v>1</v>
      </c>
      <c r="E95" t="s">
        <v>37</v>
      </c>
      <c r="G95" t="s">
        <v>3</v>
      </c>
      <c r="H95" t="s">
        <v>447</v>
      </c>
      <c r="I95" t="s">
        <v>585</v>
      </c>
      <c r="J95" t="s">
        <v>449</v>
      </c>
      <c r="K95">
        <v>2700</v>
      </c>
      <c r="L95">
        <v>7020</v>
      </c>
      <c r="M95">
        <v>6480</v>
      </c>
      <c r="N95">
        <v>8168</v>
      </c>
      <c r="O95">
        <v>4725</v>
      </c>
      <c r="P95">
        <v>607</v>
      </c>
      <c r="Q95" t="s">
        <v>583</v>
      </c>
      <c r="R95">
        <v>1020412</v>
      </c>
      <c r="S95" t="s">
        <v>7</v>
      </c>
      <c r="U95" t="s">
        <v>79</v>
      </c>
      <c r="V95">
        <v>0</v>
      </c>
      <c r="W95">
        <v>1</v>
      </c>
      <c r="X95">
        <v>0</v>
      </c>
      <c r="Y95">
        <v>0</v>
      </c>
      <c r="Z95">
        <v>0</v>
      </c>
      <c r="AA95">
        <v>0</v>
      </c>
      <c r="AB95">
        <v>0</v>
      </c>
      <c r="AC95">
        <v>0</v>
      </c>
      <c r="AD95">
        <v>1</v>
      </c>
      <c r="AE95">
        <v>0</v>
      </c>
      <c r="AF95">
        <v>0</v>
      </c>
      <c r="AG95" t="s">
        <v>19</v>
      </c>
      <c r="AH95" t="s">
        <v>171</v>
      </c>
      <c r="AL95" t="s">
        <v>454</v>
      </c>
      <c r="AM95">
        <v>1</v>
      </c>
      <c r="AN95">
        <v>0</v>
      </c>
      <c r="AO95">
        <v>0</v>
      </c>
      <c r="AP95">
        <v>0</v>
      </c>
      <c r="AQ95">
        <v>0</v>
      </c>
      <c r="AR95">
        <v>0</v>
      </c>
      <c r="AS95">
        <v>0</v>
      </c>
      <c r="AT95">
        <v>1</v>
      </c>
      <c r="AU95">
        <v>0</v>
      </c>
      <c r="AV95">
        <v>0</v>
      </c>
      <c r="AW95">
        <v>0</v>
      </c>
      <c r="AX95" t="s">
        <v>416</v>
      </c>
      <c r="BF95" t="s">
        <v>457</v>
      </c>
      <c r="BG95" t="s">
        <v>457</v>
      </c>
      <c r="BK95">
        <v>48</v>
      </c>
      <c r="BL95">
        <v>106</v>
      </c>
      <c r="BM95">
        <v>114</v>
      </c>
      <c r="BN95">
        <v>48</v>
      </c>
      <c r="BO95">
        <v>43</v>
      </c>
      <c r="BP95">
        <v>2</v>
      </c>
      <c r="BQ95">
        <v>2</v>
      </c>
      <c r="BR95" t="s">
        <v>595</v>
      </c>
      <c r="BS95">
        <v>0</v>
      </c>
      <c r="BT95">
        <v>0</v>
      </c>
      <c r="BU95" t="s">
        <v>459</v>
      </c>
      <c r="BV95">
        <v>0</v>
      </c>
      <c r="BW95">
        <v>1</v>
      </c>
      <c r="BX95">
        <v>0</v>
      </c>
      <c r="BY95">
        <v>0</v>
      </c>
      <c r="BZ95">
        <v>0</v>
      </c>
      <c r="CA95">
        <v>0</v>
      </c>
      <c r="CB95">
        <v>0</v>
      </c>
      <c r="CC95">
        <v>1</v>
      </c>
      <c r="CD95">
        <v>0</v>
      </c>
      <c r="CE95">
        <v>12720</v>
      </c>
      <c r="CG95">
        <v>7584</v>
      </c>
      <c r="CR95" t="s">
        <v>24</v>
      </c>
      <c r="CT95" s="1">
        <v>43466</v>
      </c>
      <c r="CU95" s="1">
        <v>43688</v>
      </c>
    </row>
    <row r="96" spans="1:106" x14ac:dyDescent="0.3">
      <c r="C96" t="s">
        <v>0</v>
      </c>
      <c r="D96" t="s">
        <v>1</v>
      </c>
      <c r="E96" t="s">
        <v>37</v>
      </c>
      <c r="G96" t="s">
        <v>3</v>
      </c>
      <c r="H96" t="s">
        <v>447</v>
      </c>
      <c r="I96" t="s">
        <v>586</v>
      </c>
      <c r="J96" t="s">
        <v>449</v>
      </c>
      <c r="K96">
        <v>2700</v>
      </c>
      <c r="L96">
        <v>7020</v>
      </c>
      <c r="M96">
        <v>6480</v>
      </c>
      <c r="N96">
        <v>8168</v>
      </c>
      <c r="O96">
        <v>4725</v>
      </c>
      <c r="P96">
        <v>607</v>
      </c>
      <c r="Q96" t="s">
        <v>583</v>
      </c>
      <c r="R96">
        <v>1020412</v>
      </c>
      <c r="S96" t="s">
        <v>7</v>
      </c>
      <c r="U96" t="s">
        <v>79</v>
      </c>
      <c r="V96">
        <v>0</v>
      </c>
      <c r="W96">
        <v>1</v>
      </c>
      <c r="X96">
        <v>0</v>
      </c>
      <c r="Y96">
        <v>0</v>
      </c>
      <c r="Z96">
        <v>0</v>
      </c>
      <c r="AA96">
        <v>0</v>
      </c>
      <c r="AB96">
        <v>0</v>
      </c>
      <c r="AC96">
        <v>0</v>
      </c>
      <c r="AD96">
        <v>1</v>
      </c>
      <c r="AE96">
        <v>0</v>
      </c>
      <c r="AF96">
        <v>0</v>
      </c>
      <c r="AG96" t="s">
        <v>19</v>
      </c>
      <c r="AH96" t="s">
        <v>171</v>
      </c>
      <c r="AL96" t="s">
        <v>454</v>
      </c>
      <c r="AM96">
        <v>1</v>
      </c>
      <c r="AN96">
        <v>0</v>
      </c>
      <c r="AO96">
        <v>0</v>
      </c>
      <c r="AP96">
        <v>0</v>
      </c>
      <c r="AQ96">
        <v>0</v>
      </c>
      <c r="AR96">
        <v>0</v>
      </c>
      <c r="AS96">
        <v>0</v>
      </c>
      <c r="AT96">
        <v>1</v>
      </c>
      <c r="AU96">
        <v>0</v>
      </c>
      <c r="AV96">
        <v>0</v>
      </c>
      <c r="AW96">
        <v>0</v>
      </c>
      <c r="AX96" t="s">
        <v>416</v>
      </c>
      <c r="BF96" t="s">
        <v>592</v>
      </c>
      <c r="BG96" t="s">
        <v>592</v>
      </c>
      <c r="BK96">
        <v>91</v>
      </c>
      <c r="BL96">
        <v>225</v>
      </c>
      <c r="BM96">
        <v>215</v>
      </c>
      <c r="BN96">
        <v>84</v>
      </c>
      <c r="BO96">
        <v>69</v>
      </c>
      <c r="BP96">
        <v>13</v>
      </c>
      <c r="BQ96">
        <v>4</v>
      </c>
      <c r="BR96" t="s">
        <v>596</v>
      </c>
      <c r="BS96">
        <v>1</v>
      </c>
      <c r="BT96">
        <v>0</v>
      </c>
      <c r="BU96" t="s">
        <v>459</v>
      </c>
      <c r="BV96">
        <v>0</v>
      </c>
      <c r="BW96">
        <v>1</v>
      </c>
      <c r="BX96">
        <v>0</v>
      </c>
      <c r="BY96">
        <v>0</v>
      </c>
      <c r="BZ96">
        <v>0</v>
      </c>
      <c r="CA96">
        <v>0</v>
      </c>
      <c r="CB96">
        <v>0</v>
      </c>
      <c r="CC96">
        <v>1</v>
      </c>
      <c r="CD96">
        <v>0</v>
      </c>
      <c r="CE96">
        <v>24115</v>
      </c>
      <c r="CG96">
        <v>14378</v>
      </c>
      <c r="CR96" t="s">
        <v>24</v>
      </c>
      <c r="CT96" s="1">
        <v>43466</v>
      </c>
      <c r="CU96" s="1">
        <v>43688</v>
      </c>
    </row>
    <row r="97" spans="3:99" x14ac:dyDescent="0.3">
      <c r="C97" t="s">
        <v>0</v>
      </c>
      <c r="D97" t="s">
        <v>1</v>
      </c>
      <c r="E97" t="s">
        <v>37</v>
      </c>
      <c r="G97" t="s">
        <v>3</v>
      </c>
      <c r="H97" t="s">
        <v>447</v>
      </c>
      <c r="I97" t="s">
        <v>587</v>
      </c>
      <c r="J97" t="s">
        <v>449</v>
      </c>
      <c r="K97">
        <v>2700</v>
      </c>
      <c r="L97">
        <v>7020</v>
      </c>
      <c r="M97">
        <v>6480</v>
      </c>
      <c r="N97">
        <v>8168</v>
      </c>
      <c r="O97">
        <v>4725</v>
      </c>
      <c r="P97">
        <v>607</v>
      </c>
      <c r="Q97" t="s">
        <v>583</v>
      </c>
      <c r="R97">
        <v>1020412</v>
      </c>
      <c r="S97" t="s">
        <v>7</v>
      </c>
      <c r="U97" t="s">
        <v>79</v>
      </c>
      <c r="V97">
        <v>0</v>
      </c>
      <c r="W97">
        <v>1</v>
      </c>
      <c r="X97">
        <v>0</v>
      </c>
      <c r="Y97">
        <v>0</v>
      </c>
      <c r="Z97">
        <v>0</v>
      </c>
      <c r="AA97">
        <v>0</v>
      </c>
      <c r="AB97">
        <v>0</v>
      </c>
      <c r="AC97">
        <v>0</v>
      </c>
      <c r="AD97">
        <v>1</v>
      </c>
      <c r="AE97">
        <v>0</v>
      </c>
      <c r="AF97">
        <v>0</v>
      </c>
      <c r="AG97" t="s">
        <v>19</v>
      </c>
      <c r="AH97" t="s">
        <v>171</v>
      </c>
      <c r="AL97" t="s">
        <v>454</v>
      </c>
      <c r="AM97">
        <v>1</v>
      </c>
      <c r="AN97">
        <v>0</v>
      </c>
      <c r="AO97">
        <v>0</v>
      </c>
      <c r="AP97">
        <v>0</v>
      </c>
      <c r="AQ97">
        <v>0</v>
      </c>
      <c r="AR97">
        <v>0</v>
      </c>
      <c r="AS97">
        <v>0</v>
      </c>
      <c r="AT97">
        <v>1</v>
      </c>
      <c r="AU97">
        <v>0</v>
      </c>
      <c r="AV97">
        <v>0</v>
      </c>
      <c r="AW97">
        <v>0</v>
      </c>
      <c r="AX97" t="s">
        <v>416</v>
      </c>
      <c r="BF97" t="s">
        <v>593</v>
      </c>
      <c r="BG97" t="s">
        <v>593</v>
      </c>
      <c r="BK97">
        <v>48</v>
      </c>
      <c r="BL97">
        <v>104</v>
      </c>
      <c r="BM97">
        <v>100</v>
      </c>
      <c r="BN97">
        <v>43</v>
      </c>
      <c r="BO97">
        <v>38</v>
      </c>
      <c r="BP97">
        <v>11</v>
      </c>
      <c r="BQ97">
        <v>5</v>
      </c>
      <c r="BR97" t="s">
        <v>597</v>
      </c>
      <c r="BS97">
        <v>2</v>
      </c>
      <c r="BT97">
        <v>0</v>
      </c>
      <c r="BU97" t="s">
        <v>459</v>
      </c>
      <c r="BV97">
        <v>0</v>
      </c>
      <c r="BW97">
        <v>1</v>
      </c>
      <c r="BX97">
        <v>0</v>
      </c>
      <c r="BY97">
        <v>0</v>
      </c>
      <c r="BZ97">
        <v>0</v>
      </c>
      <c r="CA97">
        <v>0</v>
      </c>
      <c r="CB97">
        <v>0</v>
      </c>
      <c r="CC97">
        <v>1</v>
      </c>
      <c r="CD97">
        <v>0</v>
      </c>
      <c r="CE97">
        <v>12720</v>
      </c>
      <c r="CG97">
        <v>7584</v>
      </c>
      <c r="CR97" t="s">
        <v>24</v>
      </c>
      <c r="CT97" s="1">
        <v>43466</v>
      </c>
      <c r="CU97" s="1">
        <v>43688</v>
      </c>
    </row>
    <row r="98" spans="3:99" x14ac:dyDescent="0.3">
      <c r="C98" t="s">
        <v>588</v>
      </c>
      <c r="D98" t="s">
        <v>1</v>
      </c>
      <c r="E98" t="s">
        <v>12</v>
      </c>
      <c r="F98" t="s">
        <v>589</v>
      </c>
      <c r="G98" t="s">
        <v>81</v>
      </c>
      <c r="H98" t="s">
        <v>82</v>
      </c>
      <c r="I98" t="s">
        <v>82</v>
      </c>
      <c r="J98" t="s">
        <v>590</v>
      </c>
      <c r="K98">
        <v>23</v>
      </c>
      <c r="L98">
        <v>40</v>
      </c>
      <c r="M98">
        <v>26</v>
      </c>
      <c r="N98">
        <v>72</v>
      </c>
      <c r="O98">
        <v>62</v>
      </c>
      <c r="P98">
        <v>4</v>
      </c>
      <c r="Q98" t="s">
        <v>591</v>
      </c>
      <c r="R98">
        <v>14789</v>
      </c>
      <c r="S98" t="s">
        <v>7</v>
      </c>
      <c r="U98" t="s">
        <v>566</v>
      </c>
      <c r="V98">
        <v>0</v>
      </c>
      <c r="W98">
        <v>1</v>
      </c>
      <c r="X98">
        <v>0</v>
      </c>
      <c r="Y98">
        <v>0</v>
      </c>
      <c r="Z98">
        <v>0</v>
      </c>
      <c r="AA98">
        <v>0</v>
      </c>
      <c r="AB98">
        <v>0</v>
      </c>
      <c r="AC98">
        <v>0</v>
      </c>
      <c r="AD98">
        <v>0</v>
      </c>
      <c r="AE98">
        <v>1</v>
      </c>
      <c r="AF98">
        <v>0</v>
      </c>
      <c r="AG98" t="s">
        <v>9</v>
      </c>
    </row>
  </sheetData>
  <autoFilter ref="A1:CU91">
    <filterColumn colId="32">
      <filters>
        <filter val="compl_t"/>
      </filters>
    </filterColumn>
  </autoFilter>
  <sortState ref="A2:DB89">
    <sortCondition ref="B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F1" sqref="F1:G1"/>
    </sheetView>
  </sheetViews>
  <sheetFormatPr defaultRowHeight="14.4" x14ac:dyDescent="0.3"/>
  <cols>
    <col min="1" max="1" width="11.109375" bestFit="1" customWidth="1"/>
    <col min="3" max="3" width="29.6640625" customWidth="1"/>
  </cols>
  <sheetData>
    <row r="1" spans="1:10" x14ac:dyDescent="0.3">
      <c r="A1" t="s">
        <v>289</v>
      </c>
      <c r="B1" t="s">
        <v>179</v>
      </c>
      <c r="C1" t="s">
        <v>271</v>
      </c>
      <c r="D1" t="s">
        <v>272</v>
      </c>
      <c r="E1" t="s">
        <v>204</v>
      </c>
      <c r="F1" t="s">
        <v>279</v>
      </c>
      <c r="G1" t="s">
        <v>275</v>
      </c>
      <c r="H1" t="s">
        <v>273</v>
      </c>
      <c r="I1" t="s">
        <v>352</v>
      </c>
      <c r="J1" t="s">
        <v>353</v>
      </c>
    </row>
    <row r="2" spans="1:10" x14ac:dyDescent="0.3">
      <c r="A2" t="s">
        <v>290</v>
      </c>
      <c r="B2" t="s">
        <v>274</v>
      </c>
      <c r="F2" s="14"/>
      <c r="I2">
        <v>7513</v>
      </c>
      <c r="J2">
        <v>1800</v>
      </c>
    </row>
    <row r="3" spans="1:10" x14ac:dyDescent="0.3">
      <c r="A3" s="5" t="s">
        <v>313</v>
      </c>
      <c r="B3" t="s">
        <v>316</v>
      </c>
      <c r="C3" t="s">
        <v>135</v>
      </c>
      <c r="D3">
        <v>1</v>
      </c>
      <c r="E3" t="s">
        <v>275</v>
      </c>
      <c r="F3" s="14"/>
      <c r="G3">
        <v>1</v>
      </c>
      <c r="I3">
        <v>25540</v>
      </c>
      <c r="J3">
        <v>2080</v>
      </c>
    </row>
    <row r="4" spans="1:10" x14ac:dyDescent="0.3">
      <c r="A4" t="s">
        <v>291</v>
      </c>
      <c r="B4" t="s">
        <v>276</v>
      </c>
      <c r="C4" t="s">
        <v>575</v>
      </c>
      <c r="D4">
        <v>3</v>
      </c>
      <c r="E4" t="s">
        <v>288</v>
      </c>
      <c r="F4" s="14">
        <v>1</v>
      </c>
      <c r="G4">
        <v>2</v>
      </c>
      <c r="I4">
        <v>40245</v>
      </c>
      <c r="J4">
        <v>6086</v>
      </c>
    </row>
    <row r="5" spans="1:10" x14ac:dyDescent="0.3">
      <c r="A5" t="s">
        <v>292</v>
      </c>
      <c r="B5" t="s">
        <v>277</v>
      </c>
      <c r="C5" t="s">
        <v>278</v>
      </c>
      <c r="E5" t="s">
        <v>275</v>
      </c>
      <c r="F5" s="14"/>
      <c r="G5">
        <v>1</v>
      </c>
      <c r="I5">
        <v>2500</v>
      </c>
      <c r="J5">
        <v>500</v>
      </c>
    </row>
    <row r="6" spans="1:10" x14ac:dyDescent="0.3">
      <c r="A6" t="s">
        <v>293</v>
      </c>
      <c r="B6" t="s">
        <v>280</v>
      </c>
      <c r="F6" s="14"/>
      <c r="I6" s="3">
        <v>1364</v>
      </c>
      <c r="J6" s="3">
        <v>324</v>
      </c>
    </row>
    <row r="7" spans="1:10" x14ac:dyDescent="0.3">
      <c r="A7" t="s">
        <v>294</v>
      </c>
      <c r="B7" t="s">
        <v>281</v>
      </c>
      <c r="C7" t="s">
        <v>282</v>
      </c>
      <c r="D7">
        <v>1</v>
      </c>
      <c r="E7" t="s">
        <v>275</v>
      </c>
      <c r="F7" s="14"/>
      <c r="G7">
        <v>1</v>
      </c>
      <c r="I7">
        <v>229</v>
      </c>
      <c r="J7" s="3">
        <v>38</v>
      </c>
    </row>
    <row r="8" spans="1:10" x14ac:dyDescent="0.3">
      <c r="A8" t="s">
        <v>295</v>
      </c>
      <c r="B8" t="s">
        <v>283</v>
      </c>
      <c r="F8" s="14"/>
      <c r="I8">
        <v>1280</v>
      </c>
      <c r="J8">
        <v>471</v>
      </c>
    </row>
    <row r="9" spans="1:10" x14ac:dyDescent="0.3">
      <c r="A9" t="s">
        <v>296</v>
      </c>
      <c r="B9" t="s">
        <v>284</v>
      </c>
      <c r="F9" s="14"/>
      <c r="I9">
        <v>2341</v>
      </c>
      <c r="J9">
        <v>879</v>
      </c>
    </row>
    <row r="10" spans="1:10" x14ac:dyDescent="0.3">
      <c r="A10" t="s">
        <v>297</v>
      </c>
      <c r="B10" t="s">
        <v>285</v>
      </c>
      <c r="C10" t="s">
        <v>574</v>
      </c>
      <c r="D10">
        <v>2</v>
      </c>
      <c r="E10" t="s">
        <v>275</v>
      </c>
      <c r="F10" s="14"/>
      <c r="G10">
        <v>2</v>
      </c>
      <c r="I10">
        <v>1682</v>
      </c>
      <c r="J10">
        <v>680</v>
      </c>
    </row>
    <row r="11" spans="1:10" x14ac:dyDescent="0.3">
      <c r="A11" t="s">
        <v>298</v>
      </c>
      <c r="B11" t="s">
        <v>286</v>
      </c>
      <c r="F11" s="14"/>
      <c r="I11">
        <v>350</v>
      </c>
    </row>
    <row r="12" spans="1:10" x14ac:dyDescent="0.3">
      <c r="A12" t="s">
        <v>299</v>
      </c>
      <c r="B12" t="s">
        <v>287</v>
      </c>
      <c r="F12" s="14"/>
      <c r="I12">
        <v>4648</v>
      </c>
      <c r="J12">
        <v>900</v>
      </c>
    </row>
    <row r="13" spans="1:10" x14ac:dyDescent="0.3">
      <c r="A13" t="s">
        <v>314</v>
      </c>
      <c r="B13" t="s">
        <v>315</v>
      </c>
      <c r="C13" t="s">
        <v>135</v>
      </c>
      <c r="E13" t="s">
        <v>275</v>
      </c>
      <c r="F13" s="14"/>
      <c r="G13">
        <v>1</v>
      </c>
      <c r="I13">
        <v>10000</v>
      </c>
      <c r="J13">
        <v>2161</v>
      </c>
    </row>
    <row r="14" spans="1:10" x14ac:dyDescent="0.3">
      <c r="A14" s="5" t="s">
        <v>317</v>
      </c>
      <c r="B14" t="s">
        <v>308</v>
      </c>
      <c r="F14" s="14"/>
      <c r="I14">
        <v>761</v>
      </c>
    </row>
    <row r="15" spans="1:10" x14ac:dyDescent="0.3">
      <c r="A15" s="5" t="s">
        <v>318</v>
      </c>
      <c r="B15" t="s">
        <v>310</v>
      </c>
      <c r="F15" s="14"/>
      <c r="I15">
        <v>377</v>
      </c>
    </row>
    <row r="16" spans="1:10" x14ac:dyDescent="0.3">
      <c r="A16" s="5" t="s">
        <v>319</v>
      </c>
      <c r="B16" t="s">
        <v>312</v>
      </c>
      <c r="C16" t="s">
        <v>135</v>
      </c>
      <c r="E16" t="s">
        <v>275</v>
      </c>
      <c r="F16" s="14"/>
      <c r="G16">
        <v>1</v>
      </c>
      <c r="I16">
        <v>3700</v>
      </c>
      <c r="J16">
        <v>899</v>
      </c>
    </row>
    <row r="17" spans="1:10" x14ac:dyDescent="0.3">
      <c r="A17" s="5" t="s">
        <v>320</v>
      </c>
      <c r="B17" t="s">
        <v>311</v>
      </c>
      <c r="C17" t="s">
        <v>135</v>
      </c>
      <c r="E17" t="s">
        <v>275</v>
      </c>
      <c r="F17" s="14"/>
      <c r="G17">
        <v>1</v>
      </c>
      <c r="I17">
        <v>10386</v>
      </c>
      <c r="J17">
        <v>2563</v>
      </c>
    </row>
    <row r="18" spans="1:10" x14ac:dyDescent="0.3">
      <c r="A18" t="s">
        <v>379</v>
      </c>
      <c r="B18" t="s">
        <v>377</v>
      </c>
      <c r="C18" t="s">
        <v>344</v>
      </c>
      <c r="E18" t="s">
        <v>279</v>
      </c>
      <c r="F18" s="14">
        <v>1</v>
      </c>
      <c r="I18">
        <v>330</v>
      </c>
    </row>
    <row r="19" spans="1:10" x14ac:dyDescent="0.3">
      <c r="A19" s="5" t="s">
        <v>380</v>
      </c>
      <c r="B19" t="s">
        <v>378</v>
      </c>
      <c r="C19" t="s">
        <v>413</v>
      </c>
      <c r="D19">
        <v>1</v>
      </c>
      <c r="E19" t="s">
        <v>275</v>
      </c>
      <c r="F19" s="14"/>
      <c r="G19">
        <v>1</v>
      </c>
      <c r="I19">
        <v>2000</v>
      </c>
      <c r="J19">
        <v>109</v>
      </c>
    </row>
    <row r="20" spans="1:10" x14ac:dyDescent="0.3">
      <c r="A20" t="s">
        <v>466</v>
      </c>
      <c r="B20" t="s">
        <v>445</v>
      </c>
      <c r="C20" t="s">
        <v>559</v>
      </c>
      <c r="D20">
        <v>2</v>
      </c>
      <c r="E20" t="s">
        <v>558</v>
      </c>
      <c r="F20" s="14">
        <v>1</v>
      </c>
      <c r="G20">
        <v>1</v>
      </c>
      <c r="I20">
        <v>720</v>
      </c>
      <c r="J20">
        <v>567</v>
      </c>
    </row>
    <row r="21" spans="1:10" x14ac:dyDescent="0.3">
      <c r="A21" t="s">
        <v>469</v>
      </c>
      <c r="B21" t="s">
        <v>464</v>
      </c>
      <c r="C21" t="s">
        <v>0</v>
      </c>
      <c r="E21" t="s">
        <v>538</v>
      </c>
      <c r="F21" s="14"/>
      <c r="G21">
        <v>1</v>
      </c>
      <c r="I21">
        <v>2700</v>
      </c>
      <c r="J21">
        <v>62</v>
      </c>
    </row>
    <row r="22" spans="1:10" x14ac:dyDescent="0.3">
      <c r="A22" s="5" t="s">
        <v>534</v>
      </c>
      <c r="B22" s="5" t="s">
        <v>533</v>
      </c>
      <c r="C22" t="s">
        <v>135</v>
      </c>
      <c r="E22" t="s">
        <v>538</v>
      </c>
      <c r="F22" s="14"/>
      <c r="G22">
        <v>1</v>
      </c>
      <c r="I22">
        <v>9560</v>
      </c>
      <c r="J22">
        <v>318</v>
      </c>
    </row>
    <row r="23" spans="1:10" x14ac:dyDescent="0.3">
      <c r="A23" s="5" t="s">
        <v>536</v>
      </c>
      <c r="B23" s="5" t="s">
        <v>535</v>
      </c>
      <c r="C23" t="s">
        <v>135</v>
      </c>
      <c r="E23" t="s">
        <v>279</v>
      </c>
      <c r="F23" s="14">
        <v>1</v>
      </c>
      <c r="I23">
        <v>940</v>
      </c>
    </row>
    <row r="24" spans="1:10" x14ac:dyDescent="0.3">
      <c r="A24" t="s">
        <v>537</v>
      </c>
      <c r="B24" t="s">
        <v>324</v>
      </c>
      <c r="C24" t="s">
        <v>135</v>
      </c>
      <c r="E24" t="s">
        <v>279</v>
      </c>
      <c r="F24" s="14">
        <v>1</v>
      </c>
      <c r="I24">
        <v>3700</v>
      </c>
    </row>
    <row r="25" spans="1:10" x14ac:dyDescent="0.3">
      <c r="A25" s="5" t="s">
        <v>557</v>
      </c>
      <c r="B25" t="s">
        <v>321</v>
      </c>
      <c r="C25" t="s">
        <v>542</v>
      </c>
      <c r="E25" t="s">
        <v>538</v>
      </c>
      <c r="F25" s="14"/>
      <c r="G25">
        <v>1</v>
      </c>
      <c r="I25">
        <v>60</v>
      </c>
      <c r="J25">
        <v>60</v>
      </c>
    </row>
    <row r="26" spans="1:10" x14ac:dyDescent="0.3">
      <c r="A26" t="s">
        <v>577</v>
      </c>
      <c r="B26" t="s">
        <v>571</v>
      </c>
      <c r="C26" t="s">
        <v>576</v>
      </c>
      <c r="E26" t="s">
        <v>538</v>
      </c>
      <c r="G2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I11" sqref="I11"/>
    </sheetView>
  </sheetViews>
  <sheetFormatPr defaultRowHeight="14.4" x14ac:dyDescent="0.3"/>
  <cols>
    <col min="1" max="1" width="12.109375" bestFit="1" customWidth="1"/>
    <col min="2" max="2" width="7.77734375" bestFit="1" customWidth="1"/>
    <col min="3" max="3" width="8.6640625" bestFit="1" customWidth="1"/>
    <col min="4" max="4" width="7.77734375" bestFit="1" customWidth="1"/>
    <col min="5" max="5" width="9.77734375" bestFit="1" customWidth="1"/>
    <col min="6" max="6" width="8.33203125" customWidth="1"/>
    <col min="7" max="7" width="18" bestFit="1" customWidth="1"/>
    <col min="8" max="8" width="14.33203125" bestFit="1" customWidth="1"/>
    <col min="9" max="9" width="9.44140625" customWidth="1"/>
  </cols>
  <sheetData>
    <row r="1" spans="1:10" x14ac:dyDescent="0.3">
      <c r="A1" s="6" t="s">
        <v>178</v>
      </c>
      <c r="B1" s="6" t="s">
        <v>392</v>
      </c>
      <c r="C1" s="6" t="s">
        <v>322</v>
      </c>
      <c r="D1" s="6" t="s">
        <v>393</v>
      </c>
      <c r="E1" s="6" t="s">
        <v>381</v>
      </c>
      <c r="F1" s="6" t="s">
        <v>394</v>
      </c>
      <c r="G1" s="6" t="s">
        <v>339</v>
      </c>
      <c r="H1" s="6" t="s">
        <v>396</v>
      </c>
      <c r="I1" s="6" t="s">
        <v>395</v>
      </c>
      <c r="J1" s="10" t="s">
        <v>397</v>
      </c>
    </row>
    <row r="2" spans="1:10" x14ac:dyDescent="0.3">
      <c r="A2" s="19" t="s">
        <v>382</v>
      </c>
      <c r="B2" s="20" t="s">
        <v>383</v>
      </c>
      <c r="C2" s="20" t="s">
        <v>287</v>
      </c>
      <c r="D2" s="19" t="s">
        <v>338</v>
      </c>
      <c r="E2" s="7">
        <v>272742.65606659191</v>
      </c>
      <c r="F2" s="8">
        <v>13760.418710756705</v>
      </c>
      <c r="G2" s="2">
        <v>4648</v>
      </c>
      <c r="H2" s="2">
        <f>G2/F2</f>
        <v>0.33778041916461421</v>
      </c>
      <c r="I2" s="9">
        <f>H2-1</f>
        <v>-0.66221958083538579</v>
      </c>
      <c r="J2" t="s">
        <v>400</v>
      </c>
    </row>
    <row r="3" spans="1:10" x14ac:dyDescent="0.3">
      <c r="A3" s="19" t="s">
        <v>340</v>
      </c>
      <c r="B3" s="20" t="s">
        <v>384</v>
      </c>
      <c r="C3" s="20" t="s">
        <v>325</v>
      </c>
      <c r="D3" s="19" t="s">
        <v>329</v>
      </c>
      <c r="E3" s="7">
        <v>134401.33785190401</v>
      </c>
      <c r="F3" s="8">
        <v>196771.59116173163</v>
      </c>
      <c r="G3" s="2">
        <v>4548</v>
      </c>
      <c r="H3" s="2">
        <f t="shared" ref="H3:H12" si="0">G3/F3</f>
        <v>2.311309256152674E-2</v>
      </c>
      <c r="I3" s="9">
        <f t="shared" ref="I3:I12" si="1">H3-1</f>
        <v>-0.97688690743847328</v>
      </c>
      <c r="J3" t="s">
        <v>398</v>
      </c>
    </row>
    <row r="4" spans="1:10" x14ac:dyDescent="0.3">
      <c r="A4" s="19" t="s">
        <v>385</v>
      </c>
      <c r="B4" s="20" t="s">
        <v>386</v>
      </c>
      <c r="C4" s="20" t="s">
        <v>324</v>
      </c>
      <c r="D4" s="19" t="s">
        <v>333</v>
      </c>
      <c r="E4" s="7">
        <v>409407.4444967091</v>
      </c>
      <c r="F4" s="8">
        <v>124293.68916146376</v>
      </c>
      <c r="G4" s="2">
        <v>2500</v>
      </c>
      <c r="H4" s="2">
        <f t="shared" si="0"/>
        <v>2.0113651922845206E-2</v>
      </c>
      <c r="I4" s="9">
        <f t="shared" si="1"/>
        <v>-0.9798863480771548</v>
      </c>
      <c r="J4" t="s">
        <v>401</v>
      </c>
    </row>
    <row r="5" spans="1:10" x14ac:dyDescent="0.3">
      <c r="A5" s="19" t="s">
        <v>387</v>
      </c>
      <c r="B5" s="20" t="s">
        <v>388</v>
      </c>
      <c r="C5" s="20" t="s">
        <v>283</v>
      </c>
      <c r="D5" s="19" t="s">
        <v>336</v>
      </c>
      <c r="E5" s="7">
        <v>467875.78851846093</v>
      </c>
      <c r="F5" s="8">
        <v>37766.028623663464</v>
      </c>
      <c r="G5" s="2">
        <v>27251</v>
      </c>
      <c r="H5" s="2">
        <f t="shared" si="0"/>
        <v>0.72157441470891248</v>
      </c>
      <c r="I5" s="9">
        <f t="shared" si="1"/>
        <v>-0.27842558529108752</v>
      </c>
      <c r="J5" t="s">
        <v>398</v>
      </c>
    </row>
    <row r="6" spans="1:10" x14ac:dyDescent="0.3">
      <c r="A6" s="19" t="s">
        <v>387</v>
      </c>
      <c r="B6" s="20" t="s">
        <v>388</v>
      </c>
      <c r="C6" s="20" t="s">
        <v>321</v>
      </c>
      <c r="D6" s="19" t="s">
        <v>346</v>
      </c>
      <c r="E6" s="7">
        <v>161555.723052594</v>
      </c>
      <c r="F6" s="8">
        <v>87006.293574435913</v>
      </c>
      <c r="G6" s="2">
        <v>8384</v>
      </c>
      <c r="H6" s="2">
        <f t="shared" si="0"/>
        <v>9.6360845354563837E-2</v>
      </c>
      <c r="I6" s="9">
        <f t="shared" si="1"/>
        <v>-0.9036391546454362</v>
      </c>
      <c r="J6" t="s">
        <v>398</v>
      </c>
    </row>
    <row r="7" spans="1:10" x14ac:dyDescent="0.3">
      <c r="A7" s="19" t="s">
        <v>389</v>
      </c>
      <c r="B7" s="20" t="s">
        <v>390</v>
      </c>
      <c r="C7" s="20" t="s">
        <v>326</v>
      </c>
      <c r="D7" s="19" t="s">
        <v>345</v>
      </c>
      <c r="E7" s="7">
        <v>147839.76760750296</v>
      </c>
      <c r="F7" s="8">
        <v>14243.769453090015</v>
      </c>
      <c r="G7" s="2">
        <v>21042</v>
      </c>
      <c r="H7" s="2">
        <f t="shared" si="0"/>
        <v>1.4772774909969628</v>
      </c>
      <c r="I7" s="9">
        <f t="shared" si="1"/>
        <v>0.47727749099696282</v>
      </c>
      <c r="J7" t="s">
        <v>399</v>
      </c>
    </row>
    <row r="8" spans="1:10" x14ac:dyDescent="0.3">
      <c r="A8" s="19" t="s">
        <v>343</v>
      </c>
      <c r="B8" s="20" t="s">
        <v>391</v>
      </c>
      <c r="C8" s="20" t="s">
        <v>276</v>
      </c>
      <c r="D8" s="19" t="s">
        <v>332</v>
      </c>
      <c r="E8" s="7">
        <v>358116.06049959594</v>
      </c>
      <c r="F8" s="8">
        <v>113839.83485113199</v>
      </c>
      <c r="G8" s="2">
        <v>42656</v>
      </c>
      <c r="H8" s="2">
        <f t="shared" si="0"/>
        <v>0.37470187879120803</v>
      </c>
      <c r="I8" s="9">
        <f t="shared" si="1"/>
        <v>-0.62529812120879202</v>
      </c>
      <c r="J8" t="s">
        <v>400</v>
      </c>
    </row>
    <row r="9" spans="1:10" x14ac:dyDescent="0.3">
      <c r="A9" s="22" t="s">
        <v>340</v>
      </c>
      <c r="B9" s="4" t="s">
        <v>384</v>
      </c>
      <c r="C9" s="23" t="s">
        <v>323</v>
      </c>
      <c r="D9" s="21" t="s">
        <v>330</v>
      </c>
      <c r="E9" s="18">
        <v>984913</v>
      </c>
      <c r="F9" s="16">
        <v>60628</v>
      </c>
      <c r="G9" s="15">
        <v>14255</v>
      </c>
      <c r="H9" s="15">
        <f t="shared" si="0"/>
        <v>0.23512238569637792</v>
      </c>
      <c r="I9" s="17">
        <f t="shared" si="1"/>
        <v>-0.76487761430362211</v>
      </c>
      <c r="J9" t="s">
        <v>398</v>
      </c>
    </row>
    <row r="10" spans="1:10" x14ac:dyDescent="0.3">
      <c r="A10" s="22" t="s">
        <v>342</v>
      </c>
      <c r="B10" t="s">
        <v>408</v>
      </c>
      <c r="C10" s="22" t="s">
        <v>328</v>
      </c>
      <c r="D10" t="s">
        <v>334</v>
      </c>
      <c r="E10" s="18">
        <v>864898</v>
      </c>
      <c r="F10" s="16">
        <v>67503</v>
      </c>
      <c r="G10" s="15">
        <v>5905</v>
      </c>
      <c r="H10" s="15">
        <f t="shared" si="0"/>
        <v>8.74775935884331E-2</v>
      </c>
      <c r="I10" s="17">
        <f t="shared" si="1"/>
        <v>-0.9125224064115669</v>
      </c>
      <c r="J10" t="s">
        <v>401</v>
      </c>
    </row>
    <row r="11" spans="1:10" x14ac:dyDescent="0.3">
      <c r="A11" t="s">
        <v>444</v>
      </c>
      <c r="B11" t="s">
        <v>468</v>
      </c>
      <c r="C11" s="22" t="s">
        <v>445</v>
      </c>
      <c r="D11" t="s">
        <v>467</v>
      </c>
      <c r="E11" s="18">
        <v>125524</v>
      </c>
      <c r="F11" s="16"/>
      <c r="G11" s="15"/>
      <c r="H11" s="15"/>
      <c r="I11" s="17"/>
      <c r="J11" t="s">
        <v>578</v>
      </c>
    </row>
    <row r="12" spans="1:10" x14ac:dyDescent="0.3">
      <c r="A12" t="s">
        <v>343</v>
      </c>
      <c r="B12" t="s">
        <v>391</v>
      </c>
      <c r="C12" s="24" t="s">
        <v>311</v>
      </c>
      <c r="D12" t="s">
        <v>337</v>
      </c>
      <c r="E12" s="18">
        <v>277228</v>
      </c>
      <c r="F12" s="16">
        <v>40452</v>
      </c>
      <c r="G12" s="15">
        <v>2563</v>
      </c>
      <c r="H12" s="15">
        <f t="shared" si="0"/>
        <v>6.33590428161772E-2</v>
      </c>
      <c r="I12" s="17">
        <f t="shared" si="1"/>
        <v>-0.93664095718382279</v>
      </c>
      <c r="J12" t="s">
        <v>400</v>
      </c>
    </row>
  </sheetData>
  <conditionalFormatting sqref="I2:I12">
    <cfRule type="colorScale" priority="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Compilation</vt:lpstr>
      <vt:lpstr>Mapping</vt:lpstr>
      <vt:lpstr>Gap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Abdoulaye Dieye</dc:creator>
  <cp:keywords/>
  <dc:description/>
  <cp:lastModifiedBy>Abdoulaye Dieye</cp:lastModifiedBy>
  <dcterms:created xsi:type="dcterms:W3CDTF">2019-06-28T07:31:07Z</dcterms:created>
  <dcterms:modified xsi:type="dcterms:W3CDTF">2019-10-03T11:49:39Z</dcterms:modified>
  <cp:category/>
</cp:coreProperties>
</file>