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liao\Downloads\freeze data\"/>
    </mc:Choice>
  </mc:AlternateContent>
  <xr:revisionPtr revIDLastSave="0" documentId="13_ncr:1_{4AB3D2C0-1CEB-4D20-8F4F-49BDB1D0E317}" xr6:coauthVersionLast="47" xr6:coauthVersionMax="47" xr10:uidLastSave="{00000000-0000-0000-0000-000000000000}"/>
  <bookViews>
    <workbookView xWindow="-120" yWindow="-120" windowWidth="29040" windowHeight="15990" xr2:uid="{3314E843-7197-435F-B713-F6B8E7C9D52D}"/>
  </bookViews>
  <sheets>
    <sheet name="delayed refreez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2" l="1"/>
  <c r="H23" i="2"/>
  <c r="I23" i="2"/>
  <c r="J23" i="2"/>
  <c r="G24" i="2"/>
  <c r="H24" i="2"/>
  <c r="J24" i="2" s="1"/>
  <c r="I24" i="2"/>
  <c r="G25" i="2"/>
  <c r="H25" i="2"/>
  <c r="R25" i="2" s="1"/>
  <c r="I25" i="2"/>
  <c r="J25" i="2"/>
  <c r="G26" i="2"/>
  <c r="H26" i="2"/>
  <c r="I26" i="2"/>
  <c r="J26" i="2"/>
  <c r="G27" i="2"/>
  <c r="H27" i="2"/>
  <c r="R27" i="2" s="1"/>
  <c r="I27" i="2"/>
  <c r="G28" i="2"/>
  <c r="H28" i="2"/>
  <c r="R28" i="2" s="1"/>
  <c r="S28" i="2" s="1"/>
  <c r="T28" i="2" s="1"/>
  <c r="I28" i="2"/>
  <c r="J28" i="2"/>
  <c r="G29" i="2"/>
  <c r="H29" i="2"/>
  <c r="I29" i="2"/>
  <c r="J29" i="2"/>
  <c r="G30" i="2"/>
  <c r="H30" i="2"/>
  <c r="J30" i="2" s="1"/>
  <c r="I30" i="2"/>
  <c r="G31" i="2"/>
  <c r="H31" i="2"/>
  <c r="I31" i="2"/>
  <c r="J31" i="2"/>
  <c r="G32" i="2"/>
  <c r="H32" i="2"/>
  <c r="I32" i="2"/>
  <c r="J32" i="2"/>
  <c r="G33" i="2"/>
  <c r="H33" i="2"/>
  <c r="J33" i="2" s="1"/>
  <c r="I33" i="2"/>
  <c r="G34" i="2"/>
  <c r="H34" i="2"/>
  <c r="I34" i="2"/>
  <c r="J34" i="2"/>
  <c r="G35" i="2"/>
  <c r="H35" i="2"/>
  <c r="I35" i="2"/>
  <c r="J35" i="2"/>
  <c r="G36" i="2"/>
  <c r="H36" i="2"/>
  <c r="J36" i="2" s="1"/>
  <c r="I36" i="2"/>
  <c r="G37" i="2"/>
  <c r="H37" i="2"/>
  <c r="I37" i="2"/>
  <c r="J37" i="2"/>
  <c r="G38" i="2"/>
  <c r="H38" i="2"/>
  <c r="I38" i="2"/>
  <c r="J38" i="2"/>
  <c r="G39" i="2"/>
  <c r="H39" i="2"/>
  <c r="J39" i="2" s="1"/>
  <c r="I39" i="2"/>
  <c r="G40" i="2"/>
  <c r="H40" i="2"/>
  <c r="I40" i="2"/>
  <c r="J40" i="2"/>
  <c r="G41" i="2"/>
  <c r="H41" i="2"/>
  <c r="I41" i="2"/>
  <c r="J41" i="2"/>
  <c r="G42" i="2"/>
  <c r="H42" i="2"/>
  <c r="J42" i="2" s="1"/>
  <c r="I42" i="2"/>
  <c r="G43" i="2"/>
  <c r="H43" i="2"/>
  <c r="I43" i="2"/>
  <c r="J43" i="2"/>
  <c r="G44" i="2"/>
  <c r="H44" i="2"/>
  <c r="I44" i="2"/>
  <c r="J44" i="2"/>
  <c r="G45" i="2"/>
  <c r="H45" i="2"/>
  <c r="J45" i="2" s="1"/>
  <c r="I45" i="2"/>
  <c r="G46" i="2"/>
  <c r="H46" i="2"/>
  <c r="I46" i="2"/>
  <c r="J46" i="2"/>
  <c r="G47" i="2"/>
  <c r="H47" i="2"/>
  <c r="I47" i="2"/>
  <c r="J47" i="2"/>
  <c r="G48" i="2"/>
  <c r="H48" i="2"/>
  <c r="J48" i="2" s="1"/>
  <c r="I48" i="2"/>
  <c r="G49" i="2"/>
  <c r="H49" i="2"/>
  <c r="I49" i="2"/>
  <c r="J49" i="2"/>
  <c r="G50" i="2"/>
  <c r="H50" i="2"/>
  <c r="I50" i="2"/>
  <c r="J50" i="2"/>
  <c r="G51" i="2"/>
  <c r="H51" i="2"/>
  <c r="J51" i="2" s="1"/>
  <c r="I51" i="2"/>
  <c r="G52" i="2"/>
  <c r="H52" i="2"/>
  <c r="I52" i="2"/>
  <c r="J52" i="2"/>
  <c r="G53" i="2"/>
  <c r="H53" i="2"/>
  <c r="I53" i="2"/>
  <c r="J53" i="2"/>
  <c r="G54" i="2"/>
  <c r="H54" i="2"/>
  <c r="J54" i="2" s="1"/>
  <c r="I54" i="2"/>
  <c r="G55" i="2"/>
  <c r="H55" i="2"/>
  <c r="I55" i="2"/>
  <c r="J55" i="2"/>
  <c r="G56" i="2"/>
  <c r="H56" i="2"/>
  <c r="I56" i="2"/>
  <c r="J56" i="2"/>
  <c r="G57" i="2"/>
  <c r="H57" i="2"/>
  <c r="J57" i="2" s="1"/>
  <c r="I57" i="2"/>
  <c r="G58" i="2"/>
  <c r="H58" i="2"/>
  <c r="I58" i="2"/>
  <c r="J58" i="2"/>
  <c r="G59" i="2"/>
  <c r="H59" i="2"/>
  <c r="I59" i="2"/>
  <c r="J59" i="2"/>
  <c r="G60" i="2"/>
  <c r="H60" i="2"/>
  <c r="J60" i="2" s="1"/>
  <c r="I60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" i="2"/>
  <c r="O3" i="2"/>
  <c r="O4" i="2"/>
  <c r="O5" i="2"/>
  <c r="O6" i="2"/>
  <c r="O7" i="2"/>
  <c r="O8" i="2"/>
  <c r="O9" i="2"/>
  <c r="O10" i="2"/>
  <c r="O11" i="2"/>
  <c r="O12" i="2"/>
  <c r="O25" i="2"/>
  <c r="O26" i="2"/>
  <c r="O27" i="2"/>
  <c r="O28" i="2"/>
  <c r="O29" i="2"/>
  <c r="O13" i="2"/>
  <c r="O14" i="2"/>
  <c r="O15" i="2"/>
  <c r="O16" i="2"/>
  <c r="O17" i="2"/>
  <c r="O18" i="2"/>
  <c r="O19" i="2"/>
  <c r="O20" i="2"/>
  <c r="O21" i="2"/>
  <c r="O22" i="2"/>
  <c r="O2" i="2"/>
  <c r="P2" i="2"/>
  <c r="Q2" i="2" s="1"/>
  <c r="P3" i="2"/>
  <c r="Q3" i="2" s="1"/>
  <c r="P4" i="2"/>
  <c r="Q4" i="2" s="1"/>
  <c r="P5" i="2"/>
  <c r="Q5" i="2" s="1"/>
  <c r="P6" i="2"/>
  <c r="Q6" i="2" s="1"/>
  <c r="P7" i="2"/>
  <c r="Q7" i="2" s="1"/>
  <c r="P8" i="2"/>
  <c r="Q8" i="2" s="1"/>
  <c r="P9" i="2"/>
  <c r="Q9" i="2" s="1"/>
  <c r="P10" i="2"/>
  <c r="Q10" i="2" s="1"/>
  <c r="P11" i="2"/>
  <c r="Q11" i="2" s="1"/>
  <c r="P12" i="2"/>
  <c r="Q12" i="2" s="1"/>
  <c r="P25" i="2"/>
  <c r="Q25" i="2" s="1"/>
  <c r="P26" i="2"/>
  <c r="Q26" i="2" s="1"/>
  <c r="P27" i="2"/>
  <c r="Q27" i="2" s="1"/>
  <c r="P28" i="2"/>
  <c r="Q28" i="2" s="1"/>
  <c r="P29" i="2"/>
  <c r="Q29" i="2" s="1"/>
  <c r="P13" i="2"/>
  <c r="Q13" i="2" s="1"/>
  <c r="P14" i="2"/>
  <c r="Q14" i="2" s="1"/>
  <c r="P15" i="2"/>
  <c r="Q15" i="2" s="1"/>
  <c r="P16" i="2"/>
  <c r="Q16" i="2" s="1"/>
  <c r="P17" i="2"/>
  <c r="Q17" i="2" s="1"/>
  <c r="P18" i="2"/>
  <c r="Q18" i="2" s="1"/>
  <c r="P19" i="2"/>
  <c r="Q19" i="2" s="1"/>
  <c r="P20" i="2"/>
  <c r="Q20" i="2" s="1"/>
  <c r="P21" i="2"/>
  <c r="Q21" i="2" s="1"/>
  <c r="P22" i="2"/>
  <c r="Q22" i="2" s="1"/>
  <c r="G19" i="2"/>
  <c r="H19" i="2"/>
  <c r="R19" i="2" s="1"/>
  <c r="I19" i="2"/>
  <c r="G20" i="2"/>
  <c r="H20" i="2"/>
  <c r="I20" i="2"/>
  <c r="G21" i="2"/>
  <c r="H21" i="2"/>
  <c r="R21" i="2" s="1"/>
  <c r="I21" i="2"/>
  <c r="G22" i="2"/>
  <c r="H22" i="2"/>
  <c r="R22" i="2" s="1"/>
  <c r="I22" i="2"/>
  <c r="G15" i="2"/>
  <c r="H15" i="2"/>
  <c r="R15" i="2" s="1"/>
  <c r="I15" i="2"/>
  <c r="G16" i="2"/>
  <c r="H16" i="2"/>
  <c r="R16" i="2" s="1"/>
  <c r="I16" i="2"/>
  <c r="G17" i="2"/>
  <c r="H17" i="2"/>
  <c r="R17" i="2" s="1"/>
  <c r="I17" i="2"/>
  <c r="G18" i="2"/>
  <c r="H18" i="2"/>
  <c r="R18" i="2" s="1"/>
  <c r="I18" i="2"/>
  <c r="G3" i="2"/>
  <c r="H3" i="2"/>
  <c r="I3" i="2"/>
  <c r="G4" i="2"/>
  <c r="H4" i="2"/>
  <c r="R4" i="2" s="1"/>
  <c r="I4" i="2"/>
  <c r="G5" i="2"/>
  <c r="H5" i="2"/>
  <c r="R5" i="2" s="1"/>
  <c r="I5" i="2"/>
  <c r="G6" i="2"/>
  <c r="H6" i="2"/>
  <c r="R6" i="2" s="1"/>
  <c r="I6" i="2"/>
  <c r="G7" i="2"/>
  <c r="H7" i="2"/>
  <c r="R7" i="2" s="1"/>
  <c r="I7" i="2"/>
  <c r="G8" i="2"/>
  <c r="H8" i="2"/>
  <c r="R8" i="2" s="1"/>
  <c r="I8" i="2"/>
  <c r="G9" i="2"/>
  <c r="H9" i="2"/>
  <c r="R9" i="2" s="1"/>
  <c r="S9" i="2" s="1"/>
  <c r="I9" i="2"/>
  <c r="G10" i="2"/>
  <c r="H10" i="2"/>
  <c r="R10" i="2" s="1"/>
  <c r="I10" i="2"/>
  <c r="G11" i="2"/>
  <c r="H11" i="2"/>
  <c r="R11" i="2" s="1"/>
  <c r="I11" i="2"/>
  <c r="G12" i="2"/>
  <c r="H12" i="2"/>
  <c r="R12" i="2" s="1"/>
  <c r="I12" i="2"/>
  <c r="R26" i="2"/>
  <c r="R29" i="2"/>
  <c r="S29" i="2" s="1"/>
  <c r="T29" i="2" s="1"/>
  <c r="G13" i="2"/>
  <c r="H13" i="2"/>
  <c r="R13" i="2" s="1"/>
  <c r="S13" i="2" s="1"/>
  <c r="I13" i="2"/>
  <c r="G14" i="2"/>
  <c r="H14" i="2"/>
  <c r="R14" i="2" s="1"/>
  <c r="S14" i="2" s="1"/>
  <c r="I14" i="2"/>
  <c r="I2" i="2"/>
  <c r="H2" i="2"/>
  <c r="R2" i="2" s="1"/>
  <c r="G2" i="2"/>
  <c r="E4" i="1"/>
  <c r="E3" i="1"/>
  <c r="E2" i="1"/>
  <c r="L4" i="1"/>
  <c r="L3" i="1"/>
  <c r="L2" i="1"/>
  <c r="J4" i="1"/>
  <c r="J3" i="1"/>
  <c r="J2" i="1"/>
  <c r="G6" i="1"/>
  <c r="G5" i="1"/>
  <c r="G4" i="1"/>
  <c r="G3" i="1"/>
  <c r="G2" i="1"/>
  <c r="J27" i="2" l="1"/>
  <c r="T13" i="2"/>
  <c r="U13" i="2" s="1"/>
  <c r="S2" i="2"/>
  <c r="T2" i="2" s="1"/>
  <c r="S26" i="2"/>
  <c r="T26" i="2" s="1"/>
  <c r="S7" i="2"/>
  <c r="T7" i="2" s="1"/>
  <c r="J3" i="2"/>
  <c r="J20" i="2"/>
  <c r="S12" i="2"/>
  <c r="T12" i="2" s="1"/>
  <c r="S19" i="2"/>
  <c r="T19" i="2" s="1"/>
  <c r="S17" i="2"/>
  <c r="T17" i="2" s="1"/>
  <c r="T9" i="2"/>
  <c r="S8" i="2"/>
  <c r="T8" i="2" s="1"/>
  <c r="S16" i="2"/>
  <c r="T16" i="2" s="1"/>
  <c r="T14" i="2"/>
  <c r="U14" i="2" s="1"/>
  <c r="S11" i="2"/>
  <c r="T11" i="2" s="1"/>
  <c r="S15" i="2"/>
  <c r="T15" i="2" s="1"/>
  <c r="U15" i="2" s="1"/>
  <c r="S10" i="2"/>
  <c r="T10" i="2" s="1"/>
  <c r="S18" i="2"/>
  <c r="T18" i="2" s="1"/>
  <c r="S22" i="2"/>
  <c r="T22" i="2" s="1"/>
  <c r="S27" i="2"/>
  <c r="T27" i="2" s="1"/>
  <c r="J17" i="2"/>
  <c r="S21" i="2"/>
  <c r="T21" i="2" s="1"/>
  <c r="S6" i="2"/>
  <c r="T6" i="2" s="1"/>
  <c r="S5" i="2"/>
  <c r="T5" i="2" s="1"/>
  <c r="S25" i="2"/>
  <c r="T25" i="2" s="1"/>
  <c r="S4" i="2"/>
  <c r="T4" i="2" s="1"/>
  <c r="R3" i="2"/>
  <c r="S3" i="2" s="1"/>
  <c r="T3" i="2" s="1"/>
  <c r="U3" i="2" s="1"/>
  <c r="R20" i="2"/>
  <c r="S20" i="2" s="1"/>
  <c r="T20" i="2" s="1"/>
  <c r="J4" i="2"/>
  <c r="J19" i="2"/>
  <c r="J18" i="2"/>
  <c r="J5" i="2"/>
  <c r="J2" i="2"/>
  <c r="J22" i="2"/>
  <c r="J21" i="2"/>
  <c r="J12" i="2"/>
  <c r="J16" i="2"/>
  <c r="J15" i="2"/>
  <c r="J14" i="2"/>
  <c r="J13" i="2"/>
  <c r="J11" i="2"/>
  <c r="J10" i="2"/>
  <c r="J9" i="2"/>
  <c r="J8" i="2"/>
  <c r="J7" i="2"/>
  <c r="J6" i="2"/>
  <c r="K2" i="1"/>
  <c r="M2" i="1" s="1"/>
  <c r="N2" i="1" s="1"/>
  <c r="K3" i="1"/>
  <c r="M3" i="1" s="1"/>
  <c r="N3" i="1" s="1"/>
  <c r="K4" i="1"/>
  <c r="M4" i="1" s="1"/>
  <c r="N4" i="1" s="1"/>
  <c r="U12" i="2" l="1"/>
  <c r="W12" i="2"/>
  <c r="U7" i="2"/>
  <c r="W7" i="2"/>
  <c r="U22" i="2"/>
  <c r="W22" i="2"/>
  <c r="U19" i="2"/>
  <c r="W19" i="2"/>
  <c r="U20" i="2"/>
  <c r="W20" i="2"/>
  <c r="U18" i="2"/>
  <c r="W18" i="2"/>
  <c r="U4" i="2"/>
  <c r="W4" i="2"/>
  <c r="U6" i="2"/>
  <c r="W6" i="2"/>
  <c r="W15" i="2"/>
  <c r="U8" i="2"/>
  <c r="W8" i="2"/>
  <c r="U21" i="2"/>
  <c r="W21" i="2"/>
  <c r="U9" i="2"/>
  <c r="W9" i="2"/>
  <c r="W14" i="2"/>
  <c r="U10" i="2"/>
  <c r="W10" i="2"/>
  <c r="U11" i="2"/>
  <c r="W11" i="2"/>
  <c r="U2" i="2"/>
  <c r="X2" i="2"/>
  <c r="X3" i="2" s="1"/>
  <c r="W2" i="2"/>
  <c r="U16" i="2"/>
  <c r="W16" i="2"/>
  <c r="U5" i="2"/>
  <c r="W5" i="2"/>
  <c r="W3" i="2"/>
  <c r="U17" i="2"/>
  <c r="W17" i="2"/>
  <c r="W1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srliao</author>
  </authors>
  <commentList>
    <comment ref="R1" authorId="0" shapeId="0" xr:uid="{E4D05CBA-EE84-4DD5-910B-4C57694C7835}">
      <text>
        <r>
          <rPr>
            <b/>
            <sz val="9"/>
            <color indexed="81"/>
            <rFont val="Tahoma"/>
            <family val="2"/>
          </rPr>
          <t>srliao:</t>
        </r>
        <r>
          <rPr>
            <sz val="9"/>
            <color indexed="81"/>
            <rFont val="Tahoma"/>
            <family val="2"/>
          </rPr>
          <t xml:space="preserve">
From: d_f(t) = -1.25 * (t/60) ^ 2 - v * (t/60) + d_f_initial
We know that d_f_initial = 50; g(t) =0 (when it unfreeze). Therefore rearrange wrt v
0 = -1.25 * (t/60)^2 - v * (t/60) + 50
from Wolfram
v = 3000 / t - t /48
Need to divide this formula by 60 to get rate per frame</t>
        </r>
      </text>
    </comment>
  </commentList>
</comments>
</file>

<file path=xl/sharedStrings.xml><?xml version="1.0" encoding="utf-8"?>
<sst xmlns="http://schemas.openxmlformats.org/spreadsheetml/2006/main" count="103" uniqueCount="55">
  <si>
    <t>First App</t>
  </si>
  <si>
    <t>First Freeze</t>
  </si>
  <si>
    <t>Second Freeze</t>
  </si>
  <si>
    <t>Last Freeze Frame</t>
  </si>
  <si>
    <t>Freeze Duration</t>
  </si>
  <si>
    <t>2021-08-27 23-02-11</t>
  </si>
  <si>
    <t>2021-08-27 23-05-15</t>
  </si>
  <si>
    <t>d_f(t) = -1.25 * (t/60) ^ 2 - 10 * (t/60) + d_f_initial</t>
  </si>
  <si>
    <t>original freeze gauge</t>
  </si>
  <si>
    <t>freeze gauge remain before 2nd freeze</t>
  </si>
  <si>
    <t>1st freeze - log dur reduction</t>
  </si>
  <si>
    <t>2nd freeze - log dur reduction</t>
  </si>
  <si>
    <t>2nd freeze gauge</t>
  </si>
  <si>
    <t>frames between 1st and 2nd freeze</t>
  </si>
  <si>
    <t>total gauge</t>
  </si>
  <si>
    <t>duration given total gauge</t>
  </si>
  <si>
    <t>Gauge formula</t>
  </si>
  <si>
    <t>Duration formula</t>
  </si>
  <si>
    <t>t = 24 * (sqrt(5) * sqrt(d_f_initial + 20) - 10 )</t>
  </si>
  <si>
    <t>1st Freeze Duration</t>
  </si>
  <si>
    <t>2nd Freeze Duration</t>
  </si>
  <si>
    <t>1st Freeze Last Frame</t>
  </si>
  <si>
    <t>2nd Freeze</t>
  </si>
  <si>
    <t>1st Freeze</t>
  </si>
  <si>
    <t>2nd Freeze Last Frame</t>
  </si>
  <si>
    <t>Vid</t>
  </si>
  <si>
    <t>Source</t>
  </si>
  <si>
    <t>Nass</t>
  </si>
  <si>
    <t>1u1u.mp4</t>
  </si>
  <si>
    <t>Duration Difference</t>
  </si>
  <si>
    <t>this one might be off, 2nd freeze was during spin so it doesn't look clean?</t>
  </si>
  <si>
    <t>no sight on first freeze</t>
  </si>
  <si>
    <t>Freeze_test_1u_into_1u.mp4</t>
  </si>
  <si>
    <t>Isu</t>
  </si>
  <si>
    <t>Freeze_test_1u_into_1u.mp5</t>
  </si>
  <si>
    <t>Freeze_test_1u_into_1u.mp6</t>
  </si>
  <si>
    <t>Freeze_test_1u_into_1u.mp7</t>
  </si>
  <si>
    <t>Freeze_test_1u_into_1u.mp8</t>
  </si>
  <si>
    <t>Freeze_test_1u_into_1u.mp9</t>
  </si>
  <si>
    <t>Freeze_test_1u_into_1u.mp10</t>
  </si>
  <si>
    <t>Freeze_test_1u_into_1u.mp11</t>
  </si>
  <si>
    <t>Freeze_test_1u_into_1u.mp12</t>
  </si>
  <si>
    <t>Freeze_test_1u_into_1u.mp13</t>
  </si>
  <si>
    <t>start might be off a bit</t>
  </si>
  <si>
    <t>ignored</t>
  </si>
  <si>
    <t>Expected Duration 1st</t>
  </si>
  <si>
    <t>Decay rate at time t</t>
  </si>
  <si>
    <t>d_(t) = -1.25 * 2 * (1/(60*60)) * t - 1/6</t>
  </si>
  <si>
    <t>Decay Rate/Frame at end of 1st Freeze</t>
  </si>
  <si>
    <t>Acceleration Per Frame</t>
  </si>
  <si>
    <t>Solve for initial velocity to get 2nd freeze duration</t>
  </si>
  <si>
    <t>Diff between beginning and end</t>
  </si>
  <si>
    <t>diff per frame</t>
  </si>
  <si>
    <t>per second?</t>
  </si>
  <si>
    <t>what happens if velocity recovers at 2x normal decay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</si>
</sst>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000_-;\-* #,##0.00000_-;_-* &quot;-&quot;??_-;_-@_-"/>
    <numFmt numFmtId="165" formatCode="0.000000"/>
    <numFmt numFmtId="166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/>
    <xf numFmtId="164" fontId="0" fillId="0" borderId="0" xfId="1" applyNumberFormat="1" applyFont="1"/>
    <xf numFmtId="164" fontId="0" fillId="0" borderId="0" xfId="0" applyNumberFormat="1"/>
    <xf numFmtId="0" fontId="0" fillId="3" borderId="0" xfId="0" applyFill="1"/>
    <xf numFmtId="165" fontId="0" fillId="0" borderId="0" xfId="0" applyNumberFormat="1"/>
    <xf numFmtId="166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654295901184395E-2"/>
                  <c:y val="-4.510417873412234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'delayed refreeze'!$I$2:$I$32</c:f>
              <c:numCache>
                <c:formatCode>General</c:formatCode>
                <c:ptCount val="31"/>
                <c:pt idx="0">
                  <c:v>24</c:v>
                </c:pt>
                <c:pt idx="1">
                  <c:v>43</c:v>
                </c:pt>
                <c:pt idx="2">
                  <c:v>39</c:v>
                </c:pt>
                <c:pt idx="3">
                  <c:v>54</c:v>
                </c:pt>
                <c:pt idx="4">
                  <c:v>54</c:v>
                </c:pt>
                <c:pt idx="5">
                  <c:v>63</c:v>
                </c:pt>
                <c:pt idx="6">
                  <c:v>75</c:v>
                </c:pt>
                <c:pt idx="7">
                  <c:v>82</c:v>
                </c:pt>
                <c:pt idx="8">
                  <c:v>111</c:v>
                </c:pt>
                <c:pt idx="9">
                  <c:v>103</c:v>
                </c:pt>
                <c:pt idx="10">
                  <c:v>114</c:v>
                </c:pt>
                <c:pt idx="11">
                  <c:v>86</c:v>
                </c:pt>
                <c:pt idx="12">
                  <c:v>33</c:v>
                </c:pt>
                <c:pt idx="13">
                  <c:v>60</c:v>
                </c:pt>
                <c:pt idx="14">
                  <c:v>79</c:v>
                </c:pt>
                <c:pt idx="15">
                  <c:v>62</c:v>
                </c:pt>
                <c:pt idx="16">
                  <c:v>43</c:v>
                </c:pt>
                <c:pt idx="17">
                  <c:v>62</c:v>
                </c:pt>
                <c:pt idx="18">
                  <c:v>43</c:v>
                </c:pt>
                <c:pt idx="19">
                  <c:v>66</c:v>
                </c:pt>
                <c:pt idx="20">
                  <c:v>33</c:v>
                </c:pt>
                <c:pt idx="21">
                  <c:v>0</c:v>
                </c:pt>
                <c:pt idx="22">
                  <c:v>0</c:v>
                </c:pt>
                <c:pt idx="23">
                  <c:v>127</c:v>
                </c:pt>
                <c:pt idx="24">
                  <c:v>144</c:v>
                </c:pt>
                <c:pt idx="25">
                  <c:v>182</c:v>
                </c:pt>
                <c:pt idx="26">
                  <c:v>180</c:v>
                </c:pt>
                <c:pt idx="27">
                  <c:v>201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xVal>
          <c:yVal>
            <c:numRef>
              <c:f>'delayed refreeze'!$J$2:$J$32</c:f>
              <c:numCache>
                <c:formatCode>General</c:formatCode>
                <c:ptCount val="31"/>
                <c:pt idx="0">
                  <c:v>-63</c:v>
                </c:pt>
                <c:pt idx="1">
                  <c:v>-54</c:v>
                </c:pt>
                <c:pt idx="2">
                  <c:v>-50</c:v>
                </c:pt>
                <c:pt idx="3">
                  <c:v>-39</c:v>
                </c:pt>
                <c:pt idx="4">
                  <c:v>-41</c:v>
                </c:pt>
                <c:pt idx="5">
                  <c:v>-41</c:v>
                </c:pt>
                <c:pt idx="6">
                  <c:v>-26</c:v>
                </c:pt>
                <c:pt idx="7">
                  <c:v>-25</c:v>
                </c:pt>
                <c:pt idx="8">
                  <c:v>-5</c:v>
                </c:pt>
                <c:pt idx="9">
                  <c:v>-1</c:v>
                </c:pt>
                <c:pt idx="10">
                  <c:v>2</c:v>
                </c:pt>
                <c:pt idx="11">
                  <c:v>-25</c:v>
                </c:pt>
                <c:pt idx="12">
                  <c:v>-53</c:v>
                </c:pt>
                <c:pt idx="13">
                  <c:v>-38</c:v>
                </c:pt>
                <c:pt idx="14">
                  <c:v>-22</c:v>
                </c:pt>
                <c:pt idx="15">
                  <c:v>-40</c:v>
                </c:pt>
                <c:pt idx="16">
                  <c:v>-53</c:v>
                </c:pt>
                <c:pt idx="17">
                  <c:v>-40</c:v>
                </c:pt>
                <c:pt idx="18">
                  <c:v>-53</c:v>
                </c:pt>
                <c:pt idx="19">
                  <c:v>-32</c:v>
                </c:pt>
                <c:pt idx="20">
                  <c:v>-56</c:v>
                </c:pt>
                <c:pt idx="21">
                  <c:v>0</c:v>
                </c:pt>
                <c:pt idx="22">
                  <c:v>0</c:v>
                </c:pt>
                <c:pt idx="23">
                  <c:v>6</c:v>
                </c:pt>
                <c:pt idx="24">
                  <c:v>1</c:v>
                </c:pt>
                <c:pt idx="25">
                  <c:v>3</c:v>
                </c:pt>
                <c:pt idx="26">
                  <c:v>-2</c:v>
                </c:pt>
                <c:pt idx="27">
                  <c:v>9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57-42BB-86EC-8919D0E2F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3506511"/>
        <c:axId val="1413505263"/>
      </c:scatterChart>
      <c:valAx>
        <c:axId val="1413506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505263"/>
        <c:crosses val="autoZero"/>
        <c:crossBetween val="midCat"/>
      </c:valAx>
      <c:valAx>
        <c:axId val="141350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506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'delayed refreeze'!$I$2:$I$22</c:f>
              <c:numCache>
                <c:formatCode>General</c:formatCode>
                <c:ptCount val="21"/>
                <c:pt idx="0">
                  <c:v>24</c:v>
                </c:pt>
                <c:pt idx="1">
                  <c:v>43</c:v>
                </c:pt>
                <c:pt idx="2">
                  <c:v>39</c:v>
                </c:pt>
                <c:pt idx="3">
                  <c:v>54</c:v>
                </c:pt>
                <c:pt idx="4">
                  <c:v>54</c:v>
                </c:pt>
                <c:pt idx="5">
                  <c:v>63</c:v>
                </c:pt>
                <c:pt idx="6">
                  <c:v>75</c:v>
                </c:pt>
                <c:pt idx="7">
                  <c:v>82</c:v>
                </c:pt>
                <c:pt idx="8">
                  <c:v>111</c:v>
                </c:pt>
                <c:pt idx="9">
                  <c:v>103</c:v>
                </c:pt>
                <c:pt idx="10">
                  <c:v>114</c:v>
                </c:pt>
                <c:pt idx="11">
                  <c:v>86</c:v>
                </c:pt>
                <c:pt idx="12">
                  <c:v>33</c:v>
                </c:pt>
                <c:pt idx="13">
                  <c:v>60</c:v>
                </c:pt>
                <c:pt idx="14">
                  <c:v>79</c:v>
                </c:pt>
                <c:pt idx="15">
                  <c:v>62</c:v>
                </c:pt>
                <c:pt idx="16">
                  <c:v>43</c:v>
                </c:pt>
                <c:pt idx="17">
                  <c:v>62</c:v>
                </c:pt>
                <c:pt idx="18">
                  <c:v>43</c:v>
                </c:pt>
                <c:pt idx="19">
                  <c:v>66</c:v>
                </c:pt>
                <c:pt idx="20">
                  <c:v>33</c:v>
                </c:pt>
              </c:numCache>
            </c:numRef>
          </c:xVal>
          <c:yVal>
            <c:numRef>
              <c:f>'delayed refreeze'!$T$2:$T$22</c:f>
              <c:numCache>
                <c:formatCode>0.000000</c:formatCode>
                <c:ptCount val="21"/>
                <c:pt idx="0">
                  <c:v>7.2185076027031037E-4</c:v>
                </c:pt>
                <c:pt idx="1">
                  <c:v>1.057177404302511E-3</c:v>
                </c:pt>
                <c:pt idx="2">
                  <c:v>1.1036815772901519E-3</c:v>
                </c:pt>
                <c:pt idx="3">
                  <c:v>1.2636824415359679E-3</c:v>
                </c:pt>
                <c:pt idx="4">
                  <c:v>1.1417321888095434E-3</c:v>
                </c:pt>
                <c:pt idx="5">
                  <c:v>1.1510963165944051E-3</c:v>
                </c:pt>
                <c:pt idx="6">
                  <c:v>1.2870267260451202E-3</c:v>
                </c:pt>
                <c:pt idx="7">
                  <c:v>1.267738301039855E-3</c:v>
                </c:pt>
                <c:pt idx="8">
                  <c:v>1.2390997869262061E-3</c:v>
                </c:pt>
                <c:pt idx="9">
                  <c:v>1.3799406651587868E-3</c:v>
                </c:pt>
                <c:pt idx="10">
                  <c:v>1.2600209567435845E-3</c:v>
                </c:pt>
                <c:pt idx="11">
                  <c:v>1.2087737288984663E-3</c:v>
                </c:pt>
                <c:pt idx="12">
                  <c:v>1.2303539326684648E-3</c:v>
                </c:pt>
                <c:pt idx="13">
                  <c:v>1.2086511324241253E-3</c:v>
                </c:pt>
                <c:pt idx="14">
                  <c:v>1.338868646481046E-3</c:v>
                </c:pt>
                <c:pt idx="15">
                  <c:v>1.2036669293715629E-3</c:v>
                </c:pt>
                <c:pt idx="16">
                  <c:v>1.1127286869868106E-3</c:v>
                </c:pt>
                <c:pt idx="17">
                  <c:v>1.2036669293715629E-3</c:v>
                </c:pt>
                <c:pt idx="18">
                  <c:v>1.1127286869868106E-3</c:v>
                </c:pt>
                <c:pt idx="19">
                  <c:v>1.2858352584658786E-3</c:v>
                </c:pt>
                <c:pt idx="20">
                  <c:v>1.1555271700074774E-3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36-4C71-AE2C-BCD45E4ED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0451903"/>
        <c:axId val="1300448575"/>
      </c:scatterChart>
      <c:valAx>
        <c:axId val="1300451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448575"/>
        <c:crosses val="autoZero"/>
        <c:crossBetween val="midCat"/>
      </c:valAx>
      <c:valAx>
        <c:axId val="130044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451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234130344690898"/>
                  <c:y val="-5.455135346234284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'delayed refreeze'!$I$2:$I$22</c:f>
              <c:numCache>
                <c:formatCode>General</c:formatCode>
                <c:ptCount val="21"/>
                <c:pt idx="0">
                  <c:v>24</c:v>
                </c:pt>
                <c:pt idx="1">
                  <c:v>43</c:v>
                </c:pt>
                <c:pt idx="2">
                  <c:v>39</c:v>
                </c:pt>
                <c:pt idx="3">
                  <c:v>54</c:v>
                </c:pt>
                <c:pt idx="4">
                  <c:v>54</c:v>
                </c:pt>
                <c:pt idx="5">
                  <c:v>63</c:v>
                </c:pt>
                <c:pt idx="6">
                  <c:v>75</c:v>
                </c:pt>
                <c:pt idx="7">
                  <c:v>82</c:v>
                </c:pt>
                <c:pt idx="8">
                  <c:v>111</c:v>
                </c:pt>
                <c:pt idx="9">
                  <c:v>103</c:v>
                </c:pt>
                <c:pt idx="10">
                  <c:v>114</c:v>
                </c:pt>
                <c:pt idx="11">
                  <c:v>86</c:v>
                </c:pt>
                <c:pt idx="12">
                  <c:v>33</c:v>
                </c:pt>
                <c:pt idx="13">
                  <c:v>60</c:v>
                </c:pt>
                <c:pt idx="14">
                  <c:v>79</c:v>
                </c:pt>
                <c:pt idx="15">
                  <c:v>62</c:v>
                </c:pt>
                <c:pt idx="16">
                  <c:v>43</c:v>
                </c:pt>
                <c:pt idx="17">
                  <c:v>62</c:v>
                </c:pt>
                <c:pt idx="18">
                  <c:v>43</c:v>
                </c:pt>
                <c:pt idx="19">
                  <c:v>66</c:v>
                </c:pt>
                <c:pt idx="20">
                  <c:v>33</c:v>
                </c:pt>
              </c:numCache>
            </c:numRef>
          </c:xVal>
          <c:yVal>
            <c:numRef>
              <c:f>'delayed refreeze'!$R$2:$R$22</c:f>
              <c:numCache>
                <c:formatCode>General</c:formatCode>
                <c:ptCount val="21"/>
                <c:pt idx="0">
                  <c:v>-0.29448036398467436</c:v>
                </c:pt>
                <c:pt idx="1">
                  <c:v>-0.26634615384615384</c:v>
                </c:pt>
                <c:pt idx="2">
                  <c:v>-0.26876120071684589</c:v>
                </c:pt>
                <c:pt idx="3">
                  <c:v>-0.24356593038821955</c:v>
                </c:pt>
                <c:pt idx="4">
                  <c:v>-0.25015124403544647</c:v>
                </c:pt>
                <c:pt idx="5">
                  <c:v>-0.2392857142857143</c:v>
                </c:pt>
                <c:pt idx="6">
                  <c:v>-0.21527777777777779</c:v>
                </c:pt>
                <c:pt idx="7">
                  <c:v>-0.20785024154589371</c:v>
                </c:pt>
                <c:pt idx="8">
                  <c:v>-0.17426470588235293</c:v>
                </c:pt>
                <c:pt idx="9">
                  <c:v>-0.16967089371980676</c:v>
                </c:pt>
                <c:pt idx="10">
                  <c:v>-0.16816239316239318</c:v>
                </c:pt>
                <c:pt idx="11">
                  <c:v>-0.20785024154589371</c:v>
                </c:pt>
                <c:pt idx="12">
                  <c:v>-0.27120310245310247</c:v>
                </c:pt>
                <c:pt idx="13">
                  <c:v>-0.2392857142857143</c:v>
                </c:pt>
                <c:pt idx="14">
                  <c:v>-0.20603415915915918</c:v>
                </c:pt>
                <c:pt idx="15">
                  <c:v>-0.23717743261012492</c:v>
                </c:pt>
                <c:pt idx="16">
                  <c:v>-0.26395744869072896</c:v>
                </c:pt>
                <c:pt idx="17">
                  <c:v>-0.23717743261012492</c:v>
                </c:pt>
                <c:pt idx="18">
                  <c:v>-0.26395744869072896</c:v>
                </c:pt>
                <c:pt idx="19">
                  <c:v>-0.22693965517241382</c:v>
                </c:pt>
                <c:pt idx="20">
                  <c:v>-0.27367238562091506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4-4DF0-A07C-7CDB96E25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574191"/>
        <c:axId val="565574607"/>
      </c:scatterChart>
      <c:valAx>
        <c:axId val="565574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574607"/>
        <c:crosses val="autoZero"/>
        <c:crossBetween val="midCat"/>
      </c:valAx>
      <c:valAx>
        <c:axId val="56557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574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504825</xdr:colOff>
      <xdr:row>10</xdr:row>
      <xdr:rowOff>42862</xdr:rowOff>
    </xdr:from>
    <xdr:to>
      <xdr:col>41</xdr:col>
      <xdr:colOff>333375</xdr:colOff>
      <xdr:row>27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5D4931-3352-4CFB-A777-6E87908679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147637</xdr:colOff>
      <xdr:row>8</xdr:row>
      <xdr:rowOff>14287</xdr:rowOff>
    </xdr:from>
    <xdr:to>
      <xdr:col>28</xdr:col>
      <xdr:colOff>261937</xdr:colOff>
      <xdr:row>22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B5029EF-6122-48DC-9611-BA738A9DDC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946337</xdr:colOff>
      <xdr:row>2</xdr:row>
      <xdr:rowOff>179013</xdr:rowOff>
    </xdr:from>
    <xdr:to>
      <xdr:col>20</xdr:col>
      <xdr:colOff>133910</xdr:colOff>
      <xdr:row>32</xdr:row>
      <xdr:rowOff>107576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FD8DBE-E77B-457E-9324-99A46F5726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6FB49-2F5B-41B0-B53A-9523F172A341}">
  <dimension ref="A1:AB60"/>
  <sheetViews>
    <sheetView tabSelected="1" topLeftCell="C1" zoomScale="85" zoomScaleNormal="85" workbookViewId="0">
      <selection activeCell="I2" activeCellId="1" sqref="R2:R22 I2:I22"/>
    </sheetView>
  </sheetViews>
  <sheetFormatPr defaultRowHeight="15" x14ac:dyDescent="0.25"/>
  <cols>
    <col min="1" max="1" width="18" bestFit="1" customWidth="1"/>
    <col min="2" max="2" width="12.85546875" customWidth="1"/>
    <col min="3" max="10" width="14.42578125" customWidth="1"/>
    <col min="11" max="11" width="2.7109375" customWidth="1"/>
    <col min="12" max="13" width="8.140625" customWidth="1"/>
    <col min="14" max="14" width="2.7109375" customWidth="1"/>
    <col min="15" max="27" width="14.42578125" customWidth="1"/>
  </cols>
  <sheetData>
    <row r="1" spans="1:28" ht="75" x14ac:dyDescent="0.25">
      <c r="A1" s="3" t="s">
        <v>26</v>
      </c>
      <c r="B1" s="3" t="s">
        <v>25</v>
      </c>
      <c r="C1" s="3" t="s">
        <v>23</v>
      </c>
      <c r="D1" s="3" t="s">
        <v>21</v>
      </c>
      <c r="E1" s="3" t="s">
        <v>22</v>
      </c>
      <c r="F1" s="3" t="s">
        <v>24</v>
      </c>
      <c r="G1" s="3" t="s">
        <v>19</v>
      </c>
      <c r="H1" s="3" t="s">
        <v>20</v>
      </c>
      <c r="I1" s="3" t="s">
        <v>13</v>
      </c>
      <c r="J1" s="3" t="s">
        <v>29</v>
      </c>
      <c r="K1" s="3"/>
      <c r="L1" s="3"/>
      <c r="M1" s="3"/>
      <c r="N1" s="3"/>
      <c r="O1" s="3" t="s">
        <v>49</v>
      </c>
      <c r="P1" s="3" t="s">
        <v>45</v>
      </c>
      <c r="Q1" s="3" t="s">
        <v>48</v>
      </c>
      <c r="R1" s="3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/>
      <c r="X1" s="4"/>
      <c r="Y1" s="4"/>
      <c r="Z1" s="4"/>
      <c r="AA1" s="4"/>
    </row>
    <row r="2" spans="1:28" x14ac:dyDescent="0.25">
      <c r="A2" t="s">
        <v>27</v>
      </c>
      <c r="B2" t="s">
        <v>28</v>
      </c>
      <c r="C2" s="2">
        <v>172</v>
      </c>
      <c r="D2" s="2">
        <v>380</v>
      </c>
      <c r="E2" s="2">
        <v>404</v>
      </c>
      <c r="F2" s="2">
        <v>549</v>
      </c>
      <c r="G2">
        <f>D2-C2</f>
        <v>208</v>
      </c>
      <c r="H2">
        <f>F2-E2</f>
        <v>145</v>
      </c>
      <c r="I2">
        <f>E2-D2</f>
        <v>24</v>
      </c>
      <c r="J2">
        <f>H2-G2</f>
        <v>-63</v>
      </c>
      <c r="M2" s="11">
        <f>J2/P2</f>
        <v>-0.3014370128056319</v>
      </c>
      <c r="O2">
        <f>-2.5/(60*60)</f>
        <v>-6.9444444444444447E-4</v>
      </c>
      <c r="P2">
        <f xml:space="preserve"> 24 * (SQRT(5) * SQRT(50 + 20) - 10 )</f>
        <v>208.99888641287299</v>
      </c>
      <c r="Q2">
        <f>-1.25 * 2 * (1/(60*60)) * P2 - 1/6</f>
        <v>-0.31180478223116181</v>
      </c>
      <c r="R2">
        <f>- ((3000 / H2) - (H2/48))/60</f>
        <v>-0.29448036398467436</v>
      </c>
      <c r="S2">
        <f>R2-Q2</f>
        <v>1.732441824648745E-2</v>
      </c>
      <c r="T2" s="10">
        <f>S2/I2</f>
        <v>7.2185076027031037E-4</v>
      </c>
      <c r="U2">
        <f>T2*60</f>
        <v>4.3311045616218624E-2</v>
      </c>
      <c r="V2">
        <f>5/(60*60)</f>
        <v>1.3888888888888889E-3</v>
      </c>
      <c r="W2" s="10">
        <f>V2-T2</f>
        <v>6.6703812861857858E-4</v>
      </c>
      <c r="X2" s="10">
        <f>AVERAGE(T2:T22)</f>
        <v>1.1873261060180308E-3</v>
      </c>
      <c r="Z2" s="1" t="s">
        <v>16</v>
      </c>
      <c r="AB2" t="s">
        <v>7</v>
      </c>
    </row>
    <row r="3" spans="1:28" x14ac:dyDescent="0.25">
      <c r="A3" t="s">
        <v>27</v>
      </c>
      <c r="B3" t="s">
        <v>28</v>
      </c>
      <c r="C3" s="2">
        <v>735</v>
      </c>
      <c r="D3" s="2">
        <v>945</v>
      </c>
      <c r="E3" s="2">
        <v>988</v>
      </c>
      <c r="F3" s="2">
        <v>1144</v>
      </c>
      <c r="G3">
        <f t="shared" ref="G3:G14" si="0">D3-C3</f>
        <v>210</v>
      </c>
      <c r="H3">
        <f t="shared" ref="H3:H14" si="1">F3-E3</f>
        <v>156</v>
      </c>
      <c r="I3">
        <f t="shared" ref="I3:I14" si="2">E3-D3</f>
        <v>43</v>
      </c>
      <c r="J3">
        <f>H3-G3</f>
        <v>-54</v>
      </c>
      <c r="M3" s="11">
        <f t="shared" ref="M3:M22" si="3">J3/P3</f>
        <v>-0.25837458240482736</v>
      </c>
      <c r="O3">
        <f t="shared" ref="O3:O29" si="4">-2.5/(60*60)</f>
        <v>-6.9444444444444447E-4</v>
      </c>
      <c r="P3">
        <f t="shared" ref="P3:P29" si="5" xml:space="preserve"> 24 * (SQRT(5) * SQRT(50 + 20) - 10 )</f>
        <v>208.99888641287299</v>
      </c>
      <c r="Q3">
        <f t="shared" ref="Q3:Q22" si="6">-1.25 * 2 * (1/(60*60)) * P3 - 1/6</f>
        <v>-0.31180478223116181</v>
      </c>
      <c r="R3">
        <f t="shared" ref="R3:R22" si="7">- ((3000 / H3) - (H3/48))/60</f>
        <v>-0.26634615384615384</v>
      </c>
      <c r="S3">
        <f t="shared" ref="S3:S22" si="8">R3-Q3</f>
        <v>4.5458628385007971E-2</v>
      </c>
      <c r="T3" s="10">
        <f t="shared" ref="T3:T22" si="9">S3/I3</f>
        <v>1.057177404302511E-3</v>
      </c>
      <c r="U3">
        <f t="shared" ref="U3:U22" si="10">T3*60</f>
        <v>6.3430644258150662E-2</v>
      </c>
      <c r="V3">
        <f t="shared" ref="V3:V22" si="11">5/(60*60)</f>
        <v>1.3888888888888889E-3</v>
      </c>
      <c r="W3" s="10">
        <f t="shared" ref="W3:W22" si="12">V3-T3</f>
        <v>3.3171148458637791E-4</v>
      </c>
      <c r="X3">
        <f>X2*60*60</f>
        <v>4.2743739816649109</v>
      </c>
      <c r="Z3" s="1" t="s">
        <v>17</v>
      </c>
      <c r="AB3" t="s">
        <v>18</v>
      </c>
    </row>
    <row r="4" spans="1:28" x14ac:dyDescent="0.25">
      <c r="A4" t="s">
        <v>27</v>
      </c>
      <c r="B4" t="s">
        <v>28</v>
      </c>
      <c r="C4" s="2">
        <v>1422</v>
      </c>
      <c r="D4" s="2">
        <v>1627</v>
      </c>
      <c r="E4" s="2">
        <v>1666</v>
      </c>
      <c r="F4" s="2">
        <v>1821</v>
      </c>
      <c r="G4">
        <f t="shared" si="0"/>
        <v>205</v>
      </c>
      <c r="H4">
        <f t="shared" si="1"/>
        <v>155</v>
      </c>
      <c r="I4">
        <f t="shared" si="2"/>
        <v>39</v>
      </c>
      <c r="J4">
        <f t="shared" ref="J4:J14" si="13">H4-G4</f>
        <v>-50</v>
      </c>
      <c r="M4" s="11">
        <f t="shared" si="3"/>
        <v>-0.23923572444891419</v>
      </c>
      <c r="O4">
        <f t="shared" si="4"/>
        <v>-6.9444444444444447E-4</v>
      </c>
      <c r="P4">
        <f t="shared" si="5"/>
        <v>208.99888641287299</v>
      </c>
      <c r="Q4">
        <f t="shared" si="6"/>
        <v>-0.31180478223116181</v>
      </c>
      <c r="R4">
        <f t="shared" si="7"/>
        <v>-0.26876120071684589</v>
      </c>
      <c r="S4">
        <f t="shared" si="8"/>
        <v>4.3043581514315921E-2</v>
      </c>
      <c r="T4" s="10">
        <f t="shared" si="9"/>
        <v>1.1036815772901519E-3</v>
      </c>
      <c r="U4">
        <f t="shared" si="10"/>
        <v>6.6220894637409114E-2</v>
      </c>
      <c r="V4">
        <f t="shared" si="11"/>
        <v>1.3888888888888889E-3</v>
      </c>
      <c r="W4" s="10">
        <f t="shared" si="12"/>
        <v>2.8520731159873704E-4</v>
      </c>
      <c r="Z4" s="1" t="s">
        <v>46</v>
      </c>
      <c r="AB4" t="s">
        <v>47</v>
      </c>
    </row>
    <row r="5" spans="1:28" x14ac:dyDescent="0.25">
      <c r="A5" t="s">
        <v>27</v>
      </c>
      <c r="B5" t="s">
        <v>28</v>
      </c>
      <c r="C5" s="2">
        <v>2092</v>
      </c>
      <c r="D5" s="2">
        <v>2297</v>
      </c>
      <c r="E5" s="2">
        <v>2351</v>
      </c>
      <c r="F5" s="2">
        <v>2517</v>
      </c>
      <c r="G5">
        <f t="shared" si="0"/>
        <v>205</v>
      </c>
      <c r="H5">
        <f t="shared" si="1"/>
        <v>166</v>
      </c>
      <c r="I5">
        <f t="shared" si="2"/>
        <v>54</v>
      </c>
      <c r="J5">
        <f t="shared" si="13"/>
        <v>-39</v>
      </c>
      <c r="M5" s="11">
        <f t="shared" si="3"/>
        <v>-0.18660386507015309</v>
      </c>
      <c r="O5">
        <f t="shared" si="4"/>
        <v>-6.9444444444444447E-4</v>
      </c>
      <c r="P5">
        <f t="shared" si="5"/>
        <v>208.99888641287299</v>
      </c>
      <c r="Q5">
        <f t="shared" si="6"/>
        <v>-0.31180478223116181</v>
      </c>
      <c r="R5">
        <f t="shared" si="7"/>
        <v>-0.24356593038821955</v>
      </c>
      <c r="S5">
        <f t="shared" si="8"/>
        <v>6.8238851842942261E-2</v>
      </c>
      <c r="T5" s="10">
        <f t="shared" si="9"/>
        <v>1.2636824415359679E-3</v>
      </c>
      <c r="U5">
        <f t="shared" si="10"/>
        <v>7.5820946492158064E-2</v>
      </c>
      <c r="V5">
        <f t="shared" si="11"/>
        <v>1.3888888888888889E-3</v>
      </c>
      <c r="W5" s="10">
        <f t="shared" si="12"/>
        <v>1.2520644735292108E-4</v>
      </c>
      <c r="Y5" t="s">
        <v>30</v>
      </c>
    </row>
    <row r="6" spans="1:28" x14ac:dyDescent="0.25">
      <c r="A6" t="s">
        <v>27</v>
      </c>
      <c r="B6" t="s">
        <v>28</v>
      </c>
      <c r="C6" s="2">
        <v>2699</v>
      </c>
      <c r="D6" s="2">
        <v>2903</v>
      </c>
      <c r="E6" s="2">
        <v>2957</v>
      </c>
      <c r="F6" s="2">
        <v>3120</v>
      </c>
      <c r="G6">
        <f t="shared" si="0"/>
        <v>204</v>
      </c>
      <c r="H6">
        <f t="shared" si="1"/>
        <v>163</v>
      </c>
      <c r="I6">
        <f t="shared" si="2"/>
        <v>54</v>
      </c>
      <c r="J6">
        <f t="shared" si="13"/>
        <v>-41</v>
      </c>
      <c r="M6" s="11">
        <f t="shared" si="3"/>
        <v>-0.19617329404810965</v>
      </c>
      <c r="O6">
        <f t="shared" si="4"/>
        <v>-6.9444444444444447E-4</v>
      </c>
      <c r="P6">
        <f t="shared" si="5"/>
        <v>208.99888641287299</v>
      </c>
      <c r="Q6">
        <f t="shared" si="6"/>
        <v>-0.31180478223116181</v>
      </c>
      <c r="R6">
        <f t="shared" si="7"/>
        <v>-0.25015124403544647</v>
      </c>
      <c r="S6">
        <f t="shared" si="8"/>
        <v>6.1653538195715341E-2</v>
      </c>
      <c r="T6" s="10">
        <f t="shared" si="9"/>
        <v>1.1417321888095434E-3</v>
      </c>
      <c r="U6">
        <f t="shared" si="10"/>
        <v>6.8503931328572604E-2</v>
      </c>
      <c r="V6">
        <f t="shared" si="11"/>
        <v>1.3888888888888889E-3</v>
      </c>
      <c r="W6" s="10">
        <f t="shared" si="12"/>
        <v>2.4715670007934552E-4</v>
      </c>
    </row>
    <row r="7" spans="1:28" x14ac:dyDescent="0.25">
      <c r="A7" t="s">
        <v>27</v>
      </c>
      <c r="B7" t="s">
        <v>28</v>
      </c>
      <c r="C7" s="2">
        <v>3404</v>
      </c>
      <c r="D7" s="2">
        <v>3613</v>
      </c>
      <c r="E7" s="2">
        <v>3676</v>
      </c>
      <c r="F7" s="2">
        <v>3844</v>
      </c>
      <c r="G7">
        <f t="shared" si="0"/>
        <v>209</v>
      </c>
      <c r="H7">
        <f t="shared" si="1"/>
        <v>168</v>
      </c>
      <c r="I7">
        <f t="shared" si="2"/>
        <v>63</v>
      </c>
      <c r="J7">
        <f t="shared" si="13"/>
        <v>-41</v>
      </c>
      <c r="M7" s="11">
        <f t="shared" si="3"/>
        <v>-0.19617329404810965</v>
      </c>
      <c r="O7">
        <f t="shared" si="4"/>
        <v>-6.9444444444444447E-4</v>
      </c>
      <c r="P7">
        <f t="shared" si="5"/>
        <v>208.99888641287299</v>
      </c>
      <c r="Q7">
        <f t="shared" si="6"/>
        <v>-0.31180478223116181</v>
      </c>
      <c r="R7">
        <f t="shared" si="7"/>
        <v>-0.2392857142857143</v>
      </c>
      <c r="S7">
        <f t="shared" si="8"/>
        <v>7.2519067945447518E-2</v>
      </c>
      <c r="T7" s="10">
        <f t="shared" si="9"/>
        <v>1.1510963165944051E-3</v>
      </c>
      <c r="U7">
        <f t="shared" si="10"/>
        <v>6.9065778995664309E-2</v>
      </c>
      <c r="V7">
        <f t="shared" si="11"/>
        <v>1.3888888888888889E-3</v>
      </c>
      <c r="W7" s="10">
        <f t="shared" si="12"/>
        <v>2.3779257229448385E-4</v>
      </c>
    </row>
    <row r="8" spans="1:28" x14ac:dyDescent="0.25">
      <c r="A8" t="s">
        <v>27</v>
      </c>
      <c r="B8" t="s">
        <v>28</v>
      </c>
      <c r="C8" s="2">
        <v>4155</v>
      </c>
      <c r="D8" s="2">
        <v>4361</v>
      </c>
      <c r="E8" s="2">
        <v>4436</v>
      </c>
      <c r="F8" s="2">
        <v>4616</v>
      </c>
      <c r="G8">
        <f t="shared" si="0"/>
        <v>206</v>
      </c>
      <c r="H8">
        <f t="shared" si="1"/>
        <v>180</v>
      </c>
      <c r="I8">
        <f t="shared" si="2"/>
        <v>75</v>
      </c>
      <c r="J8">
        <f t="shared" si="13"/>
        <v>-26</v>
      </c>
      <c r="M8" s="11">
        <f t="shared" si="3"/>
        <v>-0.12440257671343538</v>
      </c>
      <c r="O8">
        <f t="shared" si="4"/>
        <v>-6.9444444444444447E-4</v>
      </c>
      <c r="P8">
        <f t="shared" si="5"/>
        <v>208.99888641287299</v>
      </c>
      <c r="Q8">
        <f t="shared" si="6"/>
        <v>-0.31180478223116181</v>
      </c>
      <c r="R8">
        <f t="shared" si="7"/>
        <v>-0.21527777777777779</v>
      </c>
      <c r="S8">
        <f t="shared" si="8"/>
        <v>9.6527004453384024E-2</v>
      </c>
      <c r="T8" s="10">
        <f t="shared" si="9"/>
        <v>1.2870267260451202E-3</v>
      </c>
      <c r="U8">
        <f t="shared" si="10"/>
        <v>7.7221603562707214E-2</v>
      </c>
      <c r="V8">
        <f t="shared" si="11"/>
        <v>1.3888888888888889E-3</v>
      </c>
      <c r="W8" s="10">
        <f t="shared" si="12"/>
        <v>1.0186216284376872E-4</v>
      </c>
    </row>
    <row r="9" spans="1:28" x14ac:dyDescent="0.25">
      <c r="A9" t="s">
        <v>27</v>
      </c>
      <c r="B9" t="s">
        <v>28</v>
      </c>
      <c r="C9" s="2">
        <v>4882</v>
      </c>
      <c r="D9" s="2">
        <v>5091</v>
      </c>
      <c r="E9" s="2">
        <v>5173</v>
      </c>
      <c r="F9" s="2">
        <v>5357</v>
      </c>
      <c r="G9">
        <f t="shared" si="0"/>
        <v>209</v>
      </c>
      <c r="H9">
        <f t="shared" si="1"/>
        <v>184</v>
      </c>
      <c r="I9">
        <f t="shared" si="2"/>
        <v>82</v>
      </c>
      <c r="J9">
        <f t="shared" si="13"/>
        <v>-25</v>
      </c>
      <c r="M9" s="11">
        <f t="shared" si="3"/>
        <v>-0.1196178622244571</v>
      </c>
      <c r="O9">
        <f t="shared" si="4"/>
        <v>-6.9444444444444447E-4</v>
      </c>
      <c r="P9">
        <f t="shared" si="5"/>
        <v>208.99888641287299</v>
      </c>
      <c r="Q9">
        <f t="shared" si="6"/>
        <v>-0.31180478223116181</v>
      </c>
      <c r="R9">
        <f t="shared" si="7"/>
        <v>-0.20785024154589371</v>
      </c>
      <c r="S9">
        <f t="shared" si="8"/>
        <v>0.1039545406852681</v>
      </c>
      <c r="T9" s="10">
        <f t="shared" si="9"/>
        <v>1.267738301039855E-3</v>
      </c>
      <c r="U9">
        <f t="shared" si="10"/>
        <v>7.6064298062391303E-2</v>
      </c>
      <c r="V9">
        <f t="shared" si="11"/>
        <v>1.3888888888888889E-3</v>
      </c>
      <c r="W9" s="10">
        <f t="shared" si="12"/>
        <v>1.2115058784903398E-4</v>
      </c>
    </row>
    <row r="10" spans="1:28" x14ac:dyDescent="0.25">
      <c r="A10" t="s">
        <v>27</v>
      </c>
      <c r="B10" t="s">
        <v>28</v>
      </c>
      <c r="C10" s="2">
        <v>5611</v>
      </c>
      <c r="D10" s="2">
        <v>5820</v>
      </c>
      <c r="E10" s="2">
        <v>5931</v>
      </c>
      <c r="F10" s="2">
        <v>6135</v>
      </c>
      <c r="G10">
        <f t="shared" si="0"/>
        <v>209</v>
      </c>
      <c r="H10">
        <f t="shared" si="1"/>
        <v>204</v>
      </c>
      <c r="I10">
        <f t="shared" si="2"/>
        <v>111</v>
      </c>
      <c r="J10">
        <f t="shared" si="13"/>
        <v>-5</v>
      </c>
      <c r="M10" s="11">
        <f t="shared" si="3"/>
        <v>-2.3923572444891419E-2</v>
      </c>
      <c r="O10">
        <f t="shared" si="4"/>
        <v>-6.9444444444444447E-4</v>
      </c>
      <c r="P10">
        <f t="shared" si="5"/>
        <v>208.99888641287299</v>
      </c>
      <c r="Q10">
        <f t="shared" si="6"/>
        <v>-0.31180478223116181</v>
      </c>
      <c r="R10">
        <f t="shared" si="7"/>
        <v>-0.17426470588235293</v>
      </c>
      <c r="S10">
        <f t="shared" si="8"/>
        <v>0.13754007634880888</v>
      </c>
      <c r="T10" s="10">
        <f t="shared" si="9"/>
        <v>1.2390997869262061E-3</v>
      </c>
      <c r="U10">
        <f t="shared" si="10"/>
        <v>7.4345987215572368E-2</v>
      </c>
      <c r="V10">
        <f t="shared" si="11"/>
        <v>1.3888888888888889E-3</v>
      </c>
      <c r="W10" s="10">
        <f t="shared" si="12"/>
        <v>1.4978910196268287E-4</v>
      </c>
      <c r="Y10" t="s">
        <v>31</v>
      </c>
    </row>
    <row r="11" spans="1:28" x14ac:dyDescent="0.25">
      <c r="A11" t="s">
        <v>27</v>
      </c>
      <c r="B11" t="s">
        <v>28</v>
      </c>
      <c r="C11" s="2">
        <v>6381</v>
      </c>
      <c r="D11" s="2">
        <v>6589</v>
      </c>
      <c r="E11" s="2">
        <v>6692</v>
      </c>
      <c r="F11" s="2">
        <v>6899</v>
      </c>
      <c r="G11">
        <f t="shared" si="0"/>
        <v>208</v>
      </c>
      <c r="H11">
        <f t="shared" si="1"/>
        <v>207</v>
      </c>
      <c r="I11">
        <f t="shared" si="2"/>
        <v>103</v>
      </c>
      <c r="J11">
        <f t="shared" si="13"/>
        <v>-1</v>
      </c>
      <c r="M11" s="11">
        <f t="shared" si="3"/>
        <v>-4.7847144889782839E-3</v>
      </c>
      <c r="O11">
        <f t="shared" si="4"/>
        <v>-6.9444444444444447E-4</v>
      </c>
      <c r="P11">
        <f t="shared" si="5"/>
        <v>208.99888641287299</v>
      </c>
      <c r="Q11">
        <f t="shared" si="6"/>
        <v>-0.31180478223116181</v>
      </c>
      <c r="R11">
        <f t="shared" si="7"/>
        <v>-0.16967089371980676</v>
      </c>
      <c r="S11">
        <f t="shared" si="8"/>
        <v>0.14213388851135506</v>
      </c>
      <c r="T11" s="10">
        <f t="shared" si="9"/>
        <v>1.3799406651587868E-3</v>
      </c>
      <c r="U11">
        <f t="shared" si="10"/>
        <v>8.2796439909527217E-2</v>
      </c>
      <c r="V11">
        <f t="shared" si="11"/>
        <v>1.3888888888888889E-3</v>
      </c>
      <c r="W11" s="10">
        <f t="shared" si="12"/>
        <v>8.948223730102095E-6</v>
      </c>
    </row>
    <row r="12" spans="1:28" x14ac:dyDescent="0.25">
      <c r="A12" t="s">
        <v>27</v>
      </c>
      <c r="B12" t="s">
        <v>28</v>
      </c>
      <c r="C12" s="2">
        <v>7115</v>
      </c>
      <c r="D12" s="2">
        <v>7321</v>
      </c>
      <c r="E12" s="2">
        <v>7435</v>
      </c>
      <c r="F12" s="2">
        <v>7643</v>
      </c>
      <c r="G12">
        <f t="shared" si="0"/>
        <v>206</v>
      </c>
      <c r="H12">
        <f t="shared" si="1"/>
        <v>208</v>
      </c>
      <c r="I12">
        <f t="shared" si="2"/>
        <v>114</v>
      </c>
      <c r="J12">
        <f t="shared" si="13"/>
        <v>2</v>
      </c>
      <c r="M12" s="11">
        <f t="shared" si="3"/>
        <v>9.5694289779565678E-3</v>
      </c>
      <c r="O12">
        <f t="shared" si="4"/>
        <v>-6.9444444444444447E-4</v>
      </c>
      <c r="P12">
        <f t="shared" si="5"/>
        <v>208.99888641287299</v>
      </c>
      <c r="Q12">
        <f t="shared" si="6"/>
        <v>-0.31180478223116181</v>
      </c>
      <c r="R12">
        <f t="shared" si="7"/>
        <v>-0.16816239316239318</v>
      </c>
      <c r="S12">
        <f t="shared" si="8"/>
        <v>0.14364238906876864</v>
      </c>
      <c r="T12" s="10">
        <f t="shared" si="9"/>
        <v>1.2600209567435845E-3</v>
      </c>
      <c r="U12">
        <f t="shared" si="10"/>
        <v>7.5601257404615069E-2</v>
      </c>
      <c r="V12">
        <f t="shared" si="11"/>
        <v>1.3888888888888889E-3</v>
      </c>
      <c r="W12" s="10">
        <f t="shared" si="12"/>
        <v>1.2886793214530448E-4</v>
      </c>
    </row>
    <row r="13" spans="1:28" x14ac:dyDescent="0.25">
      <c r="A13" t="s">
        <v>33</v>
      </c>
      <c r="B13" t="s">
        <v>32</v>
      </c>
      <c r="C13" s="2">
        <v>51</v>
      </c>
      <c r="D13" s="2">
        <v>260</v>
      </c>
      <c r="E13" s="2">
        <v>346</v>
      </c>
      <c r="F13" s="2">
        <v>530</v>
      </c>
      <c r="G13">
        <f t="shared" si="0"/>
        <v>209</v>
      </c>
      <c r="H13">
        <f t="shared" si="1"/>
        <v>184</v>
      </c>
      <c r="I13">
        <f t="shared" si="2"/>
        <v>86</v>
      </c>
      <c r="J13">
        <f t="shared" si="13"/>
        <v>-25</v>
      </c>
      <c r="M13" s="11">
        <f t="shared" si="3"/>
        <v>-0.1196178622244571</v>
      </c>
      <c r="O13">
        <f t="shared" si="4"/>
        <v>-6.9444444444444447E-4</v>
      </c>
      <c r="P13">
        <f t="shared" si="5"/>
        <v>208.99888641287299</v>
      </c>
      <c r="Q13">
        <f t="shared" si="6"/>
        <v>-0.31180478223116181</v>
      </c>
      <c r="R13">
        <f t="shared" si="7"/>
        <v>-0.20785024154589371</v>
      </c>
      <c r="S13">
        <f t="shared" si="8"/>
        <v>0.1039545406852681</v>
      </c>
      <c r="T13" s="10">
        <f t="shared" si="9"/>
        <v>1.2087737288984663E-3</v>
      </c>
      <c r="U13">
        <f t="shared" si="10"/>
        <v>7.2526423733907983E-2</v>
      </c>
      <c r="V13">
        <f t="shared" si="11"/>
        <v>1.3888888888888889E-3</v>
      </c>
      <c r="W13" s="10">
        <f t="shared" si="12"/>
        <v>1.8011515999042261E-4</v>
      </c>
    </row>
    <row r="14" spans="1:28" x14ac:dyDescent="0.25">
      <c r="A14" t="s">
        <v>33</v>
      </c>
      <c r="B14" t="s">
        <v>34</v>
      </c>
      <c r="C14" s="2">
        <v>587</v>
      </c>
      <c r="D14" s="2">
        <v>794</v>
      </c>
      <c r="E14" s="2">
        <v>827</v>
      </c>
      <c r="F14" s="2">
        <v>981</v>
      </c>
      <c r="G14">
        <f t="shared" si="0"/>
        <v>207</v>
      </c>
      <c r="H14">
        <f t="shared" si="1"/>
        <v>154</v>
      </c>
      <c r="I14">
        <f t="shared" si="2"/>
        <v>33</v>
      </c>
      <c r="J14">
        <f t="shared" si="13"/>
        <v>-53</v>
      </c>
      <c r="M14" s="11">
        <f t="shared" si="3"/>
        <v>-0.25358986791584903</v>
      </c>
      <c r="O14">
        <f t="shared" si="4"/>
        <v>-6.9444444444444447E-4</v>
      </c>
      <c r="P14">
        <f t="shared" si="5"/>
        <v>208.99888641287299</v>
      </c>
      <c r="Q14">
        <f t="shared" si="6"/>
        <v>-0.31180478223116181</v>
      </c>
      <c r="R14">
        <f t="shared" si="7"/>
        <v>-0.27120310245310247</v>
      </c>
      <c r="S14">
        <f t="shared" si="8"/>
        <v>4.0601679778059341E-2</v>
      </c>
      <c r="T14" s="10">
        <f t="shared" si="9"/>
        <v>1.2303539326684648E-3</v>
      </c>
      <c r="U14">
        <f t="shared" si="10"/>
        <v>7.3821235960107895E-2</v>
      </c>
      <c r="V14">
        <f t="shared" si="11"/>
        <v>1.3888888888888889E-3</v>
      </c>
      <c r="W14" s="10">
        <f t="shared" si="12"/>
        <v>1.5853495622042413E-4</v>
      </c>
    </row>
    <row r="15" spans="1:28" x14ac:dyDescent="0.25">
      <c r="A15" t="s">
        <v>33</v>
      </c>
      <c r="B15" t="s">
        <v>35</v>
      </c>
      <c r="C15" s="2">
        <v>1097</v>
      </c>
      <c r="D15" s="2">
        <v>1303</v>
      </c>
      <c r="E15" s="2">
        <v>1363</v>
      </c>
      <c r="F15" s="2">
        <v>1531</v>
      </c>
      <c r="G15">
        <f t="shared" ref="G15:G20" si="14">D15-C15</f>
        <v>206</v>
      </c>
      <c r="H15">
        <f t="shared" ref="H15:H20" si="15">F15-E15</f>
        <v>168</v>
      </c>
      <c r="I15">
        <f t="shared" ref="I15:I20" si="16">E15-D15</f>
        <v>60</v>
      </c>
      <c r="J15">
        <f t="shared" ref="J15:J20" si="17">H15-G15</f>
        <v>-38</v>
      </c>
      <c r="M15" s="11">
        <f t="shared" si="3"/>
        <v>-0.18181915058117479</v>
      </c>
      <c r="O15">
        <f t="shared" si="4"/>
        <v>-6.9444444444444447E-4</v>
      </c>
      <c r="P15">
        <f t="shared" si="5"/>
        <v>208.99888641287299</v>
      </c>
      <c r="Q15">
        <f t="shared" si="6"/>
        <v>-0.31180478223116181</v>
      </c>
      <c r="R15">
        <f t="shared" si="7"/>
        <v>-0.2392857142857143</v>
      </c>
      <c r="S15">
        <f t="shared" si="8"/>
        <v>7.2519067945447518E-2</v>
      </c>
      <c r="T15" s="10">
        <f t="shared" si="9"/>
        <v>1.2086511324241253E-3</v>
      </c>
      <c r="U15">
        <f t="shared" si="10"/>
        <v>7.2519067945447518E-2</v>
      </c>
      <c r="V15">
        <f t="shared" si="11"/>
        <v>1.3888888888888889E-3</v>
      </c>
      <c r="W15" s="10">
        <f t="shared" si="12"/>
        <v>1.8023775646476363E-4</v>
      </c>
    </row>
    <row r="16" spans="1:28" x14ac:dyDescent="0.25">
      <c r="A16" t="s">
        <v>33</v>
      </c>
      <c r="B16" t="s">
        <v>36</v>
      </c>
      <c r="C16" s="2">
        <v>1578</v>
      </c>
      <c r="D16" s="2">
        <v>1785</v>
      </c>
      <c r="E16" s="2">
        <v>1864</v>
      </c>
      <c r="F16" s="2">
        <v>2049</v>
      </c>
      <c r="G16">
        <f t="shared" si="14"/>
        <v>207</v>
      </c>
      <c r="H16">
        <f t="shared" si="15"/>
        <v>185</v>
      </c>
      <c r="I16">
        <f t="shared" si="16"/>
        <v>79</v>
      </c>
      <c r="J16">
        <f t="shared" si="17"/>
        <v>-22</v>
      </c>
      <c r="M16" s="11">
        <f t="shared" si="3"/>
        <v>-0.10526371875752225</v>
      </c>
      <c r="O16">
        <f t="shared" si="4"/>
        <v>-6.9444444444444447E-4</v>
      </c>
      <c r="P16">
        <f t="shared" si="5"/>
        <v>208.99888641287299</v>
      </c>
      <c r="Q16">
        <f t="shared" si="6"/>
        <v>-0.31180478223116181</v>
      </c>
      <c r="R16">
        <f t="shared" si="7"/>
        <v>-0.20603415915915918</v>
      </c>
      <c r="S16">
        <f t="shared" si="8"/>
        <v>0.10577062307200263</v>
      </c>
      <c r="T16" s="10">
        <f t="shared" si="9"/>
        <v>1.338868646481046E-3</v>
      </c>
      <c r="U16">
        <f t="shared" si="10"/>
        <v>8.0332118788862761E-2</v>
      </c>
      <c r="V16">
        <f t="shared" si="11"/>
        <v>1.3888888888888889E-3</v>
      </c>
      <c r="W16" s="10">
        <f t="shared" si="12"/>
        <v>5.0020242407842943E-5</v>
      </c>
    </row>
    <row r="17" spans="1:25" x14ac:dyDescent="0.25">
      <c r="A17" t="s">
        <v>33</v>
      </c>
      <c r="B17" t="s">
        <v>37</v>
      </c>
      <c r="C17" s="2">
        <v>2215</v>
      </c>
      <c r="D17" s="2">
        <v>2424</v>
      </c>
      <c r="E17" s="2">
        <v>2486</v>
      </c>
      <c r="F17" s="2">
        <v>2655</v>
      </c>
      <c r="G17">
        <f t="shared" si="14"/>
        <v>209</v>
      </c>
      <c r="H17">
        <f t="shared" si="15"/>
        <v>169</v>
      </c>
      <c r="I17">
        <f t="shared" si="16"/>
        <v>62</v>
      </c>
      <c r="J17">
        <f t="shared" si="17"/>
        <v>-40</v>
      </c>
      <c r="M17" s="11">
        <f t="shared" si="3"/>
        <v>-0.19138857955913136</v>
      </c>
      <c r="O17">
        <f t="shared" si="4"/>
        <v>-6.9444444444444447E-4</v>
      </c>
      <c r="P17">
        <f t="shared" si="5"/>
        <v>208.99888641287299</v>
      </c>
      <c r="Q17">
        <f t="shared" si="6"/>
        <v>-0.31180478223116181</v>
      </c>
      <c r="R17">
        <f t="shared" si="7"/>
        <v>-0.23717743261012492</v>
      </c>
      <c r="S17">
        <f t="shared" si="8"/>
        <v>7.4627349621036898E-2</v>
      </c>
      <c r="T17" s="10">
        <f t="shared" si="9"/>
        <v>1.2036669293715629E-3</v>
      </c>
      <c r="U17">
        <f t="shared" si="10"/>
        <v>7.2220015762293782E-2</v>
      </c>
      <c r="V17">
        <f t="shared" si="11"/>
        <v>1.3888888888888889E-3</v>
      </c>
      <c r="W17" s="10">
        <f t="shared" si="12"/>
        <v>1.8522195951732601E-4</v>
      </c>
      <c r="Y17" t="s">
        <v>43</v>
      </c>
    </row>
    <row r="18" spans="1:25" x14ac:dyDescent="0.25">
      <c r="A18" t="s">
        <v>33</v>
      </c>
      <c r="B18" t="s">
        <v>38</v>
      </c>
      <c r="C18" s="2">
        <v>2715</v>
      </c>
      <c r="D18" s="2">
        <v>2925</v>
      </c>
      <c r="E18" s="2">
        <v>2968</v>
      </c>
      <c r="F18" s="2">
        <v>3125</v>
      </c>
      <c r="G18">
        <f t="shared" si="14"/>
        <v>210</v>
      </c>
      <c r="H18">
        <f t="shared" si="15"/>
        <v>157</v>
      </c>
      <c r="I18">
        <f t="shared" si="16"/>
        <v>43</v>
      </c>
      <c r="J18">
        <f t="shared" si="17"/>
        <v>-53</v>
      </c>
      <c r="M18" s="11">
        <f t="shared" si="3"/>
        <v>-0.25358986791584903</v>
      </c>
      <c r="O18">
        <f t="shared" si="4"/>
        <v>-6.9444444444444447E-4</v>
      </c>
      <c r="P18">
        <f t="shared" si="5"/>
        <v>208.99888641287299</v>
      </c>
      <c r="Q18">
        <f t="shared" si="6"/>
        <v>-0.31180478223116181</v>
      </c>
      <c r="R18">
        <f t="shared" si="7"/>
        <v>-0.26395744869072896</v>
      </c>
      <c r="S18">
        <f t="shared" si="8"/>
        <v>4.7847333540432857E-2</v>
      </c>
      <c r="T18" s="10">
        <f t="shared" si="9"/>
        <v>1.1127286869868106E-3</v>
      </c>
      <c r="U18">
        <f t="shared" si="10"/>
        <v>6.6763721219208635E-2</v>
      </c>
      <c r="V18">
        <f t="shared" si="11"/>
        <v>1.3888888888888889E-3</v>
      </c>
      <c r="W18" s="10">
        <f t="shared" si="12"/>
        <v>2.7616020190207829E-4</v>
      </c>
    </row>
    <row r="19" spans="1:25" x14ac:dyDescent="0.25">
      <c r="A19" t="s">
        <v>33</v>
      </c>
      <c r="B19" t="s">
        <v>39</v>
      </c>
      <c r="C19" s="2">
        <v>3305</v>
      </c>
      <c r="D19" s="2">
        <v>3514</v>
      </c>
      <c r="E19" s="2">
        <v>3576</v>
      </c>
      <c r="F19" s="2">
        <v>3745</v>
      </c>
      <c r="G19">
        <f t="shared" si="14"/>
        <v>209</v>
      </c>
      <c r="H19">
        <f t="shared" si="15"/>
        <v>169</v>
      </c>
      <c r="I19">
        <f t="shared" si="16"/>
        <v>62</v>
      </c>
      <c r="J19">
        <f t="shared" si="17"/>
        <v>-40</v>
      </c>
      <c r="M19" s="11">
        <f t="shared" si="3"/>
        <v>-0.19138857955913136</v>
      </c>
      <c r="O19">
        <f t="shared" si="4"/>
        <v>-6.9444444444444447E-4</v>
      </c>
      <c r="P19">
        <f t="shared" si="5"/>
        <v>208.99888641287299</v>
      </c>
      <c r="Q19">
        <f t="shared" si="6"/>
        <v>-0.31180478223116181</v>
      </c>
      <c r="R19">
        <f t="shared" si="7"/>
        <v>-0.23717743261012492</v>
      </c>
      <c r="S19">
        <f t="shared" si="8"/>
        <v>7.4627349621036898E-2</v>
      </c>
      <c r="T19" s="10">
        <f t="shared" si="9"/>
        <v>1.2036669293715629E-3</v>
      </c>
      <c r="U19">
        <f t="shared" si="10"/>
        <v>7.2220015762293782E-2</v>
      </c>
      <c r="V19">
        <f t="shared" si="11"/>
        <v>1.3888888888888889E-3</v>
      </c>
      <c r="W19" s="10">
        <f t="shared" si="12"/>
        <v>1.8522195951732601E-4</v>
      </c>
    </row>
    <row r="20" spans="1:25" x14ac:dyDescent="0.25">
      <c r="A20" t="s">
        <v>33</v>
      </c>
      <c r="B20" t="s">
        <v>40</v>
      </c>
      <c r="C20" s="2">
        <v>3805</v>
      </c>
      <c r="D20" s="2">
        <v>4015</v>
      </c>
      <c r="E20" s="2">
        <v>4058</v>
      </c>
      <c r="F20" s="2">
        <v>4215</v>
      </c>
      <c r="G20">
        <f t="shared" si="14"/>
        <v>210</v>
      </c>
      <c r="H20">
        <f t="shared" si="15"/>
        <v>157</v>
      </c>
      <c r="I20">
        <f t="shared" si="16"/>
        <v>43</v>
      </c>
      <c r="J20">
        <f t="shared" si="17"/>
        <v>-53</v>
      </c>
      <c r="M20" s="11">
        <f t="shared" si="3"/>
        <v>-0.25358986791584903</v>
      </c>
      <c r="O20">
        <f t="shared" si="4"/>
        <v>-6.9444444444444447E-4</v>
      </c>
      <c r="P20">
        <f t="shared" si="5"/>
        <v>208.99888641287299</v>
      </c>
      <c r="Q20">
        <f t="shared" si="6"/>
        <v>-0.31180478223116181</v>
      </c>
      <c r="R20">
        <f t="shared" si="7"/>
        <v>-0.26395744869072896</v>
      </c>
      <c r="S20">
        <f t="shared" si="8"/>
        <v>4.7847333540432857E-2</v>
      </c>
      <c r="T20" s="10">
        <f t="shared" si="9"/>
        <v>1.1127286869868106E-3</v>
      </c>
      <c r="U20">
        <f t="shared" si="10"/>
        <v>6.6763721219208635E-2</v>
      </c>
      <c r="V20">
        <f t="shared" si="11"/>
        <v>1.3888888888888889E-3</v>
      </c>
      <c r="W20" s="10">
        <f t="shared" si="12"/>
        <v>2.7616020190207829E-4</v>
      </c>
    </row>
    <row r="21" spans="1:25" x14ac:dyDescent="0.25">
      <c r="A21" t="s">
        <v>33</v>
      </c>
      <c r="B21" t="s">
        <v>41</v>
      </c>
      <c r="C21" s="2">
        <v>4272</v>
      </c>
      <c r="D21" s="2">
        <v>4478</v>
      </c>
      <c r="E21" s="2">
        <v>4544</v>
      </c>
      <c r="F21" s="2">
        <v>4718</v>
      </c>
      <c r="G21">
        <f t="shared" ref="G21:G22" si="18">D21-C21</f>
        <v>206</v>
      </c>
      <c r="H21">
        <f t="shared" ref="H21:H22" si="19">F21-E21</f>
        <v>174</v>
      </c>
      <c r="I21">
        <f t="shared" ref="I21:I22" si="20">E21-D21</f>
        <v>66</v>
      </c>
      <c r="J21">
        <f t="shared" ref="J21:J22" si="21">H21-G21</f>
        <v>-32</v>
      </c>
      <c r="M21" s="11">
        <f t="shared" si="3"/>
        <v>-0.15311086364730508</v>
      </c>
      <c r="O21">
        <f t="shared" si="4"/>
        <v>-6.9444444444444447E-4</v>
      </c>
      <c r="P21">
        <f t="shared" si="5"/>
        <v>208.99888641287299</v>
      </c>
      <c r="Q21">
        <f t="shared" si="6"/>
        <v>-0.31180478223116181</v>
      </c>
      <c r="R21">
        <f t="shared" si="7"/>
        <v>-0.22693965517241382</v>
      </c>
      <c r="S21">
        <f t="shared" si="8"/>
        <v>8.4865127058747991E-2</v>
      </c>
      <c r="T21" s="10">
        <f t="shared" si="9"/>
        <v>1.2858352584658786E-3</v>
      </c>
      <c r="U21">
        <f t="shared" si="10"/>
        <v>7.7150115507952713E-2</v>
      </c>
      <c r="V21">
        <f t="shared" si="11"/>
        <v>1.3888888888888889E-3</v>
      </c>
      <c r="W21" s="10">
        <f t="shared" si="12"/>
        <v>1.0305363042301032E-4</v>
      </c>
    </row>
    <row r="22" spans="1:25" x14ac:dyDescent="0.25">
      <c r="A22" t="s">
        <v>33</v>
      </c>
      <c r="B22" t="s">
        <v>42</v>
      </c>
      <c r="C22" s="2">
        <v>4833</v>
      </c>
      <c r="D22" s="2">
        <v>5042</v>
      </c>
      <c r="E22" s="2">
        <v>5075</v>
      </c>
      <c r="F22" s="2">
        <v>5228</v>
      </c>
      <c r="G22">
        <f t="shared" si="18"/>
        <v>209</v>
      </c>
      <c r="H22">
        <f t="shared" si="19"/>
        <v>153</v>
      </c>
      <c r="I22">
        <f t="shared" si="20"/>
        <v>33</v>
      </c>
      <c r="J22">
        <f t="shared" si="21"/>
        <v>-56</v>
      </c>
      <c r="M22" s="11">
        <f t="shared" si="3"/>
        <v>-0.2679440113827839</v>
      </c>
      <c r="O22">
        <f t="shared" si="4"/>
        <v>-6.9444444444444447E-4</v>
      </c>
      <c r="P22">
        <f t="shared" si="5"/>
        <v>208.99888641287299</v>
      </c>
      <c r="Q22">
        <f t="shared" si="6"/>
        <v>-0.31180478223116181</v>
      </c>
      <c r="R22">
        <f t="shared" si="7"/>
        <v>-0.27367238562091506</v>
      </c>
      <c r="S22">
        <f t="shared" si="8"/>
        <v>3.8132396610246755E-2</v>
      </c>
      <c r="T22" s="10">
        <f t="shared" si="9"/>
        <v>1.1555271700074774E-3</v>
      </c>
      <c r="U22">
        <f t="shared" si="10"/>
        <v>6.9331630200448649E-2</v>
      </c>
      <c r="V22">
        <f t="shared" si="11"/>
        <v>1.3888888888888889E-3</v>
      </c>
      <c r="W22" s="10">
        <f t="shared" si="12"/>
        <v>2.333617188814115E-4</v>
      </c>
    </row>
    <row r="23" spans="1:25" x14ac:dyDescent="0.25">
      <c r="G23">
        <f t="shared" ref="G23:G60" si="22">D23-C23</f>
        <v>0</v>
      </c>
      <c r="H23">
        <f t="shared" ref="H23:H60" si="23">F23-E23</f>
        <v>0</v>
      </c>
      <c r="I23">
        <f t="shared" ref="I23:I60" si="24">E23-D23</f>
        <v>0</v>
      </c>
      <c r="J23">
        <f t="shared" ref="J23:J60" si="25">H23-G23</f>
        <v>0</v>
      </c>
    </row>
    <row r="24" spans="1:25" x14ac:dyDescent="0.25">
      <c r="G24">
        <f t="shared" si="22"/>
        <v>0</v>
      </c>
      <c r="H24">
        <f t="shared" si="23"/>
        <v>0</v>
      </c>
      <c r="I24">
        <f t="shared" si="24"/>
        <v>0</v>
      </c>
      <c r="J24">
        <f t="shared" si="25"/>
        <v>0</v>
      </c>
    </row>
    <row r="25" spans="1:25" x14ac:dyDescent="0.25">
      <c r="A25" t="s">
        <v>27</v>
      </c>
      <c r="B25" t="s">
        <v>28</v>
      </c>
      <c r="C25" s="2">
        <v>7965</v>
      </c>
      <c r="D25" s="2">
        <v>8174</v>
      </c>
      <c r="E25" s="2">
        <v>8301</v>
      </c>
      <c r="F25" s="2">
        <v>8516</v>
      </c>
      <c r="G25">
        <f t="shared" si="22"/>
        <v>209</v>
      </c>
      <c r="H25">
        <f t="shared" si="23"/>
        <v>215</v>
      </c>
      <c r="I25">
        <f t="shared" si="24"/>
        <v>127</v>
      </c>
      <c r="J25">
        <f t="shared" si="25"/>
        <v>6</v>
      </c>
      <c r="K25" s="9"/>
      <c r="L25" s="9"/>
      <c r="M25" s="9"/>
      <c r="N25" s="9"/>
      <c r="O25" s="9">
        <f t="shared" si="4"/>
        <v>-6.9444444444444447E-4</v>
      </c>
      <c r="P25" s="9">
        <f t="shared" si="5"/>
        <v>208.99888641287299</v>
      </c>
      <c r="Q25" s="9">
        <f>-1.25 * 2 * (1/(60*60)) * P25 - 1/6</f>
        <v>-0.31180478223116181</v>
      </c>
      <c r="R25" s="9">
        <f>- ((3000 / H25) - (H25/48))/60</f>
        <v>-0.15790536175710593</v>
      </c>
      <c r="S25">
        <f>R25-Q25</f>
        <v>0.15389942047405589</v>
      </c>
      <c r="T25" s="10">
        <f>S25/I25</f>
        <v>1.2118064604256368E-3</v>
      </c>
      <c r="Y25" t="s">
        <v>44</v>
      </c>
    </row>
    <row r="26" spans="1:25" x14ac:dyDescent="0.25">
      <c r="A26" t="s">
        <v>27</v>
      </c>
      <c r="B26" t="s">
        <v>28</v>
      </c>
      <c r="C26" s="2">
        <v>8758</v>
      </c>
      <c r="D26" s="2">
        <v>8966</v>
      </c>
      <c r="E26" s="2">
        <v>9110</v>
      </c>
      <c r="F26" s="2">
        <v>9319</v>
      </c>
      <c r="G26">
        <f t="shared" si="22"/>
        <v>208</v>
      </c>
      <c r="H26">
        <f t="shared" si="23"/>
        <v>209</v>
      </c>
      <c r="I26">
        <f t="shared" si="24"/>
        <v>144</v>
      </c>
      <c r="J26">
        <f t="shared" si="25"/>
        <v>1</v>
      </c>
      <c r="K26" s="9"/>
      <c r="L26" s="9"/>
      <c r="M26" s="9"/>
      <c r="N26" s="9"/>
      <c r="O26" s="9">
        <f t="shared" si="4"/>
        <v>-6.9444444444444447E-4</v>
      </c>
      <c r="P26" s="9">
        <f t="shared" si="5"/>
        <v>208.99888641287299</v>
      </c>
      <c r="Q26" s="9">
        <f>-1.25 * 2 * (1/(60*60)) * P26 - 1/6</f>
        <v>-0.31180478223116181</v>
      </c>
      <c r="R26" s="9">
        <f>- ((3000 / H26) - (H26/48))/60</f>
        <v>-0.16666500531632109</v>
      </c>
      <c r="S26">
        <f>R26-Q26</f>
        <v>0.14513977691484073</v>
      </c>
      <c r="T26" s="10">
        <f>S26/I26</f>
        <v>1.0079151174641717E-3</v>
      </c>
      <c r="Y26" t="s">
        <v>44</v>
      </c>
    </row>
    <row r="27" spans="1:25" x14ac:dyDescent="0.25">
      <c r="A27" t="s">
        <v>27</v>
      </c>
      <c r="B27" t="s">
        <v>28</v>
      </c>
      <c r="C27" s="2">
        <v>9566</v>
      </c>
      <c r="D27" s="2">
        <v>9770</v>
      </c>
      <c r="E27" s="2">
        <v>9952</v>
      </c>
      <c r="F27" s="2">
        <v>10159</v>
      </c>
      <c r="G27">
        <f t="shared" si="22"/>
        <v>204</v>
      </c>
      <c r="H27">
        <f t="shared" si="23"/>
        <v>207</v>
      </c>
      <c r="I27">
        <f t="shared" si="24"/>
        <v>182</v>
      </c>
      <c r="J27">
        <f t="shared" si="25"/>
        <v>3</v>
      </c>
      <c r="K27" s="9"/>
      <c r="L27" s="9"/>
      <c r="M27" s="9"/>
      <c r="N27" s="9"/>
      <c r="O27" s="9">
        <f t="shared" si="4"/>
        <v>-6.9444444444444447E-4</v>
      </c>
      <c r="P27" s="9">
        <f t="shared" si="5"/>
        <v>208.99888641287299</v>
      </c>
      <c r="Q27" s="9">
        <f>-1.25 * 2 * (1/(60*60)) * P27 - 1/6</f>
        <v>-0.31180478223116181</v>
      </c>
      <c r="R27" s="9">
        <f>- ((3000 / H27) - (H27/48))/60</f>
        <v>-0.16967089371980676</v>
      </c>
      <c r="S27">
        <f>R27-Q27</f>
        <v>0.14213388851135506</v>
      </c>
      <c r="T27" s="10">
        <f>S27/I27</f>
        <v>7.8095543138107177E-4</v>
      </c>
      <c r="Y27" t="s">
        <v>44</v>
      </c>
    </row>
    <row r="28" spans="1:25" x14ac:dyDescent="0.25">
      <c r="A28" t="s">
        <v>27</v>
      </c>
      <c r="B28" t="s">
        <v>28</v>
      </c>
      <c r="C28" s="2">
        <v>10391</v>
      </c>
      <c r="D28" s="2">
        <v>10597</v>
      </c>
      <c r="E28" s="2">
        <v>10777</v>
      </c>
      <c r="F28" s="2">
        <v>10981</v>
      </c>
      <c r="G28">
        <f t="shared" si="22"/>
        <v>206</v>
      </c>
      <c r="H28">
        <f t="shared" si="23"/>
        <v>204</v>
      </c>
      <c r="I28">
        <f t="shared" si="24"/>
        <v>180</v>
      </c>
      <c r="J28">
        <f t="shared" si="25"/>
        <v>-2</v>
      </c>
      <c r="K28" s="9"/>
      <c r="L28" s="9"/>
      <c r="M28" s="9"/>
      <c r="N28" s="9"/>
      <c r="O28" s="9">
        <f t="shared" si="4"/>
        <v>-6.9444444444444447E-4</v>
      </c>
      <c r="P28" s="9">
        <f t="shared" si="5"/>
        <v>208.99888641287299</v>
      </c>
      <c r="Q28" s="9">
        <f>-1.25 * 2 * (1/(60*60)) * P28 - 1/6</f>
        <v>-0.31180478223116181</v>
      </c>
      <c r="R28" s="9">
        <f>- ((3000 / H28) - (H28/48))/60</f>
        <v>-0.17426470588235293</v>
      </c>
      <c r="S28">
        <f>R28-Q28</f>
        <v>0.13754007634880888</v>
      </c>
      <c r="T28" s="10">
        <f>S28/I28</f>
        <v>7.6411153527116045E-4</v>
      </c>
      <c r="Y28" t="s">
        <v>44</v>
      </c>
    </row>
    <row r="29" spans="1:25" x14ac:dyDescent="0.25">
      <c r="A29" t="s">
        <v>27</v>
      </c>
      <c r="B29" t="s">
        <v>28</v>
      </c>
      <c r="C29" s="2">
        <v>11187</v>
      </c>
      <c r="D29" s="2">
        <v>11394</v>
      </c>
      <c r="E29" s="2">
        <v>11595</v>
      </c>
      <c r="F29" s="2">
        <v>11811</v>
      </c>
      <c r="G29">
        <f t="shared" si="22"/>
        <v>207</v>
      </c>
      <c r="H29">
        <f t="shared" si="23"/>
        <v>216</v>
      </c>
      <c r="I29">
        <f t="shared" si="24"/>
        <v>201</v>
      </c>
      <c r="J29">
        <f t="shared" si="25"/>
        <v>9</v>
      </c>
      <c r="K29" s="9"/>
      <c r="L29" s="9"/>
      <c r="M29" s="9"/>
      <c r="N29" s="9"/>
      <c r="O29" s="9">
        <f t="shared" si="4"/>
        <v>-6.9444444444444447E-4</v>
      </c>
      <c r="P29" s="9">
        <f t="shared" si="5"/>
        <v>208.99888641287299</v>
      </c>
      <c r="Q29" s="9">
        <f>-1.25 * 2 * (1/(60*60)) * P29 - 1/6</f>
        <v>-0.31180478223116181</v>
      </c>
      <c r="R29" s="9">
        <f>- ((3000 / H29) - (H29/48))/60</f>
        <v>-0.1564814814814815</v>
      </c>
      <c r="S29">
        <f>R29-Q29</f>
        <v>0.15532330074968032</v>
      </c>
      <c r="T29" s="10">
        <f>S29/I29</f>
        <v>7.727527400481608E-4</v>
      </c>
      <c r="Y29" t="s">
        <v>44</v>
      </c>
    </row>
    <row r="30" spans="1:25" x14ac:dyDescent="0.25">
      <c r="G30">
        <f t="shared" si="22"/>
        <v>0</v>
      </c>
      <c r="H30">
        <f t="shared" si="23"/>
        <v>0</v>
      </c>
      <c r="I30">
        <f t="shared" si="24"/>
        <v>0</v>
      </c>
      <c r="J30">
        <f t="shared" si="25"/>
        <v>0</v>
      </c>
    </row>
    <row r="31" spans="1:25" x14ac:dyDescent="0.25">
      <c r="G31">
        <f t="shared" si="22"/>
        <v>0</v>
      </c>
      <c r="H31">
        <f t="shared" si="23"/>
        <v>0</v>
      </c>
      <c r="I31">
        <f t="shared" si="24"/>
        <v>0</v>
      </c>
      <c r="J31">
        <f t="shared" si="25"/>
        <v>0</v>
      </c>
    </row>
    <row r="32" spans="1:25" x14ac:dyDescent="0.25">
      <c r="G32">
        <f t="shared" si="22"/>
        <v>0</v>
      </c>
      <c r="H32">
        <f t="shared" si="23"/>
        <v>0</v>
      </c>
      <c r="I32">
        <f t="shared" si="24"/>
        <v>0</v>
      </c>
      <c r="J32">
        <f t="shared" si="25"/>
        <v>0</v>
      </c>
    </row>
    <row r="33" spans="7:10" x14ac:dyDescent="0.25">
      <c r="G33">
        <f t="shared" si="22"/>
        <v>0</v>
      </c>
      <c r="H33">
        <f t="shared" si="23"/>
        <v>0</v>
      </c>
      <c r="I33">
        <f t="shared" si="24"/>
        <v>0</v>
      </c>
      <c r="J33">
        <f t="shared" si="25"/>
        <v>0</v>
      </c>
    </row>
    <row r="34" spans="7:10" x14ac:dyDescent="0.25">
      <c r="G34">
        <f t="shared" si="22"/>
        <v>0</v>
      </c>
      <c r="H34">
        <f t="shared" si="23"/>
        <v>0</v>
      </c>
      <c r="I34">
        <f t="shared" si="24"/>
        <v>0</v>
      </c>
      <c r="J34">
        <f t="shared" si="25"/>
        <v>0</v>
      </c>
    </row>
    <row r="35" spans="7:10" x14ac:dyDescent="0.25">
      <c r="G35">
        <f t="shared" si="22"/>
        <v>0</v>
      </c>
      <c r="H35">
        <f t="shared" si="23"/>
        <v>0</v>
      </c>
      <c r="I35">
        <f t="shared" si="24"/>
        <v>0</v>
      </c>
      <c r="J35">
        <f t="shared" si="25"/>
        <v>0</v>
      </c>
    </row>
    <row r="36" spans="7:10" x14ac:dyDescent="0.25">
      <c r="G36">
        <f t="shared" si="22"/>
        <v>0</v>
      </c>
      <c r="H36">
        <f t="shared" si="23"/>
        <v>0</v>
      </c>
      <c r="I36">
        <f t="shared" si="24"/>
        <v>0</v>
      </c>
      <c r="J36">
        <f t="shared" si="25"/>
        <v>0</v>
      </c>
    </row>
    <row r="37" spans="7:10" x14ac:dyDescent="0.25">
      <c r="G37">
        <f t="shared" si="22"/>
        <v>0</v>
      </c>
      <c r="H37">
        <f t="shared" si="23"/>
        <v>0</v>
      </c>
      <c r="I37">
        <f t="shared" si="24"/>
        <v>0</v>
      </c>
      <c r="J37">
        <f t="shared" si="25"/>
        <v>0</v>
      </c>
    </row>
    <row r="38" spans="7:10" x14ac:dyDescent="0.25">
      <c r="G38">
        <f t="shared" si="22"/>
        <v>0</v>
      </c>
      <c r="H38">
        <f t="shared" si="23"/>
        <v>0</v>
      </c>
      <c r="I38">
        <f t="shared" si="24"/>
        <v>0</v>
      </c>
      <c r="J38">
        <f t="shared" si="25"/>
        <v>0</v>
      </c>
    </row>
    <row r="39" spans="7:10" x14ac:dyDescent="0.25">
      <c r="G39">
        <f t="shared" si="22"/>
        <v>0</v>
      </c>
      <c r="H39">
        <f t="shared" si="23"/>
        <v>0</v>
      </c>
      <c r="I39">
        <f t="shared" si="24"/>
        <v>0</v>
      </c>
      <c r="J39">
        <f t="shared" si="25"/>
        <v>0</v>
      </c>
    </row>
    <row r="40" spans="7:10" x14ac:dyDescent="0.25">
      <c r="G40">
        <f t="shared" si="22"/>
        <v>0</v>
      </c>
      <c r="H40">
        <f t="shared" si="23"/>
        <v>0</v>
      </c>
      <c r="I40">
        <f t="shared" si="24"/>
        <v>0</v>
      </c>
      <c r="J40">
        <f t="shared" si="25"/>
        <v>0</v>
      </c>
    </row>
    <row r="41" spans="7:10" x14ac:dyDescent="0.25">
      <c r="G41">
        <f t="shared" si="22"/>
        <v>0</v>
      </c>
      <c r="H41">
        <f t="shared" si="23"/>
        <v>0</v>
      </c>
      <c r="I41">
        <f t="shared" si="24"/>
        <v>0</v>
      </c>
      <c r="J41">
        <f t="shared" si="25"/>
        <v>0</v>
      </c>
    </row>
    <row r="42" spans="7:10" x14ac:dyDescent="0.25">
      <c r="G42">
        <f t="shared" si="22"/>
        <v>0</v>
      </c>
      <c r="H42">
        <f t="shared" si="23"/>
        <v>0</v>
      </c>
      <c r="I42">
        <f t="shared" si="24"/>
        <v>0</v>
      </c>
      <c r="J42">
        <f t="shared" si="25"/>
        <v>0</v>
      </c>
    </row>
    <row r="43" spans="7:10" x14ac:dyDescent="0.25">
      <c r="G43">
        <f t="shared" si="22"/>
        <v>0</v>
      </c>
      <c r="H43">
        <f t="shared" si="23"/>
        <v>0</v>
      </c>
      <c r="I43">
        <f t="shared" si="24"/>
        <v>0</v>
      </c>
      <c r="J43">
        <f t="shared" si="25"/>
        <v>0</v>
      </c>
    </row>
    <row r="44" spans="7:10" x14ac:dyDescent="0.25">
      <c r="G44">
        <f t="shared" si="22"/>
        <v>0</v>
      </c>
      <c r="H44">
        <f t="shared" si="23"/>
        <v>0</v>
      </c>
      <c r="I44">
        <f t="shared" si="24"/>
        <v>0</v>
      </c>
      <c r="J44">
        <f t="shared" si="25"/>
        <v>0</v>
      </c>
    </row>
    <row r="45" spans="7:10" x14ac:dyDescent="0.25">
      <c r="G45">
        <f t="shared" si="22"/>
        <v>0</v>
      </c>
      <c r="H45">
        <f t="shared" si="23"/>
        <v>0</v>
      </c>
      <c r="I45">
        <f t="shared" si="24"/>
        <v>0</v>
      </c>
      <c r="J45">
        <f t="shared" si="25"/>
        <v>0</v>
      </c>
    </row>
    <row r="46" spans="7:10" x14ac:dyDescent="0.25">
      <c r="G46">
        <f t="shared" si="22"/>
        <v>0</v>
      </c>
      <c r="H46">
        <f t="shared" si="23"/>
        <v>0</v>
      </c>
      <c r="I46">
        <f t="shared" si="24"/>
        <v>0</v>
      </c>
      <c r="J46">
        <f t="shared" si="25"/>
        <v>0</v>
      </c>
    </row>
    <row r="47" spans="7:10" x14ac:dyDescent="0.25">
      <c r="G47">
        <f t="shared" si="22"/>
        <v>0</v>
      </c>
      <c r="H47">
        <f t="shared" si="23"/>
        <v>0</v>
      </c>
      <c r="I47">
        <f t="shared" si="24"/>
        <v>0</v>
      </c>
      <c r="J47">
        <f t="shared" si="25"/>
        <v>0</v>
      </c>
    </row>
    <row r="48" spans="7:10" x14ac:dyDescent="0.25">
      <c r="G48">
        <f t="shared" si="22"/>
        <v>0</v>
      </c>
      <c r="H48">
        <f t="shared" si="23"/>
        <v>0</v>
      </c>
      <c r="I48">
        <f t="shared" si="24"/>
        <v>0</v>
      </c>
      <c r="J48">
        <f t="shared" si="25"/>
        <v>0</v>
      </c>
    </row>
    <row r="49" spans="7:10" x14ac:dyDescent="0.25">
      <c r="G49">
        <f t="shared" si="22"/>
        <v>0</v>
      </c>
      <c r="H49">
        <f t="shared" si="23"/>
        <v>0</v>
      </c>
      <c r="I49">
        <f t="shared" si="24"/>
        <v>0</v>
      </c>
      <c r="J49">
        <f t="shared" si="25"/>
        <v>0</v>
      </c>
    </row>
    <row r="50" spans="7:10" x14ac:dyDescent="0.25">
      <c r="G50">
        <f t="shared" si="22"/>
        <v>0</v>
      </c>
      <c r="H50">
        <f t="shared" si="23"/>
        <v>0</v>
      </c>
      <c r="I50">
        <f t="shared" si="24"/>
        <v>0</v>
      </c>
      <c r="J50">
        <f t="shared" si="25"/>
        <v>0</v>
      </c>
    </row>
    <row r="51" spans="7:10" x14ac:dyDescent="0.25">
      <c r="G51">
        <f t="shared" si="22"/>
        <v>0</v>
      </c>
      <c r="H51">
        <f t="shared" si="23"/>
        <v>0</v>
      </c>
      <c r="I51">
        <f t="shared" si="24"/>
        <v>0</v>
      </c>
      <c r="J51">
        <f t="shared" si="25"/>
        <v>0</v>
      </c>
    </row>
    <row r="52" spans="7:10" x14ac:dyDescent="0.25">
      <c r="G52">
        <f t="shared" si="22"/>
        <v>0</v>
      </c>
      <c r="H52">
        <f t="shared" si="23"/>
        <v>0</v>
      </c>
      <c r="I52">
        <f t="shared" si="24"/>
        <v>0</v>
      </c>
      <c r="J52">
        <f t="shared" si="25"/>
        <v>0</v>
      </c>
    </row>
    <row r="53" spans="7:10" x14ac:dyDescent="0.25">
      <c r="G53">
        <f t="shared" si="22"/>
        <v>0</v>
      </c>
      <c r="H53">
        <f t="shared" si="23"/>
        <v>0</v>
      </c>
      <c r="I53">
        <f t="shared" si="24"/>
        <v>0</v>
      </c>
      <c r="J53">
        <f t="shared" si="25"/>
        <v>0</v>
      </c>
    </row>
    <row r="54" spans="7:10" x14ac:dyDescent="0.25">
      <c r="G54">
        <f t="shared" si="22"/>
        <v>0</v>
      </c>
      <c r="H54">
        <f t="shared" si="23"/>
        <v>0</v>
      </c>
      <c r="I54">
        <f t="shared" si="24"/>
        <v>0</v>
      </c>
      <c r="J54">
        <f t="shared" si="25"/>
        <v>0</v>
      </c>
    </row>
    <row r="55" spans="7:10" x14ac:dyDescent="0.25">
      <c r="G55">
        <f t="shared" si="22"/>
        <v>0</v>
      </c>
      <c r="H55">
        <f t="shared" si="23"/>
        <v>0</v>
      </c>
      <c r="I55">
        <f t="shared" si="24"/>
        <v>0</v>
      </c>
      <c r="J55">
        <f t="shared" si="25"/>
        <v>0</v>
      </c>
    </row>
    <row r="56" spans="7:10" x14ac:dyDescent="0.25">
      <c r="G56">
        <f t="shared" si="22"/>
        <v>0</v>
      </c>
      <c r="H56">
        <f t="shared" si="23"/>
        <v>0</v>
      </c>
      <c r="I56">
        <f t="shared" si="24"/>
        <v>0</v>
      </c>
      <c r="J56">
        <f t="shared" si="25"/>
        <v>0</v>
      </c>
    </row>
    <row r="57" spans="7:10" x14ac:dyDescent="0.25">
      <c r="G57">
        <f t="shared" si="22"/>
        <v>0</v>
      </c>
      <c r="H57">
        <f t="shared" si="23"/>
        <v>0</v>
      </c>
      <c r="I57">
        <f t="shared" si="24"/>
        <v>0</v>
      </c>
      <c r="J57">
        <f t="shared" si="25"/>
        <v>0</v>
      </c>
    </row>
    <row r="58" spans="7:10" x14ac:dyDescent="0.25">
      <c r="G58">
        <f t="shared" si="22"/>
        <v>0</v>
      </c>
      <c r="H58">
        <f t="shared" si="23"/>
        <v>0</v>
      </c>
      <c r="I58">
        <f t="shared" si="24"/>
        <v>0</v>
      </c>
      <c r="J58">
        <f t="shared" si="25"/>
        <v>0</v>
      </c>
    </row>
    <row r="59" spans="7:10" x14ac:dyDescent="0.25">
      <c r="G59">
        <f t="shared" si="22"/>
        <v>0</v>
      </c>
      <c r="H59">
        <f t="shared" si="23"/>
        <v>0</v>
      </c>
      <c r="I59">
        <f t="shared" si="24"/>
        <v>0</v>
      </c>
      <c r="J59">
        <f t="shared" si="25"/>
        <v>0</v>
      </c>
    </row>
    <row r="60" spans="7:10" x14ac:dyDescent="0.25">
      <c r="G60">
        <f t="shared" si="22"/>
        <v>0</v>
      </c>
      <c r="H60">
        <f t="shared" si="23"/>
        <v>0</v>
      </c>
      <c r="I60">
        <f t="shared" si="24"/>
        <v>0</v>
      </c>
      <c r="J60">
        <f t="shared" si="25"/>
        <v>0</v>
      </c>
    </row>
  </sheetData>
  <phoneticPr fontId="4" type="noConversion"/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BEB6E-2E6A-4ED9-98A0-BE3BC2E0DE63}">
  <dimension ref="A1:S6"/>
  <sheetViews>
    <sheetView workbookViewId="0">
      <selection activeCell="D6" sqref="D6"/>
    </sheetView>
  </sheetViews>
  <sheetFormatPr defaultRowHeight="15" x14ac:dyDescent="0.25"/>
  <cols>
    <col min="1" max="1" width="18" bestFit="1" customWidth="1"/>
    <col min="2" max="7" width="14.42578125" customWidth="1"/>
    <col min="8" max="9" width="14.42578125" style="6" customWidth="1"/>
    <col min="10" max="15" width="14.42578125" customWidth="1"/>
  </cols>
  <sheetData>
    <row r="1" spans="1:19" ht="45" x14ac:dyDescent="0.25">
      <c r="B1" s="3" t="s">
        <v>0</v>
      </c>
      <c r="C1" s="3" t="s">
        <v>1</v>
      </c>
      <c r="D1" s="3" t="s">
        <v>2</v>
      </c>
      <c r="E1" s="3" t="s">
        <v>13</v>
      </c>
      <c r="F1" s="3" t="s">
        <v>3</v>
      </c>
      <c r="G1" s="3" t="s">
        <v>4</v>
      </c>
      <c r="H1" s="5" t="s">
        <v>10</v>
      </c>
      <c r="I1" s="5" t="s">
        <v>11</v>
      </c>
      <c r="J1" s="3" t="s">
        <v>8</v>
      </c>
      <c r="K1" s="3" t="s">
        <v>9</v>
      </c>
      <c r="L1" s="3" t="s">
        <v>12</v>
      </c>
      <c r="M1" s="3" t="s">
        <v>14</v>
      </c>
      <c r="N1" s="3" t="s">
        <v>15</v>
      </c>
      <c r="O1" s="4"/>
    </row>
    <row r="2" spans="1:19" x14ac:dyDescent="0.25">
      <c r="B2" s="2">
        <v>394</v>
      </c>
      <c r="C2" s="2">
        <v>529</v>
      </c>
      <c r="D2" s="2">
        <v>721</v>
      </c>
      <c r="E2">
        <f>D2-C2</f>
        <v>192</v>
      </c>
      <c r="F2" s="2">
        <v>838</v>
      </c>
      <c r="G2" s="2">
        <f>F2-C2</f>
        <v>309</v>
      </c>
      <c r="H2" s="6">
        <v>25</v>
      </c>
      <c r="I2" s="6">
        <v>20.20956</v>
      </c>
      <c r="J2">
        <f>H2*2</f>
        <v>50</v>
      </c>
      <c r="K2" s="7">
        <f>-1.25 * (E2/60)^2 -10 * (E2/60)+J2</f>
        <v>5.1999999999999957</v>
      </c>
      <c r="L2">
        <f>I2*2</f>
        <v>40.419119999999999</v>
      </c>
      <c r="M2" s="8">
        <f>SUM(K2:L2)</f>
        <v>45.619119999999995</v>
      </c>
      <c r="N2" s="8">
        <f>24*(SQRT(5)*SQRT(M2+20)-10)</f>
        <v>194.7218255390452</v>
      </c>
      <c r="O2" s="8"/>
      <c r="Q2" s="1" t="s">
        <v>16</v>
      </c>
      <c r="S2" t="s">
        <v>7</v>
      </c>
    </row>
    <row r="3" spans="1:19" x14ac:dyDescent="0.25">
      <c r="A3" t="s">
        <v>5</v>
      </c>
      <c r="B3" s="2">
        <v>313</v>
      </c>
      <c r="C3" s="2">
        <v>461</v>
      </c>
      <c r="D3" s="2">
        <v>584</v>
      </c>
      <c r="E3">
        <f>D3-C3</f>
        <v>123</v>
      </c>
      <c r="F3" s="2">
        <v>742</v>
      </c>
      <c r="G3" s="2">
        <f>F3-C3</f>
        <v>281</v>
      </c>
      <c r="H3" s="6">
        <v>25</v>
      </c>
      <c r="I3" s="6">
        <v>24.597619999999999</v>
      </c>
      <c r="J3">
        <f>H3*2</f>
        <v>50</v>
      </c>
      <c r="K3" s="7">
        <f>-1.25 * (E3/60)^2 -10 * (E3/60)+J3</f>
        <v>24.246874999999999</v>
      </c>
      <c r="L3">
        <f>I3*2</f>
        <v>49.195239999999998</v>
      </c>
      <c r="M3" s="8">
        <f>SUM(K3:L3)</f>
        <v>73.442115000000001</v>
      </c>
      <c r="N3" s="8">
        <f>24*(SQRT(5)*SQRT(M3+20)-10)</f>
        <v>278.76130464790839</v>
      </c>
      <c r="O3" s="8"/>
      <c r="Q3" s="1" t="s">
        <v>17</v>
      </c>
      <c r="S3" t="s">
        <v>18</v>
      </c>
    </row>
    <row r="4" spans="1:19" x14ac:dyDescent="0.25">
      <c r="A4" t="s">
        <v>6</v>
      </c>
      <c r="B4" s="2">
        <v>622</v>
      </c>
      <c r="C4" s="2">
        <v>797</v>
      </c>
      <c r="D4" s="2">
        <v>973</v>
      </c>
      <c r="E4">
        <f>D4-C4</f>
        <v>176</v>
      </c>
      <c r="F4" s="2">
        <v>1087</v>
      </c>
      <c r="G4" s="2">
        <f>F4-C4</f>
        <v>290</v>
      </c>
      <c r="H4" s="6">
        <v>25</v>
      </c>
      <c r="I4" s="6">
        <v>18.970479999999998</v>
      </c>
      <c r="J4">
        <f>H4*2</f>
        <v>50</v>
      </c>
      <c r="K4" s="7">
        <f>-1.25 * (E4/60)^2 -10 * (E4/60)+J4</f>
        <v>9.9111111111111114</v>
      </c>
      <c r="L4">
        <f>I4*2</f>
        <v>37.940959999999997</v>
      </c>
      <c r="M4" s="8">
        <f>SUM(K4:L4)</f>
        <v>47.852071111111108</v>
      </c>
      <c r="N4" s="8">
        <f>24*(SQRT(5)*SQRT(M4+20)-10)</f>
        <v>202.05651765356887</v>
      </c>
      <c r="O4" s="8"/>
    </row>
    <row r="5" spans="1:19" x14ac:dyDescent="0.25">
      <c r="G5">
        <f>F5-C5</f>
        <v>0</v>
      </c>
    </row>
    <row r="6" spans="1:19" x14ac:dyDescent="0.25">
      <c r="G6">
        <f>F6-C6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delayed refreeze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srliao</cp:lastModifiedBy>
  <dcterms:created xsi:type="dcterms:W3CDTF">2021-08-28T02:52:44Z</dcterms:created>
  <dcterms:modified xsi:type="dcterms:W3CDTF">2021-10-29T13:03:53Z</dcterms:modified>
</cp:coreProperties>
</file>