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0" yWindow="0" windowWidth="20500" windowHeight="7760" tabRatio="833"/>
  </bookViews>
  <sheets>
    <sheet name="Handle" sheetId="8" r:id="rId1"/>
    <sheet name="Cartridge " sheetId="7" r:id="rId2"/>
    <sheet name="Cartridge-Without Anode" sheetId="9" r:id="rId3"/>
    <sheet name="Cartridge Dispenser 2ct" sheetId="5" r:id="rId4"/>
    <sheet name="Cartridge Dispenser 4ct" sheetId="6" r:id="rId5"/>
    <sheet name="Cap " sheetId="1" r:id="rId6"/>
    <sheet name="SAMPLE" sheetId="2" r:id="rId7"/>
  </sheets>
  <definedNames>
    <definedName name="_Fill" localSheetId="5" hidden="1">#REF!</definedName>
    <definedName name="_Fill" localSheetId="1" hidden="1">#REF!</definedName>
    <definedName name="_Fill" localSheetId="3" hidden="1">#REF!</definedName>
    <definedName name="_Fill" localSheetId="4" hidden="1">#REF!</definedName>
    <definedName name="_Fill" localSheetId="2" hidden="1">#REF!</definedName>
    <definedName name="_Fill" localSheetId="0" hidden="1">#REF!</definedName>
    <definedName name="_Fill" localSheetId="6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8" l="1"/>
  <c r="D24" i="8"/>
  <c r="E22" i="8"/>
  <c r="E24" i="8"/>
  <c r="F22" i="8"/>
  <c r="F24" i="8"/>
  <c r="G22" i="8"/>
  <c r="G24" i="8"/>
  <c r="H22" i="8"/>
  <c r="H24" i="8"/>
  <c r="I22" i="8"/>
  <c r="I24" i="8"/>
  <c r="J22" i="8"/>
  <c r="J24" i="8"/>
  <c r="E27" i="8"/>
  <c r="D70" i="8"/>
  <c r="D27" i="8"/>
  <c r="N28" i="8"/>
  <c r="K28" i="8"/>
  <c r="H28" i="8"/>
  <c r="L28" i="8"/>
  <c r="M28" i="8"/>
  <c r="F28" i="8"/>
  <c r="D28" i="8"/>
  <c r="N29" i="8"/>
  <c r="K29" i="8"/>
  <c r="H29" i="8"/>
  <c r="L29" i="8"/>
  <c r="M29" i="8"/>
  <c r="F29" i="8"/>
  <c r="D29" i="8"/>
  <c r="N30" i="8"/>
  <c r="H30" i="8"/>
  <c r="L30" i="8"/>
  <c r="M30" i="8"/>
  <c r="F30" i="8"/>
  <c r="D30" i="8"/>
  <c r="N31" i="8"/>
  <c r="H31" i="8"/>
  <c r="L31" i="8"/>
  <c r="M31" i="8"/>
  <c r="F31" i="8"/>
  <c r="D31" i="8"/>
  <c r="N32" i="8"/>
  <c r="H32" i="8"/>
  <c r="L32" i="8"/>
  <c r="M32" i="8"/>
  <c r="F32" i="8"/>
  <c r="D32" i="8"/>
  <c r="N33" i="8"/>
  <c r="H33" i="8"/>
  <c r="L33" i="8"/>
  <c r="M33" i="8"/>
  <c r="F33" i="8"/>
  <c r="D33" i="8"/>
  <c r="N34" i="8"/>
  <c r="H34" i="8"/>
  <c r="L34" i="8"/>
  <c r="M34" i="8"/>
  <c r="F34" i="8"/>
  <c r="D34" i="8"/>
  <c r="N35" i="8"/>
  <c r="H35" i="8"/>
  <c r="L35" i="8"/>
  <c r="M35" i="8"/>
  <c r="F35" i="8"/>
  <c r="D35" i="8"/>
  <c r="N36" i="8"/>
  <c r="L36" i="8"/>
  <c r="M36" i="8"/>
  <c r="F36" i="8"/>
  <c r="D36" i="8"/>
  <c r="N37" i="8"/>
  <c r="L37" i="8"/>
  <c r="M37" i="8"/>
  <c r="F37" i="8"/>
  <c r="D37" i="8"/>
  <c r="N38" i="8"/>
  <c r="L38" i="8"/>
  <c r="M38" i="8"/>
  <c r="F38" i="8"/>
  <c r="D38" i="8"/>
  <c r="N39" i="8"/>
  <c r="L39" i="8"/>
  <c r="M39" i="8"/>
  <c r="F39" i="8"/>
  <c r="D39" i="8"/>
  <c r="N40" i="8"/>
  <c r="L40" i="8"/>
  <c r="M40" i="8"/>
  <c r="F40" i="8"/>
  <c r="D40" i="8"/>
  <c r="N41" i="8"/>
  <c r="L41" i="8"/>
  <c r="M41" i="8"/>
  <c r="F41" i="8"/>
  <c r="D41" i="8"/>
  <c r="N42" i="8"/>
  <c r="L42" i="8"/>
  <c r="M42" i="8"/>
  <c r="F42" i="8"/>
  <c r="D42" i="8"/>
  <c r="N43" i="8"/>
  <c r="L43" i="8"/>
  <c r="M43" i="8"/>
  <c r="F43" i="8"/>
  <c r="D43" i="8"/>
  <c r="N44" i="8"/>
  <c r="L44" i="8"/>
  <c r="M44" i="8"/>
  <c r="F44" i="8"/>
  <c r="D44" i="8"/>
  <c r="N45" i="8"/>
  <c r="L45" i="8"/>
  <c r="M45" i="8"/>
  <c r="F45" i="8"/>
  <c r="D45" i="8"/>
  <c r="N46" i="8"/>
  <c r="L46" i="8"/>
  <c r="M46" i="8"/>
  <c r="F46" i="8"/>
  <c r="D46" i="8"/>
  <c r="N47" i="8"/>
  <c r="L47" i="8"/>
  <c r="M47" i="8"/>
  <c r="F47" i="8"/>
  <c r="D47" i="8"/>
  <c r="N48" i="8"/>
  <c r="L48" i="8"/>
  <c r="M48" i="8"/>
  <c r="F48" i="8"/>
  <c r="D48" i="8"/>
  <c r="N49" i="8"/>
  <c r="L49" i="8"/>
  <c r="M49" i="8"/>
  <c r="F49" i="8"/>
  <c r="D49" i="8"/>
  <c r="N50" i="8"/>
  <c r="L50" i="8"/>
  <c r="M50" i="8"/>
  <c r="F50" i="8"/>
  <c r="D50" i="8"/>
  <c r="N51" i="8"/>
  <c r="L51" i="8"/>
  <c r="M51" i="8"/>
  <c r="F51" i="8"/>
  <c r="D51" i="8"/>
  <c r="N52" i="8"/>
  <c r="L52" i="8"/>
  <c r="M52" i="8"/>
  <c r="F52" i="8"/>
  <c r="D52" i="8"/>
  <c r="N53" i="8"/>
  <c r="L53" i="8"/>
  <c r="M53" i="8"/>
  <c r="F53" i="8"/>
  <c r="D53" i="8"/>
  <c r="N54" i="8"/>
  <c r="L54" i="8"/>
  <c r="M54" i="8"/>
  <c r="F54" i="8"/>
  <c r="D54" i="8"/>
  <c r="N55" i="8"/>
  <c r="D69" i="8"/>
  <c r="L55" i="8"/>
  <c r="D67" i="8"/>
  <c r="M55" i="8"/>
  <c r="F55" i="8"/>
  <c r="F56" i="8"/>
  <c r="F57" i="8"/>
  <c r="F58" i="8"/>
  <c r="D66" i="8"/>
  <c r="K31" i="9"/>
  <c r="K30" i="9"/>
  <c r="K29" i="9"/>
  <c r="K28" i="9"/>
  <c r="K30" i="7"/>
  <c r="K28" i="7"/>
  <c r="K29" i="6"/>
  <c r="K28" i="6"/>
  <c r="K29" i="5"/>
  <c r="K31" i="7"/>
  <c r="K29" i="7"/>
  <c r="E59" i="8"/>
  <c r="I70" i="9"/>
  <c r="L55" i="9"/>
  <c r="M55" i="9"/>
  <c r="L54" i="9"/>
  <c r="L53" i="9"/>
  <c r="L52" i="9"/>
  <c r="M52" i="9"/>
  <c r="L51" i="9"/>
  <c r="L50" i="9"/>
  <c r="M50" i="9"/>
  <c r="L49" i="9"/>
  <c r="L48" i="9"/>
  <c r="M48" i="9"/>
  <c r="L47" i="9"/>
  <c r="L46" i="9"/>
  <c r="M46" i="9"/>
  <c r="L45" i="9"/>
  <c r="L44" i="9"/>
  <c r="M44" i="9"/>
  <c r="L43" i="9"/>
  <c r="L42" i="9"/>
  <c r="M42" i="9"/>
  <c r="L41" i="9"/>
  <c r="L40" i="9"/>
  <c r="M40" i="9"/>
  <c r="L39" i="9"/>
  <c r="L38" i="9"/>
  <c r="M38" i="9"/>
  <c r="L37" i="9"/>
  <c r="L36" i="9"/>
  <c r="M36" i="9"/>
  <c r="L35" i="9"/>
  <c r="L34" i="9"/>
  <c r="M34" i="9"/>
  <c r="L33" i="9"/>
  <c r="L32" i="9"/>
  <c r="M32" i="9"/>
  <c r="H31" i="9"/>
  <c r="L31" i="9"/>
  <c r="M31" i="9"/>
  <c r="H30" i="9"/>
  <c r="L30" i="9"/>
  <c r="H29" i="9"/>
  <c r="L29" i="9"/>
  <c r="M29" i="9"/>
  <c r="H28" i="9"/>
  <c r="L28" i="9"/>
  <c r="H69" i="9"/>
  <c r="D14" i="9"/>
  <c r="J57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K22" i="9"/>
  <c r="K24" i="9"/>
  <c r="I22" i="9"/>
  <c r="I24" i="9"/>
  <c r="G22" i="9"/>
  <c r="G24" i="9"/>
  <c r="E22" i="9"/>
  <c r="E24" i="9"/>
  <c r="N22" i="9"/>
  <c r="N16" i="9"/>
  <c r="M22" i="9"/>
  <c r="M16" i="9"/>
  <c r="L22" i="9"/>
  <c r="L24" i="9"/>
  <c r="J22" i="9"/>
  <c r="J16" i="9"/>
  <c r="I16" i="9"/>
  <c r="H22" i="9"/>
  <c r="H24" i="9"/>
  <c r="F22" i="9"/>
  <c r="F24" i="9"/>
  <c r="E16" i="9"/>
  <c r="D22" i="9"/>
  <c r="D24" i="9"/>
  <c r="N17" i="9"/>
  <c r="M17" i="9"/>
  <c r="L17" i="9"/>
  <c r="K17" i="9"/>
  <c r="J17" i="9"/>
  <c r="I17" i="9"/>
  <c r="H17" i="9"/>
  <c r="G17" i="9"/>
  <c r="F17" i="9"/>
  <c r="E17" i="9"/>
  <c r="D17" i="9"/>
  <c r="L16" i="9"/>
  <c r="K16" i="9"/>
  <c r="H16" i="9"/>
  <c r="G16" i="9"/>
  <c r="F16" i="9"/>
  <c r="F14" i="9"/>
  <c r="F9" i="9"/>
  <c r="D64" i="9"/>
  <c r="M28" i="9"/>
  <c r="M30" i="9"/>
  <c r="N24" i="9"/>
  <c r="M39" i="9"/>
  <c r="M47" i="9"/>
  <c r="J24" i="9"/>
  <c r="M37" i="9"/>
  <c r="M45" i="9"/>
  <c r="M53" i="9"/>
  <c r="M54" i="9"/>
  <c r="E27" i="9"/>
  <c r="M35" i="9"/>
  <c r="M43" i="9"/>
  <c r="M51" i="9"/>
  <c r="D16" i="9"/>
  <c r="M24" i="9"/>
  <c r="M33" i="9"/>
  <c r="M41" i="9"/>
  <c r="M49" i="9"/>
  <c r="H28" i="1"/>
  <c r="E56" i="9"/>
  <c r="D67" i="9"/>
  <c r="D27" i="9"/>
  <c r="D65" i="9"/>
  <c r="H29" i="6"/>
  <c r="H28" i="6"/>
  <c r="N28" i="9"/>
  <c r="H29" i="5"/>
  <c r="H28" i="5"/>
  <c r="F28" i="9"/>
  <c r="D28" i="9"/>
  <c r="N29" i="9"/>
  <c r="H31" i="7"/>
  <c r="H28" i="7"/>
  <c r="F29" i="9"/>
  <c r="H22" i="7"/>
  <c r="D29" i="9"/>
  <c r="I73" i="8"/>
  <c r="N22" i="8"/>
  <c r="N24" i="8"/>
  <c r="M22" i="8"/>
  <c r="M24" i="8"/>
  <c r="L22" i="8"/>
  <c r="L24" i="8"/>
  <c r="K22" i="8"/>
  <c r="K16" i="8"/>
  <c r="G16" i="8"/>
  <c r="N17" i="8"/>
  <c r="M17" i="8"/>
  <c r="L17" i="8"/>
  <c r="K17" i="8"/>
  <c r="J17" i="8"/>
  <c r="I17" i="8"/>
  <c r="H17" i="8"/>
  <c r="G17" i="8"/>
  <c r="F17" i="8"/>
  <c r="E17" i="8"/>
  <c r="D17" i="8"/>
  <c r="M16" i="8"/>
  <c r="L16" i="8"/>
  <c r="F14" i="8"/>
  <c r="F9" i="8"/>
  <c r="H33" i="7"/>
  <c r="L33" i="7"/>
  <c r="M33" i="7"/>
  <c r="H32" i="7"/>
  <c r="L32" i="7"/>
  <c r="H30" i="7"/>
  <c r="H29" i="7"/>
  <c r="L29" i="7"/>
  <c r="M29" i="7"/>
  <c r="I70" i="7"/>
  <c r="L55" i="7"/>
  <c r="L54" i="7"/>
  <c r="M54" i="7"/>
  <c r="L53" i="7"/>
  <c r="M53" i="7"/>
  <c r="L52" i="7"/>
  <c r="L51" i="7"/>
  <c r="M51" i="7"/>
  <c r="L50" i="7"/>
  <c r="L49" i="7"/>
  <c r="M49" i="7"/>
  <c r="L48" i="7"/>
  <c r="L47" i="7"/>
  <c r="M47" i="7"/>
  <c r="L46" i="7"/>
  <c r="L45" i="7"/>
  <c r="M45" i="7"/>
  <c r="L44" i="7"/>
  <c r="L43" i="7"/>
  <c r="M43" i="7"/>
  <c r="L42" i="7"/>
  <c r="L41" i="7"/>
  <c r="M41" i="7"/>
  <c r="L40" i="7"/>
  <c r="L39" i="7"/>
  <c r="M39" i="7"/>
  <c r="L38" i="7"/>
  <c r="L37" i="7"/>
  <c r="M37" i="7"/>
  <c r="L36" i="7"/>
  <c r="L35" i="7"/>
  <c r="M35" i="7"/>
  <c r="L34" i="7"/>
  <c r="L31" i="7"/>
  <c r="M31" i="7"/>
  <c r="L30" i="7"/>
  <c r="I22" i="7"/>
  <c r="I24" i="7"/>
  <c r="N22" i="7"/>
  <c r="N24" i="7"/>
  <c r="M22" i="7"/>
  <c r="M24" i="7"/>
  <c r="L22" i="7"/>
  <c r="L16" i="7"/>
  <c r="K22" i="7"/>
  <c r="K16" i="7"/>
  <c r="J22" i="7"/>
  <c r="J24" i="7"/>
  <c r="H24" i="7"/>
  <c r="G22" i="7"/>
  <c r="G16" i="7"/>
  <c r="F22" i="7"/>
  <c r="F24" i="7"/>
  <c r="E22" i="7"/>
  <c r="E24" i="7"/>
  <c r="D22" i="7"/>
  <c r="D24" i="7"/>
  <c r="N17" i="7"/>
  <c r="M17" i="7"/>
  <c r="L17" i="7"/>
  <c r="K17" i="7"/>
  <c r="J17" i="7"/>
  <c r="I17" i="7"/>
  <c r="H17" i="7"/>
  <c r="G17" i="7"/>
  <c r="F17" i="7"/>
  <c r="E17" i="7"/>
  <c r="D17" i="7"/>
  <c r="N16" i="7"/>
  <c r="M16" i="7"/>
  <c r="J16" i="7"/>
  <c r="I16" i="7"/>
  <c r="H16" i="7"/>
  <c r="F14" i="7"/>
  <c r="F9" i="7"/>
  <c r="L28" i="6"/>
  <c r="M28" i="6"/>
  <c r="I70" i="6"/>
  <c r="L55" i="6"/>
  <c r="L54" i="6"/>
  <c r="M54" i="6"/>
  <c r="L53" i="6"/>
  <c r="M53" i="6"/>
  <c r="L52" i="6"/>
  <c r="L51" i="6"/>
  <c r="M51" i="6"/>
  <c r="L50" i="6"/>
  <c r="L49" i="6"/>
  <c r="M49" i="6"/>
  <c r="L48" i="6"/>
  <c r="L47" i="6"/>
  <c r="M47" i="6"/>
  <c r="L46" i="6"/>
  <c r="L45" i="6"/>
  <c r="M45" i="6"/>
  <c r="L44" i="6"/>
  <c r="L43" i="6"/>
  <c r="M43" i="6"/>
  <c r="L42" i="6"/>
  <c r="L41" i="6"/>
  <c r="M41" i="6"/>
  <c r="L40" i="6"/>
  <c r="L39" i="6"/>
  <c r="M39" i="6"/>
  <c r="L38" i="6"/>
  <c r="L37" i="6"/>
  <c r="M37" i="6"/>
  <c r="L36" i="6"/>
  <c r="L35" i="6"/>
  <c r="M35" i="6"/>
  <c r="L34" i="6"/>
  <c r="L33" i="6"/>
  <c r="M33" i="6"/>
  <c r="L32" i="6"/>
  <c r="L31" i="6"/>
  <c r="M31" i="6"/>
  <c r="L30" i="6"/>
  <c r="L29" i="6"/>
  <c r="H22" i="6"/>
  <c r="H24" i="6"/>
  <c r="G22" i="6"/>
  <c r="G24" i="6"/>
  <c r="D22" i="6"/>
  <c r="D24" i="6"/>
  <c r="N22" i="6"/>
  <c r="N24" i="6"/>
  <c r="M22" i="6"/>
  <c r="M16" i="6"/>
  <c r="L22" i="6"/>
  <c r="L24" i="6"/>
  <c r="K22" i="6"/>
  <c r="K16" i="6"/>
  <c r="J22" i="6"/>
  <c r="J24" i="6"/>
  <c r="I22" i="6"/>
  <c r="I24" i="6"/>
  <c r="G16" i="6"/>
  <c r="F22" i="6"/>
  <c r="F24" i="6"/>
  <c r="E22" i="6"/>
  <c r="E16" i="6"/>
  <c r="D16" i="6"/>
  <c r="N17" i="6"/>
  <c r="M17" i="6"/>
  <c r="L17" i="6"/>
  <c r="K17" i="6"/>
  <c r="J17" i="6"/>
  <c r="I17" i="6"/>
  <c r="H17" i="6"/>
  <c r="G17" i="6"/>
  <c r="F17" i="6"/>
  <c r="E17" i="6"/>
  <c r="D17" i="6"/>
  <c r="L16" i="6"/>
  <c r="J16" i="6"/>
  <c r="I16" i="6"/>
  <c r="H16" i="6"/>
  <c r="F16" i="6"/>
  <c r="F14" i="6"/>
  <c r="F9" i="6"/>
  <c r="H69" i="5"/>
  <c r="I70" i="5"/>
  <c r="L55" i="5"/>
  <c r="M55" i="5"/>
  <c r="L54" i="5"/>
  <c r="M54" i="5"/>
  <c r="L53" i="5"/>
  <c r="M53" i="5"/>
  <c r="L52" i="5"/>
  <c r="M52" i="5"/>
  <c r="L51" i="5"/>
  <c r="M51" i="5"/>
  <c r="L50" i="5"/>
  <c r="M50" i="5"/>
  <c r="L49" i="5"/>
  <c r="M49" i="5"/>
  <c r="L48" i="5"/>
  <c r="M48" i="5"/>
  <c r="L47" i="5"/>
  <c r="M47" i="5"/>
  <c r="L46" i="5"/>
  <c r="M46" i="5"/>
  <c r="L45" i="5"/>
  <c r="M45" i="5"/>
  <c r="L44" i="5"/>
  <c r="M44" i="5"/>
  <c r="L43" i="5"/>
  <c r="M43" i="5"/>
  <c r="L42" i="5"/>
  <c r="M42" i="5"/>
  <c r="L41" i="5"/>
  <c r="M41" i="5"/>
  <c r="L40" i="5"/>
  <c r="M40" i="5"/>
  <c r="L39" i="5"/>
  <c r="M39" i="5"/>
  <c r="L38" i="5"/>
  <c r="M38" i="5"/>
  <c r="L37" i="5"/>
  <c r="M37" i="5"/>
  <c r="L36" i="5"/>
  <c r="M36" i="5"/>
  <c r="L35" i="5"/>
  <c r="M35" i="5"/>
  <c r="L34" i="5"/>
  <c r="M34" i="5"/>
  <c r="L33" i="5"/>
  <c r="M33" i="5"/>
  <c r="L32" i="5"/>
  <c r="M32" i="5"/>
  <c r="L31" i="5"/>
  <c r="M31" i="5"/>
  <c r="L30" i="5"/>
  <c r="M30" i="5"/>
  <c r="L29" i="5"/>
  <c r="M29" i="5"/>
  <c r="N22" i="5"/>
  <c r="N24" i="5"/>
  <c r="F22" i="5"/>
  <c r="F24" i="5"/>
  <c r="M22" i="5"/>
  <c r="M24" i="5"/>
  <c r="L22" i="5"/>
  <c r="L24" i="5"/>
  <c r="K22" i="5"/>
  <c r="K24" i="5"/>
  <c r="J22" i="5"/>
  <c r="J24" i="5"/>
  <c r="I22" i="5"/>
  <c r="I24" i="5"/>
  <c r="H22" i="5"/>
  <c r="H24" i="5"/>
  <c r="G22" i="5"/>
  <c r="G24" i="5"/>
  <c r="E22" i="5"/>
  <c r="E24" i="5"/>
  <c r="D22" i="5"/>
  <c r="D24" i="5"/>
  <c r="N17" i="5"/>
  <c r="M17" i="5"/>
  <c r="L17" i="5"/>
  <c r="K17" i="5"/>
  <c r="J17" i="5"/>
  <c r="I17" i="5"/>
  <c r="H17" i="5"/>
  <c r="G17" i="5"/>
  <c r="F17" i="5"/>
  <c r="E17" i="5"/>
  <c r="D17" i="5"/>
  <c r="N16" i="5"/>
  <c r="L16" i="5"/>
  <c r="J16" i="5"/>
  <c r="H16" i="5"/>
  <c r="G16" i="5"/>
  <c r="F16" i="5"/>
  <c r="F14" i="5"/>
  <c r="F9" i="5"/>
  <c r="I16" i="8"/>
  <c r="J16" i="8"/>
  <c r="H16" i="8"/>
  <c r="N30" i="9"/>
  <c r="D14" i="5"/>
  <c r="J57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M24" i="6"/>
  <c r="K16" i="5"/>
  <c r="L28" i="5"/>
  <c r="M28" i="5"/>
  <c r="D65" i="5"/>
  <c r="E24" i="6"/>
  <c r="E27" i="6"/>
  <c r="F16" i="8"/>
  <c r="E16" i="8"/>
  <c r="D16" i="8"/>
  <c r="N16" i="8"/>
  <c r="K24" i="8"/>
  <c r="H72" i="8"/>
  <c r="D14" i="8"/>
  <c r="H69" i="7"/>
  <c r="D14" i="7"/>
  <c r="J57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L28" i="7"/>
  <c r="M28" i="7"/>
  <c r="F16" i="7"/>
  <c r="D16" i="7"/>
  <c r="E16" i="7"/>
  <c r="M34" i="7"/>
  <c r="M42" i="7"/>
  <c r="M50" i="7"/>
  <c r="K24" i="7"/>
  <c r="M32" i="7"/>
  <c r="M40" i="7"/>
  <c r="M48" i="7"/>
  <c r="G24" i="7"/>
  <c r="E27" i="7"/>
  <c r="L24" i="7"/>
  <c r="M30" i="7"/>
  <c r="M38" i="7"/>
  <c r="M46" i="7"/>
  <c r="M36" i="7"/>
  <c r="M44" i="7"/>
  <c r="M52" i="7"/>
  <c r="M55" i="7"/>
  <c r="M30" i="6"/>
  <c r="M38" i="6"/>
  <c r="M46" i="6"/>
  <c r="D64" i="6"/>
  <c r="M29" i="6"/>
  <c r="M36" i="6"/>
  <c r="M44" i="6"/>
  <c r="M52" i="6"/>
  <c r="M55" i="6"/>
  <c r="M34" i="6"/>
  <c r="M42" i="6"/>
  <c r="M50" i="6"/>
  <c r="H69" i="6"/>
  <c r="D14" i="6"/>
  <c r="J57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N16" i="6"/>
  <c r="K24" i="6"/>
  <c r="M32" i="6"/>
  <c r="M40" i="6"/>
  <c r="M48" i="6"/>
  <c r="D64" i="5"/>
  <c r="D16" i="5"/>
  <c r="E27" i="5"/>
  <c r="E16" i="5"/>
  <c r="I16" i="5"/>
  <c r="M16" i="5"/>
  <c r="D64" i="7"/>
  <c r="F30" i="9"/>
  <c r="E56" i="6"/>
  <c r="D67" i="6"/>
  <c r="D27" i="6"/>
  <c r="N28" i="6"/>
  <c r="J60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D68" i="8"/>
  <c r="D67" i="7"/>
  <c r="E56" i="7"/>
  <c r="D27" i="7"/>
  <c r="D65" i="7"/>
  <c r="D65" i="6"/>
  <c r="E56" i="5"/>
  <c r="D67" i="5"/>
  <c r="D27" i="5"/>
  <c r="F9" i="1"/>
  <c r="F14" i="1"/>
  <c r="L28" i="1"/>
  <c r="M28" i="1"/>
  <c r="D14" i="1"/>
  <c r="J5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D30" i="9"/>
  <c r="J28" i="8"/>
  <c r="N28" i="7"/>
  <c r="F28" i="6"/>
  <c r="N28" i="5"/>
  <c r="N31" i="9"/>
  <c r="F28" i="7"/>
  <c r="D28" i="6"/>
  <c r="F28" i="5"/>
  <c r="F31" i="9"/>
  <c r="D28" i="7"/>
  <c r="N29" i="6"/>
  <c r="D28" i="5"/>
  <c r="D31" i="9"/>
  <c r="N29" i="7"/>
  <c r="F29" i="6"/>
  <c r="N29" i="5"/>
  <c r="N32" i="9"/>
  <c r="F29" i="7"/>
  <c r="D29" i="6"/>
  <c r="F29" i="5"/>
  <c r="F32" i="9"/>
  <c r="D29" i="7"/>
  <c r="N30" i="6"/>
  <c r="D29" i="5"/>
  <c r="D32" i="9"/>
  <c r="N30" i="7"/>
  <c r="F30" i="6"/>
  <c r="N30" i="5"/>
  <c r="N33" i="9"/>
  <c r="F33" i="9"/>
  <c r="D33" i="9"/>
  <c r="F30" i="7"/>
  <c r="D30" i="6"/>
  <c r="F30" i="5"/>
  <c r="N34" i="9"/>
  <c r="F34" i="9"/>
  <c r="D34" i="9"/>
  <c r="D30" i="7"/>
  <c r="N31" i="6"/>
  <c r="D30" i="5"/>
  <c r="N35" i="9"/>
  <c r="F35" i="9"/>
  <c r="D35" i="9"/>
  <c r="N31" i="7"/>
  <c r="F31" i="6"/>
  <c r="N31" i="5"/>
  <c r="N36" i="9"/>
  <c r="F36" i="9"/>
  <c r="D36" i="9"/>
  <c r="F31" i="7"/>
  <c r="D31" i="6"/>
  <c r="F31" i="5"/>
  <c r="N37" i="9"/>
  <c r="F37" i="9"/>
  <c r="D37" i="9"/>
  <c r="D31" i="7"/>
  <c r="N32" i="6"/>
  <c r="D31" i="5"/>
  <c r="N38" i="9"/>
  <c r="F38" i="9"/>
  <c r="D38" i="9"/>
  <c r="N32" i="7"/>
  <c r="F32" i="6"/>
  <c r="N32" i="5"/>
  <c r="N39" i="9"/>
  <c r="F39" i="9"/>
  <c r="D39" i="9"/>
  <c r="F32" i="7"/>
  <c r="D32" i="6"/>
  <c r="F32" i="5"/>
  <c r="N40" i="9"/>
  <c r="F40" i="9"/>
  <c r="D40" i="9"/>
  <c r="D32" i="7"/>
  <c r="N33" i="6"/>
  <c r="F33" i="6"/>
  <c r="D33" i="6"/>
  <c r="D32" i="5"/>
  <c r="N41" i="9"/>
  <c r="F41" i="9"/>
  <c r="D41" i="9"/>
  <c r="N33" i="7"/>
  <c r="F33" i="7"/>
  <c r="D33" i="7"/>
  <c r="N34" i="6"/>
  <c r="F34" i="6"/>
  <c r="D34" i="6"/>
  <c r="N33" i="5"/>
  <c r="F33" i="5"/>
  <c r="D33" i="5"/>
  <c r="N42" i="9"/>
  <c r="F42" i="9"/>
  <c r="D42" i="9"/>
  <c r="N34" i="7"/>
  <c r="F34" i="7"/>
  <c r="D34" i="7"/>
  <c r="N35" i="6"/>
  <c r="F35" i="6"/>
  <c r="D35" i="6"/>
  <c r="N34" i="5"/>
  <c r="F34" i="5"/>
  <c r="D34" i="5"/>
  <c r="N43" i="9"/>
  <c r="F43" i="9"/>
  <c r="D43" i="9"/>
  <c r="N35" i="7"/>
  <c r="F35" i="7"/>
  <c r="D35" i="7"/>
  <c r="N36" i="6"/>
  <c r="F36" i="6"/>
  <c r="D36" i="6"/>
  <c r="N35" i="5"/>
  <c r="F35" i="5"/>
  <c r="D35" i="5"/>
  <c r="N44" i="9"/>
  <c r="F44" i="9"/>
  <c r="D44" i="9"/>
  <c r="N36" i="7"/>
  <c r="F36" i="7"/>
  <c r="D36" i="7"/>
  <c r="N37" i="6"/>
  <c r="F37" i="6"/>
  <c r="D37" i="6"/>
  <c r="N36" i="5"/>
  <c r="F36" i="5"/>
  <c r="D36" i="5"/>
  <c r="N45" i="9"/>
  <c r="F45" i="9"/>
  <c r="D45" i="9"/>
  <c r="N37" i="7"/>
  <c r="F37" i="7"/>
  <c r="D37" i="7"/>
  <c r="N38" i="6"/>
  <c r="F38" i="6"/>
  <c r="D38" i="6"/>
  <c r="N37" i="5"/>
  <c r="F37" i="5"/>
  <c r="D37" i="5"/>
  <c r="N46" i="9"/>
  <c r="F46" i="9"/>
  <c r="D46" i="9"/>
  <c r="N38" i="7"/>
  <c r="F38" i="7"/>
  <c r="D38" i="7"/>
  <c r="N39" i="6"/>
  <c r="F39" i="6"/>
  <c r="D39" i="6"/>
  <c r="N38" i="5"/>
  <c r="F38" i="5"/>
  <c r="D38" i="5"/>
  <c r="N47" i="9"/>
  <c r="F47" i="9"/>
  <c r="D47" i="9"/>
  <c r="N39" i="7"/>
  <c r="F39" i="7"/>
  <c r="D39" i="7"/>
  <c r="N40" i="6"/>
  <c r="F40" i="6"/>
  <c r="D40" i="6"/>
  <c r="N39" i="5"/>
  <c r="F39" i="5"/>
  <c r="D39" i="5"/>
  <c r="N48" i="9"/>
  <c r="F48" i="9"/>
  <c r="D48" i="9"/>
  <c r="N40" i="7"/>
  <c r="F40" i="7"/>
  <c r="D40" i="7"/>
  <c r="N41" i="6"/>
  <c r="F41" i="6"/>
  <c r="D41" i="6"/>
  <c r="N40" i="5"/>
  <c r="F40" i="5"/>
  <c r="D40" i="5"/>
  <c r="N49" i="9"/>
  <c r="F49" i="9"/>
  <c r="D49" i="9"/>
  <c r="N41" i="7"/>
  <c r="F41" i="7"/>
  <c r="D41" i="7"/>
  <c r="N42" i="6"/>
  <c r="F42" i="6"/>
  <c r="D42" i="6"/>
  <c r="N41" i="5"/>
  <c r="F41" i="5"/>
  <c r="D41" i="5"/>
  <c r="N50" i="9"/>
  <c r="F50" i="9"/>
  <c r="D50" i="9"/>
  <c r="N42" i="7"/>
  <c r="F42" i="7"/>
  <c r="D42" i="7"/>
  <c r="N43" i="6"/>
  <c r="F43" i="6"/>
  <c r="D43" i="6"/>
  <c r="N42" i="5"/>
  <c r="F42" i="5"/>
  <c r="D42" i="5"/>
  <c r="N51" i="9"/>
  <c r="F51" i="9"/>
  <c r="D51" i="9"/>
  <c r="N43" i="7"/>
  <c r="F43" i="7"/>
  <c r="D43" i="7"/>
  <c r="N44" i="6"/>
  <c r="F44" i="6"/>
  <c r="D44" i="6"/>
  <c r="N43" i="5"/>
  <c r="F43" i="5"/>
  <c r="D43" i="5"/>
  <c r="N52" i="9"/>
  <c r="F52" i="9"/>
  <c r="D52" i="9"/>
  <c r="N44" i="7"/>
  <c r="F44" i="7"/>
  <c r="D44" i="7"/>
  <c r="N45" i="6"/>
  <c r="F45" i="6"/>
  <c r="D45" i="6"/>
  <c r="N44" i="5"/>
  <c r="F44" i="5"/>
  <c r="D44" i="5"/>
  <c r="N53" i="9"/>
  <c r="F53" i="9"/>
  <c r="D53" i="9"/>
  <c r="N45" i="7"/>
  <c r="F45" i="7"/>
  <c r="D45" i="7"/>
  <c r="N46" i="6"/>
  <c r="F46" i="6"/>
  <c r="D46" i="6"/>
  <c r="N45" i="5"/>
  <c r="F45" i="5"/>
  <c r="D45" i="5"/>
  <c r="N54" i="9"/>
  <c r="F54" i="9"/>
  <c r="G54" i="9"/>
  <c r="N46" i="7"/>
  <c r="F46" i="7"/>
  <c r="D46" i="7"/>
  <c r="N47" i="6"/>
  <c r="F47" i="6"/>
  <c r="D47" i="6"/>
  <c r="N46" i="5"/>
  <c r="F46" i="5"/>
  <c r="D46" i="5"/>
  <c r="D54" i="9"/>
  <c r="N55" i="9"/>
  <c r="N47" i="7"/>
  <c r="F47" i="7"/>
  <c r="D47" i="7"/>
  <c r="N48" i="6"/>
  <c r="F48" i="6"/>
  <c r="D48" i="6"/>
  <c r="N47" i="5"/>
  <c r="F47" i="5"/>
  <c r="D47" i="5"/>
  <c r="F55" i="9"/>
  <c r="D66" i="9"/>
  <c r="N48" i="7"/>
  <c r="F48" i="7"/>
  <c r="D48" i="7"/>
  <c r="N49" i="6"/>
  <c r="F49" i="6"/>
  <c r="D49" i="6"/>
  <c r="N48" i="5"/>
  <c r="F48" i="5"/>
  <c r="D48" i="5"/>
  <c r="G55" i="9"/>
  <c r="F56" i="9"/>
  <c r="D63" i="9"/>
  <c r="D55" i="9"/>
  <c r="N49" i="7"/>
  <c r="F49" i="7"/>
  <c r="D49" i="7"/>
  <c r="N50" i="6"/>
  <c r="F50" i="6"/>
  <c r="D50" i="6"/>
  <c r="N49" i="5"/>
  <c r="F49" i="5"/>
  <c r="D49" i="5"/>
  <c r="D56" i="9"/>
  <c r="F58" i="9"/>
  <c r="N50" i="7"/>
  <c r="F50" i="7"/>
  <c r="D50" i="7"/>
  <c r="N51" i="6"/>
  <c r="F51" i="6"/>
  <c r="D51" i="6"/>
  <c r="N50" i="5"/>
  <c r="F50" i="5"/>
  <c r="D50" i="5"/>
  <c r="F59" i="9"/>
  <c r="D57" i="9"/>
  <c r="D58" i="9"/>
  <c r="N51" i="7"/>
  <c r="F51" i="7"/>
  <c r="D51" i="7"/>
  <c r="N52" i="6"/>
  <c r="F52" i="6"/>
  <c r="D52" i="6"/>
  <c r="N51" i="5"/>
  <c r="F51" i="5"/>
  <c r="D51" i="5"/>
  <c r="D59" i="9"/>
  <c r="D60" i="9"/>
  <c r="D61" i="9"/>
  <c r="N52" i="7"/>
  <c r="F52" i="7"/>
  <c r="D52" i="7"/>
  <c r="N53" i="6"/>
  <c r="F53" i="6"/>
  <c r="D53" i="6"/>
  <c r="N52" i="5"/>
  <c r="F52" i="5"/>
  <c r="D52" i="5"/>
  <c r="N53" i="7"/>
  <c r="F53" i="7"/>
  <c r="D53" i="7"/>
  <c r="N54" i="6"/>
  <c r="F54" i="6"/>
  <c r="G54" i="6"/>
  <c r="N53" i="5"/>
  <c r="F53" i="5"/>
  <c r="D53" i="5"/>
  <c r="G54" i="8"/>
  <c r="N54" i="7"/>
  <c r="F54" i="7"/>
  <c r="G54" i="7"/>
  <c r="D54" i="6"/>
  <c r="N54" i="5"/>
  <c r="F54" i="5"/>
  <c r="G54" i="5"/>
  <c r="D54" i="7"/>
  <c r="N55" i="6"/>
  <c r="D54" i="5"/>
  <c r="N55" i="7"/>
  <c r="F55" i="6"/>
  <c r="D66" i="6"/>
  <c r="N55" i="5"/>
  <c r="F55" i="7"/>
  <c r="D66" i="7"/>
  <c r="G55" i="6"/>
  <c r="D63" i="6"/>
  <c r="F56" i="6"/>
  <c r="D55" i="6"/>
  <c r="F55" i="5"/>
  <c r="D66" i="5"/>
  <c r="D55" i="8"/>
  <c r="D56" i="8"/>
  <c r="D57" i="8"/>
  <c r="D58" i="8"/>
  <c r="D59" i="8"/>
  <c r="F62" i="8"/>
  <c r="F59" i="8"/>
  <c r="G55" i="8"/>
  <c r="G55" i="7"/>
  <c r="D63" i="7"/>
  <c r="F56" i="7"/>
  <c r="D55" i="7"/>
  <c r="F58" i="6"/>
  <c r="D56" i="6"/>
  <c r="G55" i="5"/>
  <c r="D63" i="5"/>
  <c r="F56" i="5"/>
  <c r="D55" i="5"/>
  <c r="F58" i="7"/>
  <c r="D56" i="7"/>
  <c r="D57" i="6"/>
  <c r="D58" i="6"/>
  <c r="F59" i="6"/>
  <c r="D56" i="5"/>
  <c r="F58" i="5"/>
  <c r="D60" i="8"/>
  <c r="D57" i="7"/>
  <c r="D58" i="7"/>
  <c r="F59" i="7"/>
  <c r="D59" i="6"/>
  <c r="D60" i="6"/>
  <c r="D61" i="6"/>
  <c r="F59" i="5"/>
  <c r="D57" i="5"/>
  <c r="D58" i="5"/>
  <c r="F61" i="8"/>
  <c r="D61" i="8"/>
  <c r="D62" i="8"/>
  <c r="D63" i="8"/>
  <c r="D64" i="8"/>
  <c r="D59" i="7"/>
  <c r="D60" i="7"/>
  <c r="D61" i="7"/>
  <c r="D59" i="5"/>
  <c r="D60" i="5"/>
  <c r="D61" i="5"/>
  <c r="N17" i="1"/>
  <c r="M17" i="1"/>
  <c r="L17" i="1"/>
  <c r="K17" i="1"/>
  <c r="J17" i="1"/>
  <c r="I17" i="1"/>
  <c r="H17" i="1"/>
  <c r="G17" i="1"/>
  <c r="F17" i="1"/>
  <c r="E17" i="1"/>
  <c r="D17" i="1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17" i="2"/>
  <c r="M22" i="2"/>
  <c r="M17" i="2"/>
  <c r="L22" i="2"/>
  <c r="L16" i="2"/>
  <c r="K22" i="2"/>
  <c r="K24" i="2"/>
  <c r="J22" i="2"/>
  <c r="J24" i="2"/>
  <c r="I22" i="2"/>
  <c r="I17" i="2"/>
  <c r="H22" i="2"/>
  <c r="H16" i="2"/>
  <c r="G22" i="2"/>
  <c r="G24" i="2"/>
  <c r="F22" i="2"/>
  <c r="F24" i="2"/>
  <c r="E22" i="2"/>
  <c r="E17" i="2"/>
  <c r="D22" i="2"/>
  <c r="D16" i="2"/>
  <c r="K17" i="2"/>
  <c r="N16" i="2"/>
  <c r="K16" i="2"/>
  <c r="J16" i="2"/>
  <c r="E16" i="2"/>
  <c r="N24" i="2"/>
  <c r="J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/>
  <c r="E27" i="2"/>
  <c r="D27" i="2"/>
  <c r="D67" i="2"/>
  <c r="E56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55" i="1"/>
  <c r="J54" i="1"/>
  <c r="L55" i="1"/>
  <c r="M55" i="1"/>
  <c r="L54" i="1"/>
  <c r="M54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N22" i="1"/>
  <c r="M22" i="1"/>
  <c r="M16" i="1"/>
  <c r="L22" i="1"/>
  <c r="L24" i="1"/>
  <c r="K22" i="1"/>
  <c r="K24" i="1"/>
  <c r="J22" i="1"/>
  <c r="I22" i="1"/>
  <c r="I16" i="1"/>
  <c r="H22" i="1"/>
  <c r="H24" i="1"/>
  <c r="G22" i="1"/>
  <c r="G24" i="1"/>
  <c r="F22" i="1"/>
  <c r="E22" i="1"/>
  <c r="E16" i="1"/>
  <c r="D22" i="1"/>
  <c r="D24" i="1"/>
  <c r="L16" i="1"/>
  <c r="F16" i="1"/>
  <c r="H16" i="1"/>
  <c r="K16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G16" i="1"/>
  <c r="D16" i="1"/>
  <c r="M24" i="1"/>
  <c r="M33" i="1"/>
  <c r="I24" i="1"/>
  <c r="N24" i="1"/>
  <c r="M31" i="1"/>
  <c r="N16" i="1"/>
  <c r="E24" i="1"/>
  <c r="J24" i="1"/>
  <c r="D64" i="1"/>
  <c r="M29" i="1"/>
  <c r="M37" i="1"/>
  <c r="J16" i="1"/>
  <c r="F24" i="1"/>
  <c r="M35" i="1"/>
  <c r="E27" i="1"/>
  <c r="D27" i="1"/>
  <c r="D65" i="1"/>
  <c r="D67" i="1"/>
  <c r="N28" i="1"/>
  <c r="F28" i="1"/>
  <c r="D28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F56" i="1"/>
  <c r="D63" i="1"/>
  <c r="D55" i="1"/>
  <c r="D56" i="1"/>
  <c r="F58" i="1"/>
  <c r="D57" i="1"/>
  <c r="D58" i="1"/>
  <c r="F59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8" authorId="1">
      <text>
        <r>
          <rPr>
            <b/>
            <sz val="9"/>
            <color indexed="81"/>
            <rFont val="Tahoma"/>
            <family val="2"/>
          </rPr>
          <t>Machine rate +0.25 Additional DL.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+0.25 Additional DL.</t>
        </r>
      </text>
    </comment>
  </commentList>
</comments>
</file>

<file path=xl/comments2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8" authorId="1">
      <text>
        <r>
          <rPr>
            <b/>
            <sz val="9"/>
            <color indexed="81"/>
            <rFont val="Tahoma"/>
            <family val="2"/>
          </rPr>
          <t>Machine rate less  1 DL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  <comment ref="K30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  <comment ref="K31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</commentList>
</comments>
</file>

<file path=xl/comments3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8" authorId="1">
      <text>
        <r>
          <rPr>
            <b/>
            <sz val="9"/>
            <color indexed="81"/>
            <rFont val="Tahoma"/>
            <family val="2"/>
          </rPr>
          <t>Machine rate less  1 DL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  <comment ref="K30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  <comment ref="K31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</commentList>
</comments>
</file>

<file path=xl/comments4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</commentList>
</comments>
</file>

<file path=xl/comments5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8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</commentList>
</comments>
</file>

<file path=xl/comments6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7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<sst xmlns="http://schemas.openxmlformats.org/spreadsheetml/2006/main" count="574" uniqueCount="156">
  <si>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</si>
  <si>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</si>
  <si>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</si>
  <si>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</si>
  <si>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</si>
  <si>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</si>
  <si>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</si>
  <si>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</si>
  <si>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</si>
  <si>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</si>
  <si>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</si>
  <si>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</si>
  <si>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</si>
  <si>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</si>
  <si>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</si>
  <si>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</si>
  <si>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</si>
  <si>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</si>
  <si>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</si>
  <si>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</si>
  <si>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</si>
  <si>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</si>
  <si>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</si>
  <si>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</si>
  <si>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</si>
  <si>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</si>
  <si>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</si>
  <si>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</si>
  <si>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</si>
  <si>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</si>
  <si>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</si>
  <si>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</si>
  <si>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</si>
  <si>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</si>
  <si>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</si>
  <si>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</si>
  <si>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</si>
  <si>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</si>
  <si>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</si>
  <si>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</si>
  <si>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</si>
  <si>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</si>
  <si>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</si>
  <si>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</si>
  <si>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</si>
  <si>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</si>
  <si>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</si>
  <si>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</si>
  <si>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</si>
  <si>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</si>
  <si>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</si>
  <si>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</si>
  <si>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</si>
  <si>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</si>
  <si>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</si>
  <si>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</si>
  <si>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</si>
  <si>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</si>
  <si>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</si>
  <si>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</si>
  <si>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</si>
  <si>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</si>
  <si>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</si>
  <si>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</si>
  <si>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</si>
  <si>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</si>
  <si>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</si>
  <si>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</si>
  <si>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</si>
  <si>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</si>
  <si>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</si>
  <si>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</si>
  <si>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</si>
  <si>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</si>
  <si>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</si>
  <si>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</si>
  <si>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</si>
  <si>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</si>
  <si>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</si>
  <si>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</si>
  <si>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</si>
  <si>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</si>
  <si>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</si>
  <si>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</si>
  <si>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</si>
  <si>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</si>
  <si>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</si>
  <si>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</si>
  <si>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</si>
  <si>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</si>
  <si>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</si>
  <si>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</si>
  <si>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</si>
  <si>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Catridge Cap</t>
  </si>
  <si>
    <t xml:space="preserve">ABS (HI121H) black or blue </t>
  </si>
  <si>
    <t>ABS</t>
  </si>
  <si>
    <t>TPE Versaflex CE 3115 GLS black</t>
  </si>
  <si>
    <t>TPE</t>
  </si>
  <si>
    <t>TPE,Hotai HA40A black</t>
  </si>
  <si>
    <t>Noryl SE1GFN1-701, black</t>
  </si>
  <si>
    <t>AL5052 H32, T0.4mm, W30mm, Coil</t>
  </si>
  <si>
    <t>POLYPROPYLEN (M0STEN M1230),  5090T natural</t>
  </si>
  <si>
    <t>POLYPROPYLEN (M0STEN M1230),  5090T Blue</t>
  </si>
  <si>
    <t>Noryl</t>
  </si>
  <si>
    <t>AL</t>
  </si>
  <si>
    <t>PP</t>
  </si>
  <si>
    <t>Molding</t>
  </si>
  <si>
    <t>N/A</t>
  </si>
  <si>
    <t>Catridge Dispenser 2ct</t>
  </si>
  <si>
    <t>220T</t>
  </si>
  <si>
    <t>300T</t>
  </si>
  <si>
    <t>Catridge Dispenser 4ct</t>
  </si>
  <si>
    <t xml:space="preserve"> Frame 01-Molding</t>
  </si>
  <si>
    <t>Housing Hard 01-Molding</t>
  </si>
  <si>
    <t>Housing Soft 01-Molding</t>
  </si>
  <si>
    <t>Yoke 01-Molding</t>
  </si>
  <si>
    <t>400T</t>
  </si>
  <si>
    <t>400T-2 shot</t>
  </si>
  <si>
    <t>Anode Left-Metal</t>
  </si>
  <si>
    <t>80T-P</t>
  </si>
  <si>
    <t>Anode Right -Metal</t>
  </si>
  <si>
    <t>Anode Left-Anodized(P part)</t>
  </si>
  <si>
    <t>Anode Right -Anodized(P part)</t>
  </si>
  <si>
    <t>Housing -Molding</t>
  </si>
  <si>
    <t>Handle -Overmold</t>
  </si>
  <si>
    <t>Handle Cap-Molding</t>
  </si>
  <si>
    <t>Connector Housing -Molding</t>
  </si>
  <si>
    <t>Connector Plunger -Molding</t>
  </si>
  <si>
    <t>Connector Ejector -Molding</t>
  </si>
  <si>
    <t>Connector Button -Molding</t>
  </si>
  <si>
    <t>Connector Button Ring -Molding</t>
  </si>
  <si>
    <t>120T</t>
  </si>
  <si>
    <t>50T</t>
  </si>
  <si>
    <t>100T</t>
  </si>
  <si>
    <t>Connector Spring(P part)</t>
  </si>
  <si>
    <t>Handle Core(P part)</t>
  </si>
  <si>
    <t>Connector Button Ring-Chrome plated(P part)</t>
  </si>
  <si>
    <t>FVI</t>
  </si>
  <si>
    <t>Package</t>
  </si>
  <si>
    <t>Catridge</t>
  </si>
  <si>
    <t>Handle</t>
  </si>
  <si>
    <t>Catridge Dispenser 2ct (Top)-Molding</t>
  </si>
  <si>
    <t>Catridge Dispenser 4ct (Top)-Molding</t>
  </si>
  <si>
    <t>300T_2shot</t>
  </si>
  <si>
    <t>Assemble Handle Cap to Zin Core</t>
  </si>
  <si>
    <t>Assemble connector plunger&amp;spring&amp; ejector to connector housing.</t>
  </si>
  <si>
    <t>Assemble connector housing to handle housing</t>
  </si>
  <si>
    <t xml:space="preserve">Assemble connector button to Handle Housing &amp;button test </t>
  </si>
  <si>
    <t>Catridge Dispenser 4ct (bottom)-Molding</t>
  </si>
  <si>
    <t>Catridge Dispenser 2ct (bottom)-Molding</t>
  </si>
  <si>
    <t>DL</t>
  </si>
  <si>
    <t>Support DL</t>
  </si>
  <si>
    <t>IDL</t>
  </si>
  <si>
    <t>6 support DL per shift</t>
  </si>
  <si>
    <t>6.4X5=32 DL per shift</t>
  </si>
  <si>
    <t>2 IDL per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</si>
</sst>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&quot;$&quot;#,##0.0000"/>
    <numFmt numFmtId="174" formatCode="0.0000"/>
    <numFmt numFmtId="175" formatCode="0.000"/>
    <numFmt numFmtId="176" formatCode="0.00000"/>
    <numFmt numFmtId="177" formatCode="&quot;$&quot;#,##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</cellStyleXfs>
  <cellXfs count="277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2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3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3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0" xfId="3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68" fontId="13" fillId="3" borderId="15" xfId="4" applyNumberFormat="1" applyFont="1" applyFill="1" applyBorder="1" applyAlignment="1" applyProtection="1">
      <alignment horizontal="center"/>
      <protection locked="0"/>
    </xf>
    <xf numFmtId="169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69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0" fontId="13" fillId="3" borderId="15" xfId="4" applyNumberFormat="1" applyFont="1" applyFill="1" applyBorder="1" applyAlignment="1" applyProtection="1">
      <alignment horizontal="center"/>
      <protection locked="0"/>
    </xf>
    <xf numFmtId="171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49" fontId="2" fillId="3" borderId="20" xfId="3" applyNumberFormat="1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25" xfId="0" applyFont="1" applyFill="1" applyBorder="1" applyAlignment="1" applyProtection="1">
      <alignment horizontal="center" vertical="center" wrapText="1"/>
      <protection locked="0"/>
    </xf>
    <xf numFmtId="173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2" fillId="3" borderId="15" xfId="3" applyFont="1" applyFill="1" applyBorder="1" applyAlignment="1" applyProtection="1">
      <alignment horizontal="center" vertical="center" wrapText="1"/>
      <protection locked="0"/>
    </xf>
    <xf numFmtId="174" fontId="13" fillId="3" borderId="15" xfId="4" applyNumberFormat="1" applyFont="1" applyFill="1" applyBorder="1" applyAlignment="1" applyProtection="1">
      <alignment horizontal="center"/>
      <protection locked="0"/>
    </xf>
    <xf numFmtId="9" fontId="13" fillId="3" borderId="15" xfId="4" applyNumberFormat="1" applyFont="1" applyFill="1" applyBorder="1" applyAlignment="1" applyProtection="1">
      <alignment horizontal="center"/>
      <protection locked="0"/>
    </xf>
    <xf numFmtId="14" fontId="2" fillId="3" borderId="19" xfId="3" applyNumberFormat="1" applyFont="1" applyFill="1" applyBorder="1" applyAlignment="1" applyProtection="1">
      <alignment horizontal="left" vertical="center"/>
      <protection locked="0"/>
    </xf>
    <xf numFmtId="169" fontId="9" fillId="0" borderId="15" xfId="4" applyNumberFormat="1" applyFont="1" applyBorder="1" applyAlignment="1" applyProtection="1">
      <alignment horizontal="center"/>
    </xf>
    <xf numFmtId="10" fontId="13" fillId="3" borderId="15" xfId="2" applyNumberFormat="1" applyFont="1" applyFill="1" applyBorder="1" applyAlignment="1" applyProtection="1">
      <alignment horizontal="center"/>
      <protection locked="0"/>
    </xf>
    <xf numFmtId="176" fontId="2" fillId="3" borderId="27" xfId="0" applyNumberFormat="1" applyFont="1" applyFill="1" applyBorder="1" applyAlignment="1" applyProtection="1">
      <alignment horizontal="center" vertical="center"/>
      <protection locked="0"/>
    </xf>
    <xf numFmtId="175" fontId="2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4" applyFont="1" applyFill="1" applyBorder="1" applyAlignment="1" applyProtection="1">
      <alignment horizontal="center"/>
      <protection locked="0"/>
    </xf>
    <xf numFmtId="0" fontId="2" fillId="3" borderId="15" xfId="4" applyFont="1" applyFill="1" applyBorder="1" applyAlignment="1" applyProtection="1">
      <alignment horizontal="center" vertical="center"/>
      <protection locked="0"/>
    </xf>
    <xf numFmtId="0" fontId="2" fillId="3" borderId="15" xfId="4" applyFont="1" applyFill="1" applyBorder="1" applyAlignment="1" applyProtection="1">
      <alignment horizontal="left" vertical="center" wrapText="1"/>
      <protection locked="0"/>
    </xf>
    <xf numFmtId="0" fontId="9" fillId="0" borderId="14" xfId="4" applyFont="1" applyBorder="1" applyAlignment="1" applyProtection="1">
      <alignment horizontal="center" vertical="center"/>
    </xf>
    <xf numFmtId="168" fontId="9" fillId="0" borderId="15" xfId="4" applyNumberFormat="1" applyFont="1" applyBorder="1" applyAlignment="1" applyProtection="1">
      <alignment horizontal="center" vertical="center"/>
    </xf>
    <xf numFmtId="165" fontId="9" fillId="0" borderId="15" xfId="4" applyNumberFormat="1" applyFont="1" applyBorder="1" applyAlignment="1" applyProtection="1">
      <alignment horizontal="center" vertical="center"/>
    </xf>
    <xf numFmtId="169" fontId="2" fillId="3" borderId="15" xfId="4" applyNumberFormat="1" applyFont="1" applyFill="1" applyBorder="1" applyAlignment="1" applyProtection="1">
      <alignment horizontal="center" vertical="center"/>
      <protection locked="0"/>
    </xf>
    <xf numFmtId="10" fontId="13" fillId="3" borderId="15" xfId="4" applyNumberFormat="1" applyFont="1" applyFill="1" applyBorder="1" applyAlignment="1" applyProtection="1">
      <alignment horizontal="center" vertical="center"/>
      <protection locked="0"/>
    </xf>
    <xf numFmtId="1" fontId="11" fillId="0" borderId="15" xfId="4" applyNumberFormat="1" applyFont="1" applyBorder="1" applyAlignment="1" applyProtection="1">
      <alignment horizontal="center" vertical="center"/>
    </xf>
    <xf numFmtId="169" fontId="13" fillId="3" borderId="15" xfId="4" applyNumberFormat="1" applyFont="1" applyFill="1" applyBorder="1" applyAlignment="1" applyProtection="1">
      <alignment horizontal="center" vertical="center"/>
      <protection locked="0"/>
    </xf>
    <xf numFmtId="166" fontId="9" fillId="0" borderId="15" xfId="4" applyNumberFormat="1" applyFont="1" applyBorder="1" applyAlignment="1" applyProtection="1">
      <alignment horizontal="center" vertical="center"/>
    </xf>
    <xf numFmtId="166" fontId="9" fillId="0" borderId="16" xfId="4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173" fontId="2" fillId="4" borderId="27" xfId="0" applyNumberFormat="1" applyFont="1" applyFill="1" applyBorder="1" applyAlignment="1" applyProtection="1">
      <alignment horizontal="center" vertical="center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166" fontId="9" fillId="4" borderId="15" xfId="1" applyNumberFormat="1" applyFont="1" applyFill="1" applyBorder="1" applyAlignment="1" applyProtection="1">
      <alignment horizontal="center" vertical="center"/>
    </xf>
    <xf numFmtId="167" fontId="11" fillId="4" borderId="23" xfId="5" applyNumberFormat="1" applyFont="1" applyFill="1" applyBorder="1" applyAlignment="1" applyProtection="1">
      <alignment horizontal="center"/>
      <protection locked="0"/>
    </xf>
    <xf numFmtId="167" fontId="11" fillId="4" borderId="19" xfId="5" applyNumberFormat="1" applyFont="1" applyFill="1" applyBorder="1" applyAlignment="1" applyProtection="1">
      <alignment horizontal="center"/>
      <protection locked="0"/>
    </xf>
    <xf numFmtId="168" fontId="7" fillId="4" borderId="15" xfId="5" applyNumberFormat="1" applyFont="1" applyFill="1" applyBorder="1" applyAlignment="1" applyProtection="1">
      <alignment horizontal="center"/>
    </xf>
    <xf numFmtId="173" fontId="9" fillId="0" borderId="15" xfId="4" applyNumberFormat="1" applyFont="1" applyBorder="1" applyAlignment="1" applyProtection="1">
      <alignment horizontal="center"/>
    </xf>
    <xf numFmtId="168" fontId="19" fillId="4" borderId="34" xfId="4" applyNumberFormat="1" applyFont="1" applyFill="1" applyBorder="1" applyAlignment="1" applyProtection="1">
      <alignment horizontal="center"/>
    </xf>
    <xf numFmtId="0" fontId="2" fillId="4" borderId="15" xfId="3" applyFont="1" applyFill="1" applyBorder="1" applyAlignment="1" applyProtection="1">
      <alignment horizontal="left" vertical="center"/>
      <protection locked="0"/>
    </xf>
    <xf numFmtId="177" fontId="9" fillId="0" borderId="15" xfId="1" applyNumberFormat="1" applyFont="1" applyFill="1" applyBorder="1" applyAlignment="1" applyProtection="1">
      <alignment horizontal="center" vertical="center"/>
    </xf>
    <xf numFmtId="1" fontId="13" fillId="0" borderId="27" xfId="4" applyNumberFormat="1" applyFont="1" applyFill="1" applyBorder="1" applyAlignment="1" applyProtection="1">
      <alignment horizontal="center"/>
    </xf>
    <xf numFmtId="0" fontId="7" fillId="5" borderId="14" xfId="4" applyFont="1" applyFill="1" applyBorder="1" applyProtection="1"/>
    <xf numFmtId="168" fontId="9" fillId="5" borderId="15" xfId="4" applyNumberFormat="1" applyFont="1" applyFill="1" applyBorder="1" applyAlignment="1" applyProtection="1">
      <alignment horizontal="center"/>
    </xf>
    <xf numFmtId="0" fontId="9" fillId="5" borderId="15" xfId="4" applyFont="1" applyFill="1" applyBorder="1" applyAlignment="1" applyProtection="1">
      <alignment horizontal="right"/>
    </xf>
    <xf numFmtId="168" fontId="2" fillId="0" borderId="15" xfId="4" applyNumberFormat="1" applyFont="1" applyFill="1" applyBorder="1" applyAlignment="1" applyProtection="1">
      <alignment horizontal="center"/>
    </xf>
    <xf numFmtId="2" fontId="13" fillId="3" borderId="15" xfId="4" applyNumberFormat="1" applyFont="1" applyFill="1" applyBorder="1" applyAlignment="1" applyProtection="1">
      <alignment horizontal="center"/>
      <protection locked="0"/>
    </xf>
    <xf numFmtId="169" fontId="13" fillId="0" borderId="15" xfId="4" applyNumberFormat="1" applyFont="1" applyFill="1" applyBorder="1" applyAlignment="1" applyProtection="1">
      <alignment horizont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6">
    <cellStyle name="Currency" xfId="1" builtinId="4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53994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53994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53994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9806518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53994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8"/>
  <sheetViews>
    <sheetView showGridLines="0" tabSelected="1" zoomScale="80" zoomScaleNormal="80" zoomScalePageLayoutView="80" workbookViewId="0">
      <selection activeCell="B2" sqref="B2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2.5" style="33" customWidth="1"/>
    <col min="4" max="4" width="24.5" style="33" customWidth="1"/>
    <col min="5" max="5" width="20.5" style="33" customWidth="1"/>
    <col min="6" max="6" width="20.1640625" style="33" customWidth="1"/>
    <col min="7" max="7" width="42.664062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42440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140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ROUNDUP(3600/H72*20*I73,-2)</f>
        <v>1000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15" hidden="1" thickBot="1">
      <c r="B16" s="102"/>
      <c r="C16" s="103"/>
      <c r="D16" s="98" t="str">
        <f>D18&amp;"/"&amp;D19&amp;"/"&amp;TEXT(D20,"$#,###.000")&amp;"/"&amp;TEXT(D22,"$#,###.000")</f>
        <v>ABS (HI121H) black or blue /ABS/$2.135/$.029</v>
      </c>
      <c r="E16" s="104" t="str">
        <f t="shared" ref="E16:N16" si="0">E18&amp;"/"&amp;E19&amp;"/"&amp;TEXT(E20,"$#,###.000")&amp;"/"&amp;TEXT(E22,"$#,###.000")</f>
        <v>TPE Versaflex CE 3115 GLS black/TPE/$15.514/$.105</v>
      </c>
      <c r="F16" s="105" t="str">
        <f t="shared" si="0"/>
        <v>//$.000/$.000</v>
      </c>
      <c r="G16" s="106" t="str">
        <f t="shared" si="0"/>
        <v>//$.000/$.000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>
        <f t="shared" ref="E17:N17" si="1">IF(E18="","",1)</f>
        <v>1</v>
      </c>
      <c r="F17" s="105" t="str">
        <f t="shared" si="1"/>
        <v/>
      </c>
      <c r="G17" s="106" t="str">
        <f t="shared" si="1"/>
        <v/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28">
      <c r="B18" s="256" t="s">
        <v>20</v>
      </c>
      <c r="C18" s="87" t="s">
        <v>21</v>
      </c>
      <c r="D18" s="211" t="s">
        <v>94</v>
      </c>
      <c r="E18" s="211" t="s">
        <v>96</v>
      </c>
      <c r="F18" s="211"/>
      <c r="G18" s="211"/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95</v>
      </c>
      <c r="E19" s="14" t="s">
        <v>97</v>
      </c>
      <c r="F19" s="14"/>
      <c r="G19" s="14"/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36">
        <v>2.1349999999999998</v>
      </c>
      <c r="E20" s="213">
        <v>15.514000000000001</v>
      </c>
      <c r="F20" s="16"/>
      <c r="G20" s="16"/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237">
        <v>1.34375E-2</v>
      </c>
      <c r="E21" s="14">
        <v>6.7999999999999996E-3</v>
      </c>
      <c r="F21" s="14"/>
      <c r="G21" s="220"/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238">
        <f t="shared" ref="D22:F22" si="2">D20*D21</f>
        <v>2.8689062499999998E-2</v>
      </c>
      <c r="E22" s="238">
        <f t="shared" si="2"/>
        <v>0.1054952</v>
      </c>
      <c r="F22" s="117">
        <f t="shared" si="2"/>
        <v>0</v>
      </c>
      <c r="G22" s="118">
        <f t="shared" ref="G22:I22" si="3">G20*G21</f>
        <v>0</v>
      </c>
      <c r="H22" s="118">
        <f t="shared" si="3"/>
        <v>0</v>
      </c>
      <c r="I22" s="118">
        <f t="shared" si="3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>
        <v>1</v>
      </c>
      <c r="F23" s="9"/>
      <c r="G23" s="9"/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239">
        <f t="shared" ref="D24:N24" si="4">(D22*D23)</f>
        <v>2.8689062499999998E-2</v>
      </c>
      <c r="E24" s="240">
        <f t="shared" si="4"/>
        <v>0.1054952</v>
      </c>
      <c r="F24" s="31">
        <f t="shared" si="4"/>
        <v>0</v>
      </c>
      <c r="G24" s="31">
        <f t="shared" si="4"/>
        <v>0</v>
      </c>
      <c r="H24" s="31">
        <f t="shared" si="4"/>
        <v>0</v>
      </c>
      <c r="I24" s="31">
        <f t="shared" si="4"/>
        <v>0</v>
      </c>
      <c r="J24" s="31">
        <f t="shared" si="4"/>
        <v>0</v>
      </c>
      <c r="K24" s="31">
        <f t="shared" si="4"/>
        <v>0</v>
      </c>
      <c r="L24" s="31">
        <f t="shared" si="4"/>
        <v>0</v>
      </c>
      <c r="M24" s="31">
        <f t="shared" si="4"/>
        <v>0</v>
      </c>
      <c r="N24" s="32">
        <f t="shared" si="4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0.13418426249999998</v>
      </c>
      <c r="E27" s="241">
        <f>SUM(D24:J24)</f>
        <v>0.13418426249999998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123</v>
      </c>
      <c r="D28" s="138">
        <f t="shared" ref="D28:D53" si="5">D27+E28+F28</f>
        <v>0.16925273941666663</v>
      </c>
      <c r="E28" s="19">
        <v>8.8999999999999999E-3</v>
      </c>
      <c r="F28" s="144">
        <f t="shared" ref="F28:F55" si="6">SUM(L28:N28)</f>
        <v>2.6168476916666669E-2</v>
      </c>
      <c r="G28" s="214" t="s">
        <v>143</v>
      </c>
      <c r="H28" s="221">
        <f>38/8</f>
        <v>4.75</v>
      </c>
      <c r="I28" s="229">
        <v>0.98</v>
      </c>
      <c r="J28" s="148">
        <f>(1-I28)*J29+J29</f>
        <v>1127.0592508114601</v>
      </c>
      <c r="K28" s="215">
        <f>16.5+3.8*0.25</f>
        <v>17.45</v>
      </c>
      <c r="L28" s="150">
        <f>(K28/3600)*H28</f>
        <v>2.3024305555555555E-2</v>
      </c>
      <c r="M28" s="144">
        <f>(1-I28)*L28</f>
        <v>4.6048611111111149E-4</v>
      </c>
      <c r="N28" s="151">
        <f t="shared" ref="N28:N55" si="7">(1-I28)*D27</f>
        <v>2.6836852500000019E-3</v>
      </c>
      <c r="O28" s="85"/>
      <c r="P28" s="85"/>
    </row>
    <row r="29" spans="2:23">
      <c r="B29" s="136">
        <v>2</v>
      </c>
      <c r="C29" s="4" t="s">
        <v>124</v>
      </c>
      <c r="D29" s="138">
        <f>D28+E29+F29</f>
        <v>0.20502258587166663</v>
      </c>
      <c r="E29" s="19">
        <v>8.8999999999999999E-3</v>
      </c>
      <c r="F29" s="144">
        <f t="shared" si="6"/>
        <v>2.6869846455000002E-2</v>
      </c>
      <c r="G29" s="214" t="s">
        <v>143</v>
      </c>
      <c r="H29" s="221">
        <f>38/8</f>
        <v>4.75</v>
      </c>
      <c r="I29" s="229">
        <v>0.98</v>
      </c>
      <c r="J29" s="148">
        <f t="shared" ref="J29:J54" si="8">(1-I29)*J30+J30</f>
        <v>1104.9600498151569</v>
      </c>
      <c r="K29" s="215">
        <f>16.5+3.8*0.25</f>
        <v>17.45</v>
      </c>
      <c r="L29" s="150">
        <f t="shared" ref="L29:L55" si="9">(K29/3600)*H29</f>
        <v>2.3024305555555555E-2</v>
      </c>
      <c r="M29" s="150">
        <f t="shared" ref="M29:M55" si="10">(1-I29)*L29</f>
        <v>4.6048611111111149E-4</v>
      </c>
      <c r="N29" s="151">
        <f>(1-I29)*D28</f>
        <v>3.3850547883333354E-3</v>
      </c>
      <c r="O29" s="85"/>
      <c r="P29" s="85"/>
    </row>
    <row r="30" spans="2:23">
      <c r="B30" s="136">
        <v>3</v>
      </c>
      <c r="C30" s="23" t="s">
        <v>125</v>
      </c>
      <c r="D30" s="138">
        <f t="shared" si="5"/>
        <v>0.22046851206558532</v>
      </c>
      <c r="E30" s="19">
        <v>5.8999999999999999E-3</v>
      </c>
      <c r="F30" s="144">
        <f t="shared" si="6"/>
        <v>9.5459261939187003E-3</v>
      </c>
      <c r="G30" s="214" t="s">
        <v>132</v>
      </c>
      <c r="H30" s="221">
        <f>18/8</f>
        <v>2.25</v>
      </c>
      <c r="I30" s="229">
        <v>0.99</v>
      </c>
      <c r="J30" s="148">
        <f>(1-I30)*J31+J31</f>
        <v>1083.2941664854479</v>
      </c>
      <c r="K30" s="215">
        <v>11.874376768636882</v>
      </c>
      <c r="L30" s="150">
        <f t="shared" si="9"/>
        <v>7.4214854803980506E-3</v>
      </c>
      <c r="M30" s="150">
        <f>(1-I30)*L30</f>
        <v>7.4214854803980574E-5</v>
      </c>
      <c r="N30" s="151">
        <f>(1-I30)*D29</f>
        <v>2.0502258587166682E-3</v>
      </c>
      <c r="O30" s="85"/>
      <c r="P30" s="85"/>
    </row>
    <row r="31" spans="2:23">
      <c r="B31" s="136">
        <v>4</v>
      </c>
      <c r="C31" s="23" t="s">
        <v>126</v>
      </c>
      <c r="D31" s="138">
        <f t="shared" si="5"/>
        <v>0.23972187845150539</v>
      </c>
      <c r="E31" s="19">
        <v>4.8999999999999998E-3</v>
      </c>
      <c r="F31" s="144">
        <f t="shared" si="6"/>
        <v>1.4353366385920082E-2</v>
      </c>
      <c r="G31" s="214" t="s">
        <v>133</v>
      </c>
      <c r="H31" s="221">
        <f>22/8</f>
        <v>2.75</v>
      </c>
      <c r="I31" s="229">
        <v>0.99</v>
      </c>
      <c r="J31" s="148">
        <f>(1-I31)*J32+J32</f>
        <v>1072.5684816687603</v>
      </c>
      <c r="K31" s="215">
        <v>15.746265546337071</v>
      </c>
      <c r="L31" s="150">
        <f t="shared" si="9"/>
        <v>1.2028397292340818E-2</v>
      </c>
      <c r="M31" s="150">
        <f>(1-I31)*L31</f>
        <v>1.2028397292340829E-4</v>
      </c>
      <c r="N31" s="151">
        <f>(1-I31)*D30</f>
        <v>2.2046851206558552E-3</v>
      </c>
      <c r="O31" s="85"/>
      <c r="P31" s="85"/>
    </row>
    <row r="32" spans="2:23">
      <c r="B32" s="136">
        <v>5</v>
      </c>
      <c r="C32" s="23" t="s">
        <v>127</v>
      </c>
      <c r="D32" s="138">
        <f t="shared" si="5"/>
        <v>0.25209343786865257</v>
      </c>
      <c r="E32" s="19">
        <v>3.8999999999999998E-3</v>
      </c>
      <c r="F32" s="242">
        <f t="shared" si="6"/>
        <v>8.4715594171471693E-3</v>
      </c>
      <c r="G32" s="214" t="s">
        <v>133</v>
      </c>
      <c r="H32" s="221">
        <f>22/16</f>
        <v>1.375</v>
      </c>
      <c r="I32" s="229">
        <v>0.99</v>
      </c>
      <c r="J32" s="148">
        <f t="shared" si="8"/>
        <v>1061.9489917512478</v>
      </c>
      <c r="K32" s="215">
        <v>15.746265546337071</v>
      </c>
      <c r="L32" s="150">
        <f t="shared" si="9"/>
        <v>6.014198646170409E-3</v>
      </c>
      <c r="M32" s="150">
        <f t="shared" si="10"/>
        <v>6.0141986461704144E-5</v>
      </c>
      <c r="N32" s="151">
        <f t="shared" si="7"/>
        <v>2.3972187845150562E-3</v>
      </c>
      <c r="O32" s="85"/>
      <c r="P32" s="85"/>
    </row>
    <row r="33" spans="2:16">
      <c r="B33" s="136">
        <v>6</v>
      </c>
      <c r="C33" s="23" t="s">
        <v>128</v>
      </c>
      <c r="D33" s="138">
        <f t="shared" si="5"/>
        <v>0.27006305351260335</v>
      </c>
      <c r="E33" s="19">
        <v>3.3E-3</v>
      </c>
      <c r="F33" s="242">
        <f t="shared" si="6"/>
        <v>1.4669615643950754E-2</v>
      </c>
      <c r="G33" s="214" t="s">
        <v>133</v>
      </c>
      <c r="H33" s="221">
        <f>22/8</f>
        <v>2.75</v>
      </c>
      <c r="I33" s="229">
        <v>0.99</v>
      </c>
      <c r="J33" s="148">
        <f t="shared" si="8"/>
        <v>1051.4346452982652</v>
      </c>
      <c r="K33" s="215">
        <v>15.746265546337071</v>
      </c>
      <c r="L33" s="150">
        <f t="shared" si="9"/>
        <v>1.2028397292340818E-2</v>
      </c>
      <c r="M33" s="150">
        <f t="shared" si="10"/>
        <v>1.2028397292340829E-4</v>
      </c>
      <c r="N33" s="151">
        <f t="shared" si="7"/>
        <v>2.5209343786865277E-3</v>
      </c>
      <c r="O33" s="85"/>
      <c r="P33" s="85"/>
    </row>
    <row r="34" spans="2:16">
      <c r="B34" s="136">
        <v>7</v>
      </c>
      <c r="C34" s="23" t="s">
        <v>129</v>
      </c>
      <c r="D34" s="138">
        <f t="shared" si="5"/>
        <v>0.2938793612496397</v>
      </c>
      <c r="E34" s="19">
        <v>2.8E-3</v>
      </c>
      <c r="F34" s="144">
        <f t="shared" si="6"/>
        <v>2.1016307737036333E-2</v>
      </c>
      <c r="G34" s="222" t="s">
        <v>133</v>
      </c>
      <c r="H34" s="20">
        <f>28/8</f>
        <v>3.5</v>
      </c>
      <c r="I34" s="229">
        <v>0.98</v>
      </c>
      <c r="J34" s="148">
        <f t="shared" si="8"/>
        <v>1041.0244012854112</v>
      </c>
      <c r="K34" s="215">
        <v>15.746265546337071</v>
      </c>
      <c r="L34" s="150">
        <f t="shared" si="9"/>
        <v>1.530886928116104E-2</v>
      </c>
      <c r="M34" s="150">
        <f t="shared" si="10"/>
        <v>3.0617738562322105E-4</v>
      </c>
      <c r="N34" s="151">
        <f t="shared" si="7"/>
        <v>5.4012610702520716E-3</v>
      </c>
      <c r="O34" s="85"/>
      <c r="P34" s="85"/>
    </row>
    <row r="35" spans="2:16">
      <c r="B35" s="136">
        <v>8</v>
      </c>
      <c r="C35" s="23" t="s">
        <v>130</v>
      </c>
      <c r="D35" s="138">
        <f t="shared" si="5"/>
        <v>0.30815143109372628</v>
      </c>
      <c r="E35" s="19">
        <v>2.2599999999999999E-3</v>
      </c>
      <c r="F35" s="144">
        <f t="shared" si="6"/>
        <v>1.2012069844086617E-2</v>
      </c>
      <c r="G35" s="223" t="s">
        <v>131</v>
      </c>
      <c r="H35" s="20">
        <f>22/16</f>
        <v>1.375</v>
      </c>
      <c r="I35" s="229">
        <v>0.98</v>
      </c>
      <c r="J35" s="148">
        <f t="shared" si="8"/>
        <v>1020.612158122952</v>
      </c>
      <c r="K35" s="215">
        <v>15.746265546337071</v>
      </c>
      <c r="L35" s="150">
        <f t="shared" si="9"/>
        <v>6.014198646170409E-3</v>
      </c>
      <c r="M35" s="150">
        <f t="shared" si="10"/>
        <v>1.2028397292340829E-4</v>
      </c>
      <c r="N35" s="151">
        <f t="shared" si="7"/>
        <v>5.8775872249927997E-3</v>
      </c>
      <c r="O35" s="85"/>
      <c r="P35" s="85"/>
    </row>
    <row r="36" spans="2:16" s="235" customFormat="1" ht="28">
      <c r="B36" s="225">
        <v>9</v>
      </c>
      <c r="C36" s="224" t="s">
        <v>136</v>
      </c>
      <c r="D36" s="226">
        <f t="shared" si="5"/>
        <v>0.35876129242678217</v>
      </c>
      <c r="E36" s="19">
        <v>5.0609861333055908E-2</v>
      </c>
      <c r="F36" s="227">
        <f t="shared" si="6"/>
        <v>0</v>
      </c>
      <c r="G36" s="24"/>
      <c r="H36" s="228"/>
      <c r="I36" s="229">
        <v>1</v>
      </c>
      <c r="J36" s="230">
        <f t="shared" si="8"/>
        <v>1000.6001550225019</v>
      </c>
      <c r="K36" s="231">
        <v>0</v>
      </c>
      <c r="L36" s="232">
        <f t="shared" si="9"/>
        <v>0</v>
      </c>
      <c r="M36" s="232">
        <f t="shared" si="10"/>
        <v>0</v>
      </c>
      <c r="N36" s="233">
        <f t="shared" si="7"/>
        <v>0</v>
      </c>
      <c r="O36" s="234"/>
      <c r="P36" s="234"/>
    </row>
    <row r="37" spans="2:16">
      <c r="B37" s="136">
        <v>10</v>
      </c>
      <c r="C37" s="24" t="s">
        <v>134</v>
      </c>
      <c r="D37" s="138">
        <f t="shared" si="5"/>
        <v>0.36373255941574506</v>
      </c>
      <c r="E37" s="19">
        <v>4.9712669889628754E-3</v>
      </c>
      <c r="F37" s="144">
        <f t="shared" si="6"/>
        <v>0</v>
      </c>
      <c r="G37" s="23"/>
      <c r="H37" s="20"/>
      <c r="I37" s="21">
        <v>1</v>
      </c>
      <c r="J37" s="148">
        <f>(1-I37)*J38+J38</f>
        <v>1000.6001550225019</v>
      </c>
      <c r="K37" s="22">
        <v>0</v>
      </c>
      <c r="L37" s="150">
        <f t="shared" si="9"/>
        <v>0</v>
      </c>
      <c r="M37" s="150">
        <f t="shared" si="10"/>
        <v>0</v>
      </c>
      <c r="N37" s="151">
        <f t="shared" si="7"/>
        <v>0</v>
      </c>
      <c r="O37" s="85"/>
      <c r="P37" s="85"/>
    </row>
    <row r="38" spans="2:16">
      <c r="B38" s="136">
        <v>11</v>
      </c>
      <c r="C38" s="4" t="s">
        <v>135</v>
      </c>
      <c r="D38" s="138">
        <f t="shared" si="5"/>
        <v>0.70149442508511783</v>
      </c>
      <c r="E38" s="19">
        <v>0.33776186566937277</v>
      </c>
      <c r="F38" s="144">
        <f t="shared" si="6"/>
        <v>0</v>
      </c>
      <c r="G38" s="23"/>
      <c r="H38" s="20"/>
      <c r="I38" s="21">
        <v>1</v>
      </c>
      <c r="J38" s="148">
        <f t="shared" si="8"/>
        <v>1000.6001550225019</v>
      </c>
      <c r="K38" s="22">
        <v>0</v>
      </c>
      <c r="L38" s="150">
        <f t="shared" si="9"/>
        <v>0</v>
      </c>
      <c r="M38" s="150">
        <f t="shared" si="10"/>
        <v>0</v>
      </c>
      <c r="N38" s="151">
        <f t="shared" si="7"/>
        <v>0</v>
      </c>
      <c r="O38" s="85"/>
      <c r="P38" s="85"/>
    </row>
    <row r="39" spans="2:16">
      <c r="B39" s="136">
        <v>12</v>
      </c>
      <c r="C39" s="23" t="s">
        <v>77</v>
      </c>
      <c r="D39" s="138">
        <f t="shared" si="5"/>
        <v>0.70152949980637214</v>
      </c>
      <c r="E39" s="19">
        <v>0</v>
      </c>
      <c r="F39" s="144">
        <f t="shared" si="6"/>
        <v>3.5074721254252032E-5</v>
      </c>
      <c r="G39" s="23" t="s">
        <v>144</v>
      </c>
      <c r="H39" s="20">
        <v>6</v>
      </c>
      <c r="I39" s="21">
        <v>0.99995000000000001</v>
      </c>
      <c r="J39" s="148">
        <f t="shared" si="8"/>
        <v>1000.6001550225019</v>
      </c>
      <c r="K39" s="252"/>
      <c r="L39" s="150">
        <f t="shared" si="9"/>
        <v>0</v>
      </c>
      <c r="M39" s="150">
        <f t="shared" si="10"/>
        <v>0</v>
      </c>
      <c r="N39" s="151">
        <f t="shared" si="7"/>
        <v>3.5074721254252032E-5</v>
      </c>
      <c r="O39" s="85"/>
      <c r="P39" s="85"/>
    </row>
    <row r="40" spans="2:16" ht="28">
      <c r="B40" s="136">
        <v>13</v>
      </c>
      <c r="C40" s="23" t="s">
        <v>77</v>
      </c>
      <c r="D40" s="138">
        <f t="shared" si="5"/>
        <v>0.70156457628136248</v>
      </c>
      <c r="E40" s="19">
        <v>0</v>
      </c>
      <c r="F40" s="144">
        <f t="shared" si="6"/>
        <v>3.5076474990314741E-5</v>
      </c>
      <c r="G40" s="23" t="s">
        <v>145</v>
      </c>
      <c r="H40" s="20">
        <v>12</v>
      </c>
      <c r="I40" s="21">
        <v>0.99995000000000001</v>
      </c>
      <c r="J40" s="148">
        <f t="shared" si="8"/>
        <v>1000.5501275161261</v>
      </c>
      <c r="K40" s="252"/>
      <c r="L40" s="150">
        <f t="shared" si="9"/>
        <v>0</v>
      </c>
      <c r="M40" s="150">
        <f t="shared" si="10"/>
        <v>0</v>
      </c>
      <c r="N40" s="151">
        <f t="shared" si="7"/>
        <v>3.5076474990314741E-5</v>
      </c>
      <c r="O40" s="85"/>
      <c r="P40" s="85"/>
    </row>
    <row r="41" spans="2:16">
      <c r="B41" s="136">
        <v>14</v>
      </c>
      <c r="C41" s="23" t="s">
        <v>77</v>
      </c>
      <c r="D41" s="138">
        <f t="shared" si="5"/>
        <v>0.70163473273899057</v>
      </c>
      <c r="E41" s="19">
        <v>0</v>
      </c>
      <c r="F41" s="144">
        <f t="shared" si="6"/>
        <v>7.0156457628128518E-5</v>
      </c>
      <c r="G41" s="23" t="s">
        <v>146</v>
      </c>
      <c r="H41" s="20">
        <v>6</v>
      </c>
      <c r="I41" s="21">
        <v>0.99990000000000001</v>
      </c>
      <c r="J41" s="148">
        <f t="shared" si="8"/>
        <v>1000.5001025110005</v>
      </c>
      <c r="K41" s="252"/>
      <c r="L41" s="150">
        <f t="shared" si="9"/>
        <v>0</v>
      </c>
      <c r="M41" s="150">
        <f t="shared" si="10"/>
        <v>0</v>
      </c>
      <c r="N41" s="151">
        <f t="shared" si="7"/>
        <v>7.0156457628128518E-5</v>
      </c>
      <c r="O41" s="85"/>
      <c r="P41" s="85"/>
    </row>
    <row r="42" spans="2:16" ht="28">
      <c r="B42" s="136">
        <v>15</v>
      </c>
      <c r="C42" s="23" t="s">
        <v>77</v>
      </c>
      <c r="D42" s="138">
        <f t="shared" si="5"/>
        <v>0.70170489621226451</v>
      </c>
      <c r="E42" s="19">
        <v>0</v>
      </c>
      <c r="F42" s="144">
        <f t="shared" si="6"/>
        <v>7.0163473273891335E-5</v>
      </c>
      <c r="G42" s="26" t="s">
        <v>147</v>
      </c>
      <c r="H42" s="20">
        <v>6</v>
      </c>
      <c r="I42" s="21">
        <v>0.99990000000000001</v>
      </c>
      <c r="J42" s="148">
        <f t="shared" si="8"/>
        <v>1000.4000625047501</v>
      </c>
      <c r="K42" s="252"/>
      <c r="L42" s="150">
        <f t="shared" si="9"/>
        <v>0</v>
      </c>
      <c r="M42" s="150">
        <f t="shared" si="10"/>
        <v>0</v>
      </c>
      <c r="N42" s="151">
        <f t="shared" si="7"/>
        <v>7.0163473273891335E-5</v>
      </c>
      <c r="O42" s="85"/>
      <c r="P42" s="85"/>
    </row>
    <row r="43" spans="2:16">
      <c r="B43" s="136">
        <v>16</v>
      </c>
      <c r="C43" s="23" t="s">
        <v>77</v>
      </c>
      <c r="D43" s="138">
        <f t="shared" si="5"/>
        <v>0.70177506670188572</v>
      </c>
      <c r="E43" s="19">
        <v>0</v>
      </c>
      <c r="F43" s="144">
        <f t="shared" si="6"/>
        <v>7.0170489621218719E-5</v>
      </c>
      <c r="G43" s="26" t="s">
        <v>137</v>
      </c>
      <c r="H43" s="20">
        <v>6</v>
      </c>
      <c r="I43" s="21">
        <v>0.99990000000000001</v>
      </c>
      <c r="J43" s="148">
        <f t="shared" si="8"/>
        <v>1000.3000325014999</v>
      </c>
      <c r="K43" s="252"/>
      <c r="L43" s="150">
        <f t="shared" si="9"/>
        <v>0</v>
      </c>
      <c r="M43" s="150">
        <f t="shared" si="10"/>
        <v>0</v>
      </c>
      <c r="N43" s="151">
        <f t="shared" si="7"/>
        <v>7.0170489621218719E-5</v>
      </c>
      <c r="O43" s="85"/>
      <c r="P43" s="85"/>
    </row>
    <row r="44" spans="2:16">
      <c r="B44" s="136">
        <v>17</v>
      </c>
      <c r="C44" s="23" t="s">
        <v>77</v>
      </c>
      <c r="D44" s="138">
        <f t="shared" si="5"/>
        <v>0.70184524420855587</v>
      </c>
      <c r="E44" s="19">
        <v>0</v>
      </c>
      <c r="F44" s="144">
        <f t="shared" si="6"/>
        <v>7.0177506670180843E-5</v>
      </c>
      <c r="G44" s="25" t="s">
        <v>138</v>
      </c>
      <c r="H44" s="20">
        <v>6</v>
      </c>
      <c r="I44" s="21">
        <v>0.99990000000000001</v>
      </c>
      <c r="J44" s="148">
        <f t="shared" si="8"/>
        <v>1000.20001250025</v>
      </c>
      <c r="K44" s="252"/>
      <c r="L44" s="150">
        <f t="shared" si="9"/>
        <v>0</v>
      </c>
      <c r="M44" s="150">
        <f t="shared" si="10"/>
        <v>0</v>
      </c>
      <c r="N44" s="151">
        <f t="shared" si="7"/>
        <v>7.0177506670180843E-5</v>
      </c>
      <c r="O44" s="85"/>
      <c r="P44" s="85"/>
    </row>
    <row r="45" spans="2:16">
      <c r="B45" s="136">
        <v>18</v>
      </c>
      <c r="C45" s="23"/>
      <c r="D45" s="138">
        <f t="shared" si="5"/>
        <v>0.70188033647076631</v>
      </c>
      <c r="E45" s="19">
        <v>0</v>
      </c>
      <c r="F45" s="144">
        <f t="shared" si="6"/>
        <v>3.5092262210423928E-5</v>
      </c>
      <c r="G45" s="25"/>
      <c r="H45" s="20"/>
      <c r="I45" s="21">
        <v>0.99995000000000001</v>
      </c>
      <c r="J45" s="148">
        <f t="shared" si="8"/>
        <v>1000.1000025</v>
      </c>
      <c r="K45" s="252"/>
      <c r="L45" s="150">
        <f t="shared" si="9"/>
        <v>0</v>
      </c>
      <c r="M45" s="150">
        <f t="shared" si="10"/>
        <v>0</v>
      </c>
      <c r="N45" s="151">
        <f t="shared" si="7"/>
        <v>3.5092262210423928E-5</v>
      </c>
      <c r="O45" s="85"/>
      <c r="P45" s="85"/>
    </row>
    <row r="46" spans="2:16">
      <c r="B46" s="136">
        <v>19</v>
      </c>
      <c r="C46" s="23"/>
      <c r="D46" s="138">
        <f t="shared" si="5"/>
        <v>0.70191543048758986</v>
      </c>
      <c r="E46" s="19">
        <v>0</v>
      </c>
      <c r="F46" s="144">
        <f t="shared" si="6"/>
        <v>3.5094016823534448E-5</v>
      </c>
      <c r="G46" s="25"/>
      <c r="H46" s="20"/>
      <c r="I46" s="21">
        <v>0.99995000000000001</v>
      </c>
      <c r="J46" s="148">
        <f t="shared" si="8"/>
        <v>1000.05</v>
      </c>
      <c r="K46" s="22">
        <v>0</v>
      </c>
      <c r="L46" s="150">
        <f t="shared" si="9"/>
        <v>0</v>
      </c>
      <c r="M46" s="150">
        <f t="shared" si="10"/>
        <v>0</v>
      </c>
      <c r="N46" s="151">
        <f t="shared" si="7"/>
        <v>3.5094016823534448E-5</v>
      </c>
      <c r="O46" s="85"/>
      <c r="P46" s="85"/>
    </row>
    <row r="47" spans="2:16">
      <c r="B47" s="136">
        <v>20</v>
      </c>
      <c r="C47" s="25"/>
      <c r="D47" s="138">
        <f t="shared" si="5"/>
        <v>0.70191543048758986</v>
      </c>
      <c r="E47" s="19">
        <v>0</v>
      </c>
      <c r="F47" s="144">
        <f t="shared" si="6"/>
        <v>0</v>
      </c>
      <c r="G47" s="25"/>
      <c r="H47" s="20"/>
      <c r="I47" s="21">
        <v>1</v>
      </c>
      <c r="J47" s="148">
        <f t="shared" si="8"/>
        <v>1000</v>
      </c>
      <c r="K47" s="22">
        <v>0</v>
      </c>
      <c r="L47" s="150">
        <f t="shared" si="9"/>
        <v>0</v>
      </c>
      <c r="M47" s="150">
        <f t="shared" si="10"/>
        <v>0</v>
      </c>
      <c r="N47" s="151">
        <f t="shared" si="7"/>
        <v>0</v>
      </c>
      <c r="O47" s="85"/>
      <c r="P47" s="85"/>
    </row>
    <row r="48" spans="2:16">
      <c r="B48" s="136">
        <v>21</v>
      </c>
      <c r="C48" s="25"/>
      <c r="D48" s="138">
        <f t="shared" si="5"/>
        <v>0.70191543048758986</v>
      </c>
      <c r="E48" s="19">
        <v>0</v>
      </c>
      <c r="F48" s="144">
        <f t="shared" si="6"/>
        <v>0</v>
      </c>
      <c r="G48" s="25"/>
      <c r="H48" s="20"/>
      <c r="I48" s="21">
        <v>1</v>
      </c>
      <c r="J48" s="148">
        <f t="shared" si="8"/>
        <v>1000</v>
      </c>
      <c r="K48" s="22">
        <v>0</v>
      </c>
      <c r="L48" s="150">
        <f t="shared" si="9"/>
        <v>0</v>
      </c>
      <c r="M48" s="150">
        <f t="shared" si="10"/>
        <v>0</v>
      </c>
      <c r="N48" s="151">
        <f t="shared" si="7"/>
        <v>0</v>
      </c>
      <c r="O48" s="85"/>
      <c r="P48" s="85"/>
    </row>
    <row r="49" spans="2:16">
      <c r="B49" s="136">
        <v>22</v>
      </c>
      <c r="C49" s="25"/>
      <c r="D49" s="138">
        <f t="shared" si="5"/>
        <v>0.70191543048758986</v>
      </c>
      <c r="E49" s="19">
        <v>0</v>
      </c>
      <c r="F49" s="144">
        <f t="shared" si="6"/>
        <v>0</v>
      </c>
      <c r="G49" s="25"/>
      <c r="H49" s="20"/>
      <c r="I49" s="21">
        <v>1</v>
      </c>
      <c r="J49" s="148">
        <f t="shared" si="8"/>
        <v>1000</v>
      </c>
      <c r="K49" s="22">
        <v>0</v>
      </c>
      <c r="L49" s="150">
        <f t="shared" si="9"/>
        <v>0</v>
      </c>
      <c r="M49" s="150">
        <f t="shared" si="10"/>
        <v>0</v>
      </c>
      <c r="N49" s="151">
        <f t="shared" si="7"/>
        <v>0</v>
      </c>
      <c r="O49" s="85"/>
      <c r="P49" s="85"/>
    </row>
    <row r="50" spans="2:16">
      <c r="B50" s="136">
        <v>23</v>
      </c>
      <c r="C50" s="25"/>
      <c r="D50" s="138">
        <f t="shared" si="5"/>
        <v>0.70191543048758986</v>
      </c>
      <c r="E50" s="19">
        <v>0</v>
      </c>
      <c r="F50" s="144">
        <f t="shared" si="6"/>
        <v>0</v>
      </c>
      <c r="G50" s="25"/>
      <c r="H50" s="20"/>
      <c r="I50" s="21">
        <v>1</v>
      </c>
      <c r="J50" s="148">
        <f t="shared" si="8"/>
        <v>1000</v>
      </c>
      <c r="K50" s="22">
        <v>0</v>
      </c>
      <c r="L50" s="150">
        <f t="shared" si="9"/>
        <v>0</v>
      </c>
      <c r="M50" s="150">
        <f t="shared" si="10"/>
        <v>0</v>
      </c>
      <c r="N50" s="151">
        <f t="shared" si="7"/>
        <v>0</v>
      </c>
      <c r="O50" s="85"/>
      <c r="P50" s="85"/>
    </row>
    <row r="51" spans="2:16">
      <c r="B51" s="136">
        <v>24</v>
      </c>
      <c r="C51" s="4"/>
      <c r="D51" s="138">
        <f t="shared" si="5"/>
        <v>0.70191543048758986</v>
      </c>
      <c r="E51" s="19">
        <v>0</v>
      </c>
      <c r="F51" s="144">
        <f t="shared" si="6"/>
        <v>0</v>
      </c>
      <c r="G51" s="25"/>
      <c r="H51" s="20"/>
      <c r="I51" s="21">
        <v>1</v>
      </c>
      <c r="J51" s="148">
        <f t="shared" si="8"/>
        <v>1000</v>
      </c>
      <c r="K51" s="22">
        <v>0</v>
      </c>
      <c r="L51" s="150">
        <f t="shared" si="9"/>
        <v>0</v>
      </c>
      <c r="M51" s="150">
        <f t="shared" si="10"/>
        <v>0</v>
      </c>
      <c r="N51" s="151">
        <f t="shared" si="7"/>
        <v>0</v>
      </c>
      <c r="O51" s="85"/>
      <c r="P51" s="85"/>
    </row>
    <row r="52" spans="2:16">
      <c r="B52" s="136">
        <v>25</v>
      </c>
      <c r="C52" s="4"/>
      <c r="D52" s="138">
        <f t="shared" si="5"/>
        <v>0.70191543048758986</v>
      </c>
      <c r="E52" s="19">
        <v>0</v>
      </c>
      <c r="F52" s="144">
        <f t="shared" si="6"/>
        <v>0</v>
      </c>
      <c r="G52" s="25"/>
      <c r="H52" s="20"/>
      <c r="I52" s="21">
        <v>1</v>
      </c>
      <c r="J52" s="148">
        <f t="shared" si="8"/>
        <v>1000</v>
      </c>
      <c r="K52" s="22">
        <v>0</v>
      </c>
      <c r="L52" s="150">
        <f t="shared" si="9"/>
        <v>0</v>
      </c>
      <c r="M52" s="150">
        <f t="shared" si="10"/>
        <v>0</v>
      </c>
      <c r="N52" s="151">
        <f t="shared" si="7"/>
        <v>0</v>
      </c>
      <c r="O52" s="85"/>
      <c r="P52" s="85"/>
    </row>
    <row r="53" spans="2:16">
      <c r="B53" s="136">
        <v>26</v>
      </c>
      <c r="C53" s="4"/>
      <c r="D53" s="138">
        <f t="shared" si="5"/>
        <v>0.70191543048758986</v>
      </c>
      <c r="E53" s="19">
        <v>0</v>
      </c>
      <c r="F53" s="144">
        <f t="shared" si="6"/>
        <v>0</v>
      </c>
      <c r="G53" s="25"/>
      <c r="H53" s="20"/>
      <c r="I53" s="21">
        <v>1</v>
      </c>
      <c r="J53" s="148">
        <f t="shared" si="8"/>
        <v>1000</v>
      </c>
      <c r="K53" s="22">
        <v>0</v>
      </c>
      <c r="L53" s="150">
        <f t="shared" si="9"/>
        <v>0</v>
      </c>
      <c r="M53" s="150">
        <f t="shared" si="10"/>
        <v>0</v>
      </c>
      <c r="N53" s="151">
        <f t="shared" si="7"/>
        <v>0</v>
      </c>
      <c r="O53" s="85"/>
      <c r="P53" s="85"/>
    </row>
    <row r="54" spans="2:16">
      <c r="B54" s="157" t="s">
        <v>42</v>
      </c>
      <c r="C54" s="158"/>
      <c r="D54" s="138">
        <f>D53+E54+F54</f>
        <v>0.70191543048758986</v>
      </c>
      <c r="E54" s="19">
        <v>0</v>
      </c>
      <c r="F54" s="144">
        <f t="shared" si="6"/>
        <v>0</v>
      </c>
      <c r="G54" s="144">
        <f>SUM(E54:F54)</f>
        <v>0</v>
      </c>
      <c r="H54" s="20"/>
      <c r="I54" s="21">
        <v>1</v>
      </c>
      <c r="J54" s="148">
        <f t="shared" si="8"/>
        <v>1000</v>
      </c>
      <c r="K54" s="22">
        <v>0</v>
      </c>
      <c r="L54" s="150">
        <f t="shared" si="9"/>
        <v>0</v>
      </c>
      <c r="M54" s="150">
        <f t="shared" si="10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/>
      <c r="D55" s="138">
        <f>D54+E55+F55</f>
        <v>0.73981543048758991</v>
      </c>
      <c r="E55" s="19">
        <v>3.7900000000000003E-2</v>
      </c>
      <c r="F55" s="144">
        <f t="shared" si="6"/>
        <v>0</v>
      </c>
      <c r="G55" s="242">
        <f>SUM(E55:F55)</f>
        <v>3.7900000000000003E-2</v>
      </c>
      <c r="H55" s="20"/>
      <c r="I55" s="21">
        <v>1</v>
      </c>
      <c r="J55" s="148">
        <f>(1-I55)*J60+J60</f>
        <v>1000</v>
      </c>
      <c r="K55" s="22">
        <v>0</v>
      </c>
      <c r="L55" s="150">
        <f t="shared" si="9"/>
        <v>0</v>
      </c>
      <c r="M55" s="150">
        <f t="shared" si="10"/>
        <v>0</v>
      </c>
      <c r="N55" s="151">
        <f t="shared" si="7"/>
        <v>0</v>
      </c>
      <c r="O55" s="85"/>
      <c r="P55" s="85"/>
    </row>
    <row r="56" spans="2:16">
      <c r="B56" s="247" t="s">
        <v>150</v>
      </c>
      <c r="C56" s="249" t="s">
        <v>154</v>
      </c>
      <c r="D56" s="138">
        <f>D55+E56+F56</f>
        <v>0.78034876382092322</v>
      </c>
      <c r="E56" s="250"/>
      <c r="F56" s="248">
        <f>3.8*32/(600*5)</f>
        <v>4.0533333333333331E-2</v>
      </c>
      <c r="G56" s="137"/>
      <c r="H56" s="137"/>
      <c r="I56" s="140"/>
      <c r="J56" s="246"/>
      <c r="K56" s="137"/>
      <c r="L56" s="137"/>
      <c r="M56" s="137"/>
      <c r="N56" s="142"/>
      <c r="O56" s="85"/>
      <c r="P56" s="85"/>
    </row>
    <row r="57" spans="2:16">
      <c r="B57" s="247" t="s">
        <v>151</v>
      </c>
      <c r="C57" s="249" t="s">
        <v>153</v>
      </c>
      <c r="D57" s="138">
        <f t="shared" ref="D57:D58" si="11">D56+E57+F57</f>
        <v>0.78794876382092327</v>
      </c>
      <c r="E57" s="250"/>
      <c r="F57" s="248">
        <f>6*3.8/(600*5)</f>
        <v>7.5999999999999991E-3</v>
      </c>
      <c r="G57" s="137"/>
      <c r="H57" s="137"/>
      <c r="I57" s="140"/>
      <c r="J57" s="246"/>
      <c r="K57" s="137"/>
      <c r="L57" s="137"/>
      <c r="M57" s="137"/>
      <c r="N57" s="142"/>
      <c r="O57" s="85"/>
      <c r="P57" s="85"/>
    </row>
    <row r="58" spans="2:16">
      <c r="B58" s="247" t="s">
        <v>152</v>
      </c>
      <c r="C58" s="249" t="s">
        <v>155</v>
      </c>
      <c r="D58" s="138">
        <f t="shared" si="11"/>
        <v>0.79794876382092328</v>
      </c>
      <c r="E58" s="250"/>
      <c r="F58" s="248">
        <f>2*15/(600*5)</f>
        <v>0.01</v>
      </c>
      <c r="G58" s="137"/>
      <c r="H58" s="137"/>
      <c r="I58" s="140"/>
      <c r="J58" s="246"/>
      <c r="K58" s="137"/>
      <c r="L58" s="137"/>
      <c r="M58" s="137"/>
      <c r="N58" s="142"/>
      <c r="O58" s="85"/>
      <c r="P58" s="85"/>
    </row>
    <row r="59" spans="2:16">
      <c r="B59" s="157" t="s">
        <v>44</v>
      </c>
      <c r="C59" s="159"/>
      <c r="D59" s="138">
        <f>D58</f>
        <v>0.79794876382092328</v>
      </c>
      <c r="E59" s="138">
        <f>SUM(E27:E58)</f>
        <v>0.60628725649139148</v>
      </c>
      <c r="F59" s="160">
        <f>SUM(F27:F58)</f>
        <v>0.19166150732953161</v>
      </c>
      <c r="G59" s="159"/>
      <c r="H59" s="159"/>
      <c r="I59" s="159"/>
      <c r="J59" s="161"/>
      <c r="K59" s="159"/>
      <c r="L59" s="159"/>
      <c r="M59" s="159"/>
      <c r="N59" s="162"/>
      <c r="O59" s="85"/>
      <c r="P59" s="85"/>
    </row>
    <row r="60" spans="2:16">
      <c r="B60" s="157" t="s">
        <v>45</v>
      </c>
      <c r="C60" s="163"/>
      <c r="D60" s="138">
        <f>D59+F60</f>
        <v>0.79794876382092328</v>
      </c>
      <c r="E60" s="138"/>
      <c r="F60" s="27">
        <v>0</v>
      </c>
      <c r="G60" s="137"/>
      <c r="H60" s="137"/>
      <c r="I60" s="140" t="s">
        <v>46</v>
      </c>
      <c r="J60" s="165">
        <f>D14</f>
        <v>1000</v>
      </c>
      <c r="K60" s="137"/>
      <c r="L60" s="137"/>
      <c r="M60" s="137"/>
      <c r="N60" s="142"/>
      <c r="O60" s="85"/>
      <c r="P60" s="85"/>
    </row>
    <row r="61" spans="2:16">
      <c r="B61" s="157" t="s">
        <v>47</v>
      </c>
      <c r="C61" s="219">
        <v>4.1200000000000001E-2</v>
      </c>
      <c r="D61" s="138">
        <f t="shared" ref="D61:D63" si="12">D60+F61</f>
        <v>0.83082425289034534</v>
      </c>
      <c r="E61" s="138"/>
      <c r="F61" s="167">
        <f>D60*C61</f>
        <v>3.2875489069422038E-2</v>
      </c>
      <c r="G61" s="137"/>
      <c r="H61" s="137"/>
      <c r="I61" s="137"/>
      <c r="J61" s="168"/>
      <c r="K61" s="137"/>
      <c r="L61" s="137"/>
      <c r="M61" s="137"/>
      <c r="N61" s="142"/>
      <c r="O61" s="85"/>
      <c r="P61" s="85"/>
    </row>
    <row r="62" spans="2:16">
      <c r="B62" s="157" t="s">
        <v>48</v>
      </c>
      <c r="C62" s="28">
        <v>0.03</v>
      </c>
      <c r="D62" s="138">
        <f t="shared" si="12"/>
        <v>0.85476271580497298</v>
      </c>
      <c r="E62" s="138"/>
      <c r="F62" s="167">
        <f>D59*C62</f>
        <v>2.3938462914627697E-2</v>
      </c>
      <c r="G62" s="159"/>
      <c r="H62" s="169"/>
      <c r="I62" s="169"/>
      <c r="J62" s="161"/>
      <c r="K62" s="137"/>
      <c r="L62" s="137"/>
      <c r="M62" s="137"/>
      <c r="N62" s="142"/>
      <c r="O62" s="85"/>
      <c r="P62" s="85"/>
    </row>
    <row r="63" spans="2:16">
      <c r="B63" s="157" t="s">
        <v>49</v>
      </c>
      <c r="C63" s="29" t="s">
        <v>50</v>
      </c>
      <c r="D63" s="138">
        <f t="shared" si="12"/>
        <v>0.85476271580497298</v>
      </c>
      <c r="E63" s="138"/>
      <c r="F63" s="27">
        <v>0</v>
      </c>
      <c r="G63" s="171"/>
      <c r="H63" s="137"/>
      <c r="I63" s="137"/>
      <c r="J63" s="172"/>
      <c r="K63" s="137"/>
      <c r="L63" s="137"/>
      <c r="M63" s="137"/>
      <c r="N63" s="142"/>
      <c r="O63" s="85"/>
      <c r="P63" s="85"/>
    </row>
    <row r="64" spans="2:16" s="210" customFormat="1" ht="21" thickBot="1">
      <c r="B64" s="204" t="s">
        <v>51</v>
      </c>
      <c r="C64" s="205"/>
      <c r="D64" s="243">
        <f>D63</f>
        <v>0.85476271580497298</v>
      </c>
      <c r="E64" s="206"/>
      <c r="F64" s="206"/>
      <c r="G64" s="207"/>
      <c r="H64" s="207"/>
      <c r="I64" s="207"/>
      <c r="J64" s="208"/>
      <c r="K64" s="207"/>
      <c r="L64" s="207"/>
      <c r="M64" s="207"/>
      <c r="N64" s="209"/>
    </row>
    <row r="65" spans="2:16">
      <c r="B65" s="180"/>
      <c r="C65" s="181"/>
      <c r="D65" s="182"/>
      <c r="E65" s="183"/>
      <c r="F65" s="183"/>
      <c r="G65" s="184"/>
      <c r="H65" s="184"/>
      <c r="I65" s="184"/>
      <c r="J65" s="185"/>
      <c r="K65" s="184"/>
      <c r="L65" s="184"/>
      <c r="M65" s="184"/>
      <c r="N65" s="186"/>
      <c r="O65" s="85"/>
      <c r="P65" s="85"/>
    </row>
    <row r="66" spans="2:16">
      <c r="B66" s="187" t="s">
        <v>52</v>
      </c>
      <c r="C66" s="188"/>
      <c r="D66" s="189">
        <f>SUM(F27:F58)</f>
        <v>0.19166150732953161</v>
      </c>
      <c r="E66" s="140"/>
      <c r="F66" s="169"/>
      <c r="G66" s="159"/>
      <c r="H66" s="159"/>
      <c r="I66" s="159"/>
      <c r="J66" s="161"/>
      <c r="K66" s="159"/>
      <c r="L66" s="169"/>
      <c r="M66" s="169"/>
      <c r="N66" s="190"/>
      <c r="O66" s="85"/>
      <c r="P66" s="85"/>
    </row>
    <row r="67" spans="2:16">
      <c r="B67" s="191" t="s">
        <v>53</v>
      </c>
      <c r="C67" s="188"/>
      <c r="D67" s="189">
        <f>SUM(L28:L55)</f>
        <v>0.10486415774969265</v>
      </c>
      <c r="E67" s="140"/>
      <c r="F67" s="169"/>
      <c r="G67" s="159"/>
      <c r="H67" s="159"/>
      <c r="I67" s="159"/>
      <c r="J67" s="161"/>
      <c r="K67" s="159"/>
      <c r="L67" s="150"/>
      <c r="M67" s="150"/>
      <c r="N67" s="151"/>
      <c r="O67" s="85"/>
      <c r="P67" s="85"/>
    </row>
    <row r="68" spans="2:16">
      <c r="B68" s="191" t="s">
        <v>54</v>
      </c>
      <c r="C68" s="188"/>
      <c r="D68" s="189">
        <f>SUM(M28:M55)</f>
        <v>1.7223583678813536E-3</v>
      </c>
      <c r="E68" s="140"/>
      <c r="F68" s="169"/>
      <c r="G68" s="159"/>
      <c r="H68" s="159"/>
      <c r="I68" s="159"/>
      <c r="J68" s="161"/>
      <c r="K68" s="159"/>
      <c r="L68" s="150"/>
      <c r="M68" s="150"/>
      <c r="N68" s="151"/>
      <c r="O68" s="85"/>
      <c r="P68" s="85"/>
    </row>
    <row r="69" spans="2:16">
      <c r="B69" s="191" t="s">
        <v>55</v>
      </c>
      <c r="C69" s="188"/>
      <c r="D69" s="189">
        <f>SUM(N28:N55)</f>
        <v>2.6941657878624261E-2</v>
      </c>
      <c r="E69" s="140"/>
      <c r="F69" s="169"/>
      <c r="G69" s="159"/>
      <c r="H69" s="159"/>
      <c r="I69" s="159"/>
      <c r="J69" s="161"/>
      <c r="K69" s="159"/>
      <c r="L69" s="150"/>
      <c r="M69" s="150"/>
      <c r="N69" s="151"/>
      <c r="O69" s="85"/>
      <c r="P69" s="85"/>
    </row>
    <row r="70" spans="2:16">
      <c r="B70" s="187" t="s">
        <v>56</v>
      </c>
      <c r="C70" s="188"/>
      <c r="D70" s="192">
        <f>SUM(E27:E58)</f>
        <v>0.60628725649139148</v>
      </c>
      <c r="E70" s="169"/>
      <c r="F70" s="144"/>
      <c r="G70" s="159"/>
      <c r="H70" s="159"/>
      <c r="I70" s="159"/>
      <c r="J70" s="161"/>
      <c r="K70" s="159"/>
      <c r="L70" s="159"/>
      <c r="M70" s="159"/>
      <c r="N70" s="162"/>
      <c r="O70" s="85"/>
      <c r="P70" s="85"/>
    </row>
    <row r="71" spans="2:16">
      <c r="B71" s="193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85"/>
      <c r="P71" s="85"/>
    </row>
    <row r="72" spans="2:16">
      <c r="B72" s="187" t="s">
        <v>57</v>
      </c>
      <c r="C72" s="169"/>
      <c r="D72" s="169"/>
      <c r="E72" s="169"/>
      <c r="F72" s="169"/>
      <c r="G72" s="169"/>
      <c r="H72" s="218">
        <f>SUM(H28:H55)</f>
        <v>65.5</v>
      </c>
      <c r="I72" s="169"/>
      <c r="J72" s="169"/>
      <c r="K72" s="169"/>
      <c r="L72" s="169"/>
      <c r="M72" s="169"/>
      <c r="N72" s="190"/>
    </row>
    <row r="73" spans="2:16" ht="15" thickBot="1">
      <c r="B73" s="197" t="s">
        <v>35</v>
      </c>
      <c r="C73" s="198"/>
      <c r="D73" s="198"/>
      <c r="E73" s="198"/>
      <c r="F73" s="198"/>
      <c r="G73" s="198"/>
      <c r="H73" s="198"/>
      <c r="I73" s="199">
        <f>PRODUCT(I28:I55)</f>
        <v>0.88549169765615154</v>
      </c>
      <c r="J73" s="198"/>
      <c r="K73" s="198"/>
      <c r="L73" s="198"/>
      <c r="M73" s="198"/>
      <c r="N73" s="200"/>
    </row>
    <row r="75" spans="2:16" ht="15" thickBot="1">
      <c r="B75" s="201" t="s">
        <v>58</v>
      </c>
    </row>
    <row r="76" spans="2:16">
      <c r="B76" s="259"/>
      <c r="C76" s="260"/>
      <c r="D76" s="260"/>
      <c r="E76" s="260"/>
      <c r="F76" s="261"/>
    </row>
    <row r="77" spans="2:16">
      <c r="B77" s="262"/>
      <c r="C77" s="263"/>
      <c r="D77" s="263"/>
      <c r="E77" s="263"/>
      <c r="F77" s="264"/>
    </row>
    <row r="78" spans="2:16" ht="15" thickBot="1">
      <c r="B78" s="265"/>
      <c r="C78" s="266"/>
      <c r="D78" s="266"/>
      <c r="E78" s="266"/>
      <c r="F78" s="267"/>
    </row>
  </sheetData>
  <mergeCells count="4">
    <mergeCell ref="B7:B9"/>
    <mergeCell ref="B12:B14"/>
    <mergeCell ref="B18:B24"/>
    <mergeCell ref="B76:F78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F63 F60 E28:E55">
      <formula1>0</formula1>
    </dataValidation>
    <dataValidation type="decimal" allowBlank="1" showInputMessage="1" showErrorMessage="1" errorTitle="Invalid entry" error="Must be between 0-100%" sqref="C61:C62">
      <formula1>0</formula1>
      <formula2>1</formula2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5"/>
  <sheetViews>
    <sheetView showGridLines="0" topLeftCell="A25" zoomScale="80" zoomScaleNormal="80" zoomScalePageLayoutView="80" workbookViewId="0">
      <selection activeCell="B25" sqref="B25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0.6640625" style="33" customWidth="1"/>
    <col min="4" max="4" width="24.5" style="33" customWidth="1"/>
    <col min="5" max="5" width="20.5" style="33" customWidth="1"/>
    <col min="6" max="6" width="20.1640625" style="33" customWidth="1"/>
    <col min="7" max="7" width="23.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42440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139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ROUNDUP(3600/H69*20*I70,-2)</f>
        <v>10600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29" hidden="1" thickBot="1">
      <c r="B16" s="102"/>
      <c r="C16" s="103"/>
      <c r="D16" s="98" t="str">
        <f>D18&amp;"/"&amp;D19&amp;"/"&amp;TEXT(D20,"$#,###.000")&amp;"/"&amp;TEXT(D22,"$#,###.000")</f>
        <v>TPE,Hotai HA40A black/TPE/$16.291/$.003</v>
      </c>
      <c r="E16" s="104" t="str">
        <f t="shared" ref="E16:N16" si="0">E18&amp;"/"&amp;E19&amp;"/"&amp;TEXT(E20,"$#,###.000")&amp;"/"&amp;TEXT(E22,"$#,###.000")</f>
        <v>Noryl SE1GFN1-701, black/Noryl/$4.730/$.009</v>
      </c>
      <c r="F16" s="105" t="str">
        <f t="shared" si="0"/>
        <v>ABS (HI121H) black or blue /ABS/$2.340/$.002</v>
      </c>
      <c r="G16" s="106" t="str">
        <f t="shared" si="0"/>
        <v>AL5052 H32, T0.4mm, W30mm, Coil/AL/$3.934/$.001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>
        <f t="shared" ref="E17:N17" si="1">IF(E18="","",1)</f>
        <v>1</v>
      </c>
      <c r="F17" s="105">
        <f t="shared" si="1"/>
        <v>1</v>
      </c>
      <c r="G17" s="106">
        <f t="shared" si="1"/>
        <v>1</v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28">
      <c r="B18" s="256" t="s">
        <v>20</v>
      </c>
      <c r="C18" s="87" t="s">
        <v>21</v>
      </c>
      <c r="D18" s="211" t="s">
        <v>98</v>
      </c>
      <c r="E18" s="211" t="s">
        <v>99</v>
      </c>
      <c r="F18" s="211" t="s">
        <v>94</v>
      </c>
      <c r="G18" s="211" t="s">
        <v>100</v>
      </c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97</v>
      </c>
      <c r="E19" s="14" t="s">
        <v>103</v>
      </c>
      <c r="F19" s="14" t="s">
        <v>95</v>
      </c>
      <c r="G19" s="14" t="s">
        <v>104</v>
      </c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13">
        <v>16.291161178509533</v>
      </c>
      <c r="E20" s="16">
        <v>4.7300000000000004</v>
      </c>
      <c r="F20" s="16">
        <v>2.3400000000000003</v>
      </c>
      <c r="G20" s="213">
        <v>3.9341421143847493</v>
      </c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13">
        <v>2.0000000000000001E-4</v>
      </c>
      <c r="E21" s="14">
        <v>1.8E-3</v>
      </c>
      <c r="F21" s="14">
        <v>8.0000000000000004E-4</v>
      </c>
      <c r="G21" s="220">
        <v>3.4700400000000004E-4</v>
      </c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3.2582322357019066E-3</v>
      </c>
      <c r="E22" s="118">
        <f t="shared" si="2"/>
        <v>8.5140000000000007E-3</v>
      </c>
      <c r="F22" s="118">
        <f t="shared" si="2"/>
        <v>1.8720000000000004E-3</v>
      </c>
      <c r="G22" s="118">
        <f t="shared" si="2"/>
        <v>1.3651630502599656E-3</v>
      </c>
      <c r="H22" s="118">
        <f t="shared" si="2"/>
        <v>0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>
        <v>1</v>
      </c>
      <c r="F23" s="9">
        <v>1</v>
      </c>
      <c r="G23" s="9">
        <v>1</v>
      </c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30">
        <f t="shared" ref="D24:N24" si="3">(D22*D23)</f>
        <v>3.2582322357019066E-3</v>
      </c>
      <c r="E24" s="31">
        <f t="shared" si="3"/>
        <v>8.5140000000000007E-3</v>
      </c>
      <c r="F24" s="31">
        <f t="shared" si="3"/>
        <v>1.8720000000000004E-3</v>
      </c>
      <c r="G24" s="31">
        <f t="shared" si="3"/>
        <v>1.3651630502599656E-3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2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1.5009395285961872E-2</v>
      </c>
      <c r="E27" s="139">
        <f>SUM(D24:J24)</f>
        <v>1.5009395285961872E-2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112</v>
      </c>
      <c r="D28" s="138">
        <f t="shared" ref="D28:D55" si="4">D27+E28+F28</f>
        <v>2.080336444168111E-2</v>
      </c>
      <c r="E28" s="19">
        <v>1E-4</v>
      </c>
      <c r="F28" s="144">
        <f t="shared" ref="F28:F55" si="5">SUM(L28:N28)</f>
        <v>5.6939691557192371E-3</v>
      </c>
      <c r="G28" s="214" t="s">
        <v>116</v>
      </c>
      <c r="H28" s="221">
        <f>26/32</f>
        <v>0.8125</v>
      </c>
      <c r="I28" s="216">
        <v>0.98</v>
      </c>
      <c r="J28" s="148">
        <f>(1-I28)*J29+J29</f>
        <v>12664.304532330083</v>
      </c>
      <c r="K28" s="215">
        <f>27.23-3.8</f>
        <v>23.43</v>
      </c>
      <c r="L28" s="150">
        <f>(K28/3600)*H28</f>
        <v>5.2880208333333329E-3</v>
      </c>
      <c r="M28" s="144">
        <f>(1-I28)*L28</f>
        <v>1.0576041666666675E-4</v>
      </c>
      <c r="N28" s="151">
        <f t="shared" ref="N28:N55" si="6">(1-I28)*D27</f>
        <v>3.0018790571923772E-4</v>
      </c>
      <c r="O28" s="85"/>
      <c r="P28" s="85"/>
    </row>
    <row r="29" spans="2:23">
      <c r="B29" s="136">
        <v>2</v>
      </c>
      <c r="C29" s="4" t="s">
        <v>113</v>
      </c>
      <c r="D29" s="138">
        <f t="shared" si="4"/>
        <v>2.9143743152709321E-2</v>
      </c>
      <c r="E29" s="19">
        <v>1E-4</v>
      </c>
      <c r="F29" s="144">
        <f t="shared" si="5"/>
        <v>8.2403787110282116E-3</v>
      </c>
      <c r="G29" s="214" t="s">
        <v>117</v>
      </c>
      <c r="H29" s="221">
        <f>32/16</f>
        <v>2</v>
      </c>
      <c r="I29" s="21">
        <v>0.97</v>
      </c>
      <c r="J29" s="148">
        <f t="shared" ref="J29:J54" si="7">(1-I29)*J30+J30</f>
        <v>12415.984835617728</v>
      </c>
      <c r="K29" s="215">
        <f>15.21-3.8/2</f>
        <v>13.31</v>
      </c>
      <c r="L29" s="150">
        <f t="shared" ref="L29:L55" si="8">(K29/3600)*H29</f>
        <v>7.3944444444444448E-3</v>
      </c>
      <c r="M29" s="150">
        <f t="shared" ref="M29:M55" si="9">(1-I29)*L29</f>
        <v>2.2183333333333354E-4</v>
      </c>
      <c r="N29" s="151">
        <f t="shared" si="6"/>
        <v>6.2410093325043379E-4</v>
      </c>
      <c r="O29" s="85"/>
      <c r="P29" s="85"/>
    </row>
    <row r="30" spans="2:23">
      <c r="B30" s="136">
        <v>3</v>
      </c>
      <c r="C30" s="23" t="s">
        <v>114</v>
      </c>
      <c r="D30" s="138">
        <f t="shared" si="4"/>
        <v>3.7734333225068376E-2</v>
      </c>
      <c r="E30" s="19">
        <v>1E-4</v>
      </c>
      <c r="F30" s="144">
        <f t="shared" si="5"/>
        <v>8.490590072359059E-3</v>
      </c>
      <c r="G30" s="214" t="s">
        <v>117</v>
      </c>
      <c r="H30" s="221">
        <f>32/16</f>
        <v>2</v>
      </c>
      <c r="I30" s="21">
        <v>0.97</v>
      </c>
      <c r="J30" s="148">
        <f t="shared" si="7"/>
        <v>12054.3542093376</v>
      </c>
      <c r="K30" s="215">
        <f>15.21-3.8/2</f>
        <v>13.31</v>
      </c>
      <c r="L30" s="150">
        <f t="shared" si="8"/>
        <v>7.3944444444444448E-3</v>
      </c>
      <c r="M30" s="150">
        <f t="shared" si="9"/>
        <v>2.2183333333333354E-4</v>
      </c>
      <c r="N30" s="151">
        <f t="shared" si="6"/>
        <v>8.743122945812804E-4</v>
      </c>
      <c r="O30" s="85"/>
      <c r="P30" s="85"/>
    </row>
    <row r="31" spans="2:23">
      <c r="B31" s="136">
        <v>4</v>
      </c>
      <c r="C31" s="23" t="s">
        <v>115</v>
      </c>
      <c r="D31" s="138">
        <f t="shared" si="4"/>
        <v>4.3917051139569743E-2</v>
      </c>
      <c r="E31" s="19">
        <v>2.0000000000000001E-4</v>
      </c>
      <c r="F31" s="144">
        <f t="shared" si="5"/>
        <v>5.9827179145013681E-3</v>
      </c>
      <c r="G31" s="214" t="s">
        <v>110</v>
      </c>
      <c r="H31" s="221">
        <f>26/32</f>
        <v>0.8125</v>
      </c>
      <c r="I31" s="21">
        <v>0.98</v>
      </c>
      <c r="J31" s="148">
        <f t="shared" si="7"/>
        <v>11703.25651392</v>
      </c>
      <c r="K31" s="215">
        <f>24.61-3.8/2</f>
        <v>22.71</v>
      </c>
      <c r="L31" s="150">
        <f t="shared" si="8"/>
        <v>5.1255208333333335E-3</v>
      </c>
      <c r="M31" s="150">
        <f t="shared" si="9"/>
        <v>1.0251041666666677E-4</v>
      </c>
      <c r="N31" s="151">
        <f t="shared" si="6"/>
        <v>7.5468666450136817E-4</v>
      </c>
      <c r="O31" s="85"/>
      <c r="P31" s="85"/>
    </row>
    <row r="32" spans="2:23">
      <c r="B32" s="136">
        <v>5</v>
      </c>
      <c r="C32" s="23" t="s">
        <v>118</v>
      </c>
      <c r="D32" s="138">
        <f t="shared" si="4"/>
        <v>4.4896715823291404E-2</v>
      </c>
      <c r="E32" s="19">
        <v>0</v>
      </c>
      <c r="F32" s="144">
        <f t="shared" si="5"/>
        <v>9.7966468372166359E-4</v>
      </c>
      <c r="G32" s="214" t="s">
        <v>119</v>
      </c>
      <c r="H32" s="221">
        <f>0.1/4</f>
        <v>2.5000000000000001E-2</v>
      </c>
      <c r="I32" s="21">
        <v>0.98</v>
      </c>
      <c r="J32" s="148">
        <f t="shared" si="7"/>
        <v>11473.780896</v>
      </c>
      <c r="K32" s="215">
        <v>14.304516837214294</v>
      </c>
      <c r="L32" s="150">
        <f t="shared" si="8"/>
        <v>9.9336922480654824E-5</v>
      </c>
      <c r="M32" s="150">
        <f t="shared" si="9"/>
        <v>1.9867384496130981E-6</v>
      </c>
      <c r="N32" s="151">
        <f t="shared" si="6"/>
        <v>8.7834102279139565E-4</v>
      </c>
      <c r="O32" s="85"/>
      <c r="P32" s="85"/>
    </row>
    <row r="33" spans="2:16">
      <c r="B33" s="136">
        <v>6</v>
      </c>
      <c r="C33" s="23" t="s">
        <v>120</v>
      </c>
      <c r="D33" s="138">
        <f t="shared" si="4"/>
        <v>4.5895973800687502E-2</v>
      </c>
      <c r="E33" s="19">
        <v>0</v>
      </c>
      <c r="F33" s="144">
        <f t="shared" si="5"/>
        <v>9.9925797739609671E-4</v>
      </c>
      <c r="G33" s="214" t="s">
        <v>119</v>
      </c>
      <c r="H33" s="221">
        <f>0.1/4</f>
        <v>2.5000000000000001E-2</v>
      </c>
      <c r="I33" s="21">
        <v>0.98</v>
      </c>
      <c r="J33" s="148">
        <f t="shared" si="7"/>
        <v>11248.8048</v>
      </c>
      <c r="K33" s="215">
        <v>14.304516837214294</v>
      </c>
      <c r="L33" s="150">
        <f t="shared" si="8"/>
        <v>9.9336922480654824E-5</v>
      </c>
      <c r="M33" s="150">
        <f t="shared" si="9"/>
        <v>1.9867384496130981E-6</v>
      </c>
      <c r="N33" s="151">
        <f t="shared" si="6"/>
        <v>8.9793431646582888E-4</v>
      </c>
      <c r="O33" s="85"/>
      <c r="P33" s="85"/>
    </row>
    <row r="34" spans="2:16">
      <c r="B34" s="136">
        <v>7</v>
      </c>
      <c r="C34" s="23" t="s">
        <v>121</v>
      </c>
      <c r="D34" s="138">
        <f t="shared" si="4"/>
        <v>0.10901612042269346</v>
      </c>
      <c r="E34" s="19">
        <v>6.2202227145992203E-2</v>
      </c>
      <c r="F34" s="144">
        <f t="shared" si="5"/>
        <v>9.1791947601375088E-4</v>
      </c>
      <c r="G34" s="25"/>
      <c r="H34" s="20"/>
      <c r="I34" s="21">
        <v>0.98</v>
      </c>
      <c r="J34" s="148">
        <f t="shared" si="7"/>
        <v>11028.24</v>
      </c>
      <c r="K34" s="22">
        <v>0</v>
      </c>
      <c r="L34" s="150">
        <f t="shared" si="8"/>
        <v>0</v>
      </c>
      <c r="M34" s="150">
        <f t="shared" si="9"/>
        <v>0</v>
      </c>
      <c r="N34" s="151">
        <f t="shared" si="6"/>
        <v>9.1791947601375088E-4</v>
      </c>
      <c r="O34" s="85"/>
      <c r="P34" s="85"/>
    </row>
    <row r="35" spans="2:16">
      <c r="B35" s="136">
        <v>8</v>
      </c>
      <c r="C35" s="23" t="s">
        <v>122</v>
      </c>
      <c r="D35" s="138">
        <f t="shared" si="4"/>
        <v>0.17339866997713949</v>
      </c>
      <c r="E35" s="19">
        <v>6.2202227145992162E-2</v>
      </c>
      <c r="F35" s="144">
        <f t="shared" si="5"/>
        <v>2.1803224084538711E-3</v>
      </c>
      <c r="G35" s="24"/>
      <c r="H35" s="20"/>
      <c r="I35" s="21">
        <v>0.98</v>
      </c>
      <c r="J35" s="148">
        <f t="shared" si="7"/>
        <v>10812</v>
      </c>
      <c r="K35" s="22">
        <v>0</v>
      </c>
      <c r="L35" s="150">
        <f t="shared" si="8"/>
        <v>0</v>
      </c>
      <c r="M35" s="150">
        <f t="shared" si="9"/>
        <v>0</v>
      </c>
      <c r="N35" s="151">
        <f t="shared" si="6"/>
        <v>2.1803224084538711E-3</v>
      </c>
      <c r="O35" s="85"/>
      <c r="P35" s="85"/>
    </row>
    <row r="36" spans="2:16">
      <c r="B36" s="136">
        <v>9</v>
      </c>
      <c r="C36" s="24"/>
      <c r="D36" s="138">
        <f t="shared" si="4"/>
        <v>0.17339866997713949</v>
      </c>
      <c r="E36" s="19">
        <v>0</v>
      </c>
      <c r="F36" s="144">
        <f t="shared" si="5"/>
        <v>0</v>
      </c>
      <c r="G36" s="24"/>
      <c r="H36" s="20"/>
      <c r="I36" s="21">
        <v>1</v>
      </c>
      <c r="J36" s="148">
        <f t="shared" si="7"/>
        <v>10600</v>
      </c>
      <c r="K36" s="22">
        <v>0</v>
      </c>
      <c r="L36" s="150">
        <f t="shared" si="8"/>
        <v>0</v>
      </c>
      <c r="M36" s="150">
        <f t="shared" si="9"/>
        <v>0</v>
      </c>
      <c r="N36" s="151">
        <f t="shared" si="6"/>
        <v>0</v>
      </c>
      <c r="O36" s="85"/>
      <c r="P36" s="85"/>
    </row>
    <row r="37" spans="2:16">
      <c r="B37" s="136">
        <v>10</v>
      </c>
      <c r="C37" s="4"/>
      <c r="D37" s="138">
        <f t="shared" si="4"/>
        <v>0.17339866997713949</v>
      </c>
      <c r="E37" s="19">
        <v>0</v>
      </c>
      <c r="F37" s="144">
        <f t="shared" si="5"/>
        <v>0</v>
      </c>
      <c r="G37" s="23"/>
      <c r="H37" s="20"/>
      <c r="I37" s="21">
        <v>1</v>
      </c>
      <c r="J37" s="148">
        <f>(1-I37)*J38+J38</f>
        <v>10600</v>
      </c>
      <c r="K37" s="22">
        <v>0</v>
      </c>
      <c r="L37" s="150">
        <f t="shared" si="8"/>
        <v>0</v>
      </c>
      <c r="M37" s="150">
        <f t="shared" si="9"/>
        <v>0</v>
      </c>
      <c r="N37" s="151">
        <f t="shared" si="6"/>
        <v>0</v>
      </c>
      <c r="O37" s="85"/>
      <c r="P37" s="85"/>
    </row>
    <row r="38" spans="2:16" hidden="1">
      <c r="B38" s="136">
        <v>11</v>
      </c>
      <c r="C38" s="23"/>
      <c r="D38" s="138">
        <f t="shared" si="4"/>
        <v>0.17339866997713949</v>
      </c>
      <c r="E38" s="19">
        <v>0</v>
      </c>
      <c r="F38" s="144">
        <f t="shared" si="5"/>
        <v>0</v>
      </c>
      <c r="G38" s="23"/>
      <c r="H38" s="20"/>
      <c r="I38" s="21">
        <v>1</v>
      </c>
      <c r="J38" s="148">
        <f t="shared" si="7"/>
        <v>10600</v>
      </c>
      <c r="K38" s="22">
        <v>0</v>
      </c>
      <c r="L38" s="150">
        <f t="shared" si="8"/>
        <v>0</v>
      </c>
      <c r="M38" s="150">
        <f t="shared" si="9"/>
        <v>0</v>
      </c>
      <c r="N38" s="151">
        <f t="shared" si="6"/>
        <v>0</v>
      </c>
      <c r="O38" s="85"/>
      <c r="P38" s="85"/>
    </row>
    <row r="39" spans="2:16" hidden="1">
      <c r="B39" s="136">
        <v>12</v>
      </c>
      <c r="C39" s="25"/>
      <c r="D39" s="138">
        <f t="shared" si="4"/>
        <v>0.17339866997713949</v>
      </c>
      <c r="E39" s="19">
        <v>0</v>
      </c>
      <c r="F39" s="144">
        <f t="shared" si="5"/>
        <v>0</v>
      </c>
      <c r="G39" s="23"/>
      <c r="H39" s="20"/>
      <c r="I39" s="21">
        <v>1</v>
      </c>
      <c r="J39" s="148">
        <f t="shared" si="7"/>
        <v>10600</v>
      </c>
      <c r="K39" s="22">
        <v>0</v>
      </c>
      <c r="L39" s="150">
        <f t="shared" si="8"/>
        <v>0</v>
      </c>
      <c r="M39" s="150">
        <f t="shared" si="9"/>
        <v>0</v>
      </c>
      <c r="N39" s="151">
        <f t="shared" si="6"/>
        <v>0</v>
      </c>
      <c r="O39" s="85"/>
      <c r="P39" s="85"/>
    </row>
    <row r="40" spans="2:16" hidden="1">
      <c r="B40" s="136">
        <v>13</v>
      </c>
      <c r="C40" s="4"/>
      <c r="D40" s="138">
        <f t="shared" si="4"/>
        <v>0.17339866997713949</v>
      </c>
      <c r="E40" s="19">
        <v>0</v>
      </c>
      <c r="F40" s="144">
        <f t="shared" si="5"/>
        <v>0</v>
      </c>
      <c r="G40" s="23"/>
      <c r="H40" s="20"/>
      <c r="I40" s="21">
        <v>1</v>
      </c>
      <c r="J40" s="148">
        <f t="shared" si="7"/>
        <v>10600</v>
      </c>
      <c r="K40" s="22">
        <v>0</v>
      </c>
      <c r="L40" s="150">
        <f t="shared" si="8"/>
        <v>0</v>
      </c>
      <c r="M40" s="150">
        <f t="shared" si="9"/>
        <v>0</v>
      </c>
      <c r="N40" s="151">
        <f t="shared" si="6"/>
        <v>0</v>
      </c>
      <c r="O40" s="85"/>
      <c r="P40" s="85"/>
    </row>
    <row r="41" spans="2:16" hidden="1">
      <c r="B41" s="136">
        <v>14</v>
      </c>
      <c r="C41" s="4"/>
      <c r="D41" s="138">
        <f t="shared" si="4"/>
        <v>0.17339866997713949</v>
      </c>
      <c r="E41" s="19">
        <v>0</v>
      </c>
      <c r="F41" s="144">
        <f t="shared" si="5"/>
        <v>0</v>
      </c>
      <c r="G41" s="23"/>
      <c r="H41" s="20"/>
      <c r="I41" s="21">
        <v>1</v>
      </c>
      <c r="J41" s="148">
        <f t="shared" si="7"/>
        <v>10600</v>
      </c>
      <c r="K41" s="22">
        <v>0</v>
      </c>
      <c r="L41" s="150">
        <f t="shared" si="8"/>
        <v>0</v>
      </c>
      <c r="M41" s="150">
        <f t="shared" si="9"/>
        <v>0</v>
      </c>
      <c r="N41" s="151">
        <f t="shared" si="6"/>
        <v>0</v>
      </c>
      <c r="O41" s="85"/>
      <c r="P41" s="85"/>
    </row>
    <row r="42" spans="2:16" hidden="1">
      <c r="B42" s="136">
        <v>15</v>
      </c>
      <c r="C42" s="23"/>
      <c r="D42" s="138">
        <f t="shared" si="4"/>
        <v>0.17339866997713949</v>
      </c>
      <c r="E42" s="19">
        <v>0</v>
      </c>
      <c r="F42" s="144">
        <f t="shared" si="5"/>
        <v>0</v>
      </c>
      <c r="G42" s="25"/>
      <c r="H42" s="20"/>
      <c r="I42" s="21">
        <v>1</v>
      </c>
      <c r="J42" s="148">
        <f t="shared" si="7"/>
        <v>10600</v>
      </c>
      <c r="K42" s="22">
        <v>0</v>
      </c>
      <c r="L42" s="150">
        <f t="shared" si="8"/>
        <v>0</v>
      </c>
      <c r="M42" s="150">
        <f t="shared" si="9"/>
        <v>0</v>
      </c>
      <c r="N42" s="151">
        <f t="shared" si="6"/>
        <v>0</v>
      </c>
      <c r="O42" s="85"/>
      <c r="P42" s="85"/>
    </row>
    <row r="43" spans="2:16" hidden="1">
      <c r="B43" s="136">
        <v>16</v>
      </c>
      <c r="C43" s="23"/>
      <c r="D43" s="138">
        <f t="shared" si="4"/>
        <v>0.17339866997713949</v>
      </c>
      <c r="E43" s="19">
        <v>0</v>
      </c>
      <c r="F43" s="144">
        <f t="shared" si="5"/>
        <v>0</v>
      </c>
      <c r="G43" s="25"/>
      <c r="H43" s="20"/>
      <c r="I43" s="21">
        <v>1</v>
      </c>
      <c r="J43" s="148">
        <f t="shared" si="7"/>
        <v>10600</v>
      </c>
      <c r="K43" s="22">
        <v>0</v>
      </c>
      <c r="L43" s="150">
        <f t="shared" si="8"/>
        <v>0</v>
      </c>
      <c r="M43" s="150">
        <f t="shared" si="9"/>
        <v>0</v>
      </c>
      <c r="N43" s="151">
        <f t="shared" si="6"/>
        <v>0</v>
      </c>
      <c r="O43" s="85"/>
      <c r="P43" s="85"/>
    </row>
    <row r="44" spans="2:16" hidden="1">
      <c r="B44" s="136">
        <v>17</v>
      </c>
      <c r="C44" s="4"/>
      <c r="D44" s="138">
        <f t="shared" si="4"/>
        <v>0.17339866997713949</v>
      </c>
      <c r="E44" s="19">
        <v>0</v>
      </c>
      <c r="F44" s="144">
        <f t="shared" si="5"/>
        <v>0</v>
      </c>
      <c r="G44" s="25"/>
      <c r="H44" s="20"/>
      <c r="I44" s="21">
        <v>1</v>
      </c>
      <c r="J44" s="148">
        <f t="shared" si="7"/>
        <v>10600</v>
      </c>
      <c r="K44" s="22">
        <v>0</v>
      </c>
      <c r="L44" s="150">
        <f t="shared" si="8"/>
        <v>0</v>
      </c>
      <c r="M44" s="150">
        <f t="shared" si="9"/>
        <v>0</v>
      </c>
      <c r="N44" s="151">
        <f t="shared" si="6"/>
        <v>0</v>
      </c>
      <c r="O44" s="85"/>
      <c r="P44" s="85"/>
    </row>
    <row r="45" spans="2:16" hidden="1">
      <c r="B45" s="136">
        <v>18</v>
      </c>
      <c r="C45" s="26"/>
      <c r="D45" s="138">
        <f t="shared" si="4"/>
        <v>0.17339866997713949</v>
      </c>
      <c r="E45" s="19">
        <v>0</v>
      </c>
      <c r="F45" s="144">
        <f t="shared" si="5"/>
        <v>0</v>
      </c>
      <c r="G45" s="25"/>
      <c r="H45" s="20"/>
      <c r="I45" s="21">
        <v>1</v>
      </c>
      <c r="J45" s="148">
        <f t="shared" si="7"/>
        <v>10600</v>
      </c>
      <c r="K45" s="22">
        <v>0</v>
      </c>
      <c r="L45" s="150">
        <f t="shared" si="8"/>
        <v>0</v>
      </c>
      <c r="M45" s="150">
        <f t="shared" si="9"/>
        <v>0</v>
      </c>
      <c r="N45" s="151">
        <f t="shared" si="6"/>
        <v>0</v>
      </c>
      <c r="O45" s="85"/>
      <c r="P45" s="85"/>
    </row>
    <row r="46" spans="2:16" hidden="1">
      <c r="B46" s="136">
        <v>19</v>
      </c>
      <c r="C46" s="25"/>
      <c r="D46" s="138">
        <f t="shared" si="4"/>
        <v>0.17339866997713949</v>
      </c>
      <c r="E46" s="19">
        <v>0</v>
      </c>
      <c r="F46" s="144">
        <f t="shared" si="5"/>
        <v>0</v>
      </c>
      <c r="G46" s="25"/>
      <c r="H46" s="20"/>
      <c r="I46" s="21">
        <v>1</v>
      </c>
      <c r="J46" s="148">
        <f t="shared" si="7"/>
        <v>10600</v>
      </c>
      <c r="K46" s="22">
        <v>0</v>
      </c>
      <c r="L46" s="150">
        <f t="shared" si="8"/>
        <v>0</v>
      </c>
      <c r="M46" s="150">
        <f t="shared" si="9"/>
        <v>0</v>
      </c>
      <c r="N46" s="151">
        <f t="shared" si="6"/>
        <v>0</v>
      </c>
      <c r="O46" s="85"/>
      <c r="P46" s="85"/>
    </row>
    <row r="47" spans="2:16" hidden="1">
      <c r="B47" s="136">
        <v>20</v>
      </c>
      <c r="C47" s="25"/>
      <c r="D47" s="138">
        <f t="shared" si="4"/>
        <v>0.17339866997713949</v>
      </c>
      <c r="E47" s="19">
        <v>0</v>
      </c>
      <c r="F47" s="144">
        <f t="shared" si="5"/>
        <v>0</v>
      </c>
      <c r="G47" s="25"/>
      <c r="H47" s="20"/>
      <c r="I47" s="21">
        <v>1</v>
      </c>
      <c r="J47" s="148">
        <f t="shared" si="7"/>
        <v>10600</v>
      </c>
      <c r="K47" s="22">
        <v>0</v>
      </c>
      <c r="L47" s="150">
        <f t="shared" si="8"/>
        <v>0</v>
      </c>
      <c r="M47" s="150">
        <f t="shared" si="9"/>
        <v>0</v>
      </c>
      <c r="N47" s="151">
        <f t="shared" si="6"/>
        <v>0</v>
      </c>
      <c r="O47" s="85"/>
      <c r="P47" s="85"/>
    </row>
    <row r="48" spans="2:16" hidden="1">
      <c r="B48" s="136">
        <v>21</v>
      </c>
      <c r="C48" s="25"/>
      <c r="D48" s="138">
        <f t="shared" si="4"/>
        <v>0.17339866997713949</v>
      </c>
      <c r="E48" s="19">
        <v>0</v>
      </c>
      <c r="F48" s="144">
        <f t="shared" si="5"/>
        <v>0</v>
      </c>
      <c r="G48" s="25"/>
      <c r="H48" s="20"/>
      <c r="I48" s="21">
        <v>1</v>
      </c>
      <c r="J48" s="148">
        <f t="shared" si="7"/>
        <v>10600</v>
      </c>
      <c r="K48" s="22">
        <v>0</v>
      </c>
      <c r="L48" s="150">
        <f t="shared" si="8"/>
        <v>0</v>
      </c>
      <c r="M48" s="150">
        <f t="shared" si="9"/>
        <v>0</v>
      </c>
      <c r="N48" s="151">
        <f t="shared" si="6"/>
        <v>0</v>
      </c>
      <c r="O48" s="85"/>
      <c r="P48" s="85"/>
    </row>
    <row r="49" spans="2:16" hidden="1">
      <c r="B49" s="136">
        <v>22</v>
      </c>
      <c r="C49" s="25"/>
      <c r="D49" s="138">
        <f t="shared" si="4"/>
        <v>0.17339866997713949</v>
      </c>
      <c r="E49" s="19">
        <v>0</v>
      </c>
      <c r="F49" s="144">
        <f t="shared" si="5"/>
        <v>0</v>
      </c>
      <c r="G49" s="25"/>
      <c r="H49" s="20"/>
      <c r="I49" s="21">
        <v>1</v>
      </c>
      <c r="J49" s="148">
        <f t="shared" si="7"/>
        <v>10600</v>
      </c>
      <c r="K49" s="22">
        <v>0</v>
      </c>
      <c r="L49" s="150">
        <f t="shared" si="8"/>
        <v>0</v>
      </c>
      <c r="M49" s="150">
        <f t="shared" si="9"/>
        <v>0</v>
      </c>
      <c r="N49" s="151">
        <f t="shared" si="6"/>
        <v>0</v>
      </c>
      <c r="O49" s="85"/>
      <c r="P49" s="85"/>
    </row>
    <row r="50" spans="2:16" hidden="1">
      <c r="B50" s="136">
        <v>23</v>
      </c>
      <c r="C50" s="25"/>
      <c r="D50" s="138">
        <f t="shared" si="4"/>
        <v>0.17339866997713949</v>
      </c>
      <c r="E50" s="19">
        <v>0</v>
      </c>
      <c r="F50" s="144">
        <f t="shared" si="5"/>
        <v>0</v>
      </c>
      <c r="G50" s="25"/>
      <c r="H50" s="20"/>
      <c r="I50" s="21">
        <v>1</v>
      </c>
      <c r="J50" s="148">
        <f t="shared" si="7"/>
        <v>10600</v>
      </c>
      <c r="K50" s="22">
        <v>0</v>
      </c>
      <c r="L50" s="150">
        <f t="shared" si="8"/>
        <v>0</v>
      </c>
      <c r="M50" s="150">
        <f t="shared" si="9"/>
        <v>0</v>
      </c>
      <c r="N50" s="151">
        <f t="shared" si="6"/>
        <v>0</v>
      </c>
      <c r="O50" s="85"/>
      <c r="P50" s="85"/>
    </row>
    <row r="51" spans="2:16" hidden="1">
      <c r="B51" s="136">
        <v>24</v>
      </c>
      <c r="C51" s="4"/>
      <c r="D51" s="138">
        <f t="shared" si="4"/>
        <v>0.17339866997713949</v>
      </c>
      <c r="E51" s="19">
        <v>0</v>
      </c>
      <c r="F51" s="144">
        <f t="shared" si="5"/>
        <v>0</v>
      </c>
      <c r="G51" s="25"/>
      <c r="H51" s="20"/>
      <c r="I51" s="21">
        <v>1</v>
      </c>
      <c r="J51" s="148">
        <f t="shared" si="7"/>
        <v>10600</v>
      </c>
      <c r="K51" s="22">
        <v>0</v>
      </c>
      <c r="L51" s="150">
        <f t="shared" si="8"/>
        <v>0</v>
      </c>
      <c r="M51" s="150">
        <f t="shared" si="9"/>
        <v>0</v>
      </c>
      <c r="N51" s="151">
        <f t="shared" si="6"/>
        <v>0</v>
      </c>
      <c r="O51" s="85"/>
      <c r="P51" s="85"/>
    </row>
    <row r="52" spans="2:16" hidden="1">
      <c r="B52" s="136">
        <v>25</v>
      </c>
      <c r="C52" s="4"/>
      <c r="D52" s="138">
        <f t="shared" si="4"/>
        <v>0.17339866997713949</v>
      </c>
      <c r="E52" s="19">
        <v>0</v>
      </c>
      <c r="F52" s="144">
        <f t="shared" si="5"/>
        <v>0</v>
      </c>
      <c r="G52" s="25"/>
      <c r="H52" s="20"/>
      <c r="I52" s="21">
        <v>1</v>
      </c>
      <c r="J52" s="148">
        <f t="shared" si="7"/>
        <v>10600</v>
      </c>
      <c r="K52" s="22">
        <v>0</v>
      </c>
      <c r="L52" s="150">
        <f t="shared" si="8"/>
        <v>0</v>
      </c>
      <c r="M52" s="150">
        <f t="shared" si="9"/>
        <v>0</v>
      </c>
      <c r="N52" s="151">
        <f t="shared" si="6"/>
        <v>0</v>
      </c>
      <c r="O52" s="85"/>
      <c r="P52" s="85"/>
    </row>
    <row r="53" spans="2:16" hidden="1">
      <c r="B53" s="136">
        <v>26</v>
      </c>
      <c r="C53" s="4"/>
      <c r="D53" s="138">
        <f t="shared" si="4"/>
        <v>0.17339866997713949</v>
      </c>
      <c r="E53" s="19">
        <v>0</v>
      </c>
      <c r="F53" s="144">
        <f t="shared" si="5"/>
        <v>0</v>
      </c>
      <c r="G53" s="25"/>
      <c r="H53" s="20"/>
      <c r="I53" s="21">
        <v>1</v>
      </c>
      <c r="J53" s="148">
        <f t="shared" si="7"/>
        <v>10600</v>
      </c>
      <c r="K53" s="22">
        <v>0</v>
      </c>
      <c r="L53" s="150">
        <f t="shared" si="8"/>
        <v>0</v>
      </c>
      <c r="M53" s="150">
        <f t="shared" si="9"/>
        <v>0</v>
      </c>
      <c r="N53" s="151">
        <f t="shared" si="6"/>
        <v>0</v>
      </c>
      <c r="O53" s="85"/>
      <c r="P53" s="85"/>
    </row>
    <row r="54" spans="2:16">
      <c r="B54" s="157" t="s">
        <v>42</v>
      </c>
      <c r="C54" s="158"/>
      <c r="D54" s="138">
        <f>D53+E54+F54</f>
        <v>0.17339866997713949</v>
      </c>
      <c r="E54" s="19">
        <v>0</v>
      </c>
      <c r="F54" s="144">
        <f t="shared" si="5"/>
        <v>0</v>
      </c>
      <c r="G54" s="144">
        <f>SUM(E54:F54)</f>
        <v>0</v>
      </c>
      <c r="H54" s="20"/>
      <c r="I54" s="21">
        <v>1</v>
      </c>
      <c r="J54" s="148">
        <f t="shared" si="7"/>
        <v>10600</v>
      </c>
      <c r="K54" s="22">
        <v>0</v>
      </c>
      <c r="L54" s="150">
        <f t="shared" si="8"/>
        <v>0</v>
      </c>
      <c r="M54" s="150">
        <f t="shared" si="9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/>
      <c r="D55" s="138">
        <f t="shared" si="4"/>
        <v>0.21556945511444839</v>
      </c>
      <c r="E55" s="19">
        <v>4.2170785137308903E-2</v>
      </c>
      <c r="F55" s="144">
        <f t="shared" si="5"/>
        <v>0</v>
      </c>
      <c r="G55" s="144">
        <f>SUM(E55:F55)</f>
        <v>4.2170785137308903E-2</v>
      </c>
      <c r="H55" s="20"/>
      <c r="I55" s="21">
        <v>1</v>
      </c>
      <c r="J55" s="148">
        <f>(1-I55)*J57+J57</f>
        <v>10600</v>
      </c>
      <c r="K55" s="22">
        <v>0</v>
      </c>
      <c r="L55" s="150">
        <f t="shared" si="8"/>
        <v>0</v>
      </c>
      <c r="M55" s="150">
        <f t="shared" si="9"/>
        <v>0</v>
      </c>
      <c r="N55" s="151">
        <f t="shared" si="6"/>
        <v>0</v>
      </c>
      <c r="O55" s="85"/>
      <c r="P55" s="85"/>
    </row>
    <row r="56" spans="2:16">
      <c r="B56" s="157" t="s">
        <v>44</v>
      </c>
      <c r="C56" s="159"/>
      <c r="D56" s="138">
        <f>D55</f>
        <v>0.21556945511444839</v>
      </c>
      <c r="E56" s="138">
        <f>SUM(E27:E55)</f>
        <v>0.18208463471525513</v>
      </c>
      <c r="F56" s="160">
        <f>SUM(F27:F55)</f>
        <v>3.348482039919326E-2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0.21556945511444839</v>
      </c>
      <c r="E57" s="138"/>
      <c r="F57" s="27">
        <v>0</v>
      </c>
      <c r="G57" s="137"/>
      <c r="H57" s="137"/>
      <c r="I57" s="140" t="s">
        <v>46</v>
      </c>
      <c r="J57" s="165">
        <f>D14</f>
        <v>10600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219">
        <v>4.1200000000000001E-2</v>
      </c>
      <c r="D58" s="138">
        <f>D57+F58</f>
        <v>0.22445091666516367</v>
      </c>
      <c r="E58" s="138"/>
      <c r="F58" s="167">
        <f>D55*C58</f>
        <v>8.8814615507152739E-3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28">
        <v>0.03</v>
      </c>
      <c r="D59" s="138">
        <f>D58+F59</f>
        <v>0.23091800031859713</v>
      </c>
      <c r="E59" s="138"/>
      <c r="F59" s="167">
        <f>D56*C59</f>
        <v>6.4670836534334517E-3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29" t="s">
        <v>50</v>
      </c>
      <c r="D60" s="138">
        <f>D59+F60</f>
        <v>0.23091800031859713</v>
      </c>
      <c r="E60" s="138"/>
      <c r="F60" s="27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s="210" customFormat="1" ht="21" thickBot="1">
      <c r="B61" s="204" t="s">
        <v>51</v>
      </c>
      <c r="C61" s="205"/>
      <c r="D61" s="243">
        <f>D60</f>
        <v>0.23091800031859713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3.348482039919326E-2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2.540110440051687E-2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6.5591097689922688E-4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7.427805021777166E-3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0.18208463471525513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218">
        <f>SUM(H28:H55)</f>
        <v>5.6750000000000007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0.83348909615493749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59"/>
      <c r="C73" s="260"/>
      <c r="D73" s="260"/>
      <c r="E73" s="260"/>
      <c r="F73" s="261"/>
    </row>
    <row r="74" spans="2:16">
      <c r="B74" s="262"/>
      <c r="C74" s="263"/>
      <c r="D74" s="263"/>
      <c r="E74" s="263"/>
      <c r="F74" s="264"/>
    </row>
    <row r="75" spans="2:16" ht="15" thickBot="1">
      <c r="B75" s="265"/>
      <c r="C75" s="266"/>
      <c r="D75" s="266"/>
      <c r="E75" s="266"/>
      <c r="F75" s="267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F60 F57 E28:E55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B1:W75"/>
  <sheetViews>
    <sheetView showGridLines="0" topLeftCell="A25" zoomScale="80" zoomScaleNormal="80" zoomScalePageLayoutView="80" workbookViewId="0">
      <selection activeCell="B25" sqref="B25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0.6640625" style="33" customWidth="1"/>
    <col min="4" max="4" width="24.5" style="33" customWidth="1"/>
    <col min="5" max="5" width="20.5" style="33" customWidth="1"/>
    <col min="6" max="6" width="20.1640625" style="33" customWidth="1"/>
    <col min="7" max="7" width="23.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42440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139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ROUNDUP(3600/H69*20*I70,-2)</f>
        <v>11000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29" hidden="1" thickBot="1">
      <c r="B16" s="102"/>
      <c r="C16" s="103"/>
      <c r="D16" s="98" t="str">
        <f>D18&amp;"/"&amp;D19&amp;"/"&amp;TEXT(D20,"$#,###.000")&amp;"/"&amp;TEXT(D22,"$#,###.000")</f>
        <v>TPE,Hotai HA40A black/TPE/$16.291/$.003</v>
      </c>
      <c r="E16" s="104" t="str">
        <f t="shared" ref="E16:N16" si="0">E18&amp;"/"&amp;E19&amp;"/"&amp;TEXT(E20,"$#,###.000")&amp;"/"&amp;TEXT(E22,"$#,###.000")</f>
        <v>Noryl SE1GFN1-701, black/Noryl/$4.730/$.009</v>
      </c>
      <c r="F16" s="105" t="str">
        <f t="shared" si="0"/>
        <v>ABS (HI121H) black or blue /ABS/$2.340/$.002</v>
      </c>
      <c r="G16" s="106" t="str">
        <f t="shared" si="0"/>
        <v>//$.000/$.000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>
        <f t="shared" ref="E17:N17" si="1">IF(E18="","",1)</f>
        <v>1</v>
      </c>
      <c r="F17" s="105">
        <f t="shared" si="1"/>
        <v>1</v>
      </c>
      <c r="G17" s="106" t="str">
        <f t="shared" si="1"/>
        <v/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28">
      <c r="B18" s="256" t="s">
        <v>20</v>
      </c>
      <c r="C18" s="87" t="s">
        <v>21</v>
      </c>
      <c r="D18" s="211" t="s">
        <v>98</v>
      </c>
      <c r="E18" s="211" t="s">
        <v>99</v>
      </c>
      <c r="F18" s="211" t="s">
        <v>94</v>
      </c>
      <c r="G18" s="211"/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97</v>
      </c>
      <c r="E19" s="14" t="s">
        <v>103</v>
      </c>
      <c r="F19" s="14" t="s">
        <v>95</v>
      </c>
      <c r="G19" s="14"/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13">
        <v>16.291161178509533</v>
      </c>
      <c r="E20" s="16">
        <v>4.7300000000000004</v>
      </c>
      <c r="F20" s="16">
        <v>2.3400000000000003</v>
      </c>
      <c r="G20" s="213"/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13">
        <v>2.0000000000000001E-4</v>
      </c>
      <c r="E21" s="14">
        <v>1.8E-3</v>
      </c>
      <c r="F21" s="14">
        <v>8.0000000000000004E-4</v>
      </c>
      <c r="G21" s="220"/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3.2582322357019066E-3</v>
      </c>
      <c r="E22" s="118">
        <f t="shared" si="2"/>
        <v>8.5140000000000007E-3</v>
      </c>
      <c r="F22" s="118">
        <f t="shared" si="2"/>
        <v>1.8720000000000004E-3</v>
      </c>
      <c r="G22" s="245">
        <f t="shared" si="2"/>
        <v>0</v>
      </c>
      <c r="H22" s="118">
        <f t="shared" si="2"/>
        <v>0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>
        <v>1</v>
      </c>
      <c r="F23" s="9">
        <v>1</v>
      </c>
      <c r="G23" s="9"/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30">
        <f t="shared" ref="D24:N24" si="3">(D22*D23)</f>
        <v>3.2582322357019066E-3</v>
      </c>
      <c r="E24" s="31">
        <f t="shared" si="3"/>
        <v>8.5140000000000007E-3</v>
      </c>
      <c r="F24" s="31">
        <f t="shared" si="3"/>
        <v>1.8720000000000004E-3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2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1.3644232235701907E-2</v>
      </c>
      <c r="E27" s="139">
        <f>SUM(D24:J24)</f>
        <v>1.3644232235701907E-2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112</v>
      </c>
      <c r="D28" s="138">
        <f t="shared" ref="D28:D55" si="4">D27+E28+F28</f>
        <v>1.9410898130415945E-2</v>
      </c>
      <c r="E28" s="19">
        <v>1E-4</v>
      </c>
      <c r="F28" s="144">
        <f t="shared" ref="F28:F55" si="5">SUM(L28:N28)</f>
        <v>5.6666658947140377E-3</v>
      </c>
      <c r="G28" s="214" t="s">
        <v>116</v>
      </c>
      <c r="H28" s="221">
        <f>26/32</f>
        <v>0.8125</v>
      </c>
      <c r="I28" s="216">
        <v>0.98</v>
      </c>
      <c r="J28" s="148">
        <f>(1-I28)*J29+J29</f>
        <v>12741.151500000002</v>
      </c>
      <c r="K28" s="215">
        <f>27.23-3.8</f>
        <v>23.43</v>
      </c>
      <c r="L28" s="150">
        <f>(K28/3600)*H28</f>
        <v>5.2880208333333329E-3</v>
      </c>
      <c r="M28" s="144">
        <f>(1-I28)*L28</f>
        <v>1.0576041666666675E-4</v>
      </c>
      <c r="N28" s="151">
        <f t="shared" ref="N28:N55" si="6">(1-I28)*D27</f>
        <v>2.7288464471403838E-4</v>
      </c>
      <c r="O28" s="85"/>
      <c r="P28" s="85"/>
    </row>
    <row r="29" spans="2:23">
      <c r="B29" s="136">
        <v>2</v>
      </c>
      <c r="C29" s="4" t="s">
        <v>113</v>
      </c>
      <c r="D29" s="138">
        <f t="shared" si="4"/>
        <v>2.824560970360341E-2</v>
      </c>
      <c r="E29" s="19">
        <v>1E-4</v>
      </c>
      <c r="F29" s="144">
        <f t="shared" si="5"/>
        <v>8.7347115731874654E-3</v>
      </c>
      <c r="G29" s="214" t="s">
        <v>117</v>
      </c>
      <c r="H29" s="221">
        <f>32/16</f>
        <v>2</v>
      </c>
      <c r="I29" s="21">
        <v>0.95</v>
      </c>
      <c r="J29" s="148">
        <f t="shared" ref="J29:J54" si="7">(1-I29)*J30+J30</f>
        <v>12491.325000000001</v>
      </c>
      <c r="K29" s="215">
        <f>15.21-3.8/2</f>
        <v>13.31</v>
      </c>
      <c r="L29" s="150">
        <f t="shared" ref="L29:L55" si="8">(K29/3600)*H29</f>
        <v>7.3944444444444448E-3</v>
      </c>
      <c r="M29" s="150">
        <f t="shared" ref="M29:M55" si="9">(1-I29)*L29</f>
        <v>3.6972222222222257E-4</v>
      </c>
      <c r="N29" s="151">
        <f t="shared" si="6"/>
        <v>9.7054490652079815E-4</v>
      </c>
      <c r="O29" s="85"/>
      <c r="P29" s="85"/>
    </row>
    <row r="30" spans="2:23">
      <c r="B30" s="136">
        <v>3</v>
      </c>
      <c r="C30" s="23" t="s">
        <v>114</v>
      </c>
      <c r="D30" s="138">
        <f t="shared" si="4"/>
        <v>3.752205685545025E-2</v>
      </c>
      <c r="E30" s="19">
        <v>1E-4</v>
      </c>
      <c r="F30" s="144">
        <f t="shared" si="5"/>
        <v>9.1764471518468397E-3</v>
      </c>
      <c r="G30" s="214" t="s">
        <v>117</v>
      </c>
      <c r="H30" s="221">
        <f>32/16</f>
        <v>2</v>
      </c>
      <c r="I30" s="21">
        <v>0.95</v>
      </c>
      <c r="J30" s="148">
        <f t="shared" si="7"/>
        <v>11896.5</v>
      </c>
      <c r="K30" s="215">
        <f>15.21-3.8/2</f>
        <v>13.31</v>
      </c>
      <c r="L30" s="150">
        <f t="shared" si="8"/>
        <v>7.3944444444444448E-3</v>
      </c>
      <c r="M30" s="150">
        <f t="shared" si="9"/>
        <v>3.6972222222222257E-4</v>
      </c>
      <c r="N30" s="151">
        <f t="shared" si="6"/>
        <v>1.4122804851801718E-3</v>
      </c>
      <c r="O30" s="85"/>
      <c r="P30" s="85"/>
    </row>
    <row r="31" spans="2:23">
      <c r="B31" s="136">
        <v>4</v>
      </c>
      <c r="C31" s="23" t="s">
        <v>115</v>
      </c>
      <c r="D31" s="138">
        <f t="shared" si="4"/>
        <v>4.4127005019447094E-2</v>
      </c>
      <c r="E31" s="19">
        <v>2.0000000000000001E-4</v>
      </c>
      <c r="F31" s="144">
        <f t="shared" si="5"/>
        <v>6.4049481639968419E-3</v>
      </c>
      <c r="G31" s="214" t="s">
        <v>110</v>
      </c>
      <c r="H31" s="221">
        <f>26/32</f>
        <v>0.8125</v>
      </c>
      <c r="I31" s="21">
        <v>0.97</v>
      </c>
      <c r="J31" s="148">
        <f t="shared" si="7"/>
        <v>11330</v>
      </c>
      <c r="K31" s="215">
        <f>24.61-3.8/2</f>
        <v>22.71</v>
      </c>
      <c r="L31" s="150">
        <f t="shared" si="8"/>
        <v>5.1255208333333335E-3</v>
      </c>
      <c r="M31" s="150">
        <f t="shared" si="9"/>
        <v>1.5376562500000015E-4</v>
      </c>
      <c r="N31" s="151">
        <f t="shared" si="6"/>
        <v>1.1256617056635086E-3</v>
      </c>
      <c r="O31" s="85"/>
      <c r="P31" s="85"/>
    </row>
    <row r="32" spans="2:23">
      <c r="B32" s="136">
        <v>5</v>
      </c>
      <c r="C32" s="23"/>
      <c r="D32" s="138">
        <f t="shared" si="4"/>
        <v>4.4127005019447094E-2</v>
      </c>
      <c r="E32" s="19">
        <v>0</v>
      </c>
      <c r="F32" s="144">
        <f t="shared" si="5"/>
        <v>0</v>
      </c>
      <c r="G32" s="214"/>
      <c r="H32" s="221"/>
      <c r="I32" s="21">
        <v>1</v>
      </c>
      <c r="J32" s="148">
        <f t="shared" si="7"/>
        <v>11000</v>
      </c>
      <c r="K32" s="22">
        <v>0</v>
      </c>
      <c r="L32" s="150">
        <f t="shared" si="8"/>
        <v>0</v>
      </c>
      <c r="M32" s="150">
        <f t="shared" si="9"/>
        <v>0</v>
      </c>
      <c r="N32" s="151">
        <f t="shared" si="6"/>
        <v>0</v>
      </c>
      <c r="O32" s="85"/>
      <c r="P32" s="85"/>
    </row>
    <row r="33" spans="2:16">
      <c r="B33" s="136">
        <v>6</v>
      </c>
      <c r="C33" s="23"/>
      <c r="D33" s="138">
        <f t="shared" si="4"/>
        <v>4.4127005019447094E-2</v>
      </c>
      <c r="E33" s="19">
        <v>0</v>
      </c>
      <c r="F33" s="144">
        <f t="shared" si="5"/>
        <v>0</v>
      </c>
      <c r="G33" s="214"/>
      <c r="H33" s="221"/>
      <c r="I33" s="21">
        <v>1</v>
      </c>
      <c r="J33" s="148">
        <f t="shared" si="7"/>
        <v>11000</v>
      </c>
      <c r="K33" s="22">
        <v>0</v>
      </c>
      <c r="L33" s="150">
        <f t="shared" si="8"/>
        <v>0</v>
      </c>
      <c r="M33" s="150">
        <f t="shared" si="9"/>
        <v>0</v>
      </c>
      <c r="N33" s="151">
        <f t="shared" si="6"/>
        <v>0</v>
      </c>
      <c r="O33" s="85"/>
      <c r="P33" s="85"/>
    </row>
    <row r="34" spans="2:16">
      <c r="B34" s="136">
        <v>7</v>
      </c>
      <c r="C34" s="23"/>
      <c r="D34" s="138">
        <f t="shared" si="4"/>
        <v>4.4127005019447094E-2</v>
      </c>
      <c r="E34" s="19">
        <v>0</v>
      </c>
      <c r="F34" s="144">
        <f t="shared" si="5"/>
        <v>0</v>
      </c>
      <c r="G34" s="25"/>
      <c r="H34" s="20"/>
      <c r="I34" s="21">
        <v>1</v>
      </c>
      <c r="J34" s="148">
        <f t="shared" si="7"/>
        <v>11000</v>
      </c>
      <c r="K34" s="22">
        <v>0</v>
      </c>
      <c r="L34" s="150">
        <f t="shared" si="8"/>
        <v>0</v>
      </c>
      <c r="M34" s="150">
        <f t="shared" si="9"/>
        <v>0</v>
      </c>
      <c r="N34" s="151">
        <f t="shared" si="6"/>
        <v>0</v>
      </c>
      <c r="O34" s="85"/>
      <c r="P34" s="85"/>
    </row>
    <row r="35" spans="2:16">
      <c r="B35" s="136">
        <v>8</v>
      </c>
      <c r="C35" s="23"/>
      <c r="D35" s="138">
        <f t="shared" si="4"/>
        <v>4.4127005019447094E-2</v>
      </c>
      <c r="E35" s="19">
        <v>0</v>
      </c>
      <c r="F35" s="144">
        <f t="shared" si="5"/>
        <v>0</v>
      </c>
      <c r="G35" s="24"/>
      <c r="H35" s="20"/>
      <c r="I35" s="21">
        <v>1</v>
      </c>
      <c r="J35" s="148">
        <f t="shared" si="7"/>
        <v>11000</v>
      </c>
      <c r="K35" s="22">
        <v>0</v>
      </c>
      <c r="L35" s="150">
        <f t="shared" si="8"/>
        <v>0</v>
      </c>
      <c r="M35" s="150">
        <f t="shared" si="9"/>
        <v>0</v>
      </c>
      <c r="N35" s="151">
        <f t="shared" si="6"/>
        <v>0</v>
      </c>
      <c r="O35" s="85"/>
      <c r="P35" s="85"/>
    </row>
    <row r="36" spans="2:16">
      <c r="B36" s="136">
        <v>9</v>
      </c>
      <c r="C36" s="24"/>
      <c r="D36" s="138">
        <f t="shared" si="4"/>
        <v>4.4127005019447094E-2</v>
      </c>
      <c r="E36" s="19">
        <v>0</v>
      </c>
      <c r="F36" s="144">
        <f t="shared" si="5"/>
        <v>0</v>
      </c>
      <c r="G36" s="24"/>
      <c r="H36" s="20"/>
      <c r="I36" s="21">
        <v>1</v>
      </c>
      <c r="J36" s="148">
        <f t="shared" si="7"/>
        <v>11000</v>
      </c>
      <c r="K36" s="22">
        <v>0</v>
      </c>
      <c r="L36" s="150">
        <f t="shared" si="8"/>
        <v>0</v>
      </c>
      <c r="M36" s="150">
        <f t="shared" si="9"/>
        <v>0</v>
      </c>
      <c r="N36" s="151">
        <f t="shared" si="6"/>
        <v>0</v>
      </c>
      <c r="O36" s="85"/>
      <c r="P36" s="85"/>
    </row>
    <row r="37" spans="2:16">
      <c r="B37" s="136">
        <v>10</v>
      </c>
      <c r="C37" s="4"/>
      <c r="D37" s="138">
        <f t="shared" si="4"/>
        <v>4.4127005019447094E-2</v>
      </c>
      <c r="E37" s="19">
        <v>0</v>
      </c>
      <c r="F37" s="144">
        <f t="shared" si="5"/>
        <v>0</v>
      </c>
      <c r="G37" s="23"/>
      <c r="H37" s="20"/>
      <c r="I37" s="21">
        <v>1</v>
      </c>
      <c r="J37" s="148">
        <f>(1-I37)*J38+J38</f>
        <v>11000</v>
      </c>
      <c r="K37" s="22">
        <v>0</v>
      </c>
      <c r="L37" s="150">
        <f t="shared" si="8"/>
        <v>0</v>
      </c>
      <c r="M37" s="150">
        <f t="shared" si="9"/>
        <v>0</v>
      </c>
      <c r="N37" s="151">
        <f t="shared" si="6"/>
        <v>0</v>
      </c>
      <c r="O37" s="85"/>
      <c r="P37" s="85"/>
    </row>
    <row r="38" spans="2:16" hidden="1">
      <c r="B38" s="136">
        <v>11</v>
      </c>
      <c r="C38" s="23"/>
      <c r="D38" s="138">
        <f t="shared" si="4"/>
        <v>4.4127005019447094E-2</v>
      </c>
      <c r="E38" s="19">
        <v>0</v>
      </c>
      <c r="F38" s="144">
        <f t="shared" si="5"/>
        <v>0</v>
      </c>
      <c r="G38" s="23"/>
      <c r="H38" s="20"/>
      <c r="I38" s="21">
        <v>1</v>
      </c>
      <c r="J38" s="148">
        <f t="shared" si="7"/>
        <v>11000</v>
      </c>
      <c r="K38" s="22">
        <v>0</v>
      </c>
      <c r="L38" s="150">
        <f t="shared" si="8"/>
        <v>0</v>
      </c>
      <c r="M38" s="150">
        <f t="shared" si="9"/>
        <v>0</v>
      </c>
      <c r="N38" s="151">
        <f t="shared" si="6"/>
        <v>0</v>
      </c>
      <c r="O38" s="85"/>
      <c r="P38" s="85"/>
    </row>
    <row r="39" spans="2:16" hidden="1">
      <c r="B39" s="136">
        <v>12</v>
      </c>
      <c r="C39" s="25"/>
      <c r="D39" s="138">
        <f t="shared" si="4"/>
        <v>4.4127005019447094E-2</v>
      </c>
      <c r="E39" s="19">
        <v>0</v>
      </c>
      <c r="F39" s="144">
        <f t="shared" si="5"/>
        <v>0</v>
      </c>
      <c r="G39" s="23"/>
      <c r="H39" s="20"/>
      <c r="I39" s="21">
        <v>1</v>
      </c>
      <c r="J39" s="148">
        <f t="shared" si="7"/>
        <v>11000</v>
      </c>
      <c r="K39" s="22">
        <v>0</v>
      </c>
      <c r="L39" s="150">
        <f t="shared" si="8"/>
        <v>0</v>
      </c>
      <c r="M39" s="150">
        <f t="shared" si="9"/>
        <v>0</v>
      </c>
      <c r="N39" s="151">
        <f t="shared" si="6"/>
        <v>0</v>
      </c>
      <c r="O39" s="85"/>
      <c r="P39" s="85"/>
    </row>
    <row r="40" spans="2:16" hidden="1">
      <c r="B40" s="136">
        <v>13</v>
      </c>
      <c r="C40" s="4"/>
      <c r="D40" s="138">
        <f t="shared" si="4"/>
        <v>4.4127005019447094E-2</v>
      </c>
      <c r="E40" s="19">
        <v>0</v>
      </c>
      <c r="F40" s="144">
        <f t="shared" si="5"/>
        <v>0</v>
      </c>
      <c r="G40" s="23"/>
      <c r="H40" s="20"/>
      <c r="I40" s="21">
        <v>1</v>
      </c>
      <c r="J40" s="148">
        <f t="shared" si="7"/>
        <v>11000</v>
      </c>
      <c r="K40" s="22">
        <v>0</v>
      </c>
      <c r="L40" s="150">
        <f t="shared" si="8"/>
        <v>0</v>
      </c>
      <c r="M40" s="150">
        <f t="shared" si="9"/>
        <v>0</v>
      </c>
      <c r="N40" s="151">
        <f t="shared" si="6"/>
        <v>0</v>
      </c>
      <c r="O40" s="85"/>
      <c r="P40" s="85"/>
    </row>
    <row r="41" spans="2:16" hidden="1">
      <c r="B41" s="136">
        <v>14</v>
      </c>
      <c r="C41" s="4"/>
      <c r="D41" s="138">
        <f t="shared" si="4"/>
        <v>4.4127005019447094E-2</v>
      </c>
      <c r="E41" s="19">
        <v>0</v>
      </c>
      <c r="F41" s="144">
        <f t="shared" si="5"/>
        <v>0</v>
      </c>
      <c r="G41" s="23"/>
      <c r="H41" s="20"/>
      <c r="I41" s="21">
        <v>1</v>
      </c>
      <c r="J41" s="148">
        <f t="shared" si="7"/>
        <v>11000</v>
      </c>
      <c r="K41" s="22">
        <v>0</v>
      </c>
      <c r="L41" s="150">
        <f t="shared" si="8"/>
        <v>0</v>
      </c>
      <c r="M41" s="150">
        <f t="shared" si="9"/>
        <v>0</v>
      </c>
      <c r="N41" s="151">
        <f t="shared" si="6"/>
        <v>0</v>
      </c>
      <c r="O41" s="85"/>
      <c r="P41" s="85"/>
    </row>
    <row r="42" spans="2:16" hidden="1">
      <c r="B42" s="136">
        <v>15</v>
      </c>
      <c r="C42" s="23"/>
      <c r="D42" s="138">
        <f t="shared" si="4"/>
        <v>4.4127005019447094E-2</v>
      </c>
      <c r="E42" s="19">
        <v>0</v>
      </c>
      <c r="F42" s="144">
        <f t="shared" si="5"/>
        <v>0</v>
      </c>
      <c r="G42" s="25"/>
      <c r="H42" s="20"/>
      <c r="I42" s="21">
        <v>1</v>
      </c>
      <c r="J42" s="148">
        <f t="shared" si="7"/>
        <v>11000</v>
      </c>
      <c r="K42" s="22">
        <v>0</v>
      </c>
      <c r="L42" s="150">
        <f t="shared" si="8"/>
        <v>0</v>
      </c>
      <c r="M42" s="150">
        <f t="shared" si="9"/>
        <v>0</v>
      </c>
      <c r="N42" s="151">
        <f t="shared" si="6"/>
        <v>0</v>
      </c>
      <c r="O42" s="85"/>
      <c r="P42" s="85"/>
    </row>
    <row r="43" spans="2:16" hidden="1">
      <c r="B43" s="136">
        <v>16</v>
      </c>
      <c r="C43" s="23"/>
      <c r="D43" s="138">
        <f t="shared" si="4"/>
        <v>4.4127005019447094E-2</v>
      </c>
      <c r="E43" s="19">
        <v>0</v>
      </c>
      <c r="F43" s="144">
        <f t="shared" si="5"/>
        <v>0</v>
      </c>
      <c r="G43" s="25"/>
      <c r="H43" s="20"/>
      <c r="I43" s="21">
        <v>1</v>
      </c>
      <c r="J43" s="148">
        <f t="shared" si="7"/>
        <v>11000</v>
      </c>
      <c r="K43" s="22">
        <v>0</v>
      </c>
      <c r="L43" s="150">
        <f t="shared" si="8"/>
        <v>0</v>
      </c>
      <c r="M43" s="150">
        <f t="shared" si="9"/>
        <v>0</v>
      </c>
      <c r="N43" s="151">
        <f t="shared" si="6"/>
        <v>0</v>
      </c>
      <c r="O43" s="85"/>
      <c r="P43" s="85"/>
    </row>
    <row r="44" spans="2:16" hidden="1">
      <c r="B44" s="136">
        <v>17</v>
      </c>
      <c r="C44" s="4"/>
      <c r="D44" s="138">
        <f t="shared" si="4"/>
        <v>4.4127005019447094E-2</v>
      </c>
      <c r="E44" s="19">
        <v>0</v>
      </c>
      <c r="F44" s="144">
        <f t="shared" si="5"/>
        <v>0</v>
      </c>
      <c r="G44" s="25"/>
      <c r="H44" s="20"/>
      <c r="I44" s="21">
        <v>1</v>
      </c>
      <c r="J44" s="148">
        <f t="shared" si="7"/>
        <v>11000</v>
      </c>
      <c r="K44" s="22">
        <v>0</v>
      </c>
      <c r="L44" s="150">
        <f t="shared" si="8"/>
        <v>0</v>
      </c>
      <c r="M44" s="150">
        <f t="shared" si="9"/>
        <v>0</v>
      </c>
      <c r="N44" s="151">
        <f t="shared" si="6"/>
        <v>0</v>
      </c>
      <c r="O44" s="85"/>
      <c r="P44" s="85"/>
    </row>
    <row r="45" spans="2:16" hidden="1">
      <c r="B45" s="136">
        <v>18</v>
      </c>
      <c r="C45" s="26"/>
      <c r="D45" s="138">
        <f t="shared" si="4"/>
        <v>4.4127005019447094E-2</v>
      </c>
      <c r="E45" s="19">
        <v>0</v>
      </c>
      <c r="F45" s="144">
        <f t="shared" si="5"/>
        <v>0</v>
      </c>
      <c r="G45" s="25"/>
      <c r="H45" s="20"/>
      <c r="I45" s="21">
        <v>1</v>
      </c>
      <c r="J45" s="148">
        <f t="shared" si="7"/>
        <v>11000</v>
      </c>
      <c r="K45" s="22">
        <v>0</v>
      </c>
      <c r="L45" s="150">
        <f t="shared" si="8"/>
        <v>0</v>
      </c>
      <c r="M45" s="150">
        <f t="shared" si="9"/>
        <v>0</v>
      </c>
      <c r="N45" s="151">
        <f t="shared" si="6"/>
        <v>0</v>
      </c>
      <c r="O45" s="85"/>
      <c r="P45" s="85"/>
    </row>
    <row r="46" spans="2:16" hidden="1">
      <c r="B46" s="136">
        <v>19</v>
      </c>
      <c r="C46" s="25"/>
      <c r="D46" s="138">
        <f t="shared" si="4"/>
        <v>4.4127005019447094E-2</v>
      </c>
      <c r="E46" s="19">
        <v>0</v>
      </c>
      <c r="F46" s="144">
        <f t="shared" si="5"/>
        <v>0</v>
      </c>
      <c r="G46" s="25"/>
      <c r="H46" s="20"/>
      <c r="I46" s="21">
        <v>1</v>
      </c>
      <c r="J46" s="148">
        <f t="shared" si="7"/>
        <v>11000</v>
      </c>
      <c r="K46" s="22">
        <v>0</v>
      </c>
      <c r="L46" s="150">
        <f t="shared" si="8"/>
        <v>0</v>
      </c>
      <c r="M46" s="150">
        <f t="shared" si="9"/>
        <v>0</v>
      </c>
      <c r="N46" s="151">
        <f t="shared" si="6"/>
        <v>0</v>
      </c>
      <c r="O46" s="85"/>
      <c r="P46" s="85"/>
    </row>
    <row r="47" spans="2:16" hidden="1">
      <c r="B47" s="136">
        <v>20</v>
      </c>
      <c r="C47" s="25"/>
      <c r="D47" s="138">
        <f t="shared" si="4"/>
        <v>4.4127005019447094E-2</v>
      </c>
      <c r="E47" s="19">
        <v>0</v>
      </c>
      <c r="F47" s="144">
        <f t="shared" si="5"/>
        <v>0</v>
      </c>
      <c r="G47" s="25"/>
      <c r="H47" s="20"/>
      <c r="I47" s="21">
        <v>1</v>
      </c>
      <c r="J47" s="148">
        <f t="shared" si="7"/>
        <v>11000</v>
      </c>
      <c r="K47" s="22">
        <v>0</v>
      </c>
      <c r="L47" s="150">
        <f t="shared" si="8"/>
        <v>0</v>
      </c>
      <c r="M47" s="150">
        <f t="shared" si="9"/>
        <v>0</v>
      </c>
      <c r="N47" s="151">
        <f t="shared" si="6"/>
        <v>0</v>
      </c>
      <c r="O47" s="85"/>
      <c r="P47" s="85"/>
    </row>
    <row r="48" spans="2:16" hidden="1">
      <c r="B48" s="136">
        <v>21</v>
      </c>
      <c r="C48" s="25"/>
      <c r="D48" s="138">
        <f t="shared" si="4"/>
        <v>4.4127005019447094E-2</v>
      </c>
      <c r="E48" s="19">
        <v>0</v>
      </c>
      <c r="F48" s="144">
        <f t="shared" si="5"/>
        <v>0</v>
      </c>
      <c r="G48" s="25"/>
      <c r="H48" s="20"/>
      <c r="I48" s="21">
        <v>1</v>
      </c>
      <c r="J48" s="148">
        <f t="shared" si="7"/>
        <v>11000</v>
      </c>
      <c r="K48" s="22">
        <v>0</v>
      </c>
      <c r="L48" s="150">
        <f t="shared" si="8"/>
        <v>0</v>
      </c>
      <c r="M48" s="150">
        <f t="shared" si="9"/>
        <v>0</v>
      </c>
      <c r="N48" s="151">
        <f t="shared" si="6"/>
        <v>0</v>
      </c>
      <c r="O48" s="85"/>
      <c r="P48" s="85"/>
    </row>
    <row r="49" spans="2:16" hidden="1">
      <c r="B49" s="136">
        <v>22</v>
      </c>
      <c r="C49" s="25"/>
      <c r="D49" s="138">
        <f t="shared" si="4"/>
        <v>4.4127005019447094E-2</v>
      </c>
      <c r="E49" s="19">
        <v>0</v>
      </c>
      <c r="F49" s="144">
        <f t="shared" si="5"/>
        <v>0</v>
      </c>
      <c r="G49" s="25"/>
      <c r="H49" s="20"/>
      <c r="I49" s="21">
        <v>1</v>
      </c>
      <c r="J49" s="148">
        <f t="shared" si="7"/>
        <v>11000</v>
      </c>
      <c r="K49" s="22">
        <v>0</v>
      </c>
      <c r="L49" s="150">
        <f t="shared" si="8"/>
        <v>0</v>
      </c>
      <c r="M49" s="150">
        <f t="shared" si="9"/>
        <v>0</v>
      </c>
      <c r="N49" s="151">
        <f t="shared" si="6"/>
        <v>0</v>
      </c>
      <c r="O49" s="85"/>
      <c r="P49" s="85"/>
    </row>
    <row r="50" spans="2:16" hidden="1">
      <c r="B50" s="136">
        <v>23</v>
      </c>
      <c r="C50" s="25"/>
      <c r="D50" s="138">
        <f t="shared" si="4"/>
        <v>4.4127005019447094E-2</v>
      </c>
      <c r="E50" s="19">
        <v>0</v>
      </c>
      <c r="F50" s="144">
        <f t="shared" si="5"/>
        <v>0</v>
      </c>
      <c r="G50" s="25"/>
      <c r="H50" s="20"/>
      <c r="I50" s="21">
        <v>1</v>
      </c>
      <c r="J50" s="148">
        <f t="shared" si="7"/>
        <v>11000</v>
      </c>
      <c r="K50" s="22">
        <v>0</v>
      </c>
      <c r="L50" s="150">
        <f t="shared" si="8"/>
        <v>0</v>
      </c>
      <c r="M50" s="150">
        <f t="shared" si="9"/>
        <v>0</v>
      </c>
      <c r="N50" s="151">
        <f t="shared" si="6"/>
        <v>0</v>
      </c>
      <c r="O50" s="85"/>
      <c r="P50" s="85"/>
    </row>
    <row r="51" spans="2:16" hidden="1">
      <c r="B51" s="136">
        <v>24</v>
      </c>
      <c r="C51" s="4"/>
      <c r="D51" s="138">
        <f t="shared" si="4"/>
        <v>4.4127005019447094E-2</v>
      </c>
      <c r="E51" s="19">
        <v>0</v>
      </c>
      <c r="F51" s="144">
        <f t="shared" si="5"/>
        <v>0</v>
      </c>
      <c r="G51" s="25"/>
      <c r="H51" s="20"/>
      <c r="I51" s="21">
        <v>1</v>
      </c>
      <c r="J51" s="148">
        <f t="shared" si="7"/>
        <v>11000</v>
      </c>
      <c r="K51" s="22">
        <v>0</v>
      </c>
      <c r="L51" s="150">
        <f t="shared" si="8"/>
        <v>0</v>
      </c>
      <c r="M51" s="150">
        <f t="shared" si="9"/>
        <v>0</v>
      </c>
      <c r="N51" s="151">
        <f t="shared" si="6"/>
        <v>0</v>
      </c>
      <c r="O51" s="85"/>
      <c r="P51" s="85"/>
    </row>
    <row r="52" spans="2:16" hidden="1">
      <c r="B52" s="136">
        <v>25</v>
      </c>
      <c r="C52" s="4"/>
      <c r="D52" s="138">
        <f t="shared" si="4"/>
        <v>4.4127005019447094E-2</v>
      </c>
      <c r="E52" s="19">
        <v>0</v>
      </c>
      <c r="F52" s="144">
        <f t="shared" si="5"/>
        <v>0</v>
      </c>
      <c r="G52" s="25"/>
      <c r="H52" s="20"/>
      <c r="I52" s="21">
        <v>1</v>
      </c>
      <c r="J52" s="148">
        <f t="shared" si="7"/>
        <v>11000</v>
      </c>
      <c r="K52" s="22">
        <v>0</v>
      </c>
      <c r="L52" s="150">
        <f t="shared" si="8"/>
        <v>0</v>
      </c>
      <c r="M52" s="150">
        <f t="shared" si="9"/>
        <v>0</v>
      </c>
      <c r="N52" s="151">
        <f t="shared" si="6"/>
        <v>0</v>
      </c>
      <c r="O52" s="85"/>
      <c r="P52" s="85"/>
    </row>
    <row r="53" spans="2:16" hidden="1">
      <c r="B53" s="136">
        <v>26</v>
      </c>
      <c r="C53" s="4"/>
      <c r="D53" s="138">
        <f t="shared" si="4"/>
        <v>4.4127005019447094E-2</v>
      </c>
      <c r="E53" s="19">
        <v>0</v>
      </c>
      <c r="F53" s="144">
        <f t="shared" si="5"/>
        <v>0</v>
      </c>
      <c r="G53" s="25"/>
      <c r="H53" s="20"/>
      <c r="I53" s="21">
        <v>1</v>
      </c>
      <c r="J53" s="148">
        <f t="shared" si="7"/>
        <v>11000</v>
      </c>
      <c r="K53" s="22">
        <v>0</v>
      </c>
      <c r="L53" s="150">
        <f t="shared" si="8"/>
        <v>0</v>
      </c>
      <c r="M53" s="150">
        <f t="shared" si="9"/>
        <v>0</v>
      </c>
      <c r="N53" s="151">
        <f t="shared" si="6"/>
        <v>0</v>
      </c>
      <c r="O53" s="85"/>
      <c r="P53" s="85"/>
    </row>
    <row r="54" spans="2:16">
      <c r="B54" s="157" t="s">
        <v>42</v>
      </c>
      <c r="C54" s="158"/>
      <c r="D54" s="138">
        <f>D53+E54+F54</f>
        <v>4.4127005019447094E-2</v>
      </c>
      <c r="E54" s="19">
        <v>0</v>
      </c>
      <c r="F54" s="144">
        <f t="shared" si="5"/>
        <v>0</v>
      </c>
      <c r="G54" s="144">
        <f>SUM(E54:F54)</f>
        <v>0</v>
      </c>
      <c r="H54" s="20"/>
      <c r="I54" s="21">
        <v>1</v>
      </c>
      <c r="J54" s="148">
        <f t="shared" si="7"/>
        <v>11000</v>
      </c>
      <c r="K54" s="22">
        <v>0</v>
      </c>
      <c r="L54" s="150">
        <f t="shared" si="8"/>
        <v>0</v>
      </c>
      <c r="M54" s="150">
        <f t="shared" si="9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/>
      <c r="D55" s="138">
        <f t="shared" si="4"/>
        <v>8.6297790156755996E-2</v>
      </c>
      <c r="E55" s="19">
        <v>4.2170785137308903E-2</v>
      </c>
      <c r="F55" s="144">
        <f t="shared" si="5"/>
        <v>0</v>
      </c>
      <c r="G55" s="144">
        <f>SUM(E55:F55)</f>
        <v>4.2170785137308903E-2</v>
      </c>
      <c r="H55" s="20"/>
      <c r="I55" s="21">
        <v>1</v>
      </c>
      <c r="J55" s="148">
        <f>(1-I55)*J57+J57</f>
        <v>11000</v>
      </c>
      <c r="K55" s="22">
        <v>0</v>
      </c>
      <c r="L55" s="150">
        <f t="shared" si="8"/>
        <v>0</v>
      </c>
      <c r="M55" s="150">
        <f t="shared" si="9"/>
        <v>0</v>
      </c>
      <c r="N55" s="151">
        <f t="shared" si="6"/>
        <v>0</v>
      </c>
      <c r="O55" s="85"/>
      <c r="P55" s="85"/>
    </row>
    <row r="56" spans="2:16">
      <c r="B56" s="157" t="s">
        <v>44</v>
      </c>
      <c r="C56" s="159"/>
      <c r="D56" s="138">
        <f>D55</f>
        <v>8.6297790156755996E-2</v>
      </c>
      <c r="E56" s="138">
        <f>SUM(E27:E55)</f>
        <v>5.6315017373010812E-2</v>
      </c>
      <c r="F56" s="160">
        <f>SUM(F27:F55)</f>
        <v>2.9982772783745181E-2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8.6297790156755996E-2</v>
      </c>
      <c r="E57" s="138"/>
      <c r="F57" s="27">
        <v>0</v>
      </c>
      <c r="G57" s="137"/>
      <c r="H57" s="137"/>
      <c r="I57" s="140" t="s">
        <v>46</v>
      </c>
      <c r="J57" s="165">
        <f>D14</f>
        <v>11000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219">
        <v>4.1200000000000001E-2</v>
      </c>
      <c r="D58" s="138">
        <f>D57+F58</f>
        <v>8.9853259111214348E-2</v>
      </c>
      <c r="E58" s="138"/>
      <c r="F58" s="167">
        <f>D55*C58</f>
        <v>3.555468954458347E-3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28">
        <v>0.03</v>
      </c>
      <c r="D59" s="138">
        <f>D58+F59</f>
        <v>9.2442192815917035E-2</v>
      </c>
      <c r="E59" s="138"/>
      <c r="F59" s="167">
        <f>D56*C59</f>
        <v>2.5889337047026798E-3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29" t="s">
        <v>50</v>
      </c>
      <c r="D60" s="138">
        <f>D59+F60</f>
        <v>9.2442192815917035E-2</v>
      </c>
      <c r="E60" s="138"/>
      <c r="F60" s="27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s="210" customFormat="1" ht="21" thickBot="1">
      <c r="B61" s="204" t="s">
        <v>51</v>
      </c>
      <c r="C61" s="205"/>
      <c r="D61" s="243">
        <f>D60</f>
        <v>9.2442192815917035E-2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2.9982772783745181E-2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2.5202430555555558E-2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9.9897048611111193E-4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3.7813717420785171E-3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5.6315017373010812E-2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218">
        <f>SUM(H28:H55)</f>
        <v>5.625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0.85791649999999986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59"/>
      <c r="C73" s="260"/>
      <c r="D73" s="260"/>
      <c r="E73" s="260"/>
      <c r="F73" s="261"/>
    </row>
    <row r="74" spans="2:16">
      <c r="B74" s="262"/>
      <c r="C74" s="263"/>
      <c r="D74" s="263"/>
      <c r="E74" s="263"/>
      <c r="F74" s="264"/>
    </row>
    <row r="75" spans="2:16" ht="15" thickBot="1">
      <c r="B75" s="265"/>
      <c r="C75" s="266"/>
      <c r="D75" s="266"/>
      <c r="E75" s="266"/>
      <c r="F75" s="267"/>
    </row>
  </sheetData>
  <mergeCells count="4">
    <mergeCell ref="B7:B9"/>
    <mergeCell ref="B12:B14"/>
    <mergeCell ref="B18:B24"/>
    <mergeCell ref="B73:F75"/>
  </mergeCells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F60 F57 E28:E55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5"/>
  <sheetViews>
    <sheetView showGridLines="0" zoomScale="80" zoomScaleNormal="80" zoomScalePageLayoutView="80" workbookViewId="0">
      <selection activeCell="B1" sqref="B1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42" style="33" bestFit="1" customWidth="1"/>
    <col min="4" max="4" width="24.5" style="33" customWidth="1"/>
    <col min="5" max="5" width="20.5" style="33" customWidth="1"/>
    <col min="6" max="6" width="20.1640625" style="33" customWidth="1"/>
    <col min="7" max="7" width="23.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42440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108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ROUNDUP(3600/H69*20*I70,-2)</f>
        <v>27700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15" hidden="1" thickBot="1">
      <c r="B16" s="102"/>
      <c r="C16" s="103"/>
      <c r="D16" s="98" t="str">
        <f>D18&amp;"/"&amp;D19&amp;"/"&amp;TEXT(D20,"$#,###.000")&amp;"/"&amp;TEXT(D22,"$#,###.000")</f>
        <v>POLYPROPYLEN (M0STEN M1230),  5090T natural/PP/$1.878/$.017</v>
      </c>
      <c r="E16" s="104" t="str">
        <f t="shared" ref="E16:N16" si="0">E18&amp;"/"&amp;E19&amp;"/"&amp;TEXT(E20,"$#,###.000")&amp;"/"&amp;TEXT(E22,"$#,###.000")</f>
        <v>POLYPROPYLEN (M0STEN M1230),  5090T Blue/PP/$2.646/$.012</v>
      </c>
      <c r="F16" s="105" t="str">
        <f t="shared" si="0"/>
        <v>//$.000/$.000</v>
      </c>
      <c r="G16" s="106" t="str">
        <f t="shared" si="0"/>
        <v>//$.000/$.000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>
        <f t="shared" ref="E17:N17" si="1">IF(E18="","",1)</f>
        <v>1</v>
      </c>
      <c r="F17" s="105" t="str">
        <f t="shared" si="1"/>
        <v/>
      </c>
      <c r="G17" s="106" t="str">
        <f t="shared" si="1"/>
        <v/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28">
      <c r="B18" s="256" t="s">
        <v>20</v>
      </c>
      <c r="C18" s="87" t="s">
        <v>21</v>
      </c>
      <c r="D18" s="211" t="s">
        <v>101</v>
      </c>
      <c r="E18" s="211" t="s">
        <v>102</v>
      </c>
      <c r="F18" s="211"/>
      <c r="G18" s="211"/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105</v>
      </c>
      <c r="E19" s="14" t="s">
        <v>105</v>
      </c>
      <c r="F19" s="14"/>
      <c r="G19" s="14"/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13">
        <v>1.8777798659399862</v>
      </c>
      <c r="E20" s="213">
        <v>2.645962538369981</v>
      </c>
      <c r="F20" s="16"/>
      <c r="G20" s="16"/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13">
        <v>8.8000000000000005E-3</v>
      </c>
      <c r="E21" s="14">
        <v>4.4999999999999997E-3</v>
      </c>
      <c r="F21" s="14"/>
      <c r="G21" s="14"/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1.6524462820271878E-2</v>
      </c>
      <c r="E22" s="118">
        <f t="shared" si="2"/>
        <v>1.1906831422664913E-2</v>
      </c>
      <c r="F22" s="118">
        <f t="shared" si="2"/>
        <v>0</v>
      </c>
      <c r="G22" s="118">
        <f t="shared" si="2"/>
        <v>0</v>
      </c>
      <c r="H22" s="118">
        <f t="shared" si="2"/>
        <v>0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>
        <v>1</v>
      </c>
      <c r="F23" s="9"/>
      <c r="G23" s="9"/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30">
        <f t="shared" ref="D24:N24" si="3">(D22*D23)</f>
        <v>1.6524462820271878E-2</v>
      </c>
      <c r="E24" s="31">
        <f t="shared" si="3"/>
        <v>1.1906831422664913E-2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2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2.8431294242936792E-2</v>
      </c>
      <c r="E27" s="139">
        <f>SUM(D24:J24)</f>
        <v>2.8431294242936792E-2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141</v>
      </c>
      <c r="D28" s="138">
        <f t="shared" ref="D28:D55" si="4">D27+E28+F28</f>
        <v>6.97232676974711E-2</v>
      </c>
      <c r="E28" s="19">
        <v>3.3090779439934298E-2</v>
      </c>
      <c r="F28" s="144">
        <f t="shared" ref="F28:F55" si="5">SUM(L28:N28)</f>
        <v>8.2011940146000072E-3</v>
      </c>
      <c r="G28" s="214" t="s">
        <v>109</v>
      </c>
      <c r="H28" s="20">
        <f>26/16</f>
        <v>1.625</v>
      </c>
      <c r="I28" s="216">
        <v>0.98</v>
      </c>
      <c r="J28" s="148">
        <f>(1-I28)*J29+J29</f>
        <v>28819.08</v>
      </c>
      <c r="K28" s="251">
        <v>16.577523539709546</v>
      </c>
      <c r="L28" s="150">
        <f>(K28/3600)*H28</f>
        <v>7.4829099311188923E-3</v>
      </c>
      <c r="M28" s="144">
        <f>(1-I28)*L28</f>
        <v>1.4965819862237798E-4</v>
      </c>
      <c r="N28" s="151">
        <f t="shared" ref="N28:N55" si="6">(1-I28)*D27</f>
        <v>5.6862588485873632E-4</v>
      </c>
      <c r="O28" s="85"/>
      <c r="P28" s="85"/>
    </row>
    <row r="29" spans="2:23">
      <c r="B29" s="136">
        <v>2</v>
      </c>
      <c r="C29" s="244" t="s">
        <v>149</v>
      </c>
      <c r="D29" s="138">
        <f t="shared" si="4"/>
        <v>9.3347920551420521E-2</v>
      </c>
      <c r="E29" s="19">
        <v>1.66E-2</v>
      </c>
      <c r="F29" s="144">
        <f t="shared" si="5"/>
        <v>7.0246528539494226E-3</v>
      </c>
      <c r="G29" s="214" t="s">
        <v>110</v>
      </c>
      <c r="H29" s="20">
        <f>28/32</f>
        <v>0.875</v>
      </c>
      <c r="I29" s="216">
        <v>0.98</v>
      </c>
      <c r="J29" s="148">
        <f t="shared" ref="J29:J54" si="7">(1-I29)*J30+J30</f>
        <v>28254</v>
      </c>
      <c r="K29" s="251">
        <f>24.61-3.8/2</f>
        <v>22.71</v>
      </c>
      <c r="L29" s="150">
        <f t="shared" ref="L29:L55" si="8">(K29/3600)*H29</f>
        <v>5.5197916666666668E-3</v>
      </c>
      <c r="M29" s="150">
        <f t="shared" ref="M29:M55" si="9">(1-I29)*L29</f>
        <v>1.1039583333333344E-4</v>
      </c>
      <c r="N29" s="151">
        <f t="shared" si="6"/>
        <v>1.3944653539494233E-3</v>
      </c>
      <c r="O29" s="85"/>
      <c r="P29" s="85"/>
    </row>
    <row r="30" spans="2:23">
      <c r="B30" s="136">
        <v>3</v>
      </c>
      <c r="C30" s="23"/>
      <c r="D30" s="138">
        <f t="shared" si="4"/>
        <v>9.3347920551420521E-2</v>
      </c>
      <c r="E30" s="19">
        <v>0</v>
      </c>
      <c r="F30" s="144">
        <f t="shared" si="5"/>
        <v>0</v>
      </c>
      <c r="G30" s="23"/>
      <c r="H30" s="20"/>
      <c r="I30" s="21">
        <v>1</v>
      </c>
      <c r="J30" s="148">
        <f t="shared" si="7"/>
        <v>27700</v>
      </c>
      <c r="K30" s="22">
        <v>0</v>
      </c>
      <c r="L30" s="150">
        <f t="shared" si="8"/>
        <v>0</v>
      </c>
      <c r="M30" s="150">
        <f t="shared" si="9"/>
        <v>0</v>
      </c>
      <c r="N30" s="151">
        <f t="shared" si="6"/>
        <v>0</v>
      </c>
      <c r="O30" s="85"/>
      <c r="P30" s="85"/>
    </row>
    <row r="31" spans="2:23">
      <c r="B31" s="136">
        <v>4</v>
      </c>
      <c r="C31" s="23"/>
      <c r="D31" s="138">
        <f t="shared" si="4"/>
        <v>9.3347920551420521E-2</v>
      </c>
      <c r="E31" s="19">
        <v>0</v>
      </c>
      <c r="F31" s="144">
        <f t="shared" si="5"/>
        <v>0</v>
      </c>
      <c r="G31" s="23"/>
      <c r="H31" s="20"/>
      <c r="I31" s="21">
        <v>1</v>
      </c>
      <c r="J31" s="148">
        <f t="shared" si="7"/>
        <v>27700</v>
      </c>
      <c r="K31" s="22">
        <v>0</v>
      </c>
      <c r="L31" s="150">
        <f t="shared" si="8"/>
        <v>0</v>
      </c>
      <c r="M31" s="150">
        <f t="shared" si="9"/>
        <v>0</v>
      </c>
      <c r="N31" s="151">
        <f t="shared" si="6"/>
        <v>0</v>
      </c>
      <c r="O31" s="85"/>
      <c r="P31" s="85"/>
    </row>
    <row r="32" spans="2:23">
      <c r="B32" s="136">
        <v>5</v>
      </c>
      <c r="C32" s="23"/>
      <c r="D32" s="138">
        <f t="shared" si="4"/>
        <v>9.3347920551420521E-2</v>
      </c>
      <c r="E32" s="19">
        <v>0</v>
      </c>
      <c r="F32" s="144">
        <f t="shared" si="5"/>
        <v>0</v>
      </c>
      <c r="G32" s="23"/>
      <c r="H32" s="20"/>
      <c r="I32" s="21">
        <v>1</v>
      </c>
      <c r="J32" s="148">
        <f t="shared" si="7"/>
        <v>27700</v>
      </c>
      <c r="K32" s="22">
        <v>0</v>
      </c>
      <c r="L32" s="150">
        <f t="shared" si="8"/>
        <v>0</v>
      </c>
      <c r="M32" s="150">
        <f t="shared" si="9"/>
        <v>0</v>
      </c>
      <c r="N32" s="151">
        <f t="shared" si="6"/>
        <v>0</v>
      </c>
      <c r="O32" s="85"/>
      <c r="P32" s="85"/>
    </row>
    <row r="33" spans="2:16" hidden="1">
      <c r="B33" s="136">
        <v>6</v>
      </c>
      <c r="C33" s="4"/>
      <c r="D33" s="138">
        <f t="shared" si="4"/>
        <v>9.3347920551420521E-2</v>
      </c>
      <c r="E33" s="19">
        <v>0</v>
      </c>
      <c r="F33" s="144">
        <f t="shared" si="5"/>
        <v>0</v>
      </c>
      <c r="G33" s="25"/>
      <c r="H33" s="20"/>
      <c r="I33" s="21">
        <v>1</v>
      </c>
      <c r="J33" s="148">
        <f t="shared" si="7"/>
        <v>27700</v>
      </c>
      <c r="K33" s="22">
        <v>0</v>
      </c>
      <c r="L33" s="150">
        <f t="shared" si="8"/>
        <v>0</v>
      </c>
      <c r="M33" s="150">
        <f t="shared" si="9"/>
        <v>0</v>
      </c>
      <c r="N33" s="151">
        <f t="shared" si="6"/>
        <v>0</v>
      </c>
      <c r="O33" s="85"/>
      <c r="P33" s="85"/>
    </row>
    <row r="34" spans="2:16" hidden="1">
      <c r="B34" s="136">
        <v>7</v>
      </c>
      <c r="C34" s="4"/>
      <c r="D34" s="138">
        <f t="shared" si="4"/>
        <v>9.3347920551420521E-2</v>
      </c>
      <c r="E34" s="19">
        <v>0</v>
      </c>
      <c r="F34" s="144">
        <f t="shared" si="5"/>
        <v>0</v>
      </c>
      <c r="G34" s="25"/>
      <c r="H34" s="20"/>
      <c r="I34" s="21">
        <v>1</v>
      </c>
      <c r="J34" s="148">
        <f t="shared" si="7"/>
        <v>27700</v>
      </c>
      <c r="K34" s="22">
        <v>0</v>
      </c>
      <c r="L34" s="150">
        <f t="shared" si="8"/>
        <v>0</v>
      </c>
      <c r="M34" s="150">
        <f t="shared" si="9"/>
        <v>0</v>
      </c>
      <c r="N34" s="151">
        <f t="shared" si="6"/>
        <v>0</v>
      </c>
      <c r="O34" s="85"/>
      <c r="P34" s="85"/>
    </row>
    <row r="35" spans="2:16" hidden="1">
      <c r="B35" s="136">
        <v>8</v>
      </c>
      <c r="C35" s="24"/>
      <c r="D35" s="138">
        <f t="shared" si="4"/>
        <v>9.3347920551420521E-2</v>
      </c>
      <c r="E35" s="19">
        <v>0</v>
      </c>
      <c r="F35" s="144">
        <f t="shared" si="5"/>
        <v>0</v>
      </c>
      <c r="G35" s="24"/>
      <c r="H35" s="20"/>
      <c r="I35" s="21">
        <v>1</v>
      </c>
      <c r="J35" s="148">
        <f t="shared" si="7"/>
        <v>27700</v>
      </c>
      <c r="K35" s="22">
        <v>0</v>
      </c>
      <c r="L35" s="150">
        <f t="shared" si="8"/>
        <v>0</v>
      </c>
      <c r="M35" s="150">
        <f t="shared" si="9"/>
        <v>0</v>
      </c>
      <c r="N35" s="151">
        <f t="shared" si="6"/>
        <v>0</v>
      </c>
      <c r="O35" s="85"/>
      <c r="P35" s="85"/>
    </row>
    <row r="36" spans="2:16" hidden="1">
      <c r="B36" s="136">
        <v>9</v>
      </c>
      <c r="C36" s="24"/>
      <c r="D36" s="138">
        <f t="shared" si="4"/>
        <v>9.3347920551420521E-2</v>
      </c>
      <c r="E36" s="19">
        <v>0</v>
      </c>
      <c r="F36" s="144">
        <f t="shared" si="5"/>
        <v>0</v>
      </c>
      <c r="G36" s="24"/>
      <c r="H36" s="20"/>
      <c r="I36" s="21">
        <v>1</v>
      </c>
      <c r="J36" s="148">
        <f t="shared" si="7"/>
        <v>27700</v>
      </c>
      <c r="K36" s="22">
        <v>0</v>
      </c>
      <c r="L36" s="150">
        <f t="shared" si="8"/>
        <v>0</v>
      </c>
      <c r="M36" s="150">
        <f t="shared" si="9"/>
        <v>0</v>
      </c>
      <c r="N36" s="151">
        <f t="shared" si="6"/>
        <v>0</v>
      </c>
      <c r="O36" s="85"/>
      <c r="P36" s="85"/>
    </row>
    <row r="37" spans="2:16" hidden="1">
      <c r="B37" s="136">
        <v>10</v>
      </c>
      <c r="C37" s="4"/>
      <c r="D37" s="138">
        <f t="shared" si="4"/>
        <v>9.3347920551420521E-2</v>
      </c>
      <c r="E37" s="19">
        <v>0</v>
      </c>
      <c r="F37" s="144">
        <f t="shared" si="5"/>
        <v>0</v>
      </c>
      <c r="G37" s="23"/>
      <c r="H37" s="20"/>
      <c r="I37" s="21">
        <v>1</v>
      </c>
      <c r="J37" s="148">
        <f>(1-I37)*J38+J38</f>
        <v>27700</v>
      </c>
      <c r="K37" s="22">
        <v>0</v>
      </c>
      <c r="L37" s="150">
        <f t="shared" si="8"/>
        <v>0</v>
      </c>
      <c r="M37" s="150">
        <f t="shared" si="9"/>
        <v>0</v>
      </c>
      <c r="N37" s="151">
        <f t="shared" si="6"/>
        <v>0</v>
      </c>
      <c r="O37" s="85"/>
      <c r="P37" s="85"/>
    </row>
    <row r="38" spans="2:16" hidden="1">
      <c r="B38" s="136">
        <v>11</v>
      </c>
      <c r="C38" s="23"/>
      <c r="D38" s="138">
        <f t="shared" si="4"/>
        <v>9.3347920551420521E-2</v>
      </c>
      <c r="E38" s="19">
        <v>0</v>
      </c>
      <c r="F38" s="144">
        <f t="shared" si="5"/>
        <v>0</v>
      </c>
      <c r="G38" s="23"/>
      <c r="H38" s="20"/>
      <c r="I38" s="21">
        <v>1</v>
      </c>
      <c r="J38" s="148">
        <f t="shared" si="7"/>
        <v>27700</v>
      </c>
      <c r="K38" s="22">
        <v>0</v>
      </c>
      <c r="L38" s="150">
        <f t="shared" si="8"/>
        <v>0</v>
      </c>
      <c r="M38" s="150">
        <f t="shared" si="9"/>
        <v>0</v>
      </c>
      <c r="N38" s="151">
        <f t="shared" si="6"/>
        <v>0</v>
      </c>
      <c r="O38" s="85"/>
      <c r="P38" s="85"/>
    </row>
    <row r="39" spans="2:16" hidden="1">
      <c r="B39" s="136">
        <v>12</v>
      </c>
      <c r="C39" s="25"/>
      <c r="D39" s="138">
        <f t="shared" si="4"/>
        <v>9.3347920551420521E-2</v>
      </c>
      <c r="E39" s="19">
        <v>0</v>
      </c>
      <c r="F39" s="144">
        <f t="shared" si="5"/>
        <v>0</v>
      </c>
      <c r="G39" s="23"/>
      <c r="H39" s="20"/>
      <c r="I39" s="21">
        <v>1</v>
      </c>
      <c r="J39" s="148">
        <f t="shared" si="7"/>
        <v>27700</v>
      </c>
      <c r="K39" s="22">
        <v>0</v>
      </c>
      <c r="L39" s="150">
        <f t="shared" si="8"/>
        <v>0</v>
      </c>
      <c r="M39" s="150">
        <f t="shared" si="9"/>
        <v>0</v>
      </c>
      <c r="N39" s="151">
        <f t="shared" si="6"/>
        <v>0</v>
      </c>
      <c r="O39" s="85"/>
      <c r="P39" s="85"/>
    </row>
    <row r="40" spans="2:16" hidden="1">
      <c r="B40" s="136">
        <v>13</v>
      </c>
      <c r="C40" s="4"/>
      <c r="D40" s="138">
        <f t="shared" si="4"/>
        <v>9.3347920551420521E-2</v>
      </c>
      <c r="E40" s="19">
        <v>0</v>
      </c>
      <c r="F40" s="144">
        <f t="shared" si="5"/>
        <v>0</v>
      </c>
      <c r="G40" s="23"/>
      <c r="H40" s="20"/>
      <c r="I40" s="21">
        <v>1</v>
      </c>
      <c r="J40" s="148">
        <f t="shared" si="7"/>
        <v>27700</v>
      </c>
      <c r="K40" s="22">
        <v>0</v>
      </c>
      <c r="L40" s="150">
        <f t="shared" si="8"/>
        <v>0</v>
      </c>
      <c r="M40" s="150">
        <f t="shared" si="9"/>
        <v>0</v>
      </c>
      <c r="N40" s="151">
        <f t="shared" si="6"/>
        <v>0</v>
      </c>
      <c r="O40" s="85"/>
      <c r="P40" s="85"/>
    </row>
    <row r="41" spans="2:16" hidden="1">
      <c r="B41" s="136">
        <v>14</v>
      </c>
      <c r="C41" s="4"/>
      <c r="D41" s="138">
        <f t="shared" si="4"/>
        <v>9.3347920551420521E-2</v>
      </c>
      <c r="E41" s="19">
        <v>0</v>
      </c>
      <c r="F41" s="144">
        <f t="shared" si="5"/>
        <v>0</v>
      </c>
      <c r="G41" s="23"/>
      <c r="H41" s="20"/>
      <c r="I41" s="21">
        <v>1</v>
      </c>
      <c r="J41" s="148">
        <f t="shared" si="7"/>
        <v>27700</v>
      </c>
      <c r="K41" s="22">
        <v>0</v>
      </c>
      <c r="L41" s="150">
        <f t="shared" si="8"/>
        <v>0</v>
      </c>
      <c r="M41" s="150">
        <f t="shared" si="9"/>
        <v>0</v>
      </c>
      <c r="N41" s="151">
        <f t="shared" si="6"/>
        <v>0</v>
      </c>
      <c r="O41" s="85"/>
      <c r="P41" s="85"/>
    </row>
    <row r="42" spans="2:16" hidden="1">
      <c r="B42" s="136">
        <v>15</v>
      </c>
      <c r="C42" s="23"/>
      <c r="D42" s="138">
        <f t="shared" si="4"/>
        <v>9.3347920551420521E-2</v>
      </c>
      <c r="E42" s="19">
        <v>0</v>
      </c>
      <c r="F42" s="144">
        <f t="shared" si="5"/>
        <v>0</v>
      </c>
      <c r="G42" s="25"/>
      <c r="H42" s="20"/>
      <c r="I42" s="21">
        <v>1</v>
      </c>
      <c r="J42" s="148">
        <f t="shared" si="7"/>
        <v>27700</v>
      </c>
      <c r="K42" s="22">
        <v>0</v>
      </c>
      <c r="L42" s="150">
        <f t="shared" si="8"/>
        <v>0</v>
      </c>
      <c r="M42" s="150">
        <f t="shared" si="9"/>
        <v>0</v>
      </c>
      <c r="N42" s="151">
        <f t="shared" si="6"/>
        <v>0</v>
      </c>
      <c r="O42" s="85"/>
      <c r="P42" s="85"/>
    </row>
    <row r="43" spans="2:16" hidden="1">
      <c r="B43" s="136">
        <v>16</v>
      </c>
      <c r="C43" s="23"/>
      <c r="D43" s="138">
        <f t="shared" si="4"/>
        <v>9.3347920551420521E-2</v>
      </c>
      <c r="E43" s="19">
        <v>0</v>
      </c>
      <c r="F43" s="144">
        <f t="shared" si="5"/>
        <v>0</v>
      </c>
      <c r="G43" s="25"/>
      <c r="H43" s="20"/>
      <c r="I43" s="21">
        <v>1</v>
      </c>
      <c r="J43" s="148">
        <f t="shared" si="7"/>
        <v>27700</v>
      </c>
      <c r="K43" s="22">
        <v>0</v>
      </c>
      <c r="L43" s="150">
        <f t="shared" si="8"/>
        <v>0</v>
      </c>
      <c r="M43" s="150">
        <f t="shared" si="9"/>
        <v>0</v>
      </c>
      <c r="N43" s="151">
        <f t="shared" si="6"/>
        <v>0</v>
      </c>
      <c r="O43" s="85"/>
      <c r="P43" s="85"/>
    </row>
    <row r="44" spans="2:16" hidden="1">
      <c r="B44" s="136">
        <v>17</v>
      </c>
      <c r="C44" s="4"/>
      <c r="D44" s="138">
        <f t="shared" si="4"/>
        <v>9.3347920551420521E-2</v>
      </c>
      <c r="E44" s="19">
        <v>0</v>
      </c>
      <c r="F44" s="144">
        <f t="shared" si="5"/>
        <v>0</v>
      </c>
      <c r="G44" s="25"/>
      <c r="H44" s="20"/>
      <c r="I44" s="21">
        <v>1</v>
      </c>
      <c r="J44" s="148">
        <f t="shared" si="7"/>
        <v>27700</v>
      </c>
      <c r="K44" s="22">
        <v>0</v>
      </c>
      <c r="L44" s="150">
        <f t="shared" si="8"/>
        <v>0</v>
      </c>
      <c r="M44" s="150">
        <f t="shared" si="9"/>
        <v>0</v>
      </c>
      <c r="N44" s="151">
        <f t="shared" si="6"/>
        <v>0</v>
      </c>
      <c r="O44" s="85"/>
      <c r="P44" s="85"/>
    </row>
    <row r="45" spans="2:16" hidden="1">
      <c r="B45" s="136">
        <v>18</v>
      </c>
      <c r="C45" s="26"/>
      <c r="D45" s="138">
        <f t="shared" si="4"/>
        <v>9.3347920551420521E-2</v>
      </c>
      <c r="E45" s="19">
        <v>0</v>
      </c>
      <c r="F45" s="144">
        <f t="shared" si="5"/>
        <v>0</v>
      </c>
      <c r="G45" s="25"/>
      <c r="H45" s="20"/>
      <c r="I45" s="21">
        <v>1</v>
      </c>
      <c r="J45" s="148">
        <f t="shared" si="7"/>
        <v>27700</v>
      </c>
      <c r="K45" s="22">
        <v>0</v>
      </c>
      <c r="L45" s="150">
        <f t="shared" si="8"/>
        <v>0</v>
      </c>
      <c r="M45" s="150">
        <f t="shared" si="9"/>
        <v>0</v>
      </c>
      <c r="N45" s="151">
        <f t="shared" si="6"/>
        <v>0</v>
      </c>
      <c r="O45" s="85"/>
      <c r="P45" s="85"/>
    </row>
    <row r="46" spans="2:16" hidden="1">
      <c r="B46" s="136">
        <v>19</v>
      </c>
      <c r="C46" s="25"/>
      <c r="D46" s="138">
        <f t="shared" si="4"/>
        <v>9.3347920551420521E-2</v>
      </c>
      <c r="E46" s="19">
        <v>0</v>
      </c>
      <c r="F46" s="144">
        <f t="shared" si="5"/>
        <v>0</v>
      </c>
      <c r="G46" s="25"/>
      <c r="H46" s="20"/>
      <c r="I46" s="21">
        <v>1</v>
      </c>
      <c r="J46" s="148">
        <f t="shared" si="7"/>
        <v>27700</v>
      </c>
      <c r="K46" s="22">
        <v>0</v>
      </c>
      <c r="L46" s="150">
        <f t="shared" si="8"/>
        <v>0</v>
      </c>
      <c r="M46" s="150">
        <f t="shared" si="9"/>
        <v>0</v>
      </c>
      <c r="N46" s="151">
        <f t="shared" si="6"/>
        <v>0</v>
      </c>
      <c r="O46" s="85"/>
      <c r="P46" s="85"/>
    </row>
    <row r="47" spans="2:16" hidden="1">
      <c r="B47" s="136">
        <v>20</v>
      </c>
      <c r="C47" s="25"/>
      <c r="D47" s="138">
        <f t="shared" si="4"/>
        <v>9.3347920551420521E-2</v>
      </c>
      <c r="E47" s="19">
        <v>0</v>
      </c>
      <c r="F47" s="144">
        <f t="shared" si="5"/>
        <v>0</v>
      </c>
      <c r="G47" s="25"/>
      <c r="H47" s="20"/>
      <c r="I47" s="21">
        <v>1</v>
      </c>
      <c r="J47" s="148">
        <f t="shared" si="7"/>
        <v>27700</v>
      </c>
      <c r="K47" s="22">
        <v>0</v>
      </c>
      <c r="L47" s="150">
        <f t="shared" si="8"/>
        <v>0</v>
      </c>
      <c r="M47" s="150">
        <f t="shared" si="9"/>
        <v>0</v>
      </c>
      <c r="N47" s="151">
        <f t="shared" si="6"/>
        <v>0</v>
      </c>
      <c r="O47" s="85"/>
      <c r="P47" s="85"/>
    </row>
    <row r="48" spans="2:16" hidden="1">
      <c r="B48" s="136">
        <v>21</v>
      </c>
      <c r="C48" s="25"/>
      <c r="D48" s="138">
        <f t="shared" si="4"/>
        <v>9.3347920551420521E-2</v>
      </c>
      <c r="E48" s="19">
        <v>0</v>
      </c>
      <c r="F48" s="144">
        <f t="shared" si="5"/>
        <v>0</v>
      </c>
      <c r="G48" s="25"/>
      <c r="H48" s="20"/>
      <c r="I48" s="21">
        <v>1</v>
      </c>
      <c r="J48" s="148">
        <f t="shared" si="7"/>
        <v>27700</v>
      </c>
      <c r="K48" s="22">
        <v>0</v>
      </c>
      <c r="L48" s="150">
        <f t="shared" si="8"/>
        <v>0</v>
      </c>
      <c r="M48" s="150">
        <f t="shared" si="9"/>
        <v>0</v>
      </c>
      <c r="N48" s="151">
        <f t="shared" si="6"/>
        <v>0</v>
      </c>
      <c r="O48" s="85"/>
      <c r="P48" s="85"/>
    </row>
    <row r="49" spans="2:16" hidden="1">
      <c r="B49" s="136">
        <v>22</v>
      </c>
      <c r="C49" s="25"/>
      <c r="D49" s="138">
        <f t="shared" si="4"/>
        <v>9.3347920551420521E-2</v>
      </c>
      <c r="E49" s="19">
        <v>0</v>
      </c>
      <c r="F49" s="144">
        <f t="shared" si="5"/>
        <v>0</v>
      </c>
      <c r="G49" s="25"/>
      <c r="H49" s="20"/>
      <c r="I49" s="21">
        <v>1</v>
      </c>
      <c r="J49" s="148">
        <f t="shared" si="7"/>
        <v>27700</v>
      </c>
      <c r="K49" s="22">
        <v>0</v>
      </c>
      <c r="L49" s="150">
        <f t="shared" si="8"/>
        <v>0</v>
      </c>
      <c r="M49" s="150">
        <f t="shared" si="9"/>
        <v>0</v>
      </c>
      <c r="N49" s="151">
        <f t="shared" si="6"/>
        <v>0</v>
      </c>
      <c r="O49" s="85"/>
      <c r="P49" s="85"/>
    </row>
    <row r="50" spans="2:16" hidden="1">
      <c r="B50" s="136">
        <v>23</v>
      </c>
      <c r="C50" s="25"/>
      <c r="D50" s="138">
        <f t="shared" si="4"/>
        <v>9.3347920551420521E-2</v>
      </c>
      <c r="E50" s="19">
        <v>0</v>
      </c>
      <c r="F50" s="144">
        <f t="shared" si="5"/>
        <v>0</v>
      </c>
      <c r="G50" s="25"/>
      <c r="H50" s="20"/>
      <c r="I50" s="21">
        <v>1</v>
      </c>
      <c r="J50" s="148">
        <f t="shared" si="7"/>
        <v>27700</v>
      </c>
      <c r="K50" s="22">
        <v>0</v>
      </c>
      <c r="L50" s="150">
        <f t="shared" si="8"/>
        <v>0</v>
      </c>
      <c r="M50" s="150">
        <f t="shared" si="9"/>
        <v>0</v>
      </c>
      <c r="N50" s="151">
        <f t="shared" si="6"/>
        <v>0</v>
      </c>
      <c r="O50" s="85"/>
      <c r="P50" s="85"/>
    </row>
    <row r="51" spans="2:16" hidden="1">
      <c r="B51" s="136">
        <v>24</v>
      </c>
      <c r="C51" s="4"/>
      <c r="D51" s="138">
        <f t="shared" si="4"/>
        <v>9.3347920551420521E-2</v>
      </c>
      <c r="E51" s="19">
        <v>0</v>
      </c>
      <c r="F51" s="144">
        <f t="shared" si="5"/>
        <v>0</v>
      </c>
      <c r="G51" s="25"/>
      <c r="H51" s="20"/>
      <c r="I51" s="21">
        <v>1</v>
      </c>
      <c r="J51" s="148">
        <f t="shared" si="7"/>
        <v>27700</v>
      </c>
      <c r="K51" s="22">
        <v>0</v>
      </c>
      <c r="L51" s="150">
        <f t="shared" si="8"/>
        <v>0</v>
      </c>
      <c r="M51" s="150">
        <f t="shared" si="9"/>
        <v>0</v>
      </c>
      <c r="N51" s="151">
        <f t="shared" si="6"/>
        <v>0</v>
      </c>
      <c r="O51" s="85"/>
      <c r="P51" s="85"/>
    </row>
    <row r="52" spans="2:16" hidden="1">
      <c r="B52" s="136">
        <v>25</v>
      </c>
      <c r="C52" s="4"/>
      <c r="D52" s="138">
        <f t="shared" si="4"/>
        <v>9.3347920551420521E-2</v>
      </c>
      <c r="E52" s="19">
        <v>0</v>
      </c>
      <c r="F52" s="144">
        <f t="shared" si="5"/>
        <v>0</v>
      </c>
      <c r="G52" s="25"/>
      <c r="H52" s="20"/>
      <c r="I52" s="21">
        <v>1</v>
      </c>
      <c r="J52" s="148">
        <f t="shared" si="7"/>
        <v>27700</v>
      </c>
      <c r="K52" s="22">
        <v>0</v>
      </c>
      <c r="L52" s="150">
        <f t="shared" si="8"/>
        <v>0</v>
      </c>
      <c r="M52" s="150">
        <f t="shared" si="9"/>
        <v>0</v>
      </c>
      <c r="N52" s="151">
        <f t="shared" si="6"/>
        <v>0</v>
      </c>
      <c r="O52" s="85"/>
      <c r="P52" s="85"/>
    </row>
    <row r="53" spans="2:16" hidden="1">
      <c r="B53" s="136">
        <v>26</v>
      </c>
      <c r="C53" s="4"/>
      <c r="D53" s="138">
        <f t="shared" si="4"/>
        <v>9.3347920551420521E-2</v>
      </c>
      <c r="E53" s="19">
        <v>0</v>
      </c>
      <c r="F53" s="144">
        <f t="shared" si="5"/>
        <v>0</v>
      </c>
      <c r="G53" s="25"/>
      <c r="H53" s="20"/>
      <c r="I53" s="21">
        <v>1</v>
      </c>
      <c r="J53" s="148">
        <f t="shared" si="7"/>
        <v>27700</v>
      </c>
      <c r="K53" s="22">
        <v>0</v>
      </c>
      <c r="L53" s="150">
        <f t="shared" si="8"/>
        <v>0</v>
      </c>
      <c r="M53" s="150">
        <f t="shared" si="9"/>
        <v>0</v>
      </c>
      <c r="N53" s="151">
        <f t="shared" si="6"/>
        <v>0</v>
      </c>
      <c r="O53" s="85"/>
      <c r="P53" s="85"/>
    </row>
    <row r="54" spans="2:16">
      <c r="B54" s="157" t="s">
        <v>42</v>
      </c>
      <c r="C54" s="158"/>
      <c r="D54" s="138">
        <f>D53+E54+F54</f>
        <v>9.3347920551420521E-2</v>
      </c>
      <c r="E54" s="19">
        <v>0</v>
      </c>
      <c r="F54" s="144">
        <f t="shared" si="5"/>
        <v>0</v>
      </c>
      <c r="G54" s="144">
        <f>SUM(E54:F54)</f>
        <v>0</v>
      </c>
      <c r="H54" s="20"/>
      <c r="I54" s="21">
        <v>1</v>
      </c>
      <c r="J54" s="148">
        <f t="shared" si="7"/>
        <v>27700</v>
      </c>
      <c r="K54" s="22">
        <v>0</v>
      </c>
      <c r="L54" s="150">
        <f t="shared" si="8"/>
        <v>0</v>
      </c>
      <c r="M54" s="150">
        <f t="shared" si="9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/>
      <c r="D55" s="138">
        <f t="shared" si="4"/>
        <v>0.13954792055142051</v>
      </c>
      <c r="E55" s="19">
        <v>4.6199999999999998E-2</v>
      </c>
      <c r="F55" s="144">
        <f t="shared" si="5"/>
        <v>0</v>
      </c>
      <c r="G55" s="144">
        <f>SUM(E55:F55)</f>
        <v>4.6199999999999998E-2</v>
      </c>
      <c r="H55" s="20"/>
      <c r="I55" s="21">
        <v>1</v>
      </c>
      <c r="J55" s="148">
        <f>(1-I55)*J57+J57</f>
        <v>27700</v>
      </c>
      <c r="K55" s="22">
        <v>0</v>
      </c>
      <c r="L55" s="150">
        <f t="shared" si="8"/>
        <v>0</v>
      </c>
      <c r="M55" s="150">
        <f t="shared" si="9"/>
        <v>0</v>
      </c>
      <c r="N55" s="151">
        <f t="shared" si="6"/>
        <v>0</v>
      </c>
      <c r="O55" s="85"/>
      <c r="P55" s="85"/>
    </row>
    <row r="56" spans="2:16">
      <c r="B56" s="157" t="s">
        <v>44</v>
      </c>
      <c r="C56" s="159"/>
      <c r="D56" s="138">
        <f>D55</f>
        <v>0.13954792055142051</v>
      </c>
      <c r="E56" s="138">
        <f>SUM(E27:E55)</f>
        <v>0.1243220736828711</v>
      </c>
      <c r="F56" s="160">
        <f>SUM(F27:F55)</f>
        <v>1.522584686854943E-2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0.13954792055142051</v>
      </c>
      <c r="E57" s="138"/>
      <c r="F57" s="27">
        <v>0</v>
      </c>
      <c r="G57" s="137"/>
      <c r="H57" s="137"/>
      <c r="I57" s="140" t="s">
        <v>46</v>
      </c>
      <c r="J57" s="165">
        <f>D14</f>
        <v>27700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219">
        <v>4.1200000000000001E-2</v>
      </c>
      <c r="D58" s="138">
        <f>D57+F58</f>
        <v>0.14529729487813903</v>
      </c>
      <c r="E58" s="138"/>
      <c r="F58" s="167">
        <f>D55*C58</f>
        <v>5.7493743267185253E-3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28">
        <v>0.03</v>
      </c>
      <c r="D59" s="138">
        <f>D58+F59</f>
        <v>0.14948373249468164</v>
      </c>
      <c r="E59" s="138"/>
      <c r="F59" s="167">
        <f>D56*C59</f>
        <v>4.186437616542615E-3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29" t="s">
        <v>50</v>
      </c>
      <c r="D60" s="138">
        <f>D59+F60</f>
        <v>0.14948373249468164</v>
      </c>
      <c r="E60" s="138"/>
      <c r="F60" s="27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s="210" customFormat="1" ht="21" thickBot="1">
      <c r="B61" s="204" t="s">
        <v>51</v>
      </c>
      <c r="C61" s="205"/>
      <c r="D61" s="243">
        <f>D60</f>
        <v>0.14948373249468164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1.522584686854943E-2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1.3002701597785559E-2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2.6005403195571142E-4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1.9630912388081596E-3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0.1243220736828711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218">
        <f>SUM(H28:H55)</f>
        <v>2.5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0.96039999999999992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59"/>
      <c r="C73" s="260"/>
      <c r="D73" s="260"/>
      <c r="E73" s="260"/>
      <c r="F73" s="261"/>
    </row>
    <row r="74" spans="2:16">
      <c r="B74" s="262"/>
      <c r="C74" s="263"/>
      <c r="D74" s="263"/>
      <c r="E74" s="263"/>
      <c r="F74" s="264"/>
    </row>
    <row r="75" spans="2:16" ht="15" thickBot="1">
      <c r="B75" s="265"/>
      <c r="C75" s="266"/>
      <c r="D75" s="266"/>
      <c r="E75" s="266"/>
      <c r="F75" s="267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F60 F57 E28:E55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5"/>
  <sheetViews>
    <sheetView showGridLines="0" zoomScale="80" zoomScaleNormal="80" zoomScalePageLayoutView="80" workbookViewId="0">
      <selection activeCell="B5" sqref="B5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8.5" style="33" bestFit="1" customWidth="1"/>
    <col min="4" max="4" width="24.5" style="33" customWidth="1"/>
    <col min="5" max="5" width="20.5" style="33" customWidth="1"/>
    <col min="6" max="6" width="20.1640625" style="33" customWidth="1"/>
    <col min="7" max="7" width="23.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42440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111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ROUNDUP(3600/H69*20*I70,-2)</f>
        <v>39600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15" hidden="1" thickBot="1">
      <c r="B16" s="102"/>
      <c r="C16" s="103"/>
      <c r="D16" s="98" t="str">
        <f>D18&amp;"/"&amp;D19&amp;"/"&amp;TEXT(D20,"$#,###.000")&amp;"/"&amp;TEXT(D22,"$#,###.000")</f>
        <v>POLYPROPYLEN (M0STEN M1230),  5090T natural/PP/$1.878/$.017</v>
      </c>
      <c r="E16" s="104" t="str">
        <f t="shared" ref="E16:N16" si="0">E18&amp;"/"&amp;E19&amp;"/"&amp;TEXT(E20,"$#,###.000")&amp;"/"&amp;TEXT(E22,"$#,###.000")</f>
        <v>POLYPROPYLEN (M0STEN M1230),  5090T Blue/PP/$2.646/$.024</v>
      </c>
      <c r="F16" s="105" t="str">
        <f t="shared" si="0"/>
        <v>//$.000/$.000</v>
      </c>
      <c r="G16" s="106" t="str">
        <f t="shared" si="0"/>
        <v>//$.000/$.000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>
        <f t="shared" ref="E17:N17" si="1">IF(E18="","",1)</f>
        <v>1</v>
      </c>
      <c r="F17" s="105" t="str">
        <f t="shared" si="1"/>
        <v/>
      </c>
      <c r="G17" s="106" t="str">
        <f t="shared" si="1"/>
        <v/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28">
      <c r="B18" s="256" t="s">
        <v>20</v>
      </c>
      <c r="C18" s="87" t="s">
        <v>21</v>
      </c>
      <c r="D18" s="211" t="s">
        <v>101</v>
      </c>
      <c r="E18" s="211" t="s">
        <v>102</v>
      </c>
      <c r="F18" s="211"/>
      <c r="G18" s="211"/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105</v>
      </c>
      <c r="E19" s="14" t="s">
        <v>105</v>
      </c>
      <c r="F19" s="14"/>
      <c r="G19" s="14"/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13">
        <v>1.8777798659399862</v>
      </c>
      <c r="E20" s="213">
        <v>2.645962538369981</v>
      </c>
      <c r="F20" s="16"/>
      <c r="G20" s="16"/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13">
        <v>8.8000000000000005E-3</v>
      </c>
      <c r="E21" s="14">
        <v>8.8999999999999999E-3</v>
      </c>
      <c r="F21" s="14"/>
      <c r="G21" s="14"/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1.6524462820271878E-2</v>
      </c>
      <c r="E22" s="118">
        <f t="shared" si="2"/>
        <v>2.3549066591492831E-2</v>
      </c>
      <c r="F22" s="118">
        <f t="shared" si="2"/>
        <v>0</v>
      </c>
      <c r="G22" s="118">
        <f t="shared" si="2"/>
        <v>0</v>
      </c>
      <c r="H22" s="118">
        <f t="shared" si="2"/>
        <v>0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>
        <v>1</v>
      </c>
      <c r="F23" s="9"/>
      <c r="G23" s="9"/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30">
        <f t="shared" ref="D24:N24" si="3">(D22*D23)</f>
        <v>1.6524462820271878E-2</v>
      </c>
      <c r="E24" s="31">
        <f t="shared" si="3"/>
        <v>2.3549066591492831E-2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2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4.0073529411764709E-2</v>
      </c>
      <c r="E27" s="139">
        <f>SUM(D24:J24)</f>
        <v>4.0073529411764709E-2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142</v>
      </c>
      <c r="D28" s="138">
        <f t="shared" ref="D28:D55" si="4">D27+E28+F28</f>
        <v>6.7597314198896294E-2</v>
      </c>
      <c r="E28" s="19">
        <v>2.1092126698896291E-2</v>
      </c>
      <c r="F28" s="144">
        <f t="shared" ref="F28:F55" si="5">SUM(L28:N28)</f>
        <v>6.4316580882352948E-3</v>
      </c>
      <c r="G28" s="214" t="s">
        <v>110</v>
      </c>
      <c r="H28" s="20">
        <f>28/32</f>
        <v>0.875</v>
      </c>
      <c r="I28" s="216">
        <v>0.98</v>
      </c>
      <c r="J28" s="148">
        <f>(1-I28)*J29+J29</f>
        <v>41199.840000000004</v>
      </c>
      <c r="K28" s="251">
        <f>24.61-3.8/2</f>
        <v>22.71</v>
      </c>
      <c r="L28" s="150">
        <f>(K28/3600)*H28</f>
        <v>5.5197916666666668E-3</v>
      </c>
      <c r="M28" s="144">
        <f>(1-I28)*L28</f>
        <v>1.1039583333333344E-4</v>
      </c>
      <c r="N28" s="151">
        <f t="shared" ref="N28:N55" si="6">(1-I28)*D27</f>
        <v>8.0147058823529487E-4</v>
      </c>
      <c r="O28" s="85"/>
      <c r="P28" s="85"/>
    </row>
    <row r="29" spans="2:23">
      <c r="B29" s="136">
        <v>2</v>
      </c>
      <c r="C29" s="244" t="s">
        <v>148</v>
      </c>
      <c r="D29" s="138">
        <f t="shared" si="4"/>
        <v>9.113833347650431E-2</v>
      </c>
      <c r="E29" s="19">
        <v>1.6558885493630091E-2</v>
      </c>
      <c r="F29" s="144">
        <f t="shared" si="5"/>
        <v>6.9821337839779266E-3</v>
      </c>
      <c r="G29" s="214" t="s">
        <v>110</v>
      </c>
      <c r="H29" s="20">
        <f>28/32</f>
        <v>0.875</v>
      </c>
      <c r="I29" s="216">
        <v>0.98</v>
      </c>
      <c r="J29" s="148">
        <f t="shared" ref="J29:J54" si="7">(1-I29)*J30+J30</f>
        <v>40392</v>
      </c>
      <c r="K29" s="251">
        <f>24.61-3.8/2</f>
        <v>22.71</v>
      </c>
      <c r="L29" s="150">
        <f t="shared" ref="L29:L55" si="8">(K29/3600)*H29</f>
        <v>5.5197916666666668E-3</v>
      </c>
      <c r="M29" s="150">
        <f t="shared" ref="M29:M55" si="9">(1-I29)*L29</f>
        <v>1.1039583333333344E-4</v>
      </c>
      <c r="N29" s="151">
        <f t="shared" si="6"/>
        <v>1.351946283977927E-3</v>
      </c>
      <c r="O29" s="85"/>
      <c r="P29" s="85"/>
    </row>
    <row r="30" spans="2:23">
      <c r="B30" s="136">
        <v>3</v>
      </c>
      <c r="C30" s="23"/>
      <c r="D30" s="138">
        <f t="shared" si="4"/>
        <v>9.113833347650431E-2</v>
      </c>
      <c r="E30" s="19">
        <v>0</v>
      </c>
      <c r="F30" s="144">
        <f t="shared" si="5"/>
        <v>0</v>
      </c>
      <c r="G30" s="23"/>
      <c r="H30" s="20"/>
      <c r="I30" s="21">
        <v>1</v>
      </c>
      <c r="J30" s="148">
        <f t="shared" si="7"/>
        <v>39600</v>
      </c>
      <c r="K30" s="22">
        <v>0</v>
      </c>
      <c r="L30" s="150">
        <f t="shared" si="8"/>
        <v>0</v>
      </c>
      <c r="M30" s="150">
        <f t="shared" si="9"/>
        <v>0</v>
      </c>
      <c r="N30" s="151">
        <f t="shared" si="6"/>
        <v>0</v>
      </c>
      <c r="O30" s="85"/>
      <c r="P30" s="85"/>
    </row>
    <row r="31" spans="2:23">
      <c r="B31" s="136">
        <v>4</v>
      </c>
      <c r="C31" s="23"/>
      <c r="D31" s="138">
        <f t="shared" si="4"/>
        <v>9.113833347650431E-2</v>
      </c>
      <c r="E31" s="19">
        <v>0</v>
      </c>
      <c r="F31" s="144">
        <f t="shared" si="5"/>
        <v>0</v>
      </c>
      <c r="G31" s="23"/>
      <c r="H31" s="20"/>
      <c r="I31" s="21">
        <v>1</v>
      </c>
      <c r="J31" s="148">
        <f t="shared" si="7"/>
        <v>39600</v>
      </c>
      <c r="K31" s="22">
        <v>0</v>
      </c>
      <c r="L31" s="150">
        <f t="shared" si="8"/>
        <v>0</v>
      </c>
      <c r="M31" s="150">
        <f t="shared" si="9"/>
        <v>0</v>
      </c>
      <c r="N31" s="151">
        <f t="shared" si="6"/>
        <v>0</v>
      </c>
      <c r="O31" s="85"/>
      <c r="P31" s="85"/>
    </row>
    <row r="32" spans="2:23">
      <c r="B32" s="136">
        <v>5</v>
      </c>
      <c r="C32" s="23"/>
      <c r="D32" s="138">
        <f t="shared" si="4"/>
        <v>9.113833347650431E-2</v>
      </c>
      <c r="E32" s="19">
        <v>0</v>
      </c>
      <c r="F32" s="144">
        <f t="shared" si="5"/>
        <v>0</v>
      </c>
      <c r="G32" s="23"/>
      <c r="H32" s="20"/>
      <c r="I32" s="21">
        <v>1</v>
      </c>
      <c r="J32" s="148">
        <f t="shared" si="7"/>
        <v>39600</v>
      </c>
      <c r="K32" s="22">
        <v>0</v>
      </c>
      <c r="L32" s="150">
        <f t="shared" si="8"/>
        <v>0</v>
      </c>
      <c r="M32" s="150">
        <f t="shared" si="9"/>
        <v>0</v>
      </c>
      <c r="N32" s="151">
        <f t="shared" si="6"/>
        <v>0</v>
      </c>
      <c r="O32" s="85"/>
      <c r="P32" s="85"/>
    </row>
    <row r="33" spans="2:16" hidden="1">
      <c r="B33" s="136">
        <v>6</v>
      </c>
      <c r="C33" s="4"/>
      <c r="D33" s="138">
        <f t="shared" si="4"/>
        <v>9.113833347650431E-2</v>
      </c>
      <c r="E33" s="19">
        <v>0</v>
      </c>
      <c r="F33" s="144">
        <f t="shared" si="5"/>
        <v>0</v>
      </c>
      <c r="G33" s="25"/>
      <c r="H33" s="20"/>
      <c r="I33" s="21">
        <v>1</v>
      </c>
      <c r="J33" s="148">
        <f t="shared" si="7"/>
        <v>39600</v>
      </c>
      <c r="K33" s="22">
        <v>0</v>
      </c>
      <c r="L33" s="150">
        <f t="shared" si="8"/>
        <v>0</v>
      </c>
      <c r="M33" s="150">
        <f t="shared" si="9"/>
        <v>0</v>
      </c>
      <c r="N33" s="151">
        <f t="shared" si="6"/>
        <v>0</v>
      </c>
      <c r="O33" s="85"/>
      <c r="P33" s="85"/>
    </row>
    <row r="34" spans="2:16" hidden="1">
      <c r="B34" s="136">
        <v>7</v>
      </c>
      <c r="C34" s="4"/>
      <c r="D34" s="138">
        <f t="shared" si="4"/>
        <v>9.113833347650431E-2</v>
      </c>
      <c r="E34" s="19">
        <v>0</v>
      </c>
      <c r="F34" s="144">
        <f t="shared" si="5"/>
        <v>0</v>
      </c>
      <c r="G34" s="25"/>
      <c r="H34" s="20"/>
      <c r="I34" s="21">
        <v>1</v>
      </c>
      <c r="J34" s="148">
        <f t="shared" si="7"/>
        <v>39600</v>
      </c>
      <c r="K34" s="22">
        <v>0</v>
      </c>
      <c r="L34" s="150">
        <f t="shared" si="8"/>
        <v>0</v>
      </c>
      <c r="M34" s="150">
        <f t="shared" si="9"/>
        <v>0</v>
      </c>
      <c r="N34" s="151">
        <f t="shared" si="6"/>
        <v>0</v>
      </c>
      <c r="O34" s="85"/>
      <c r="P34" s="85"/>
    </row>
    <row r="35" spans="2:16" hidden="1">
      <c r="B35" s="136">
        <v>8</v>
      </c>
      <c r="C35" s="24"/>
      <c r="D35" s="138">
        <f t="shared" si="4"/>
        <v>9.113833347650431E-2</v>
      </c>
      <c r="E35" s="19">
        <v>0</v>
      </c>
      <c r="F35" s="144">
        <f t="shared" si="5"/>
        <v>0</v>
      </c>
      <c r="G35" s="24"/>
      <c r="H35" s="20"/>
      <c r="I35" s="21">
        <v>1</v>
      </c>
      <c r="J35" s="148">
        <f t="shared" si="7"/>
        <v>39600</v>
      </c>
      <c r="K35" s="22">
        <v>0</v>
      </c>
      <c r="L35" s="150">
        <f t="shared" si="8"/>
        <v>0</v>
      </c>
      <c r="M35" s="150">
        <f t="shared" si="9"/>
        <v>0</v>
      </c>
      <c r="N35" s="151">
        <f t="shared" si="6"/>
        <v>0</v>
      </c>
      <c r="O35" s="85"/>
      <c r="P35" s="85"/>
    </row>
    <row r="36" spans="2:16" hidden="1">
      <c r="B36" s="136">
        <v>9</v>
      </c>
      <c r="C36" s="24"/>
      <c r="D36" s="138">
        <f t="shared" si="4"/>
        <v>9.113833347650431E-2</v>
      </c>
      <c r="E36" s="19">
        <v>0</v>
      </c>
      <c r="F36" s="144">
        <f t="shared" si="5"/>
        <v>0</v>
      </c>
      <c r="G36" s="24"/>
      <c r="H36" s="20"/>
      <c r="I36" s="21">
        <v>1</v>
      </c>
      <c r="J36" s="148">
        <f t="shared" si="7"/>
        <v>39600</v>
      </c>
      <c r="K36" s="22">
        <v>0</v>
      </c>
      <c r="L36" s="150">
        <f t="shared" si="8"/>
        <v>0</v>
      </c>
      <c r="M36" s="150">
        <f t="shared" si="9"/>
        <v>0</v>
      </c>
      <c r="N36" s="151">
        <f t="shared" si="6"/>
        <v>0</v>
      </c>
      <c r="O36" s="85"/>
      <c r="P36" s="85"/>
    </row>
    <row r="37" spans="2:16" hidden="1">
      <c r="B37" s="136">
        <v>10</v>
      </c>
      <c r="C37" s="4"/>
      <c r="D37" s="138">
        <f t="shared" si="4"/>
        <v>9.113833347650431E-2</v>
      </c>
      <c r="E37" s="19">
        <v>0</v>
      </c>
      <c r="F37" s="144">
        <f t="shared" si="5"/>
        <v>0</v>
      </c>
      <c r="G37" s="23"/>
      <c r="H37" s="20"/>
      <c r="I37" s="21">
        <v>1</v>
      </c>
      <c r="J37" s="148">
        <f>(1-I37)*J38+J38</f>
        <v>39600</v>
      </c>
      <c r="K37" s="22">
        <v>0</v>
      </c>
      <c r="L37" s="150">
        <f t="shared" si="8"/>
        <v>0</v>
      </c>
      <c r="M37" s="150">
        <f t="shared" si="9"/>
        <v>0</v>
      </c>
      <c r="N37" s="151">
        <f t="shared" si="6"/>
        <v>0</v>
      </c>
      <c r="O37" s="85"/>
      <c r="P37" s="85"/>
    </row>
    <row r="38" spans="2:16" hidden="1">
      <c r="B38" s="136">
        <v>11</v>
      </c>
      <c r="C38" s="23"/>
      <c r="D38" s="138">
        <f t="shared" si="4"/>
        <v>9.113833347650431E-2</v>
      </c>
      <c r="E38" s="19">
        <v>0</v>
      </c>
      <c r="F38" s="144">
        <f t="shared" si="5"/>
        <v>0</v>
      </c>
      <c r="G38" s="23"/>
      <c r="H38" s="20"/>
      <c r="I38" s="21">
        <v>1</v>
      </c>
      <c r="J38" s="148">
        <f t="shared" si="7"/>
        <v>39600</v>
      </c>
      <c r="K38" s="22">
        <v>0</v>
      </c>
      <c r="L38" s="150">
        <f t="shared" si="8"/>
        <v>0</v>
      </c>
      <c r="M38" s="150">
        <f t="shared" si="9"/>
        <v>0</v>
      </c>
      <c r="N38" s="151">
        <f t="shared" si="6"/>
        <v>0</v>
      </c>
      <c r="O38" s="85"/>
      <c r="P38" s="85"/>
    </row>
    <row r="39" spans="2:16" hidden="1">
      <c r="B39" s="136">
        <v>12</v>
      </c>
      <c r="C39" s="25"/>
      <c r="D39" s="138">
        <f t="shared" si="4"/>
        <v>9.113833347650431E-2</v>
      </c>
      <c r="E39" s="19">
        <v>0</v>
      </c>
      <c r="F39" s="144">
        <f t="shared" si="5"/>
        <v>0</v>
      </c>
      <c r="G39" s="23"/>
      <c r="H39" s="20"/>
      <c r="I39" s="21">
        <v>1</v>
      </c>
      <c r="J39" s="148">
        <f t="shared" si="7"/>
        <v>39600</v>
      </c>
      <c r="K39" s="22">
        <v>0</v>
      </c>
      <c r="L39" s="150">
        <f t="shared" si="8"/>
        <v>0</v>
      </c>
      <c r="M39" s="150">
        <f t="shared" si="9"/>
        <v>0</v>
      </c>
      <c r="N39" s="151">
        <f t="shared" si="6"/>
        <v>0</v>
      </c>
      <c r="O39" s="85"/>
      <c r="P39" s="85"/>
    </row>
    <row r="40" spans="2:16" hidden="1">
      <c r="B40" s="136">
        <v>13</v>
      </c>
      <c r="C40" s="4"/>
      <c r="D40" s="138">
        <f t="shared" si="4"/>
        <v>9.113833347650431E-2</v>
      </c>
      <c r="E40" s="19">
        <v>0</v>
      </c>
      <c r="F40" s="144">
        <f t="shared" si="5"/>
        <v>0</v>
      </c>
      <c r="G40" s="23"/>
      <c r="H40" s="20"/>
      <c r="I40" s="21">
        <v>1</v>
      </c>
      <c r="J40" s="148">
        <f t="shared" si="7"/>
        <v>39600</v>
      </c>
      <c r="K40" s="22">
        <v>0</v>
      </c>
      <c r="L40" s="150">
        <f t="shared" si="8"/>
        <v>0</v>
      </c>
      <c r="M40" s="150">
        <f t="shared" si="9"/>
        <v>0</v>
      </c>
      <c r="N40" s="151">
        <f t="shared" si="6"/>
        <v>0</v>
      </c>
      <c r="O40" s="85"/>
      <c r="P40" s="85"/>
    </row>
    <row r="41" spans="2:16" hidden="1">
      <c r="B41" s="136">
        <v>14</v>
      </c>
      <c r="C41" s="4"/>
      <c r="D41" s="138">
        <f t="shared" si="4"/>
        <v>9.113833347650431E-2</v>
      </c>
      <c r="E41" s="19">
        <v>0</v>
      </c>
      <c r="F41" s="144">
        <f t="shared" si="5"/>
        <v>0</v>
      </c>
      <c r="G41" s="23"/>
      <c r="H41" s="20"/>
      <c r="I41" s="21">
        <v>1</v>
      </c>
      <c r="J41" s="148">
        <f t="shared" si="7"/>
        <v>39600</v>
      </c>
      <c r="K41" s="22">
        <v>0</v>
      </c>
      <c r="L41" s="150">
        <f t="shared" si="8"/>
        <v>0</v>
      </c>
      <c r="M41" s="150">
        <f t="shared" si="9"/>
        <v>0</v>
      </c>
      <c r="N41" s="151">
        <f t="shared" si="6"/>
        <v>0</v>
      </c>
      <c r="O41" s="85"/>
      <c r="P41" s="85"/>
    </row>
    <row r="42" spans="2:16" hidden="1">
      <c r="B42" s="136">
        <v>15</v>
      </c>
      <c r="C42" s="23"/>
      <c r="D42" s="138">
        <f t="shared" si="4"/>
        <v>9.113833347650431E-2</v>
      </c>
      <c r="E42" s="19">
        <v>0</v>
      </c>
      <c r="F42" s="144">
        <f t="shared" si="5"/>
        <v>0</v>
      </c>
      <c r="G42" s="25"/>
      <c r="H42" s="20"/>
      <c r="I42" s="21">
        <v>1</v>
      </c>
      <c r="J42" s="148">
        <f t="shared" si="7"/>
        <v>39600</v>
      </c>
      <c r="K42" s="22">
        <v>0</v>
      </c>
      <c r="L42" s="150">
        <f t="shared" si="8"/>
        <v>0</v>
      </c>
      <c r="M42" s="150">
        <f t="shared" si="9"/>
        <v>0</v>
      </c>
      <c r="N42" s="151">
        <f t="shared" si="6"/>
        <v>0</v>
      </c>
      <c r="O42" s="85"/>
      <c r="P42" s="85"/>
    </row>
    <row r="43" spans="2:16" hidden="1">
      <c r="B43" s="136">
        <v>16</v>
      </c>
      <c r="C43" s="23"/>
      <c r="D43" s="138">
        <f t="shared" si="4"/>
        <v>9.113833347650431E-2</v>
      </c>
      <c r="E43" s="19">
        <v>0</v>
      </c>
      <c r="F43" s="144">
        <f t="shared" si="5"/>
        <v>0</v>
      </c>
      <c r="G43" s="25"/>
      <c r="H43" s="20"/>
      <c r="I43" s="21">
        <v>1</v>
      </c>
      <c r="J43" s="148">
        <f t="shared" si="7"/>
        <v>39600</v>
      </c>
      <c r="K43" s="22">
        <v>0</v>
      </c>
      <c r="L43" s="150">
        <f t="shared" si="8"/>
        <v>0</v>
      </c>
      <c r="M43" s="150">
        <f t="shared" si="9"/>
        <v>0</v>
      </c>
      <c r="N43" s="151">
        <f t="shared" si="6"/>
        <v>0</v>
      </c>
      <c r="O43" s="85"/>
      <c r="P43" s="85"/>
    </row>
    <row r="44" spans="2:16" hidden="1">
      <c r="B44" s="136">
        <v>17</v>
      </c>
      <c r="C44" s="4"/>
      <c r="D44" s="138">
        <f t="shared" si="4"/>
        <v>9.113833347650431E-2</v>
      </c>
      <c r="E44" s="19">
        <v>0</v>
      </c>
      <c r="F44" s="144">
        <f t="shared" si="5"/>
        <v>0</v>
      </c>
      <c r="G44" s="25"/>
      <c r="H44" s="20"/>
      <c r="I44" s="21">
        <v>1</v>
      </c>
      <c r="J44" s="148">
        <f t="shared" si="7"/>
        <v>39600</v>
      </c>
      <c r="K44" s="22">
        <v>0</v>
      </c>
      <c r="L44" s="150">
        <f t="shared" si="8"/>
        <v>0</v>
      </c>
      <c r="M44" s="150">
        <f t="shared" si="9"/>
        <v>0</v>
      </c>
      <c r="N44" s="151">
        <f t="shared" si="6"/>
        <v>0</v>
      </c>
      <c r="O44" s="85"/>
      <c r="P44" s="85"/>
    </row>
    <row r="45" spans="2:16" hidden="1">
      <c r="B45" s="136">
        <v>18</v>
      </c>
      <c r="C45" s="26"/>
      <c r="D45" s="138">
        <f t="shared" si="4"/>
        <v>9.113833347650431E-2</v>
      </c>
      <c r="E45" s="19">
        <v>0</v>
      </c>
      <c r="F45" s="144">
        <f t="shared" si="5"/>
        <v>0</v>
      </c>
      <c r="G45" s="25"/>
      <c r="H45" s="20"/>
      <c r="I45" s="21">
        <v>1</v>
      </c>
      <c r="J45" s="148">
        <f t="shared" si="7"/>
        <v>39600</v>
      </c>
      <c r="K45" s="22">
        <v>0</v>
      </c>
      <c r="L45" s="150">
        <f t="shared" si="8"/>
        <v>0</v>
      </c>
      <c r="M45" s="150">
        <f t="shared" si="9"/>
        <v>0</v>
      </c>
      <c r="N45" s="151">
        <f t="shared" si="6"/>
        <v>0</v>
      </c>
      <c r="O45" s="85"/>
      <c r="P45" s="85"/>
    </row>
    <row r="46" spans="2:16" hidden="1">
      <c r="B46" s="136">
        <v>19</v>
      </c>
      <c r="C46" s="25"/>
      <c r="D46" s="138">
        <f t="shared" si="4"/>
        <v>9.113833347650431E-2</v>
      </c>
      <c r="E46" s="19">
        <v>0</v>
      </c>
      <c r="F46" s="144">
        <f t="shared" si="5"/>
        <v>0</v>
      </c>
      <c r="G46" s="25"/>
      <c r="H46" s="20"/>
      <c r="I46" s="21">
        <v>1</v>
      </c>
      <c r="J46" s="148">
        <f t="shared" si="7"/>
        <v>39600</v>
      </c>
      <c r="K46" s="22">
        <v>0</v>
      </c>
      <c r="L46" s="150">
        <f t="shared" si="8"/>
        <v>0</v>
      </c>
      <c r="M46" s="150">
        <f t="shared" si="9"/>
        <v>0</v>
      </c>
      <c r="N46" s="151">
        <f t="shared" si="6"/>
        <v>0</v>
      </c>
      <c r="O46" s="85"/>
      <c r="P46" s="85"/>
    </row>
    <row r="47" spans="2:16" hidden="1">
      <c r="B47" s="136">
        <v>20</v>
      </c>
      <c r="C47" s="25"/>
      <c r="D47" s="138">
        <f t="shared" si="4"/>
        <v>9.113833347650431E-2</v>
      </c>
      <c r="E47" s="19">
        <v>0</v>
      </c>
      <c r="F47" s="144">
        <f t="shared" si="5"/>
        <v>0</v>
      </c>
      <c r="G47" s="25"/>
      <c r="H47" s="20"/>
      <c r="I47" s="21">
        <v>1</v>
      </c>
      <c r="J47" s="148">
        <f t="shared" si="7"/>
        <v>39600</v>
      </c>
      <c r="K47" s="22">
        <v>0</v>
      </c>
      <c r="L47" s="150">
        <f t="shared" si="8"/>
        <v>0</v>
      </c>
      <c r="M47" s="150">
        <f t="shared" si="9"/>
        <v>0</v>
      </c>
      <c r="N47" s="151">
        <f t="shared" si="6"/>
        <v>0</v>
      </c>
      <c r="O47" s="85"/>
      <c r="P47" s="85"/>
    </row>
    <row r="48" spans="2:16" hidden="1">
      <c r="B48" s="136">
        <v>21</v>
      </c>
      <c r="C48" s="25"/>
      <c r="D48" s="138">
        <f t="shared" si="4"/>
        <v>9.113833347650431E-2</v>
      </c>
      <c r="E48" s="19">
        <v>0</v>
      </c>
      <c r="F48" s="144">
        <f t="shared" si="5"/>
        <v>0</v>
      </c>
      <c r="G48" s="25"/>
      <c r="H48" s="20"/>
      <c r="I48" s="21">
        <v>1</v>
      </c>
      <c r="J48" s="148">
        <f t="shared" si="7"/>
        <v>39600</v>
      </c>
      <c r="K48" s="22">
        <v>0</v>
      </c>
      <c r="L48" s="150">
        <f t="shared" si="8"/>
        <v>0</v>
      </c>
      <c r="M48" s="150">
        <f t="shared" si="9"/>
        <v>0</v>
      </c>
      <c r="N48" s="151">
        <f t="shared" si="6"/>
        <v>0</v>
      </c>
      <c r="O48" s="85"/>
      <c r="P48" s="85"/>
    </row>
    <row r="49" spans="2:16" hidden="1">
      <c r="B49" s="136">
        <v>22</v>
      </c>
      <c r="C49" s="25"/>
      <c r="D49" s="138">
        <f t="shared" si="4"/>
        <v>9.113833347650431E-2</v>
      </c>
      <c r="E49" s="19">
        <v>0</v>
      </c>
      <c r="F49" s="144">
        <f t="shared" si="5"/>
        <v>0</v>
      </c>
      <c r="G49" s="25"/>
      <c r="H49" s="20"/>
      <c r="I49" s="21">
        <v>1</v>
      </c>
      <c r="J49" s="148">
        <f t="shared" si="7"/>
        <v>39600</v>
      </c>
      <c r="K49" s="22">
        <v>0</v>
      </c>
      <c r="L49" s="150">
        <f t="shared" si="8"/>
        <v>0</v>
      </c>
      <c r="M49" s="150">
        <f t="shared" si="9"/>
        <v>0</v>
      </c>
      <c r="N49" s="151">
        <f t="shared" si="6"/>
        <v>0</v>
      </c>
      <c r="O49" s="85"/>
      <c r="P49" s="85"/>
    </row>
    <row r="50" spans="2:16" hidden="1">
      <c r="B50" s="136">
        <v>23</v>
      </c>
      <c r="C50" s="25"/>
      <c r="D50" s="138">
        <f t="shared" si="4"/>
        <v>9.113833347650431E-2</v>
      </c>
      <c r="E50" s="19">
        <v>0</v>
      </c>
      <c r="F50" s="144">
        <f t="shared" si="5"/>
        <v>0</v>
      </c>
      <c r="G50" s="25"/>
      <c r="H50" s="20"/>
      <c r="I50" s="21">
        <v>1</v>
      </c>
      <c r="J50" s="148">
        <f t="shared" si="7"/>
        <v>39600</v>
      </c>
      <c r="K50" s="22">
        <v>0</v>
      </c>
      <c r="L50" s="150">
        <f t="shared" si="8"/>
        <v>0</v>
      </c>
      <c r="M50" s="150">
        <f t="shared" si="9"/>
        <v>0</v>
      </c>
      <c r="N50" s="151">
        <f t="shared" si="6"/>
        <v>0</v>
      </c>
      <c r="O50" s="85"/>
      <c r="P50" s="85"/>
    </row>
    <row r="51" spans="2:16" hidden="1">
      <c r="B51" s="136">
        <v>24</v>
      </c>
      <c r="C51" s="4"/>
      <c r="D51" s="138">
        <f t="shared" si="4"/>
        <v>9.113833347650431E-2</v>
      </c>
      <c r="E51" s="19">
        <v>0</v>
      </c>
      <c r="F51" s="144">
        <f t="shared" si="5"/>
        <v>0</v>
      </c>
      <c r="G51" s="25"/>
      <c r="H51" s="20"/>
      <c r="I51" s="21">
        <v>1</v>
      </c>
      <c r="J51" s="148">
        <f t="shared" si="7"/>
        <v>39600</v>
      </c>
      <c r="K51" s="22">
        <v>0</v>
      </c>
      <c r="L51" s="150">
        <f t="shared" si="8"/>
        <v>0</v>
      </c>
      <c r="M51" s="150">
        <f t="shared" si="9"/>
        <v>0</v>
      </c>
      <c r="N51" s="151">
        <f t="shared" si="6"/>
        <v>0</v>
      </c>
      <c r="O51" s="85"/>
      <c r="P51" s="85"/>
    </row>
    <row r="52" spans="2:16" hidden="1">
      <c r="B52" s="136">
        <v>25</v>
      </c>
      <c r="C52" s="4"/>
      <c r="D52" s="138">
        <f t="shared" si="4"/>
        <v>9.113833347650431E-2</v>
      </c>
      <c r="E52" s="19">
        <v>0</v>
      </c>
      <c r="F52" s="144">
        <f t="shared" si="5"/>
        <v>0</v>
      </c>
      <c r="G52" s="25"/>
      <c r="H52" s="20"/>
      <c r="I52" s="21">
        <v>1</v>
      </c>
      <c r="J52" s="148">
        <f t="shared" si="7"/>
        <v>39600</v>
      </c>
      <c r="K52" s="22">
        <v>0</v>
      </c>
      <c r="L52" s="150">
        <f t="shared" si="8"/>
        <v>0</v>
      </c>
      <c r="M52" s="150">
        <f t="shared" si="9"/>
        <v>0</v>
      </c>
      <c r="N52" s="151">
        <f t="shared" si="6"/>
        <v>0</v>
      </c>
      <c r="O52" s="85"/>
      <c r="P52" s="85"/>
    </row>
    <row r="53" spans="2:16" hidden="1">
      <c r="B53" s="136">
        <v>26</v>
      </c>
      <c r="C53" s="4"/>
      <c r="D53" s="138">
        <f t="shared" si="4"/>
        <v>9.113833347650431E-2</v>
      </c>
      <c r="E53" s="19">
        <v>0</v>
      </c>
      <c r="F53" s="144">
        <f t="shared" si="5"/>
        <v>0</v>
      </c>
      <c r="G53" s="25"/>
      <c r="H53" s="20"/>
      <c r="I53" s="21">
        <v>1</v>
      </c>
      <c r="J53" s="148">
        <f t="shared" si="7"/>
        <v>39600</v>
      </c>
      <c r="K53" s="22">
        <v>0</v>
      </c>
      <c r="L53" s="150">
        <f t="shared" si="8"/>
        <v>0</v>
      </c>
      <c r="M53" s="150">
        <f t="shared" si="9"/>
        <v>0</v>
      </c>
      <c r="N53" s="151">
        <f t="shared" si="6"/>
        <v>0</v>
      </c>
      <c r="O53" s="85"/>
      <c r="P53" s="85"/>
    </row>
    <row r="54" spans="2:16">
      <c r="B54" s="157" t="s">
        <v>42</v>
      </c>
      <c r="C54" s="158"/>
      <c r="D54" s="138">
        <f>D53+E54+F54</f>
        <v>9.113833347650431E-2</v>
      </c>
      <c r="E54" s="19">
        <v>0</v>
      </c>
      <c r="F54" s="144">
        <f t="shared" si="5"/>
        <v>0</v>
      </c>
      <c r="G54" s="144">
        <f>SUM(E54:F54)</f>
        <v>0</v>
      </c>
      <c r="H54" s="20"/>
      <c r="I54" s="21">
        <v>1</v>
      </c>
      <c r="J54" s="148">
        <f t="shared" si="7"/>
        <v>39600</v>
      </c>
      <c r="K54" s="22">
        <v>0</v>
      </c>
      <c r="L54" s="150">
        <f t="shared" si="8"/>
        <v>0</v>
      </c>
      <c r="M54" s="150">
        <f t="shared" si="9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/>
      <c r="D55" s="138">
        <f t="shared" si="4"/>
        <v>0.13864359142206145</v>
      </c>
      <c r="E55" s="19">
        <v>4.7505257945557142E-2</v>
      </c>
      <c r="F55" s="144">
        <f t="shared" si="5"/>
        <v>0</v>
      </c>
      <c r="G55" s="144">
        <f>SUM(E55:F55)</f>
        <v>4.7505257945557142E-2</v>
      </c>
      <c r="H55" s="20"/>
      <c r="I55" s="21">
        <v>1</v>
      </c>
      <c r="J55" s="148">
        <f>(1-I55)*J57+J57</f>
        <v>39600</v>
      </c>
      <c r="K55" s="22">
        <v>0</v>
      </c>
      <c r="L55" s="150">
        <f t="shared" si="8"/>
        <v>0</v>
      </c>
      <c r="M55" s="150">
        <f t="shared" si="9"/>
        <v>0</v>
      </c>
      <c r="N55" s="151">
        <f t="shared" si="6"/>
        <v>0</v>
      </c>
      <c r="O55" s="85"/>
      <c r="P55" s="85"/>
    </row>
    <row r="56" spans="2:16">
      <c r="B56" s="157" t="s">
        <v>44</v>
      </c>
      <c r="C56" s="159"/>
      <c r="D56" s="138">
        <f>D55</f>
        <v>0.13864359142206145</v>
      </c>
      <c r="E56" s="138">
        <f>SUM(E27:E55)</f>
        <v>0.12522979954984825</v>
      </c>
      <c r="F56" s="160">
        <f>SUM(F27:F55)</f>
        <v>1.3413791872213221E-2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0.13864359142206145</v>
      </c>
      <c r="E57" s="138"/>
      <c r="F57" s="27">
        <v>0</v>
      </c>
      <c r="G57" s="137"/>
      <c r="H57" s="137"/>
      <c r="I57" s="140" t="s">
        <v>46</v>
      </c>
      <c r="J57" s="165">
        <f>D14</f>
        <v>39600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219">
        <v>4.1200000000000001E-2</v>
      </c>
      <c r="D58" s="138">
        <f>D57+F58</f>
        <v>0.14435570738865039</v>
      </c>
      <c r="E58" s="138"/>
      <c r="F58" s="167">
        <f>D55*C58</f>
        <v>5.7121159665889315E-3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28">
        <v>0.03</v>
      </c>
      <c r="D59" s="138">
        <f>D58+F59</f>
        <v>0.14851501513131224</v>
      </c>
      <c r="E59" s="138"/>
      <c r="F59" s="167">
        <f>D56*C59</f>
        <v>4.1593077426618436E-3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29" t="s">
        <v>50</v>
      </c>
      <c r="D60" s="138">
        <f>D59+F60</f>
        <v>0.14851501513131224</v>
      </c>
      <c r="E60" s="138"/>
      <c r="F60" s="27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s="210" customFormat="1" ht="21" thickBot="1">
      <c r="B61" s="204" t="s">
        <v>51</v>
      </c>
      <c r="C61" s="205"/>
      <c r="D61" s="243">
        <f>D60</f>
        <v>0.14851501513131224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1.3413791872213221E-2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1.1039583333333334E-2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2.2079166666666688E-4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2.1534168722132218E-3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0.12522979954984825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218">
        <f>SUM(H28:H55)</f>
        <v>1.75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0.96039999999999992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59"/>
      <c r="C73" s="260"/>
      <c r="D73" s="260"/>
      <c r="E73" s="260"/>
      <c r="F73" s="261"/>
    </row>
    <row r="74" spans="2:16">
      <c r="B74" s="262"/>
      <c r="C74" s="263"/>
      <c r="D74" s="263"/>
      <c r="E74" s="263"/>
      <c r="F74" s="264"/>
    </row>
    <row r="75" spans="2:16" ht="15" thickBot="1">
      <c r="B75" s="265"/>
      <c r="C75" s="266"/>
      <c r="D75" s="266"/>
      <c r="E75" s="266"/>
      <c r="F75" s="267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F12:F14 D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>
    <tabColor rgb="FF00B050"/>
  </sheetPr>
  <dimension ref="B1:W75"/>
  <sheetViews>
    <sheetView showGridLines="0" zoomScale="80" zoomScaleNormal="80" zoomScalePageLayoutView="80" workbookViewId="0">
      <selection activeCell="B6" sqref="B6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0.6640625" style="33" customWidth="1"/>
    <col min="4" max="4" width="16.83203125" style="33" customWidth="1"/>
    <col min="5" max="6" width="20.1640625" style="33" customWidth="1"/>
    <col min="7" max="7" width="20.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42440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93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ROUNDUP(3600/H28*20*I28,-2)</f>
        <v>91300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idden="1">
      <c r="B16" s="102"/>
      <c r="C16" s="103"/>
      <c r="D16" s="98" t="str">
        <f>D18&amp;"/"&amp;D19&amp;"/"&amp;TEXT(D20,"$#,###.000")&amp;"/"&amp;TEXT(D22,"$#,###.000")</f>
        <v>POLYPROPYLEN (M0STEN M1230),  5090T Blue/PP/$2.646/$.004</v>
      </c>
      <c r="E16" s="104" t="str">
        <f t="shared" ref="E16:N16" si="0">E18&amp;"/"&amp;E19&amp;"/"&amp;TEXT(E20,"$#,###.000")&amp;"/"&amp;TEXT(E22,"$#,###.000")</f>
        <v>//$.000/$.000</v>
      </c>
      <c r="F16" s="105" t="str">
        <f t="shared" si="0"/>
        <v>//$.000/$.000</v>
      </c>
      <c r="G16" s="106" t="str">
        <f t="shared" si="0"/>
        <v>//$.000/$.000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 t="str">
        <f t="shared" ref="E17:N17" si="1">IF(E18="","",1)</f>
        <v/>
      </c>
      <c r="F17" s="105" t="str">
        <f t="shared" si="1"/>
        <v/>
      </c>
      <c r="G17" s="106" t="str">
        <f t="shared" si="1"/>
        <v/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42">
      <c r="B18" s="256" t="s">
        <v>20</v>
      </c>
      <c r="C18" s="87" t="s">
        <v>21</v>
      </c>
      <c r="D18" s="211" t="s">
        <v>102</v>
      </c>
      <c r="E18" s="211"/>
      <c r="F18" s="211"/>
      <c r="G18" s="211"/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105</v>
      </c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13">
        <v>2.645962538369981</v>
      </c>
      <c r="E20" s="16"/>
      <c r="F20" s="16"/>
      <c r="G20" s="16"/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13">
        <v>1.6750000000000001E-3</v>
      </c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4.431987251769718E-3</v>
      </c>
      <c r="E22" s="118">
        <f t="shared" si="2"/>
        <v>0</v>
      </c>
      <c r="F22" s="118">
        <f t="shared" si="2"/>
        <v>0</v>
      </c>
      <c r="G22" s="118">
        <f t="shared" si="2"/>
        <v>0</v>
      </c>
      <c r="H22" s="118">
        <f t="shared" si="2"/>
        <v>0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/>
      <c r="F23" s="9"/>
      <c r="G23" s="9"/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30">
        <f t="shared" ref="D24:N24" si="3">(D22*D23)</f>
        <v>4.431987251769718E-3</v>
      </c>
      <c r="E24" s="31">
        <f t="shared" si="3"/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2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4.431987251769718E-3</v>
      </c>
      <c r="E27" s="139">
        <f>SUM(D24:J24)</f>
        <v>4.431987251769718E-3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106</v>
      </c>
      <c r="D28" s="138">
        <f t="shared" ref="D28:D55" si="4">D27+E28+F28</f>
        <v>1.6109835504301877E-2</v>
      </c>
      <c r="E28" s="19">
        <v>8.0000000000000002E-3</v>
      </c>
      <c r="F28" s="144">
        <f t="shared" ref="F28:F55" si="5">SUM(L28:N28)</f>
        <v>3.6778482525321593E-3</v>
      </c>
      <c r="G28" s="214" t="s">
        <v>109</v>
      </c>
      <c r="H28" s="20">
        <f>25/32</f>
        <v>0.78125</v>
      </c>
      <c r="I28" s="216">
        <v>0.99</v>
      </c>
      <c r="J28" s="148">
        <f>(1-I28)*J29+J29</f>
        <v>92213</v>
      </c>
      <c r="K28" s="251">
        <v>16.577523539709546</v>
      </c>
      <c r="L28" s="150">
        <f>(K28/3600)*H28</f>
        <v>3.5975528514994677E-3</v>
      </c>
      <c r="M28" s="144">
        <f>(1-I28)*L28</f>
        <v>3.5975528514994708E-5</v>
      </c>
      <c r="N28" s="151">
        <f t="shared" ref="N28:N55" si="6">(1-I28)*D27</f>
        <v>4.4319872517697219E-5</v>
      </c>
      <c r="O28" s="85"/>
      <c r="P28" s="85"/>
    </row>
    <row r="29" spans="2:23">
      <c r="B29" s="136">
        <v>2</v>
      </c>
      <c r="C29" s="23"/>
      <c r="D29" s="138">
        <f t="shared" si="4"/>
        <v>1.6109835504301877E-2</v>
      </c>
      <c r="E29" s="19">
        <v>0</v>
      </c>
      <c r="F29" s="144">
        <f t="shared" si="5"/>
        <v>0</v>
      </c>
      <c r="G29" s="23"/>
      <c r="H29" s="20"/>
      <c r="I29" s="21">
        <v>1</v>
      </c>
      <c r="J29" s="148">
        <f t="shared" ref="J29:J54" si="7">(1-I29)*J30+J30</f>
        <v>91300</v>
      </c>
      <c r="K29" s="22">
        <v>0</v>
      </c>
      <c r="L29" s="150">
        <f t="shared" ref="L29:L55" si="8">(K29/3600)*H29</f>
        <v>0</v>
      </c>
      <c r="M29" s="150">
        <f t="shared" ref="M29:M55" si="9">(1-I29)*L29</f>
        <v>0</v>
      </c>
      <c r="N29" s="151">
        <f t="shared" si="6"/>
        <v>0</v>
      </c>
      <c r="O29" s="85"/>
      <c r="P29" s="85"/>
    </row>
    <row r="30" spans="2:23">
      <c r="B30" s="136">
        <v>3</v>
      </c>
      <c r="C30" s="23"/>
      <c r="D30" s="138">
        <f t="shared" si="4"/>
        <v>1.6109835504301877E-2</v>
      </c>
      <c r="E30" s="19">
        <v>0</v>
      </c>
      <c r="F30" s="144">
        <f t="shared" si="5"/>
        <v>0</v>
      </c>
      <c r="G30" s="23"/>
      <c r="H30" s="20"/>
      <c r="I30" s="21">
        <v>1</v>
      </c>
      <c r="J30" s="148">
        <f t="shared" si="7"/>
        <v>91300</v>
      </c>
      <c r="K30" s="22">
        <v>0</v>
      </c>
      <c r="L30" s="150">
        <f t="shared" si="8"/>
        <v>0</v>
      </c>
      <c r="M30" s="150">
        <f t="shared" si="9"/>
        <v>0</v>
      </c>
      <c r="N30" s="151">
        <f t="shared" si="6"/>
        <v>0</v>
      </c>
      <c r="O30" s="85"/>
      <c r="P30" s="85"/>
    </row>
    <row r="31" spans="2:23">
      <c r="B31" s="136">
        <v>4</v>
      </c>
      <c r="C31" s="23"/>
      <c r="D31" s="138">
        <f t="shared" si="4"/>
        <v>1.6109835504301877E-2</v>
      </c>
      <c r="E31" s="19">
        <v>0</v>
      </c>
      <c r="F31" s="144">
        <f t="shared" si="5"/>
        <v>0</v>
      </c>
      <c r="G31" s="23"/>
      <c r="H31" s="20"/>
      <c r="I31" s="21">
        <v>1</v>
      </c>
      <c r="J31" s="148">
        <f t="shared" si="7"/>
        <v>91300</v>
      </c>
      <c r="K31" s="22">
        <v>0</v>
      </c>
      <c r="L31" s="150">
        <f t="shared" si="8"/>
        <v>0</v>
      </c>
      <c r="M31" s="150">
        <f t="shared" si="9"/>
        <v>0</v>
      </c>
      <c r="N31" s="151">
        <f t="shared" si="6"/>
        <v>0</v>
      </c>
      <c r="O31" s="85"/>
      <c r="P31" s="85"/>
    </row>
    <row r="32" spans="2:23">
      <c r="B32" s="136">
        <v>5</v>
      </c>
      <c r="C32" s="23"/>
      <c r="D32" s="138">
        <f t="shared" si="4"/>
        <v>1.6109835504301877E-2</v>
      </c>
      <c r="E32" s="19">
        <v>0</v>
      </c>
      <c r="F32" s="144">
        <f t="shared" si="5"/>
        <v>0</v>
      </c>
      <c r="G32" s="23"/>
      <c r="H32" s="20"/>
      <c r="I32" s="21">
        <v>1</v>
      </c>
      <c r="J32" s="148">
        <f t="shared" si="7"/>
        <v>91300</v>
      </c>
      <c r="K32" s="22">
        <v>0</v>
      </c>
      <c r="L32" s="150">
        <f t="shared" si="8"/>
        <v>0</v>
      </c>
      <c r="M32" s="150">
        <f t="shared" si="9"/>
        <v>0</v>
      </c>
      <c r="N32" s="151">
        <f t="shared" si="6"/>
        <v>0</v>
      </c>
      <c r="O32" s="85"/>
      <c r="P32" s="85"/>
    </row>
    <row r="33" spans="2:16" hidden="1">
      <c r="B33" s="136">
        <v>6</v>
      </c>
      <c r="C33" s="4"/>
      <c r="D33" s="138">
        <f t="shared" si="4"/>
        <v>1.6109835504301877E-2</v>
      </c>
      <c r="E33" s="19">
        <v>0</v>
      </c>
      <c r="F33" s="144">
        <f t="shared" si="5"/>
        <v>0</v>
      </c>
      <c r="G33" s="25"/>
      <c r="H33" s="20"/>
      <c r="I33" s="21">
        <v>1</v>
      </c>
      <c r="J33" s="148">
        <f t="shared" si="7"/>
        <v>91300</v>
      </c>
      <c r="K33" s="22">
        <v>0</v>
      </c>
      <c r="L33" s="150">
        <f t="shared" si="8"/>
        <v>0</v>
      </c>
      <c r="M33" s="150">
        <f t="shared" si="9"/>
        <v>0</v>
      </c>
      <c r="N33" s="151">
        <f t="shared" si="6"/>
        <v>0</v>
      </c>
      <c r="O33" s="85"/>
      <c r="P33" s="85"/>
    </row>
    <row r="34" spans="2:16" hidden="1">
      <c r="B34" s="136">
        <v>7</v>
      </c>
      <c r="C34" s="4"/>
      <c r="D34" s="138">
        <f t="shared" si="4"/>
        <v>1.6109835504301877E-2</v>
      </c>
      <c r="E34" s="19">
        <v>0</v>
      </c>
      <c r="F34" s="144">
        <f t="shared" si="5"/>
        <v>0</v>
      </c>
      <c r="G34" s="25"/>
      <c r="H34" s="20"/>
      <c r="I34" s="21">
        <v>1</v>
      </c>
      <c r="J34" s="148">
        <f t="shared" si="7"/>
        <v>91300</v>
      </c>
      <c r="K34" s="22">
        <v>0</v>
      </c>
      <c r="L34" s="150">
        <f t="shared" si="8"/>
        <v>0</v>
      </c>
      <c r="M34" s="150">
        <f t="shared" si="9"/>
        <v>0</v>
      </c>
      <c r="N34" s="151">
        <f t="shared" si="6"/>
        <v>0</v>
      </c>
      <c r="O34" s="85"/>
      <c r="P34" s="85"/>
    </row>
    <row r="35" spans="2:16" hidden="1">
      <c r="B35" s="136">
        <v>8</v>
      </c>
      <c r="C35" s="24"/>
      <c r="D35" s="138">
        <f t="shared" si="4"/>
        <v>1.6109835504301877E-2</v>
      </c>
      <c r="E35" s="19">
        <v>0</v>
      </c>
      <c r="F35" s="144">
        <f t="shared" si="5"/>
        <v>0</v>
      </c>
      <c r="G35" s="24"/>
      <c r="H35" s="20"/>
      <c r="I35" s="21">
        <v>1</v>
      </c>
      <c r="J35" s="148">
        <f t="shared" si="7"/>
        <v>91300</v>
      </c>
      <c r="K35" s="22">
        <v>0</v>
      </c>
      <c r="L35" s="150">
        <f t="shared" si="8"/>
        <v>0</v>
      </c>
      <c r="M35" s="150">
        <f t="shared" si="9"/>
        <v>0</v>
      </c>
      <c r="N35" s="151">
        <f t="shared" si="6"/>
        <v>0</v>
      </c>
      <c r="O35" s="85"/>
      <c r="P35" s="85"/>
    </row>
    <row r="36" spans="2:16" hidden="1">
      <c r="B36" s="136">
        <v>9</v>
      </c>
      <c r="C36" s="24"/>
      <c r="D36" s="138">
        <f t="shared" si="4"/>
        <v>1.6109835504301877E-2</v>
      </c>
      <c r="E36" s="19">
        <v>0</v>
      </c>
      <c r="F36" s="144">
        <f t="shared" si="5"/>
        <v>0</v>
      </c>
      <c r="G36" s="24"/>
      <c r="H36" s="20"/>
      <c r="I36" s="21">
        <v>1</v>
      </c>
      <c r="J36" s="148">
        <f t="shared" si="7"/>
        <v>91300</v>
      </c>
      <c r="K36" s="22">
        <v>0</v>
      </c>
      <c r="L36" s="150">
        <f t="shared" si="8"/>
        <v>0</v>
      </c>
      <c r="M36" s="150">
        <f t="shared" si="9"/>
        <v>0</v>
      </c>
      <c r="N36" s="151">
        <f t="shared" si="6"/>
        <v>0</v>
      </c>
      <c r="O36" s="85"/>
      <c r="P36" s="85"/>
    </row>
    <row r="37" spans="2:16" hidden="1">
      <c r="B37" s="136">
        <v>10</v>
      </c>
      <c r="C37" s="4"/>
      <c r="D37" s="138">
        <f t="shared" si="4"/>
        <v>1.6109835504301877E-2</v>
      </c>
      <c r="E37" s="19">
        <v>0</v>
      </c>
      <c r="F37" s="144">
        <f t="shared" si="5"/>
        <v>0</v>
      </c>
      <c r="G37" s="23"/>
      <c r="H37" s="20"/>
      <c r="I37" s="21">
        <v>1</v>
      </c>
      <c r="J37" s="148">
        <f>(1-I37)*J38+J38</f>
        <v>91300</v>
      </c>
      <c r="K37" s="22">
        <v>0</v>
      </c>
      <c r="L37" s="150">
        <f t="shared" si="8"/>
        <v>0</v>
      </c>
      <c r="M37" s="150">
        <f t="shared" si="9"/>
        <v>0</v>
      </c>
      <c r="N37" s="151">
        <f t="shared" si="6"/>
        <v>0</v>
      </c>
      <c r="O37" s="85"/>
      <c r="P37" s="85"/>
    </row>
    <row r="38" spans="2:16" hidden="1">
      <c r="B38" s="136">
        <v>11</v>
      </c>
      <c r="C38" s="23"/>
      <c r="D38" s="138">
        <f t="shared" si="4"/>
        <v>1.6109835504301877E-2</v>
      </c>
      <c r="E38" s="19">
        <v>0</v>
      </c>
      <c r="F38" s="144">
        <f t="shared" si="5"/>
        <v>0</v>
      </c>
      <c r="G38" s="23"/>
      <c r="H38" s="20"/>
      <c r="I38" s="21">
        <v>1</v>
      </c>
      <c r="J38" s="148">
        <f t="shared" si="7"/>
        <v>91300</v>
      </c>
      <c r="K38" s="22">
        <v>0</v>
      </c>
      <c r="L38" s="150">
        <f t="shared" si="8"/>
        <v>0</v>
      </c>
      <c r="M38" s="150">
        <f t="shared" si="9"/>
        <v>0</v>
      </c>
      <c r="N38" s="151">
        <f t="shared" si="6"/>
        <v>0</v>
      </c>
      <c r="O38" s="85"/>
      <c r="P38" s="85"/>
    </row>
    <row r="39" spans="2:16" hidden="1">
      <c r="B39" s="136">
        <v>12</v>
      </c>
      <c r="C39" s="25"/>
      <c r="D39" s="138">
        <f t="shared" si="4"/>
        <v>1.6109835504301877E-2</v>
      </c>
      <c r="E39" s="19">
        <v>0</v>
      </c>
      <c r="F39" s="144">
        <f t="shared" si="5"/>
        <v>0</v>
      </c>
      <c r="G39" s="23"/>
      <c r="H39" s="20"/>
      <c r="I39" s="21">
        <v>1</v>
      </c>
      <c r="J39" s="148">
        <f t="shared" si="7"/>
        <v>91300</v>
      </c>
      <c r="K39" s="22">
        <v>0</v>
      </c>
      <c r="L39" s="150">
        <f t="shared" si="8"/>
        <v>0</v>
      </c>
      <c r="M39" s="150">
        <f t="shared" si="9"/>
        <v>0</v>
      </c>
      <c r="N39" s="151">
        <f t="shared" si="6"/>
        <v>0</v>
      </c>
      <c r="O39" s="85"/>
      <c r="P39" s="85"/>
    </row>
    <row r="40" spans="2:16" hidden="1">
      <c r="B40" s="136">
        <v>13</v>
      </c>
      <c r="C40" s="4"/>
      <c r="D40" s="138">
        <f t="shared" si="4"/>
        <v>1.6109835504301877E-2</v>
      </c>
      <c r="E40" s="19">
        <v>0</v>
      </c>
      <c r="F40" s="144">
        <f t="shared" si="5"/>
        <v>0</v>
      </c>
      <c r="G40" s="23"/>
      <c r="H40" s="20"/>
      <c r="I40" s="21">
        <v>1</v>
      </c>
      <c r="J40" s="148">
        <f t="shared" si="7"/>
        <v>91300</v>
      </c>
      <c r="K40" s="22">
        <v>0</v>
      </c>
      <c r="L40" s="150">
        <f t="shared" si="8"/>
        <v>0</v>
      </c>
      <c r="M40" s="150">
        <f t="shared" si="9"/>
        <v>0</v>
      </c>
      <c r="N40" s="151">
        <f t="shared" si="6"/>
        <v>0</v>
      </c>
      <c r="O40" s="85"/>
      <c r="P40" s="85"/>
    </row>
    <row r="41" spans="2:16" hidden="1">
      <c r="B41" s="136">
        <v>14</v>
      </c>
      <c r="C41" s="4"/>
      <c r="D41" s="138">
        <f t="shared" si="4"/>
        <v>1.6109835504301877E-2</v>
      </c>
      <c r="E41" s="19">
        <v>0</v>
      </c>
      <c r="F41" s="144">
        <f t="shared" si="5"/>
        <v>0</v>
      </c>
      <c r="G41" s="23"/>
      <c r="H41" s="20"/>
      <c r="I41" s="21">
        <v>1</v>
      </c>
      <c r="J41" s="148">
        <f t="shared" si="7"/>
        <v>91300</v>
      </c>
      <c r="K41" s="22">
        <v>0</v>
      </c>
      <c r="L41" s="150">
        <f t="shared" si="8"/>
        <v>0</v>
      </c>
      <c r="M41" s="150">
        <f t="shared" si="9"/>
        <v>0</v>
      </c>
      <c r="N41" s="151">
        <f t="shared" si="6"/>
        <v>0</v>
      </c>
      <c r="O41" s="85"/>
      <c r="P41" s="85"/>
    </row>
    <row r="42" spans="2:16" hidden="1">
      <c r="B42" s="136">
        <v>15</v>
      </c>
      <c r="C42" s="23"/>
      <c r="D42" s="138">
        <f t="shared" si="4"/>
        <v>1.6109835504301877E-2</v>
      </c>
      <c r="E42" s="19">
        <v>0</v>
      </c>
      <c r="F42" s="144">
        <f t="shared" si="5"/>
        <v>0</v>
      </c>
      <c r="G42" s="25"/>
      <c r="H42" s="20"/>
      <c r="I42" s="21">
        <v>1</v>
      </c>
      <c r="J42" s="148">
        <f t="shared" si="7"/>
        <v>91300</v>
      </c>
      <c r="K42" s="22">
        <v>0</v>
      </c>
      <c r="L42" s="150">
        <f t="shared" si="8"/>
        <v>0</v>
      </c>
      <c r="M42" s="150">
        <f t="shared" si="9"/>
        <v>0</v>
      </c>
      <c r="N42" s="151">
        <f t="shared" si="6"/>
        <v>0</v>
      </c>
      <c r="O42" s="85"/>
      <c r="P42" s="85"/>
    </row>
    <row r="43" spans="2:16" hidden="1">
      <c r="B43" s="136">
        <v>16</v>
      </c>
      <c r="C43" s="23"/>
      <c r="D43" s="138">
        <f t="shared" si="4"/>
        <v>1.6109835504301877E-2</v>
      </c>
      <c r="E43" s="19">
        <v>0</v>
      </c>
      <c r="F43" s="144">
        <f t="shared" si="5"/>
        <v>0</v>
      </c>
      <c r="G43" s="25"/>
      <c r="H43" s="20"/>
      <c r="I43" s="21">
        <v>1</v>
      </c>
      <c r="J43" s="148">
        <f t="shared" si="7"/>
        <v>91300</v>
      </c>
      <c r="K43" s="22">
        <v>0</v>
      </c>
      <c r="L43" s="150">
        <f t="shared" si="8"/>
        <v>0</v>
      </c>
      <c r="M43" s="150">
        <f t="shared" si="9"/>
        <v>0</v>
      </c>
      <c r="N43" s="151">
        <f t="shared" si="6"/>
        <v>0</v>
      </c>
      <c r="O43" s="85"/>
      <c r="P43" s="85"/>
    </row>
    <row r="44" spans="2:16" hidden="1">
      <c r="B44" s="136">
        <v>17</v>
      </c>
      <c r="C44" s="4"/>
      <c r="D44" s="138">
        <f t="shared" si="4"/>
        <v>1.6109835504301877E-2</v>
      </c>
      <c r="E44" s="19">
        <v>0</v>
      </c>
      <c r="F44" s="144">
        <f t="shared" si="5"/>
        <v>0</v>
      </c>
      <c r="G44" s="25"/>
      <c r="H44" s="20"/>
      <c r="I44" s="21">
        <v>1</v>
      </c>
      <c r="J44" s="148">
        <f t="shared" si="7"/>
        <v>91300</v>
      </c>
      <c r="K44" s="22">
        <v>0</v>
      </c>
      <c r="L44" s="150">
        <f t="shared" si="8"/>
        <v>0</v>
      </c>
      <c r="M44" s="150">
        <f t="shared" si="9"/>
        <v>0</v>
      </c>
      <c r="N44" s="151">
        <f t="shared" si="6"/>
        <v>0</v>
      </c>
      <c r="O44" s="85"/>
      <c r="P44" s="85"/>
    </row>
    <row r="45" spans="2:16" hidden="1">
      <c r="B45" s="136">
        <v>18</v>
      </c>
      <c r="C45" s="26"/>
      <c r="D45" s="138">
        <f t="shared" si="4"/>
        <v>1.6109835504301877E-2</v>
      </c>
      <c r="E45" s="19">
        <v>0</v>
      </c>
      <c r="F45" s="144">
        <f t="shared" si="5"/>
        <v>0</v>
      </c>
      <c r="G45" s="25"/>
      <c r="H45" s="20"/>
      <c r="I45" s="21">
        <v>1</v>
      </c>
      <c r="J45" s="148">
        <f t="shared" si="7"/>
        <v>91300</v>
      </c>
      <c r="K45" s="22">
        <v>0</v>
      </c>
      <c r="L45" s="150">
        <f t="shared" si="8"/>
        <v>0</v>
      </c>
      <c r="M45" s="150">
        <f t="shared" si="9"/>
        <v>0</v>
      </c>
      <c r="N45" s="151">
        <f t="shared" si="6"/>
        <v>0</v>
      </c>
      <c r="O45" s="85"/>
      <c r="P45" s="85"/>
    </row>
    <row r="46" spans="2:16" hidden="1">
      <c r="B46" s="136">
        <v>19</v>
      </c>
      <c r="C46" s="25"/>
      <c r="D46" s="138">
        <f t="shared" si="4"/>
        <v>1.6109835504301877E-2</v>
      </c>
      <c r="E46" s="19">
        <v>0</v>
      </c>
      <c r="F46" s="144">
        <f t="shared" si="5"/>
        <v>0</v>
      </c>
      <c r="G46" s="25"/>
      <c r="H46" s="20"/>
      <c r="I46" s="21">
        <v>1</v>
      </c>
      <c r="J46" s="148">
        <f t="shared" si="7"/>
        <v>91300</v>
      </c>
      <c r="K46" s="22">
        <v>0</v>
      </c>
      <c r="L46" s="150">
        <f t="shared" si="8"/>
        <v>0</v>
      </c>
      <c r="M46" s="150">
        <f t="shared" si="9"/>
        <v>0</v>
      </c>
      <c r="N46" s="151">
        <f t="shared" si="6"/>
        <v>0</v>
      </c>
      <c r="O46" s="85"/>
      <c r="P46" s="85"/>
    </row>
    <row r="47" spans="2:16" hidden="1">
      <c r="B47" s="136">
        <v>20</v>
      </c>
      <c r="C47" s="25"/>
      <c r="D47" s="138">
        <f t="shared" si="4"/>
        <v>1.6109835504301877E-2</v>
      </c>
      <c r="E47" s="19">
        <v>0</v>
      </c>
      <c r="F47" s="144">
        <f t="shared" si="5"/>
        <v>0</v>
      </c>
      <c r="G47" s="25"/>
      <c r="H47" s="20"/>
      <c r="I47" s="21">
        <v>1</v>
      </c>
      <c r="J47" s="148">
        <f t="shared" si="7"/>
        <v>91300</v>
      </c>
      <c r="K47" s="22">
        <v>0</v>
      </c>
      <c r="L47" s="150">
        <f t="shared" si="8"/>
        <v>0</v>
      </c>
      <c r="M47" s="150">
        <f t="shared" si="9"/>
        <v>0</v>
      </c>
      <c r="N47" s="151">
        <f t="shared" si="6"/>
        <v>0</v>
      </c>
      <c r="O47" s="85"/>
      <c r="P47" s="85"/>
    </row>
    <row r="48" spans="2:16" hidden="1">
      <c r="B48" s="136">
        <v>21</v>
      </c>
      <c r="C48" s="25"/>
      <c r="D48" s="138">
        <f t="shared" si="4"/>
        <v>1.6109835504301877E-2</v>
      </c>
      <c r="E48" s="19">
        <v>0</v>
      </c>
      <c r="F48" s="144">
        <f t="shared" si="5"/>
        <v>0</v>
      </c>
      <c r="G48" s="25"/>
      <c r="H48" s="20"/>
      <c r="I48" s="21">
        <v>1</v>
      </c>
      <c r="J48" s="148">
        <f t="shared" si="7"/>
        <v>91300</v>
      </c>
      <c r="K48" s="22">
        <v>0</v>
      </c>
      <c r="L48" s="150">
        <f t="shared" si="8"/>
        <v>0</v>
      </c>
      <c r="M48" s="150">
        <f t="shared" si="9"/>
        <v>0</v>
      </c>
      <c r="N48" s="151">
        <f t="shared" si="6"/>
        <v>0</v>
      </c>
      <c r="O48" s="85"/>
      <c r="P48" s="85"/>
    </row>
    <row r="49" spans="2:16" hidden="1">
      <c r="B49" s="136">
        <v>22</v>
      </c>
      <c r="C49" s="25"/>
      <c r="D49" s="138">
        <f t="shared" si="4"/>
        <v>1.6109835504301877E-2</v>
      </c>
      <c r="E49" s="19">
        <v>0</v>
      </c>
      <c r="F49" s="144">
        <f t="shared" si="5"/>
        <v>0</v>
      </c>
      <c r="G49" s="25"/>
      <c r="H49" s="20"/>
      <c r="I49" s="21">
        <v>1</v>
      </c>
      <c r="J49" s="148">
        <f t="shared" si="7"/>
        <v>91300</v>
      </c>
      <c r="K49" s="22">
        <v>0</v>
      </c>
      <c r="L49" s="150">
        <f t="shared" si="8"/>
        <v>0</v>
      </c>
      <c r="M49" s="150">
        <f t="shared" si="9"/>
        <v>0</v>
      </c>
      <c r="N49" s="151">
        <f t="shared" si="6"/>
        <v>0</v>
      </c>
      <c r="O49" s="85"/>
      <c r="P49" s="85"/>
    </row>
    <row r="50" spans="2:16" hidden="1">
      <c r="B50" s="136">
        <v>23</v>
      </c>
      <c r="C50" s="25"/>
      <c r="D50" s="138">
        <f t="shared" si="4"/>
        <v>1.6109835504301877E-2</v>
      </c>
      <c r="E50" s="19">
        <v>0</v>
      </c>
      <c r="F50" s="144">
        <f t="shared" si="5"/>
        <v>0</v>
      </c>
      <c r="G50" s="25"/>
      <c r="H50" s="20"/>
      <c r="I50" s="21">
        <v>1</v>
      </c>
      <c r="J50" s="148">
        <f t="shared" si="7"/>
        <v>91300</v>
      </c>
      <c r="K50" s="22">
        <v>0</v>
      </c>
      <c r="L50" s="150">
        <f t="shared" si="8"/>
        <v>0</v>
      </c>
      <c r="M50" s="150">
        <f t="shared" si="9"/>
        <v>0</v>
      </c>
      <c r="N50" s="151">
        <f t="shared" si="6"/>
        <v>0</v>
      </c>
      <c r="O50" s="85"/>
      <c r="P50" s="85"/>
    </row>
    <row r="51" spans="2:16" hidden="1">
      <c r="B51" s="136">
        <v>24</v>
      </c>
      <c r="C51" s="4"/>
      <c r="D51" s="138">
        <f t="shared" si="4"/>
        <v>1.6109835504301877E-2</v>
      </c>
      <c r="E51" s="19">
        <v>0</v>
      </c>
      <c r="F51" s="144">
        <f t="shared" si="5"/>
        <v>0</v>
      </c>
      <c r="G51" s="25"/>
      <c r="H51" s="20"/>
      <c r="I51" s="21">
        <v>1</v>
      </c>
      <c r="J51" s="148">
        <f t="shared" si="7"/>
        <v>91300</v>
      </c>
      <c r="K51" s="22">
        <v>0</v>
      </c>
      <c r="L51" s="150">
        <f t="shared" si="8"/>
        <v>0</v>
      </c>
      <c r="M51" s="150">
        <f t="shared" si="9"/>
        <v>0</v>
      </c>
      <c r="N51" s="151">
        <f t="shared" si="6"/>
        <v>0</v>
      </c>
      <c r="O51" s="85"/>
      <c r="P51" s="85"/>
    </row>
    <row r="52" spans="2:16" hidden="1">
      <c r="B52" s="136">
        <v>25</v>
      </c>
      <c r="C52" s="4"/>
      <c r="D52" s="138">
        <f t="shared" si="4"/>
        <v>1.6109835504301877E-2</v>
      </c>
      <c r="E52" s="19">
        <v>0</v>
      </c>
      <c r="F52" s="144">
        <f t="shared" si="5"/>
        <v>0</v>
      </c>
      <c r="G52" s="25"/>
      <c r="H52" s="20"/>
      <c r="I52" s="21">
        <v>1</v>
      </c>
      <c r="J52" s="148">
        <f t="shared" si="7"/>
        <v>91300</v>
      </c>
      <c r="K52" s="22">
        <v>0</v>
      </c>
      <c r="L52" s="150">
        <f t="shared" si="8"/>
        <v>0</v>
      </c>
      <c r="M52" s="150">
        <f t="shared" si="9"/>
        <v>0</v>
      </c>
      <c r="N52" s="151">
        <f t="shared" si="6"/>
        <v>0</v>
      </c>
      <c r="O52" s="85"/>
      <c r="P52" s="85"/>
    </row>
    <row r="53" spans="2:16" hidden="1">
      <c r="B53" s="136">
        <v>26</v>
      </c>
      <c r="C53" s="4"/>
      <c r="D53" s="138">
        <f t="shared" si="4"/>
        <v>1.6109835504301877E-2</v>
      </c>
      <c r="E53" s="19">
        <v>0</v>
      </c>
      <c r="F53" s="144">
        <f t="shared" si="5"/>
        <v>0</v>
      </c>
      <c r="G53" s="25"/>
      <c r="H53" s="20"/>
      <c r="I53" s="21">
        <v>1</v>
      </c>
      <c r="J53" s="148">
        <f t="shared" si="7"/>
        <v>91300</v>
      </c>
      <c r="K53" s="22">
        <v>0</v>
      </c>
      <c r="L53" s="150">
        <f t="shared" si="8"/>
        <v>0</v>
      </c>
      <c r="M53" s="150">
        <f t="shared" si="9"/>
        <v>0</v>
      </c>
      <c r="N53" s="151">
        <f t="shared" si="6"/>
        <v>0</v>
      </c>
      <c r="O53" s="85"/>
      <c r="P53" s="85"/>
    </row>
    <row r="54" spans="2:16">
      <c r="B54" s="157" t="s">
        <v>42</v>
      </c>
      <c r="C54" s="158"/>
      <c r="D54" s="138">
        <f>D53+E54+F54</f>
        <v>1.6109835504301877E-2</v>
      </c>
      <c r="E54" s="19">
        <v>0</v>
      </c>
      <c r="F54" s="144">
        <f t="shared" si="5"/>
        <v>0</v>
      </c>
      <c r="G54" s="144">
        <f>SUM(E54:F54)</f>
        <v>0</v>
      </c>
      <c r="H54" s="20"/>
      <c r="I54" s="21">
        <v>1</v>
      </c>
      <c r="J54" s="148">
        <f t="shared" si="7"/>
        <v>91300</v>
      </c>
      <c r="K54" s="22">
        <v>0</v>
      </c>
      <c r="L54" s="150">
        <f t="shared" si="8"/>
        <v>0</v>
      </c>
      <c r="M54" s="150">
        <f t="shared" si="9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/>
      <c r="D55" s="138">
        <f t="shared" si="4"/>
        <v>2.6268509558009225E-2</v>
      </c>
      <c r="E55" s="19">
        <v>1.0158674053707345E-2</v>
      </c>
      <c r="F55" s="144">
        <f t="shared" si="5"/>
        <v>0</v>
      </c>
      <c r="G55" s="144">
        <f>SUM(E55:F55)</f>
        <v>1.0158674053707345E-2</v>
      </c>
      <c r="H55" s="20"/>
      <c r="I55" s="21">
        <v>1</v>
      </c>
      <c r="J55" s="148">
        <f>(1-I55)*J57+J57</f>
        <v>91300</v>
      </c>
      <c r="K55" s="22">
        <v>0</v>
      </c>
      <c r="L55" s="150">
        <f t="shared" si="8"/>
        <v>0</v>
      </c>
      <c r="M55" s="150">
        <f t="shared" si="9"/>
        <v>0</v>
      </c>
      <c r="N55" s="151">
        <f t="shared" si="6"/>
        <v>0</v>
      </c>
      <c r="O55" s="85"/>
      <c r="P55" s="85"/>
    </row>
    <row r="56" spans="2:16">
      <c r="B56" s="157" t="s">
        <v>44</v>
      </c>
      <c r="C56" s="159"/>
      <c r="D56" s="138">
        <f>D55</f>
        <v>2.6268509558009225E-2</v>
      </c>
      <c r="E56" s="138">
        <v>1.0066322471400917E-2</v>
      </c>
      <c r="F56" s="160">
        <f>SUM(F27:F55)</f>
        <v>3.6778482525321593E-3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2.6268509558009225E-2</v>
      </c>
      <c r="E57" s="138"/>
      <c r="F57" s="27">
        <v>0</v>
      </c>
      <c r="G57" s="137"/>
      <c r="H57" s="137"/>
      <c r="I57" s="140" t="s">
        <v>46</v>
      </c>
      <c r="J57" s="165">
        <f>D14</f>
        <v>91300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219">
        <v>4.1200000000000001E-2</v>
      </c>
      <c r="D58" s="138">
        <f>D57+F58</f>
        <v>2.7350772151799204E-2</v>
      </c>
      <c r="E58" s="138"/>
      <c r="F58" s="167">
        <f>D55*C58</f>
        <v>1.0822625937899801E-3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28">
        <v>0.03</v>
      </c>
      <c r="D59" s="138">
        <f>D58+F59</f>
        <v>2.8138827438539481E-2</v>
      </c>
      <c r="E59" s="138"/>
      <c r="F59" s="167">
        <f>D56*C59</f>
        <v>7.8805528674027667E-4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29" t="s">
        <v>50</v>
      </c>
      <c r="D60" s="138">
        <f>D59+F60</f>
        <v>2.8138827438539481E-2</v>
      </c>
      <c r="E60" s="138"/>
      <c r="F60" s="27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s="210" customFormat="1" ht="21" thickBot="1">
      <c r="B61" s="204" t="s">
        <v>51</v>
      </c>
      <c r="C61" s="205"/>
      <c r="D61" s="243">
        <f>D60</f>
        <v>2.8138827438539481E-2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3.6778482525321593E-3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3.5975528514994677E-3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3.5975528514994708E-5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4.4319872517697219E-5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2.2590661305477065E-2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218">
        <f>SUM(H28:H55)</f>
        <v>0.78125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0.99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59"/>
      <c r="C73" s="260"/>
      <c r="D73" s="260"/>
      <c r="E73" s="260"/>
      <c r="F73" s="261"/>
    </row>
    <row r="74" spans="2:16">
      <c r="B74" s="262"/>
      <c r="C74" s="263"/>
      <c r="D74" s="263"/>
      <c r="E74" s="263"/>
      <c r="F74" s="264"/>
    </row>
    <row r="75" spans="2:16" ht="15" thickBot="1">
      <c r="B75" s="265"/>
      <c r="C75" s="266"/>
      <c r="D75" s="266"/>
      <c r="E75" s="266"/>
      <c r="F75" s="267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36" zoomScale="80" zoomScaleNormal="80" zoomScalePageLayoutView="80" workbookViewId="0">
      <selection activeCell="G56" sqref="G56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9.83203125" style="33" bestFit="1" customWidth="1"/>
    <col min="4" max="4" width="24.83203125" style="33" customWidth="1"/>
    <col min="5" max="5" width="22.5" style="33" customWidth="1"/>
    <col min="6" max="6" width="23" style="33" customWidth="1"/>
    <col min="7" max="7" width="25.5" style="33" customWidth="1"/>
    <col min="8" max="8" width="25" style="33" customWidth="1"/>
    <col min="9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1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0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54" t="s">
        <v>59</v>
      </c>
      <c r="E7" s="55" t="s">
        <v>5</v>
      </c>
      <c r="F7" s="54" t="s">
        <v>61</v>
      </c>
      <c r="G7" s="56" t="s">
        <v>6</v>
      </c>
      <c r="H7" s="57" t="s">
        <v>63</v>
      </c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61" t="s">
        <v>60</v>
      </c>
      <c r="E8" s="62" t="s">
        <v>8</v>
      </c>
      <c r="F8" s="61" t="s">
        <v>62</v>
      </c>
      <c r="G8" s="63" t="s">
        <v>9</v>
      </c>
      <c r="H8" s="64" t="s">
        <v>90</v>
      </c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9" t="s">
        <v>60</v>
      </c>
      <c r="E9" s="70" t="s">
        <v>11</v>
      </c>
      <c r="F9" s="71">
        <v>42005</v>
      </c>
      <c r="G9" s="72" t="s">
        <v>12</v>
      </c>
      <c r="H9" s="73" t="s">
        <v>64</v>
      </c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88">
        <v>123</v>
      </c>
      <c r="E12" s="55" t="s">
        <v>15</v>
      </c>
      <c r="F12" s="89">
        <v>8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1" t="s">
        <v>89</v>
      </c>
      <c r="E13" s="62" t="s">
        <v>17</v>
      </c>
      <c r="F13" s="92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94">
        <v>12345</v>
      </c>
      <c r="E14" s="70" t="s">
        <v>19</v>
      </c>
      <c r="F14" s="95">
        <v>365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29" hidden="1" thickBot="1">
      <c r="B16" s="102"/>
      <c r="C16" s="103"/>
      <c r="D16" s="98" t="str">
        <f>D18&amp;"/"&amp;D19&amp;"/"&amp;TEXT(D20,"$#,###.000")&amp;"/"&amp;TEXT(D22,"$#,###.000")</f>
        <v>Plastic Component A/TPE/ABS/PP…/$.200/$.020</v>
      </c>
      <c r="E16" s="104" t="str">
        <f t="shared" ref="E16:N16" si="0">E18&amp;"/"&amp;E19&amp;"/"&amp;TEXT(E20,"$#,###.000")&amp;"/"&amp;TEXT(E22,"$#,###.000")</f>
        <v>Alloy Component B/Alum/Steel/Copper…/$.400/$.080</v>
      </c>
      <c r="F16" s="105" t="str">
        <f t="shared" si="0"/>
        <v>Plastic Component C/TPE/ABS/PP…/$.600/$.180</v>
      </c>
      <c r="G16" s="106" t="str">
        <f t="shared" si="0"/>
        <v>Alloy Component D/Alum/Steel/Copper…/$.800/$.320</v>
      </c>
      <c r="H16" s="106" t="str">
        <f t="shared" si="0"/>
        <v>Fabric Component E/Nylon/Leather/Cotton/…/$1.000/$.500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IF(D22&gt;0,1,"")</f>
        <v>1</v>
      </c>
      <c r="E17" s="104">
        <f t="shared" ref="E17:N17" si="1">IF(E22&gt;0,1,"")</f>
        <v>1</v>
      </c>
      <c r="F17" s="105">
        <f t="shared" si="1"/>
        <v>1</v>
      </c>
      <c r="G17" s="106">
        <f t="shared" si="1"/>
        <v>1</v>
      </c>
      <c r="H17" s="106">
        <f t="shared" si="1"/>
        <v>1</v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>
      <c r="B18" s="256" t="s">
        <v>20</v>
      </c>
      <c r="C18" s="87" t="s">
        <v>21</v>
      </c>
      <c r="D18" s="109" t="s">
        <v>65</v>
      </c>
      <c r="E18" s="88" t="s">
        <v>66</v>
      </c>
      <c r="F18" s="88" t="s">
        <v>67</v>
      </c>
      <c r="G18" s="88" t="s">
        <v>71</v>
      </c>
      <c r="H18" s="88" t="s">
        <v>70</v>
      </c>
      <c r="I18" s="88"/>
      <c r="J18" s="88"/>
      <c r="K18" s="88"/>
      <c r="L18" s="88"/>
      <c r="M18" s="88"/>
      <c r="N18" s="110"/>
      <c r="O18" s="85"/>
      <c r="P18" s="85"/>
      <c r="Q18" s="85"/>
      <c r="R18" s="85"/>
    </row>
    <row r="19" spans="2:23">
      <c r="B19" s="257"/>
      <c r="C19" s="90" t="s">
        <v>22</v>
      </c>
      <c r="D19" s="111" t="s">
        <v>68</v>
      </c>
      <c r="E19" s="112" t="s">
        <v>69</v>
      </c>
      <c r="F19" s="112" t="s">
        <v>68</v>
      </c>
      <c r="G19" s="112" t="s">
        <v>69</v>
      </c>
      <c r="H19" s="112" t="s">
        <v>72</v>
      </c>
      <c r="I19" s="112"/>
      <c r="J19" s="112"/>
      <c r="K19" s="112"/>
      <c r="L19" s="112"/>
      <c r="M19" s="112"/>
      <c r="N19" s="113"/>
      <c r="O19" s="85"/>
      <c r="P19" s="85"/>
      <c r="Q19" s="85"/>
      <c r="R19" s="85"/>
    </row>
    <row r="20" spans="2:23">
      <c r="B20" s="257"/>
      <c r="C20" s="90" t="s">
        <v>23</v>
      </c>
      <c r="D20" s="114">
        <v>0.2</v>
      </c>
      <c r="E20" s="115">
        <v>0.4</v>
      </c>
      <c r="F20" s="115">
        <v>0.6</v>
      </c>
      <c r="G20" s="115">
        <v>0.8</v>
      </c>
      <c r="H20" s="115">
        <v>1</v>
      </c>
      <c r="I20" s="115"/>
      <c r="J20" s="115"/>
      <c r="K20" s="115"/>
      <c r="L20" s="115"/>
      <c r="M20" s="115"/>
      <c r="N20" s="116"/>
      <c r="O20" s="85"/>
      <c r="P20" s="85"/>
      <c r="Q20" s="85"/>
      <c r="R20" s="85"/>
    </row>
    <row r="21" spans="2:23">
      <c r="B21" s="257"/>
      <c r="C21" s="90" t="s">
        <v>24</v>
      </c>
      <c r="D21" s="111">
        <v>0.1</v>
      </c>
      <c r="E21" s="112">
        <v>0.2</v>
      </c>
      <c r="F21" s="112">
        <v>0.3</v>
      </c>
      <c r="G21" s="112">
        <v>0.4</v>
      </c>
      <c r="H21" s="112">
        <v>0.5</v>
      </c>
      <c r="I21" s="112"/>
      <c r="J21" s="112"/>
      <c r="K21" s="112"/>
      <c r="L21" s="112"/>
      <c r="M21" s="112"/>
      <c r="N21" s="113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2.0000000000000004E-2</v>
      </c>
      <c r="E22" s="118">
        <f t="shared" si="2"/>
        <v>8.0000000000000016E-2</v>
      </c>
      <c r="F22" s="118">
        <f t="shared" si="2"/>
        <v>0.18</v>
      </c>
      <c r="G22" s="118">
        <f t="shared" si="2"/>
        <v>0.32000000000000006</v>
      </c>
      <c r="H22" s="118">
        <f t="shared" si="2"/>
        <v>0.5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11">
        <v>2</v>
      </c>
      <c r="E23" s="91">
        <v>2</v>
      </c>
      <c r="F23" s="91">
        <v>1</v>
      </c>
      <c r="G23" s="91">
        <v>1</v>
      </c>
      <c r="H23" s="91">
        <v>1</v>
      </c>
      <c r="I23" s="91"/>
      <c r="J23" s="91"/>
      <c r="K23" s="91"/>
      <c r="L23" s="91"/>
      <c r="M23" s="91"/>
      <c r="N23" s="120"/>
      <c r="O23" s="85"/>
      <c r="P23" s="85"/>
      <c r="Q23" s="85"/>
      <c r="R23" s="85"/>
    </row>
    <row r="24" spans="2:23" ht="15" thickBot="1">
      <c r="B24" s="258"/>
      <c r="C24" s="93" t="s">
        <v>27</v>
      </c>
      <c r="D24" s="121">
        <f t="shared" ref="D24:N24" si="3">(D22*D23)</f>
        <v>4.0000000000000008E-2</v>
      </c>
      <c r="E24" s="122">
        <f t="shared" si="3"/>
        <v>0.16000000000000003</v>
      </c>
      <c r="F24" s="122">
        <f t="shared" si="3"/>
        <v>0.18</v>
      </c>
      <c r="G24" s="122">
        <f t="shared" si="3"/>
        <v>0.32000000000000006</v>
      </c>
      <c r="H24" s="122">
        <f t="shared" si="3"/>
        <v>0.5</v>
      </c>
      <c r="I24" s="122">
        <f t="shared" si="3"/>
        <v>0</v>
      </c>
      <c r="J24" s="122">
        <f t="shared" si="3"/>
        <v>0</v>
      </c>
      <c r="K24" s="122">
        <f t="shared" si="3"/>
        <v>0</v>
      </c>
      <c r="L24" s="122">
        <f t="shared" si="3"/>
        <v>0</v>
      </c>
      <c r="M24" s="122">
        <f t="shared" si="3"/>
        <v>0</v>
      </c>
      <c r="N24" s="123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1.2000000000000002</v>
      </c>
      <c r="E27" s="139">
        <f>SUM(D24:J24)</f>
        <v>1.2000000000000002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61" t="s">
        <v>73</v>
      </c>
      <c r="D28" s="138">
        <f t="shared" ref="D28:D55" si="4">D27+E28+F28</f>
        <v>1.2400555555555557</v>
      </c>
      <c r="E28" s="143">
        <v>0</v>
      </c>
      <c r="F28" s="144">
        <f t="shared" ref="F28:F55" si="5">SUM(L28:N28)</f>
        <v>4.0055555555555573E-2</v>
      </c>
      <c r="G28" s="145" t="s">
        <v>74</v>
      </c>
      <c r="H28" s="146">
        <v>5</v>
      </c>
      <c r="I28" s="147">
        <v>0.99</v>
      </c>
      <c r="J28" s="148">
        <f t="shared" ref="J28:J54" si="6">(1-I28)*J29+J29</f>
        <v>14740.740730737951</v>
      </c>
      <c r="K28" s="149">
        <v>20</v>
      </c>
      <c r="L28" s="150">
        <f t="shared" ref="L28:L55" si="7">(K28/3600)*H28</f>
        <v>2.777777777777778E-2</v>
      </c>
      <c r="M28" s="150">
        <f t="shared" ref="M28:M55" si="8">(1-I28)*L28</f>
        <v>2.7777777777777805E-4</v>
      </c>
      <c r="N28" s="151">
        <f t="shared" ref="N28:N55" si="9">(1-I28)*D27</f>
        <v>1.2000000000000012E-2</v>
      </c>
      <c r="O28" s="85"/>
      <c r="P28" s="85"/>
    </row>
    <row r="29" spans="2:23">
      <c r="B29" s="136">
        <v>2</v>
      </c>
      <c r="C29" s="152" t="s">
        <v>75</v>
      </c>
      <c r="D29" s="138">
        <f t="shared" si="4"/>
        <v>1.3084900000000002</v>
      </c>
      <c r="E29" s="143">
        <v>0</v>
      </c>
      <c r="F29" s="144">
        <f t="shared" si="5"/>
        <v>6.8434444444444464E-2</v>
      </c>
      <c r="G29" s="145" t="s">
        <v>76</v>
      </c>
      <c r="H29" s="146">
        <v>7</v>
      </c>
      <c r="I29" s="147">
        <v>0.98</v>
      </c>
      <c r="J29" s="148">
        <f t="shared" si="6"/>
        <v>14594.792802710843</v>
      </c>
      <c r="K29" s="149">
        <v>22</v>
      </c>
      <c r="L29" s="150">
        <f t="shared" si="7"/>
        <v>4.2777777777777783E-2</v>
      </c>
      <c r="M29" s="150">
        <f t="shared" si="8"/>
        <v>8.5555555555555645E-4</v>
      </c>
      <c r="N29" s="151">
        <f t="shared" si="9"/>
        <v>2.4801111111111135E-2</v>
      </c>
      <c r="O29" s="85"/>
      <c r="P29" s="85"/>
    </row>
    <row r="30" spans="2:23">
      <c r="B30" s="136">
        <v>3</v>
      </c>
      <c r="C30" s="152" t="s">
        <v>77</v>
      </c>
      <c r="D30" s="138">
        <f t="shared" si="4"/>
        <v>1.362622477777778</v>
      </c>
      <c r="E30" s="143">
        <v>0</v>
      </c>
      <c r="F30" s="144">
        <f t="shared" si="5"/>
        <v>5.413247777777782E-2</v>
      </c>
      <c r="G30" s="145" t="s">
        <v>80</v>
      </c>
      <c r="H30" s="146">
        <v>10</v>
      </c>
      <c r="I30" s="147">
        <v>0.97</v>
      </c>
      <c r="J30" s="148">
        <f t="shared" si="6"/>
        <v>14308.620394814552</v>
      </c>
      <c r="K30" s="149">
        <v>5.2</v>
      </c>
      <c r="L30" s="150">
        <f t="shared" si="7"/>
        <v>1.4444444444444446E-2</v>
      </c>
      <c r="M30" s="150">
        <f t="shared" si="8"/>
        <v>4.3333333333333375E-4</v>
      </c>
      <c r="N30" s="151">
        <f t="shared" si="9"/>
        <v>3.9254700000000038E-2</v>
      </c>
      <c r="O30" s="85"/>
      <c r="P30" s="85"/>
    </row>
    <row r="31" spans="2:23">
      <c r="B31" s="136">
        <v>4</v>
      </c>
      <c r="C31" s="152" t="s">
        <v>78</v>
      </c>
      <c r="D31" s="138">
        <f t="shared" si="4"/>
        <v>1.4166487025555559</v>
      </c>
      <c r="E31" s="143">
        <v>0</v>
      </c>
      <c r="F31" s="144">
        <f t="shared" si="5"/>
        <v>5.4026224777777791E-2</v>
      </c>
      <c r="G31" s="145" t="s">
        <v>79</v>
      </c>
      <c r="H31" s="146">
        <v>8</v>
      </c>
      <c r="I31" s="147">
        <v>0.99</v>
      </c>
      <c r="J31" s="148">
        <f t="shared" si="6"/>
        <v>13891.864460985002</v>
      </c>
      <c r="K31" s="149">
        <v>18</v>
      </c>
      <c r="L31" s="150">
        <f t="shared" si="7"/>
        <v>0.04</v>
      </c>
      <c r="M31" s="150">
        <f t="shared" si="8"/>
        <v>4.0000000000000034E-4</v>
      </c>
      <c r="N31" s="151">
        <f t="shared" si="9"/>
        <v>1.3626224777777793E-2</v>
      </c>
      <c r="O31" s="85"/>
      <c r="P31" s="85"/>
    </row>
    <row r="32" spans="2:23">
      <c r="B32" s="136">
        <v>5</v>
      </c>
      <c r="C32" s="152" t="s">
        <v>77</v>
      </c>
      <c r="D32" s="138">
        <f t="shared" si="4"/>
        <v>1.4484901895811115</v>
      </c>
      <c r="E32" s="143">
        <v>0</v>
      </c>
      <c r="F32" s="144">
        <f t="shared" si="5"/>
        <v>3.1841487025555573E-2</v>
      </c>
      <c r="G32" s="145" t="s">
        <v>81</v>
      </c>
      <c r="H32" s="146">
        <v>9</v>
      </c>
      <c r="I32" s="147">
        <v>0.99</v>
      </c>
      <c r="J32" s="148">
        <f t="shared" si="6"/>
        <v>13754.321248500002</v>
      </c>
      <c r="K32" s="149">
        <v>7</v>
      </c>
      <c r="L32" s="150">
        <f t="shared" si="7"/>
        <v>1.7499999999999998E-2</v>
      </c>
      <c r="M32" s="150">
        <f t="shared" si="8"/>
        <v>1.7500000000000013E-4</v>
      </c>
      <c r="N32" s="151">
        <f t="shared" si="9"/>
        <v>1.4166487025555572E-2</v>
      </c>
      <c r="O32" s="85"/>
      <c r="P32" s="85"/>
    </row>
    <row r="33" spans="2:16">
      <c r="B33" s="136">
        <v>6</v>
      </c>
      <c r="C33" s="61" t="s">
        <v>82</v>
      </c>
      <c r="D33" s="138">
        <f t="shared" si="4"/>
        <v>1.4989933267060671</v>
      </c>
      <c r="E33" s="143">
        <v>0</v>
      </c>
      <c r="F33" s="144">
        <f t="shared" si="5"/>
        <v>5.0503137124955591E-2</v>
      </c>
      <c r="G33" s="153" t="s">
        <v>83</v>
      </c>
      <c r="H33" s="146">
        <v>4</v>
      </c>
      <c r="I33" s="147">
        <v>0.98</v>
      </c>
      <c r="J33" s="148">
        <f t="shared" si="6"/>
        <v>13618.139850000001</v>
      </c>
      <c r="K33" s="149">
        <v>19</v>
      </c>
      <c r="L33" s="150">
        <f t="shared" si="7"/>
        <v>2.1111111111111112E-2</v>
      </c>
      <c r="M33" s="150">
        <f t="shared" si="8"/>
        <v>4.2222222222222259E-4</v>
      </c>
      <c r="N33" s="151">
        <f t="shared" si="9"/>
        <v>2.8969803791622256E-2</v>
      </c>
      <c r="O33" s="85"/>
      <c r="P33" s="85"/>
    </row>
    <row r="34" spans="2:16">
      <c r="B34" s="136">
        <v>7</v>
      </c>
      <c r="C34" s="61" t="s">
        <v>84</v>
      </c>
      <c r="D34" s="138">
        <f t="shared" si="4"/>
        <v>1.5131599933727338</v>
      </c>
      <c r="E34" s="143">
        <v>0</v>
      </c>
      <c r="F34" s="144">
        <f t="shared" si="5"/>
        <v>1.4166666666666668E-2</v>
      </c>
      <c r="G34" s="153" t="s">
        <v>85</v>
      </c>
      <c r="H34" s="146">
        <v>3</v>
      </c>
      <c r="I34" s="147">
        <v>1</v>
      </c>
      <c r="J34" s="148">
        <f t="shared" si="6"/>
        <v>13351.1175</v>
      </c>
      <c r="K34" s="149">
        <v>17</v>
      </c>
      <c r="L34" s="150">
        <f t="shared" si="7"/>
        <v>1.4166666666666668E-2</v>
      </c>
      <c r="M34" s="150">
        <f t="shared" si="8"/>
        <v>0</v>
      </c>
      <c r="N34" s="151">
        <f t="shared" si="9"/>
        <v>0</v>
      </c>
      <c r="O34" s="85"/>
      <c r="P34" s="85"/>
    </row>
    <row r="35" spans="2:16">
      <c r="B35" s="136">
        <v>8</v>
      </c>
      <c r="C35" s="154" t="s">
        <v>86</v>
      </c>
      <c r="D35" s="138">
        <f t="shared" si="4"/>
        <v>1.5843047931739158</v>
      </c>
      <c r="E35" s="143">
        <v>0</v>
      </c>
      <c r="F35" s="144">
        <f t="shared" si="5"/>
        <v>7.1144799801182046E-2</v>
      </c>
      <c r="G35" s="154" t="s">
        <v>87</v>
      </c>
      <c r="H35" s="146">
        <v>15</v>
      </c>
      <c r="I35" s="147">
        <v>0.97</v>
      </c>
      <c r="J35" s="148">
        <f t="shared" si="6"/>
        <v>13351.1175</v>
      </c>
      <c r="K35" s="149">
        <v>6</v>
      </c>
      <c r="L35" s="150">
        <f t="shared" si="7"/>
        <v>2.5000000000000001E-2</v>
      </c>
      <c r="M35" s="150">
        <f t="shared" si="8"/>
        <v>7.5000000000000067E-4</v>
      </c>
      <c r="N35" s="151">
        <f t="shared" si="9"/>
        <v>4.5394799801182051E-2</v>
      </c>
      <c r="O35" s="85"/>
      <c r="P35" s="85"/>
    </row>
    <row r="36" spans="2:16">
      <c r="B36" s="136">
        <v>9</v>
      </c>
      <c r="C36" s="154" t="s">
        <v>77</v>
      </c>
      <c r="D36" s="138">
        <f t="shared" si="4"/>
        <v>1.6711033661659449</v>
      </c>
      <c r="E36" s="143">
        <v>0</v>
      </c>
      <c r="F36" s="144">
        <f t="shared" si="5"/>
        <v>8.6798572992029185E-2</v>
      </c>
      <c r="G36" s="154" t="s">
        <v>80</v>
      </c>
      <c r="H36" s="146">
        <v>5</v>
      </c>
      <c r="I36" s="147">
        <v>0.95</v>
      </c>
      <c r="J36" s="148">
        <f t="shared" si="6"/>
        <v>12962.25</v>
      </c>
      <c r="K36" s="149">
        <v>5.2</v>
      </c>
      <c r="L36" s="150">
        <f t="shared" si="7"/>
        <v>7.2222222222222228E-3</v>
      </c>
      <c r="M36" s="150">
        <f t="shared" si="8"/>
        <v>3.6111111111111147E-4</v>
      </c>
      <c r="N36" s="151">
        <f t="shared" si="9"/>
        <v>7.9215239658695855E-2</v>
      </c>
      <c r="O36" s="85"/>
      <c r="P36" s="85"/>
    </row>
    <row r="37" spans="2:16">
      <c r="B37" s="136">
        <v>10</v>
      </c>
      <c r="C37" s="61"/>
      <c r="D37" s="138">
        <f t="shared" si="4"/>
        <v>1.6711033661659449</v>
      </c>
      <c r="E37" s="143">
        <v>0</v>
      </c>
      <c r="F37" s="144">
        <f t="shared" si="5"/>
        <v>0</v>
      </c>
      <c r="G37" s="152"/>
      <c r="H37" s="146"/>
      <c r="I37" s="147">
        <v>1</v>
      </c>
      <c r="J37" s="148">
        <f t="shared" si="6"/>
        <v>12345</v>
      </c>
      <c r="K37" s="149">
        <v>0</v>
      </c>
      <c r="L37" s="150">
        <f t="shared" si="7"/>
        <v>0</v>
      </c>
      <c r="M37" s="150">
        <f t="shared" si="8"/>
        <v>0</v>
      </c>
      <c r="N37" s="151">
        <f t="shared" si="9"/>
        <v>0</v>
      </c>
      <c r="O37" s="85"/>
      <c r="P37" s="85"/>
    </row>
    <row r="38" spans="2:16">
      <c r="B38" s="136">
        <v>11</v>
      </c>
      <c r="C38" s="152"/>
      <c r="D38" s="138">
        <f t="shared" si="4"/>
        <v>1.6711033661659449</v>
      </c>
      <c r="E38" s="143">
        <v>0</v>
      </c>
      <c r="F38" s="144">
        <f t="shared" si="5"/>
        <v>0</v>
      </c>
      <c r="G38" s="152"/>
      <c r="H38" s="146"/>
      <c r="I38" s="147">
        <v>1</v>
      </c>
      <c r="J38" s="148">
        <f t="shared" si="6"/>
        <v>12345</v>
      </c>
      <c r="K38" s="149">
        <v>0</v>
      </c>
      <c r="L38" s="150">
        <f t="shared" si="7"/>
        <v>0</v>
      </c>
      <c r="M38" s="150">
        <f t="shared" si="8"/>
        <v>0</v>
      </c>
      <c r="N38" s="151">
        <f t="shared" si="9"/>
        <v>0</v>
      </c>
      <c r="O38" s="85"/>
      <c r="P38" s="85"/>
    </row>
    <row r="39" spans="2:16">
      <c r="B39" s="136">
        <v>12</v>
      </c>
      <c r="C39" s="155"/>
      <c r="D39" s="138">
        <f t="shared" si="4"/>
        <v>1.6711033661659449</v>
      </c>
      <c r="E39" s="143">
        <v>0</v>
      </c>
      <c r="F39" s="144">
        <f t="shared" si="5"/>
        <v>0</v>
      </c>
      <c r="G39" s="152"/>
      <c r="H39" s="146"/>
      <c r="I39" s="147">
        <v>1</v>
      </c>
      <c r="J39" s="148">
        <f t="shared" si="6"/>
        <v>12345</v>
      </c>
      <c r="K39" s="149">
        <v>0</v>
      </c>
      <c r="L39" s="150">
        <f t="shared" si="7"/>
        <v>0</v>
      </c>
      <c r="M39" s="150">
        <f t="shared" si="8"/>
        <v>0</v>
      </c>
      <c r="N39" s="151">
        <f t="shared" si="9"/>
        <v>0</v>
      </c>
      <c r="O39" s="85"/>
      <c r="P39" s="85"/>
    </row>
    <row r="40" spans="2:16">
      <c r="B40" s="136">
        <v>13</v>
      </c>
      <c r="C40" s="61"/>
      <c r="D40" s="138">
        <f t="shared" si="4"/>
        <v>1.6711033661659449</v>
      </c>
      <c r="E40" s="143">
        <v>0</v>
      </c>
      <c r="F40" s="144">
        <f t="shared" si="5"/>
        <v>0</v>
      </c>
      <c r="G40" s="152"/>
      <c r="H40" s="146"/>
      <c r="I40" s="147">
        <v>1</v>
      </c>
      <c r="J40" s="148">
        <f t="shared" si="6"/>
        <v>12345</v>
      </c>
      <c r="K40" s="149">
        <v>0</v>
      </c>
      <c r="L40" s="150">
        <f t="shared" si="7"/>
        <v>0</v>
      </c>
      <c r="M40" s="150">
        <f t="shared" si="8"/>
        <v>0</v>
      </c>
      <c r="N40" s="151">
        <f t="shared" si="9"/>
        <v>0</v>
      </c>
      <c r="O40" s="85"/>
      <c r="P40" s="85"/>
    </row>
    <row r="41" spans="2:16">
      <c r="B41" s="136">
        <v>14</v>
      </c>
      <c r="C41" s="61"/>
      <c r="D41" s="138">
        <f t="shared" si="4"/>
        <v>1.6711033661659449</v>
      </c>
      <c r="E41" s="143">
        <v>0</v>
      </c>
      <c r="F41" s="144">
        <f t="shared" si="5"/>
        <v>0</v>
      </c>
      <c r="G41" s="152"/>
      <c r="H41" s="146"/>
      <c r="I41" s="147">
        <v>1</v>
      </c>
      <c r="J41" s="148">
        <f t="shared" si="6"/>
        <v>12345</v>
      </c>
      <c r="K41" s="149">
        <v>0</v>
      </c>
      <c r="L41" s="150">
        <f t="shared" si="7"/>
        <v>0</v>
      </c>
      <c r="M41" s="150">
        <f t="shared" si="8"/>
        <v>0</v>
      </c>
      <c r="N41" s="151">
        <f t="shared" si="9"/>
        <v>0</v>
      </c>
      <c r="O41" s="85"/>
      <c r="P41" s="85"/>
    </row>
    <row r="42" spans="2:16">
      <c r="B42" s="136">
        <v>15</v>
      </c>
      <c r="C42" s="152"/>
      <c r="D42" s="138">
        <f t="shared" si="4"/>
        <v>1.6711033661659449</v>
      </c>
      <c r="E42" s="143">
        <v>0</v>
      </c>
      <c r="F42" s="144">
        <f t="shared" si="5"/>
        <v>0</v>
      </c>
      <c r="G42" s="155"/>
      <c r="H42" s="146"/>
      <c r="I42" s="147">
        <v>1</v>
      </c>
      <c r="J42" s="148">
        <f t="shared" si="6"/>
        <v>12345</v>
      </c>
      <c r="K42" s="149">
        <v>0</v>
      </c>
      <c r="L42" s="150">
        <f t="shared" si="7"/>
        <v>0</v>
      </c>
      <c r="M42" s="150">
        <f t="shared" si="8"/>
        <v>0</v>
      </c>
      <c r="N42" s="151">
        <f t="shared" si="9"/>
        <v>0</v>
      </c>
      <c r="O42" s="85"/>
      <c r="P42" s="85"/>
    </row>
    <row r="43" spans="2:16">
      <c r="B43" s="136">
        <v>16</v>
      </c>
      <c r="C43" s="152"/>
      <c r="D43" s="138">
        <f t="shared" si="4"/>
        <v>1.6711033661659449</v>
      </c>
      <c r="E43" s="143">
        <v>0</v>
      </c>
      <c r="F43" s="144">
        <f t="shared" si="5"/>
        <v>0</v>
      </c>
      <c r="G43" s="155"/>
      <c r="H43" s="146"/>
      <c r="I43" s="147">
        <v>1</v>
      </c>
      <c r="J43" s="148">
        <f t="shared" si="6"/>
        <v>12345</v>
      </c>
      <c r="K43" s="149">
        <v>0</v>
      </c>
      <c r="L43" s="150">
        <f t="shared" si="7"/>
        <v>0</v>
      </c>
      <c r="M43" s="150">
        <f t="shared" si="8"/>
        <v>0</v>
      </c>
      <c r="N43" s="151">
        <f t="shared" si="9"/>
        <v>0</v>
      </c>
      <c r="O43" s="85"/>
      <c r="P43" s="85"/>
    </row>
    <row r="44" spans="2:16">
      <c r="B44" s="136">
        <v>17</v>
      </c>
      <c r="C44" s="61"/>
      <c r="D44" s="138">
        <f t="shared" si="4"/>
        <v>1.6711033661659449</v>
      </c>
      <c r="E44" s="143">
        <v>0</v>
      </c>
      <c r="F44" s="144">
        <f t="shared" si="5"/>
        <v>0</v>
      </c>
      <c r="G44" s="155"/>
      <c r="H44" s="146"/>
      <c r="I44" s="147">
        <v>1</v>
      </c>
      <c r="J44" s="148">
        <f t="shared" si="6"/>
        <v>12345</v>
      </c>
      <c r="K44" s="149">
        <v>0</v>
      </c>
      <c r="L44" s="150">
        <f t="shared" si="7"/>
        <v>0</v>
      </c>
      <c r="M44" s="150">
        <f t="shared" si="8"/>
        <v>0</v>
      </c>
      <c r="N44" s="151">
        <f t="shared" si="9"/>
        <v>0</v>
      </c>
      <c r="O44" s="85"/>
      <c r="P44" s="85"/>
    </row>
    <row r="45" spans="2:16">
      <c r="B45" s="136">
        <v>18</v>
      </c>
      <c r="C45" s="156"/>
      <c r="D45" s="138">
        <f t="shared" si="4"/>
        <v>1.6711033661659449</v>
      </c>
      <c r="E45" s="143">
        <v>0</v>
      </c>
      <c r="F45" s="144">
        <f t="shared" si="5"/>
        <v>0</v>
      </c>
      <c r="G45" s="155"/>
      <c r="H45" s="146"/>
      <c r="I45" s="147">
        <v>1</v>
      </c>
      <c r="J45" s="148">
        <f t="shared" si="6"/>
        <v>12345</v>
      </c>
      <c r="K45" s="149">
        <v>0</v>
      </c>
      <c r="L45" s="150">
        <f t="shared" si="7"/>
        <v>0</v>
      </c>
      <c r="M45" s="150">
        <f t="shared" si="8"/>
        <v>0</v>
      </c>
      <c r="N45" s="151">
        <f t="shared" si="9"/>
        <v>0</v>
      </c>
      <c r="O45" s="85"/>
      <c r="P45" s="85"/>
    </row>
    <row r="46" spans="2:16">
      <c r="B46" s="136">
        <v>19</v>
      </c>
      <c r="C46" s="155"/>
      <c r="D46" s="138">
        <f t="shared" si="4"/>
        <v>1.6711033661659449</v>
      </c>
      <c r="E46" s="143">
        <v>0</v>
      </c>
      <c r="F46" s="144">
        <f t="shared" si="5"/>
        <v>0</v>
      </c>
      <c r="G46" s="155"/>
      <c r="H46" s="146"/>
      <c r="I46" s="147">
        <v>1</v>
      </c>
      <c r="J46" s="148">
        <f t="shared" si="6"/>
        <v>12345</v>
      </c>
      <c r="K46" s="149">
        <v>0</v>
      </c>
      <c r="L46" s="150">
        <f t="shared" si="7"/>
        <v>0</v>
      </c>
      <c r="M46" s="150">
        <f t="shared" si="8"/>
        <v>0</v>
      </c>
      <c r="N46" s="151">
        <f t="shared" si="9"/>
        <v>0</v>
      </c>
      <c r="O46" s="85"/>
      <c r="P46" s="85"/>
    </row>
    <row r="47" spans="2:16">
      <c r="B47" s="136">
        <v>20</v>
      </c>
      <c r="C47" s="155"/>
      <c r="D47" s="138">
        <f t="shared" si="4"/>
        <v>1.6711033661659449</v>
      </c>
      <c r="E47" s="143">
        <v>0</v>
      </c>
      <c r="F47" s="144">
        <f t="shared" si="5"/>
        <v>0</v>
      </c>
      <c r="G47" s="155"/>
      <c r="H47" s="146"/>
      <c r="I47" s="147">
        <v>1</v>
      </c>
      <c r="J47" s="148">
        <f t="shared" si="6"/>
        <v>12345</v>
      </c>
      <c r="K47" s="149">
        <v>0</v>
      </c>
      <c r="L47" s="150">
        <f t="shared" si="7"/>
        <v>0</v>
      </c>
      <c r="M47" s="150">
        <f t="shared" si="8"/>
        <v>0</v>
      </c>
      <c r="N47" s="151">
        <f t="shared" si="9"/>
        <v>0</v>
      </c>
      <c r="O47" s="85"/>
      <c r="P47" s="85"/>
    </row>
    <row r="48" spans="2:16">
      <c r="B48" s="136">
        <v>21</v>
      </c>
      <c r="C48" s="155"/>
      <c r="D48" s="138">
        <f t="shared" si="4"/>
        <v>1.6711033661659449</v>
      </c>
      <c r="E48" s="143">
        <v>0</v>
      </c>
      <c r="F48" s="144">
        <f t="shared" si="5"/>
        <v>0</v>
      </c>
      <c r="G48" s="155"/>
      <c r="H48" s="146"/>
      <c r="I48" s="147">
        <v>1</v>
      </c>
      <c r="J48" s="148">
        <f t="shared" si="6"/>
        <v>12345</v>
      </c>
      <c r="K48" s="149">
        <v>0</v>
      </c>
      <c r="L48" s="150">
        <f t="shared" si="7"/>
        <v>0</v>
      </c>
      <c r="M48" s="150">
        <f t="shared" si="8"/>
        <v>0</v>
      </c>
      <c r="N48" s="151">
        <f t="shared" si="9"/>
        <v>0</v>
      </c>
      <c r="O48" s="85"/>
      <c r="P48" s="85"/>
    </row>
    <row r="49" spans="2:16">
      <c r="B49" s="136">
        <v>22</v>
      </c>
      <c r="C49" s="155"/>
      <c r="D49" s="138">
        <f t="shared" si="4"/>
        <v>1.6711033661659449</v>
      </c>
      <c r="E49" s="143">
        <v>0</v>
      </c>
      <c r="F49" s="144">
        <f t="shared" si="5"/>
        <v>0</v>
      </c>
      <c r="G49" s="155"/>
      <c r="H49" s="146"/>
      <c r="I49" s="147">
        <v>1</v>
      </c>
      <c r="J49" s="148">
        <f t="shared" si="6"/>
        <v>12345</v>
      </c>
      <c r="K49" s="149">
        <v>0</v>
      </c>
      <c r="L49" s="150">
        <f t="shared" si="7"/>
        <v>0</v>
      </c>
      <c r="M49" s="150">
        <f t="shared" si="8"/>
        <v>0</v>
      </c>
      <c r="N49" s="151">
        <f t="shared" si="9"/>
        <v>0</v>
      </c>
      <c r="O49" s="85"/>
      <c r="P49" s="85"/>
    </row>
    <row r="50" spans="2:16">
      <c r="B50" s="136">
        <v>23</v>
      </c>
      <c r="C50" s="155"/>
      <c r="D50" s="138">
        <f t="shared" si="4"/>
        <v>1.6711033661659449</v>
      </c>
      <c r="E50" s="143">
        <v>0</v>
      </c>
      <c r="F50" s="144">
        <f t="shared" si="5"/>
        <v>0</v>
      </c>
      <c r="G50" s="155"/>
      <c r="H50" s="146"/>
      <c r="I50" s="147">
        <v>1</v>
      </c>
      <c r="J50" s="148">
        <f t="shared" si="6"/>
        <v>12345</v>
      </c>
      <c r="K50" s="149">
        <v>0</v>
      </c>
      <c r="L50" s="150">
        <f t="shared" si="7"/>
        <v>0</v>
      </c>
      <c r="M50" s="150">
        <f t="shared" si="8"/>
        <v>0</v>
      </c>
      <c r="N50" s="151">
        <f t="shared" si="9"/>
        <v>0</v>
      </c>
      <c r="O50" s="85"/>
      <c r="P50" s="85"/>
    </row>
    <row r="51" spans="2:16">
      <c r="B51" s="136">
        <v>24</v>
      </c>
      <c r="C51" s="61"/>
      <c r="D51" s="138">
        <f t="shared" si="4"/>
        <v>1.6711033661659449</v>
      </c>
      <c r="E51" s="143">
        <v>0</v>
      </c>
      <c r="F51" s="144">
        <f t="shared" si="5"/>
        <v>0</v>
      </c>
      <c r="G51" s="155"/>
      <c r="H51" s="146"/>
      <c r="I51" s="147">
        <v>1</v>
      </c>
      <c r="J51" s="148">
        <f t="shared" si="6"/>
        <v>12345</v>
      </c>
      <c r="K51" s="149">
        <v>0</v>
      </c>
      <c r="L51" s="150">
        <f t="shared" si="7"/>
        <v>0</v>
      </c>
      <c r="M51" s="150">
        <f t="shared" si="8"/>
        <v>0</v>
      </c>
      <c r="N51" s="151">
        <f t="shared" si="9"/>
        <v>0</v>
      </c>
      <c r="O51" s="85"/>
      <c r="P51" s="85"/>
    </row>
    <row r="52" spans="2:16">
      <c r="B52" s="136">
        <v>25</v>
      </c>
      <c r="C52" s="61"/>
      <c r="D52" s="138">
        <f t="shared" si="4"/>
        <v>1.6711033661659449</v>
      </c>
      <c r="E52" s="143">
        <v>0</v>
      </c>
      <c r="F52" s="144">
        <f t="shared" si="5"/>
        <v>0</v>
      </c>
      <c r="G52" s="155"/>
      <c r="H52" s="146"/>
      <c r="I52" s="147">
        <v>1</v>
      </c>
      <c r="J52" s="148">
        <f t="shared" si="6"/>
        <v>12345</v>
      </c>
      <c r="K52" s="149">
        <v>0</v>
      </c>
      <c r="L52" s="150">
        <f t="shared" si="7"/>
        <v>0</v>
      </c>
      <c r="M52" s="150">
        <f t="shared" si="8"/>
        <v>0</v>
      </c>
      <c r="N52" s="151">
        <f t="shared" si="9"/>
        <v>0</v>
      </c>
      <c r="O52" s="85"/>
      <c r="P52" s="85"/>
    </row>
    <row r="53" spans="2:16">
      <c r="B53" s="136">
        <v>26</v>
      </c>
      <c r="C53" s="61"/>
      <c r="D53" s="138">
        <f t="shared" si="4"/>
        <v>1.6711033661659449</v>
      </c>
      <c r="E53" s="143">
        <v>0</v>
      </c>
      <c r="F53" s="144">
        <f t="shared" si="5"/>
        <v>0</v>
      </c>
      <c r="G53" s="155"/>
      <c r="H53" s="146"/>
      <c r="I53" s="147">
        <v>1</v>
      </c>
      <c r="J53" s="148">
        <f t="shared" si="6"/>
        <v>12345</v>
      </c>
      <c r="K53" s="149">
        <v>0</v>
      </c>
      <c r="L53" s="150">
        <f t="shared" si="7"/>
        <v>0</v>
      </c>
      <c r="M53" s="150">
        <f t="shared" si="8"/>
        <v>0</v>
      </c>
      <c r="N53" s="151">
        <f t="shared" si="9"/>
        <v>0</v>
      </c>
      <c r="O53" s="85"/>
      <c r="P53" s="85"/>
    </row>
    <row r="54" spans="2:16">
      <c r="B54" s="157" t="s">
        <v>42</v>
      </c>
      <c r="C54" s="158"/>
      <c r="D54" s="138">
        <f t="shared" si="4"/>
        <v>1.7754366994992783</v>
      </c>
      <c r="E54" s="143">
        <v>0.1</v>
      </c>
      <c r="F54" s="144">
        <f t="shared" si="5"/>
        <v>4.333333333333334E-3</v>
      </c>
      <c r="G54" s="144">
        <f>SUM(E54:F54)</f>
        <v>0.10433333333333333</v>
      </c>
      <c r="H54" s="146">
        <v>3</v>
      </c>
      <c r="I54" s="147">
        <v>1</v>
      </c>
      <c r="J54" s="148">
        <f t="shared" si="6"/>
        <v>12345</v>
      </c>
      <c r="K54" s="149">
        <v>5.2</v>
      </c>
      <c r="L54" s="150">
        <f t="shared" si="7"/>
        <v>4.333333333333334E-3</v>
      </c>
      <c r="M54" s="150">
        <f t="shared" si="8"/>
        <v>0</v>
      </c>
      <c r="N54" s="151">
        <f t="shared" si="9"/>
        <v>0</v>
      </c>
      <c r="O54" s="85"/>
      <c r="P54" s="85"/>
    </row>
    <row r="55" spans="2:16">
      <c r="B55" s="157" t="s">
        <v>43</v>
      </c>
      <c r="C55" s="158"/>
      <c r="D55" s="138">
        <f t="shared" si="4"/>
        <v>1.9326589217215004</v>
      </c>
      <c r="E55" s="143">
        <v>0.15</v>
      </c>
      <c r="F55" s="144">
        <f t="shared" si="5"/>
        <v>7.2222222222222228E-3</v>
      </c>
      <c r="G55" s="144">
        <f>SUM(E55:F55)</f>
        <v>0.15722222222222221</v>
      </c>
      <c r="H55" s="146">
        <v>5</v>
      </c>
      <c r="I55" s="147">
        <v>1</v>
      </c>
      <c r="J55" s="148">
        <f>(1-I55)*J57+J57</f>
        <v>12345</v>
      </c>
      <c r="K55" s="149">
        <v>5.2</v>
      </c>
      <c r="L55" s="150">
        <f t="shared" si="7"/>
        <v>7.2222222222222228E-3</v>
      </c>
      <c r="M55" s="150">
        <f t="shared" si="8"/>
        <v>0</v>
      </c>
      <c r="N55" s="151">
        <f t="shared" si="9"/>
        <v>0</v>
      </c>
      <c r="O55" s="85"/>
      <c r="P55" s="85"/>
    </row>
    <row r="56" spans="2:16">
      <c r="B56" s="157" t="s">
        <v>44</v>
      </c>
      <c r="C56" s="159"/>
      <c r="D56" s="138">
        <f>D55</f>
        <v>1.9326589217215004</v>
      </c>
      <c r="E56" s="138">
        <f>SUM(E27:E55)</f>
        <v>1.4500000000000002</v>
      </c>
      <c r="F56" s="160">
        <f>SUM(F27:F55)</f>
        <v>0.48265892172150032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2.4326589217215004</v>
      </c>
      <c r="E57" s="138"/>
      <c r="F57" s="164">
        <v>0.5</v>
      </c>
      <c r="G57" s="137"/>
      <c r="H57" s="137"/>
      <c r="I57" s="140" t="s">
        <v>46</v>
      </c>
      <c r="J57" s="165">
        <f>D14</f>
        <v>12345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166">
        <v>0.03</v>
      </c>
      <c r="D58" s="138">
        <f>D57+F58</f>
        <v>2.4906386893731454</v>
      </c>
      <c r="E58" s="138">
        <v>0</v>
      </c>
      <c r="F58" s="167">
        <f>D55*C58</f>
        <v>5.797976765164501E-2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166">
        <v>0.03</v>
      </c>
      <c r="D59" s="138">
        <f>D58+F59</f>
        <v>2.5486184570247903</v>
      </c>
      <c r="E59" s="138">
        <v>0</v>
      </c>
      <c r="F59" s="167">
        <f>D56*C59</f>
        <v>5.797976765164501E-2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170" t="s">
        <v>50</v>
      </c>
      <c r="D60" s="138">
        <f>D59+F60</f>
        <v>2.5486184570247903</v>
      </c>
      <c r="E60" s="138"/>
      <c r="F60" s="164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ht="15" thickBot="1">
      <c r="B61" s="173" t="s">
        <v>51</v>
      </c>
      <c r="C61" s="174"/>
      <c r="D61" s="175">
        <f>D60</f>
        <v>2.5486184570247903</v>
      </c>
      <c r="E61" s="176"/>
      <c r="F61" s="176"/>
      <c r="G61" s="177"/>
      <c r="H61" s="177"/>
      <c r="I61" s="177"/>
      <c r="J61" s="178"/>
      <c r="K61" s="177"/>
      <c r="L61" s="177"/>
      <c r="M61" s="177"/>
      <c r="N61" s="179"/>
      <c r="O61" s="85"/>
      <c r="P61" s="85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0.48265892172150032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0.22155555555555551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3.6750000000000038E-3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0.25742836616594472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1.4500000000000002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196">
        <f>SUM(H28:H55)</f>
        <v>74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0.83296127078425786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68" t="s">
        <v>88</v>
      </c>
      <c r="C73" s="269"/>
      <c r="D73" s="269"/>
      <c r="E73" s="269"/>
      <c r="F73" s="270"/>
    </row>
    <row r="74" spans="2:16">
      <c r="B74" s="271"/>
      <c r="C74" s="272"/>
      <c r="D74" s="272"/>
      <c r="E74" s="272"/>
      <c r="F74" s="273"/>
    </row>
    <row r="75" spans="2:16" ht="15" thickBot="1">
      <c r="B75" s="274"/>
      <c r="C75" s="275"/>
      <c r="D75" s="275"/>
      <c r="E75" s="275"/>
      <c r="F75" s="276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Handle</vt:lpstr>
      <vt:lpstr>Cartridge </vt:lpstr>
      <vt:lpstr>Cartridge-Without Anode</vt:lpstr>
      <vt:lpstr>Cartridge Dispenser 2ct</vt:lpstr>
      <vt:lpstr>Cartridge Dispenser 4ct</vt:lpstr>
      <vt:lpstr>Cap </vt:lpstr>
      <vt:lpstr>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2016-03-11T18:54:06Z</dcterms:modified>
</cp:coreProperties>
</file>