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160" windowWidth="29280" windowHeight="19160"/>
  </bookViews>
  <sheets>
    <sheet name="Winston Handle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3" l="1"/>
  <c r="D16" i="3"/>
  <c r="L30" i="3"/>
  <c r="M30" i="3"/>
  <c r="G12" i="3"/>
  <c r="N30" i="3"/>
  <c r="F30" i="3"/>
  <c r="L20" i="3"/>
  <c r="M20" i="3"/>
  <c r="H12" i="3"/>
  <c r="N20" i="3"/>
  <c r="F20" i="3"/>
  <c r="H16" i="3"/>
  <c r="L16" i="3"/>
  <c r="M16" i="3"/>
  <c r="D12" i="3"/>
  <c r="N16" i="3"/>
  <c r="F16" i="3"/>
  <c r="E12" i="3"/>
  <c r="F12" i="3"/>
  <c r="I12" i="3"/>
  <c r="J12" i="3"/>
  <c r="K12" i="3"/>
  <c r="L12" i="3"/>
  <c r="E15" i="3"/>
  <c r="D15" i="3"/>
  <c r="H17" i="3"/>
  <c r="L17" i="3"/>
  <c r="M17" i="3"/>
  <c r="N17" i="3"/>
  <c r="F17" i="3"/>
  <c r="D17" i="3"/>
  <c r="H18" i="3"/>
  <c r="L18" i="3"/>
  <c r="M18" i="3"/>
  <c r="N18" i="3"/>
  <c r="F18" i="3"/>
  <c r="D18" i="3"/>
  <c r="H19" i="3"/>
  <c r="L19" i="3"/>
  <c r="M19" i="3"/>
  <c r="N19" i="3"/>
  <c r="F19" i="3"/>
  <c r="D19" i="3"/>
  <c r="D20" i="3"/>
  <c r="L21" i="3"/>
  <c r="M21" i="3"/>
  <c r="N21" i="3"/>
  <c r="F21" i="3"/>
  <c r="D21" i="3"/>
  <c r="L22" i="3"/>
  <c r="M22" i="3"/>
  <c r="N22" i="3"/>
  <c r="F22" i="3"/>
  <c r="D22" i="3"/>
  <c r="L23" i="3"/>
  <c r="M23" i="3"/>
  <c r="N23" i="3"/>
  <c r="F23" i="3"/>
  <c r="D23" i="3"/>
  <c r="L24" i="3"/>
  <c r="M24" i="3"/>
  <c r="N24" i="3"/>
  <c r="F24" i="3"/>
  <c r="D24" i="3"/>
  <c r="L25" i="3"/>
  <c r="M25" i="3"/>
  <c r="N25" i="3"/>
  <c r="F25" i="3"/>
  <c r="D25" i="3"/>
  <c r="L26" i="3"/>
  <c r="M26" i="3"/>
  <c r="N26" i="3"/>
  <c r="F26" i="3"/>
  <c r="D26" i="3"/>
  <c r="L27" i="3"/>
  <c r="M27" i="3"/>
  <c r="N27" i="3"/>
  <c r="F27" i="3"/>
  <c r="D27" i="3"/>
  <c r="L28" i="3"/>
  <c r="M28" i="3"/>
  <c r="N28" i="3"/>
  <c r="F28" i="3"/>
  <c r="D28" i="3"/>
  <c r="L29" i="3"/>
  <c r="M29" i="3"/>
  <c r="N29" i="3"/>
  <c r="F29" i="3"/>
  <c r="D29" i="3"/>
  <c r="D30" i="3"/>
  <c r="N31" i="3"/>
  <c r="L31" i="3"/>
  <c r="M31" i="3"/>
  <c r="F31" i="3"/>
  <c r="D31" i="3"/>
  <c r="L32" i="3"/>
  <c r="M32" i="3"/>
  <c r="N32" i="3"/>
  <c r="F32" i="3"/>
  <c r="D32" i="3"/>
  <c r="N33" i="3"/>
  <c r="L33" i="3"/>
  <c r="M33" i="3"/>
  <c r="F33" i="3"/>
  <c r="D33" i="3"/>
  <c r="L34" i="3"/>
  <c r="M34" i="3"/>
  <c r="N34" i="3"/>
  <c r="F34" i="3"/>
  <c r="D34" i="3"/>
  <c r="N35" i="3"/>
  <c r="L35" i="3"/>
  <c r="M35" i="3"/>
  <c r="F35" i="3"/>
  <c r="D35" i="3"/>
  <c r="N36" i="3"/>
  <c r="L36" i="3"/>
  <c r="M36" i="3"/>
  <c r="F36" i="3"/>
  <c r="D36" i="3"/>
  <c r="N37" i="3"/>
  <c r="L37" i="3"/>
  <c r="M37" i="3"/>
  <c r="F37" i="3"/>
  <c r="D37" i="3"/>
  <c r="N38" i="3"/>
  <c r="L38" i="3"/>
  <c r="M38" i="3"/>
  <c r="F38" i="3"/>
  <c r="D38" i="3"/>
  <c r="N39" i="3"/>
  <c r="L39" i="3"/>
  <c r="M39" i="3"/>
  <c r="F39" i="3"/>
  <c r="D39" i="3"/>
  <c r="N40" i="3"/>
  <c r="L40" i="3"/>
  <c r="M40" i="3"/>
  <c r="F40" i="3"/>
  <c r="D40" i="3"/>
  <c r="N41" i="3"/>
  <c r="L41" i="3"/>
  <c r="M41" i="3"/>
  <c r="F41" i="3"/>
  <c r="D41" i="3"/>
  <c r="N42" i="3"/>
  <c r="L42" i="3"/>
  <c r="M42" i="3"/>
  <c r="F42" i="3"/>
  <c r="D42" i="3"/>
  <c r="N43" i="3"/>
  <c r="L43" i="3"/>
  <c r="M43" i="3"/>
  <c r="F43" i="3"/>
  <c r="D43" i="3"/>
  <c r="N44" i="3"/>
  <c r="L44" i="3"/>
  <c r="M44" i="3"/>
  <c r="F44" i="3"/>
  <c r="D44" i="3"/>
  <c r="F47" i="3"/>
  <c r="D45" i="3"/>
  <c r="D46" i="3"/>
  <c r="D47" i="3"/>
  <c r="F48" i="3"/>
  <c r="D48" i="3"/>
  <c r="F49" i="3"/>
  <c r="D49" i="3"/>
  <c r="D50" i="3"/>
  <c r="D51" i="3"/>
  <c r="J46" i="3"/>
  <c r="F45" i="3"/>
  <c r="E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</calcChain>
</file>

<file path=xl/sharedStrings.xml><?xml version="1.0" encoding="utf-8"?>
<sst xmlns="http://schemas.openxmlformats.org/spreadsheetml/2006/main" count="85" uniqueCount="67">
  <si>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</si>
  <si>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</si>
  <si>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</si>
  <si>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</si>
  <si>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</si>
  <si>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</si>
  <si>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</si>
  <si>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</si>
  <si>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</si>
  <si>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</si>
  <si>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</si>
  <si>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</si>
  <si>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</si>
  <si>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</si>
  <si>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</si>
  <si>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</si>
  <si>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</si>
  <si>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</si>
  <si>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</si>
  <si>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</si>
  <si>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</si>
  <si>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</si>
  <si>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</si>
  <si>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</si>
  <si>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</si>
  <si>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</si>
  <si>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</si>
  <si>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</si>
  <si>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</si>
  <si>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</si>
  <si>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</si>
  <si>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</si>
  <si>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</si>
  <si>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</si>
  <si>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Wiston Connector</t>
  </si>
  <si>
    <t>ZINC-TESSERA</t>
  </si>
  <si>
    <t>Screw</t>
  </si>
  <si>
    <t>WINSTON RAZORMATCHBOX</t>
  </si>
  <si>
    <t>Molding Wiston Connector</t>
    <phoneticPr fontId="4" type="noConversion"/>
  </si>
  <si>
    <t>Molding Front Cover</t>
    <phoneticPr fontId="4" type="noConversion"/>
  </si>
  <si>
    <t>Molding Back Cover</t>
    <phoneticPr fontId="4" type="noConversion"/>
  </si>
  <si>
    <t>Front Cover</t>
    <phoneticPr fontId="4" type="noConversion"/>
  </si>
  <si>
    <t>Back Cover</t>
    <phoneticPr fontId="4" type="noConversion"/>
  </si>
  <si>
    <t>Assemble the Connector-Head on Handle then put into fixture</t>
  </si>
  <si>
    <t>Assemble 1 screw and pick out</t>
  </si>
  <si>
    <t xml:space="preserve">Put handle into fixture of toggle machine then press </t>
  </si>
  <si>
    <t>Assemble Pusher on handle</t>
  </si>
  <si>
    <t>Visual inspection &amp; clean handle assy.</t>
  </si>
  <si>
    <t>visual inspection gift box then open box</t>
  </si>
  <si>
    <t>Put turman handle into gift box then close box and weight check</t>
  </si>
  <si>
    <t>Take out handle &amp; visual inspection</t>
  </si>
  <si>
    <t xml:space="preserve">Take out Zinc-Tessera &amp; visual inspection </t>
  </si>
  <si>
    <t>Assemble Zinc-Tessera into Front Cover</t>
  </si>
  <si>
    <t>Put front cover assembly into fixture of toggle machine then press</t>
  </si>
  <si>
    <t>Assemble front cover on handle</t>
  </si>
  <si>
    <t>Handle</t>
    <phoneticPr fontId="4" type="noConversion"/>
  </si>
  <si>
    <t>Pusher</t>
    <phoneticPr fontId="4" type="noConversion"/>
  </si>
  <si>
    <t>100T</t>
    <phoneticPr fontId="4" type="noConversion"/>
  </si>
  <si>
    <t>150TD</t>
  </si>
  <si>
    <t>Assembly</t>
    <phoneticPr fontId="4" type="noConversion"/>
  </si>
  <si>
    <t>Razor Cartridge</t>
  </si>
  <si>
    <t>Assemble Razor Cartridge on handle.</t>
    <phoneticPr fontId="4" type="noConversion"/>
  </si>
  <si>
    <t>Assemble back cover into handle</t>
    <phoneticPr fontId="4" type="noConversion"/>
  </si>
  <si>
    <t>Winston Handle</t>
    <phoneticPr fontId="4" type="noConversion"/>
  </si>
  <si>
    <t>Efficiency</t>
    <phoneticPr fontId="4" type="noConversion"/>
  </si>
  <si>
    <t>Overhead (XX%)</t>
    <phoneticPr fontId="4" type="noConversion"/>
  </si>
  <si>
    <t>G&amp;A (XX%)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</si>
</sst>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  <numFmt numFmtId="181" formatCode="0.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8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9" fontId="0" fillId="0" borderId="0" xfId="0" applyNumberFormat="1" applyFont="1"/>
    <xf numFmtId="166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181" fontId="38" fillId="0" borderId="0" xfId="0" applyNumberFormat="1" applyFont="1" applyAlignment="1">
      <alignment horizontal="center"/>
    </xf>
    <xf numFmtId="171" fontId="38" fillId="0" borderId="0" xfId="0" applyNumberFormat="1" applyFont="1" applyAlignment="1">
      <alignment horizontal="center"/>
    </xf>
    <xf numFmtId="171" fontId="38" fillId="0" borderId="0" xfId="1" applyNumberFormat="1" applyFont="1" applyAlignment="1">
      <alignment horizontal="center"/>
    </xf>
    <xf numFmtId="167" fontId="46" fillId="0" borderId="2" xfId="2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35741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abSelected="1" topLeftCell="A6" workbookViewId="0">
      <selection activeCell="D53" sqref="D53"/>
    </sheetView>
  </sheetViews>
  <sheetFormatPr baseColWidth="10" defaultColWidth="10.33203125" defaultRowHeight="14" x14ac:dyDescent="0"/>
  <cols>
    <col min="1" max="1" width="1.83203125" style="2" customWidth="1"/>
    <col min="2" max="2" width="21.1640625" style="2" customWidth="1"/>
    <col min="3" max="3" width="32.1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99" t="s">
        <v>28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7"/>
      <c r="Q1" s="8"/>
      <c r="R1" s="7"/>
      <c r="S1" s="7"/>
      <c r="T1" s="7"/>
      <c r="U1" s="7"/>
    </row>
    <row r="2" spans="2:21" s="6" customFormat="1" ht="37.5" customHeight="1" thickBot="1">
      <c r="B2" s="102" t="s">
        <v>27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6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05" t="s">
        <v>26</v>
      </c>
      <c r="C4" s="71" t="s">
        <v>16</v>
      </c>
      <c r="D4" s="77" t="s">
        <v>33</v>
      </c>
      <c r="E4" s="73"/>
      <c r="F4" s="73"/>
      <c r="G4" s="73"/>
      <c r="H4" s="73"/>
      <c r="I4" s="74"/>
      <c r="J4" s="74"/>
    </row>
    <row r="5" spans="2:21">
      <c r="B5" s="106"/>
      <c r="C5" s="72" t="s">
        <v>30</v>
      </c>
      <c r="D5" s="78"/>
      <c r="E5" s="73"/>
      <c r="F5" s="73"/>
      <c r="G5" s="73"/>
      <c r="H5" s="73"/>
      <c r="I5" s="74"/>
      <c r="J5" s="74"/>
    </row>
    <row r="6" spans="2:21">
      <c r="B6" s="106"/>
      <c r="C6" s="72" t="s">
        <v>18</v>
      </c>
      <c r="D6" s="78" t="s">
        <v>63</v>
      </c>
      <c r="E6" s="73"/>
      <c r="F6" s="73"/>
      <c r="G6" s="73"/>
      <c r="H6" s="73"/>
      <c r="I6" s="74"/>
      <c r="J6" s="74"/>
    </row>
    <row r="7" spans="2:21" ht="15" thickBot="1">
      <c r="B7" s="106"/>
      <c r="C7" s="72" t="s">
        <v>31</v>
      </c>
      <c r="D7" s="79"/>
      <c r="E7" s="80"/>
      <c r="F7" s="81"/>
      <c r="G7" s="82"/>
      <c r="H7" s="82"/>
      <c r="I7" s="83"/>
      <c r="J7" s="83"/>
    </row>
    <row r="8" spans="2:21">
      <c r="B8" s="106"/>
      <c r="C8" s="72" t="s">
        <v>32</v>
      </c>
      <c r="D8" s="3" t="s">
        <v>34</v>
      </c>
      <c r="E8" s="75" t="s">
        <v>41</v>
      </c>
      <c r="F8" s="75" t="s">
        <v>42</v>
      </c>
      <c r="G8" s="75" t="s">
        <v>56</v>
      </c>
      <c r="H8" s="75" t="s">
        <v>55</v>
      </c>
      <c r="I8" s="75" t="s">
        <v>35</v>
      </c>
      <c r="J8" s="75" t="s">
        <v>36</v>
      </c>
      <c r="K8" s="75" t="s">
        <v>60</v>
      </c>
      <c r="L8" s="77" t="s">
        <v>37</v>
      </c>
    </row>
    <row r="9" spans="2:21">
      <c r="B9" s="106"/>
      <c r="C9" s="72" t="s">
        <v>19</v>
      </c>
      <c r="D9" s="86">
        <v>1.2E-2</v>
      </c>
      <c r="E9" s="86">
        <v>0.03</v>
      </c>
      <c r="F9" s="86">
        <v>0.01</v>
      </c>
      <c r="G9" s="86">
        <v>8.0000000000000002E-3</v>
      </c>
      <c r="H9" s="86">
        <v>1.4543999999999999</v>
      </c>
      <c r="I9" s="86">
        <v>0.32319999999999999</v>
      </c>
      <c r="J9" s="86">
        <v>6.8999999999999999E-3</v>
      </c>
      <c r="K9" s="86">
        <v>0.44550000000000001</v>
      </c>
      <c r="L9" s="86">
        <v>0.2576</v>
      </c>
    </row>
    <row r="10" spans="2:21">
      <c r="B10" s="106"/>
      <c r="C10" s="72" t="s">
        <v>17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84">
        <v>1</v>
      </c>
    </row>
    <row r="11" spans="2:21">
      <c r="B11" s="106"/>
      <c r="C11" s="72" t="s">
        <v>20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84">
        <v>1</v>
      </c>
    </row>
    <row r="12" spans="2:21" ht="15" thickBot="1">
      <c r="B12" s="107"/>
      <c r="C12" s="12" t="s">
        <v>0</v>
      </c>
      <c r="D12" s="87">
        <f>(D9*D10)/D11</f>
        <v>1.2E-2</v>
      </c>
      <c r="E12" s="87">
        <f t="shared" ref="E12:L12" si="0">(E9*E10)/E11</f>
        <v>0.03</v>
      </c>
      <c r="F12" s="87">
        <f t="shared" si="0"/>
        <v>0.01</v>
      </c>
      <c r="G12" s="87">
        <f t="shared" si="0"/>
        <v>8.0000000000000002E-3</v>
      </c>
      <c r="H12" s="87">
        <f t="shared" si="0"/>
        <v>1.4543999999999999</v>
      </c>
      <c r="I12" s="87">
        <f t="shared" si="0"/>
        <v>0.32319999999999999</v>
      </c>
      <c r="J12" s="87">
        <f t="shared" si="0"/>
        <v>6.8999999999999999E-3</v>
      </c>
      <c r="K12" s="87">
        <f t="shared" si="0"/>
        <v>0.44550000000000001</v>
      </c>
      <c r="L12" s="85">
        <f t="shared" si="0"/>
        <v>0.2576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21</v>
      </c>
      <c r="E14" s="19" t="s">
        <v>22</v>
      </c>
      <c r="F14" s="19" t="s">
        <v>23</v>
      </c>
      <c r="G14" s="20" t="s">
        <v>2</v>
      </c>
      <c r="H14" s="20" t="s">
        <v>24</v>
      </c>
      <c r="I14" s="21" t="s">
        <v>3</v>
      </c>
      <c r="J14" s="22" t="s">
        <v>25</v>
      </c>
      <c r="K14" s="20" t="s">
        <v>4</v>
      </c>
      <c r="L14" s="19" t="s">
        <v>5</v>
      </c>
      <c r="M14" s="19" t="s">
        <v>6</v>
      </c>
      <c r="N14" s="23" t="s">
        <v>7</v>
      </c>
      <c r="P14" s="93" t="s">
        <v>64</v>
      </c>
    </row>
    <row r="15" spans="2:21">
      <c r="B15" s="24"/>
      <c r="C15" s="25"/>
      <c r="D15" s="26">
        <f>E15+F15</f>
        <v>2.5476000000000001</v>
      </c>
      <c r="E15" s="89">
        <f>SUM(D12:L12)</f>
        <v>2.5476000000000001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  <c r="P15" s="94"/>
    </row>
    <row r="16" spans="2:21">
      <c r="B16" s="24">
        <v>1</v>
      </c>
      <c r="C16" s="4" t="s">
        <v>38</v>
      </c>
      <c r="D16" s="26">
        <f>D15+E16+F16</f>
        <v>2.5719933333333334</v>
      </c>
      <c r="E16" s="88">
        <v>0</v>
      </c>
      <c r="F16" s="30">
        <f t="shared" ref="F16:F44" si="1">SUM(L16:N16)</f>
        <v>2.4393333333333333E-2</v>
      </c>
      <c r="G16" s="31" t="s">
        <v>57</v>
      </c>
      <c r="H16" s="70">
        <f>28/4</f>
        <v>7</v>
      </c>
      <c r="I16" s="33">
        <v>0.97</v>
      </c>
      <c r="J16" s="34">
        <f t="shared" ref="J16:J43" si="2">(1-I16)*J17+J17</f>
        <v>0</v>
      </c>
      <c r="K16" s="35">
        <v>12</v>
      </c>
      <c r="L16" s="36">
        <f t="shared" ref="L16:L44" si="3">(K16/3600)*H16</f>
        <v>2.3333333333333334E-2</v>
      </c>
      <c r="M16" s="36">
        <f t="shared" ref="M16:M44" si="4">(1-I16)*L16</f>
        <v>7.0000000000000064E-4</v>
      </c>
      <c r="N16" s="37">
        <f>(1-I16)*D12</f>
        <v>3.6000000000000035E-4</v>
      </c>
      <c r="P16" s="92">
        <v>0.85</v>
      </c>
    </row>
    <row r="17" spans="2:16">
      <c r="B17" s="24">
        <v>2</v>
      </c>
      <c r="C17" s="4" t="s">
        <v>39</v>
      </c>
      <c r="D17" s="26">
        <f t="shared" ref="D16:D44" si="5">D16+E17+F17</f>
        <v>2.6216183333333332</v>
      </c>
      <c r="E17" s="88">
        <v>0</v>
      </c>
      <c r="F17" s="30">
        <f t="shared" si="1"/>
        <v>4.9625000000000009E-2</v>
      </c>
      <c r="G17" s="31" t="s">
        <v>58</v>
      </c>
      <c r="H17" s="70">
        <f>33/4</f>
        <v>8.25</v>
      </c>
      <c r="I17" s="33">
        <v>0.95</v>
      </c>
      <c r="J17" s="34">
        <f t="shared" si="2"/>
        <v>0</v>
      </c>
      <c r="K17" s="35">
        <v>20</v>
      </c>
      <c r="L17" s="36">
        <f t="shared" si="3"/>
        <v>4.5833333333333337E-2</v>
      </c>
      <c r="M17" s="36">
        <f>(1-I17)*L17</f>
        <v>2.2916666666666688E-3</v>
      </c>
      <c r="N17" s="37">
        <f>(1-I17)*E12</f>
        <v>1.5000000000000013E-3</v>
      </c>
      <c r="P17" s="92">
        <v>0.85</v>
      </c>
    </row>
    <row r="18" spans="2:16">
      <c r="B18" s="24">
        <v>3</v>
      </c>
      <c r="C18" s="5" t="s">
        <v>40</v>
      </c>
      <c r="D18" s="26">
        <f t="shared" si="5"/>
        <v>2.6658683333333331</v>
      </c>
      <c r="E18" s="88">
        <v>0</v>
      </c>
      <c r="F18" s="30">
        <f t="shared" si="1"/>
        <v>4.4250000000000005E-2</v>
      </c>
      <c r="G18" s="31" t="s">
        <v>58</v>
      </c>
      <c r="H18" s="70">
        <f>30/4</f>
        <v>7.5</v>
      </c>
      <c r="I18" s="33">
        <v>0.95</v>
      </c>
      <c r="J18" s="34">
        <f>(1-I18)*J20+J20</f>
        <v>0</v>
      </c>
      <c r="K18" s="35">
        <v>20</v>
      </c>
      <c r="L18" s="36">
        <f t="shared" si="3"/>
        <v>4.1666666666666671E-2</v>
      </c>
      <c r="M18" s="36">
        <f>(1-I18)*L18</f>
        <v>2.0833333333333355E-3</v>
      </c>
      <c r="N18" s="37">
        <f>(1-I18)*F12</f>
        <v>5.0000000000000044E-4</v>
      </c>
      <c r="P18" s="92">
        <v>0.85</v>
      </c>
    </row>
    <row r="19" spans="2:16">
      <c r="B19" s="24">
        <v>3</v>
      </c>
      <c r="C19" s="5" t="s">
        <v>56</v>
      </c>
      <c r="D19" s="26">
        <f t="shared" si="5"/>
        <v>2.7129349999999999</v>
      </c>
      <c r="E19" s="88">
        <v>0</v>
      </c>
      <c r="F19" s="30">
        <f t="shared" si="1"/>
        <v>4.7066666666666666E-2</v>
      </c>
      <c r="G19" s="31" t="s">
        <v>58</v>
      </c>
      <c r="H19" s="70">
        <f>32/4</f>
        <v>8</v>
      </c>
      <c r="I19" s="33">
        <v>0.95</v>
      </c>
      <c r="J19" s="34">
        <f>(1-I19)*J21+J21</f>
        <v>0</v>
      </c>
      <c r="K19" s="35">
        <v>20</v>
      </c>
      <c r="L19" s="36">
        <f t="shared" si="3"/>
        <v>4.4444444444444446E-2</v>
      </c>
      <c r="M19" s="36">
        <f>(1-I19)*L19</f>
        <v>2.2222222222222244E-3</v>
      </c>
      <c r="N19" s="37">
        <f>(1-I19)*G12</f>
        <v>4.0000000000000034E-4</v>
      </c>
      <c r="P19" s="92">
        <v>0.85</v>
      </c>
    </row>
    <row r="20" spans="2:16">
      <c r="B20" s="24">
        <v>4</v>
      </c>
      <c r="C20" s="4" t="s">
        <v>50</v>
      </c>
      <c r="D20" s="26">
        <f>D19+E20+F20</f>
        <v>2.7212017611111108</v>
      </c>
      <c r="E20" s="88">
        <v>0</v>
      </c>
      <c r="F20" s="30">
        <f t="shared" si="1"/>
        <v>8.2667611111111126E-3</v>
      </c>
      <c r="G20" s="31" t="s">
        <v>59</v>
      </c>
      <c r="H20" s="70">
        <v>7</v>
      </c>
      <c r="I20" s="33">
        <v>0.999</v>
      </c>
      <c r="J20" s="34">
        <f>(1-I20)*J21+J21</f>
        <v>0</v>
      </c>
      <c r="K20" s="35">
        <v>3.5</v>
      </c>
      <c r="L20" s="36">
        <f t="shared" si="3"/>
        <v>6.8055555555555551E-3</v>
      </c>
      <c r="M20" s="36">
        <f>(1-I20)*L20</f>
        <v>6.8055555555555608E-6</v>
      </c>
      <c r="N20" s="37">
        <f>(1-I20)*H12</f>
        <v>1.4544000000000013E-3</v>
      </c>
      <c r="P20" s="92">
        <v>0.85</v>
      </c>
    </row>
    <row r="21" spans="2:16">
      <c r="B21" s="24">
        <v>5</v>
      </c>
      <c r="C21" s="4" t="s">
        <v>43</v>
      </c>
      <c r="D21" s="26">
        <f>D20+E21+F21</f>
        <v>2.7250906499999998</v>
      </c>
      <c r="E21" s="88">
        <v>0</v>
      </c>
      <c r="F21" s="30">
        <f t="shared" si="1"/>
        <v>3.8888888888888888E-3</v>
      </c>
      <c r="G21" s="31" t="s">
        <v>59</v>
      </c>
      <c r="H21" s="70">
        <v>4</v>
      </c>
      <c r="I21" s="33">
        <v>1</v>
      </c>
      <c r="J21" s="34">
        <f t="shared" si="2"/>
        <v>0</v>
      </c>
      <c r="K21" s="35">
        <v>3.5</v>
      </c>
      <c r="L21" s="36">
        <f t="shared" si="3"/>
        <v>3.8888888888888888E-3</v>
      </c>
      <c r="M21" s="36">
        <f>(1-I21)*SUM(L16,L21)</f>
        <v>0</v>
      </c>
      <c r="N21" s="37">
        <f>(1-I21)*SUM(D12,H12)</f>
        <v>0</v>
      </c>
      <c r="P21" s="92">
        <v>0.85</v>
      </c>
    </row>
    <row r="22" spans="2:16">
      <c r="B22" s="24">
        <v>6</v>
      </c>
      <c r="C22" s="4" t="s">
        <v>44</v>
      </c>
      <c r="D22" s="26">
        <f t="shared" si="5"/>
        <v>2.7470375388888888</v>
      </c>
      <c r="E22" s="88">
        <v>0</v>
      </c>
      <c r="F22" s="30">
        <f t="shared" si="1"/>
        <v>2.1946888888888901E-2</v>
      </c>
      <c r="G22" s="31" t="s">
        <v>59</v>
      </c>
      <c r="H22" s="70">
        <v>7</v>
      </c>
      <c r="I22" s="33">
        <v>0.99</v>
      </c>
      <c r="J22" s="34">
        <f>(1-I22)*J23+J23</f>
        <v>0</v>
      </c>
      <c r="K22" s="35">
        <v>3.5</v>
      </c>
      <c r="L22" s="36">
        <f t="shared" si="3"/>
        <v>6.8055555555555551E-3</v>
      </c>
      <c r="M22" s="36">
        <f>(1-I22)*SUM(L20:L22,L16)</f>
        <v>4.0833333333333368E-4</v>
      </c>
      <c r="N22" s="37">
        <f>(1-I22)*SUM(D12,H12,J12)</f>
        <v>1.4733000000000012E-2</v>
      </c>
      <c r="P22" s="92">
        <v>0.85</v>
      </c>
    </row>
    <row r="23" spans="2:16">
      <c r="B23" s="24">
        <v>7</v>
      </c>
      <c r="C23" s="40" t="s">
        <v>51</v>
      </c>
      <c r="D23" s="26">
        <f>D22+E23+F23</f>
        <v>2.7525547722222221</v>
      </c>
      <c r="E23" s="88">
        <v>0</v>
      </c>
      <c r="F23" s="30">
        <f t="shared" si="1"/>
        <v>5.5172333333333348E-3</v>
      </c>
      <c r="G23" s="31" t="s">
        <v>59</v>
      </c>
      <c r="H23" s="70">
        <v>5</v>
      </c>
      <c r="I23" s="33">
        <v>0.998</v>
      </c>
      <c r="J23" s="34">
        <f t="shared" si="2"/>
        <v>0</v>
      </c>
      <c r="K23" s="35">
        <v>3.5</v>
      </c>
      <c r="L23" s="36">
        <f t="shared" si="3"/>
        <v>4.8611111111111112E-3</v>
      </c>
      <c r="M23" s="36">
        <f>(1-I23)*L23</f>
        <v>9.7222222222222312E-6</v>
      </c>
      <c r="N23" s="37">
        <f>(1-I23)*I12</f>
        <v>6.4640000000000053E-4</v>
      </c>
      <c r="P23" s="92">
        <v>0.85</v>
      </c>
    </row>
    <row r="24" spans="2:16">
      <c r="B24" s="24">
        <v>8</v>
      </c>
      <c r="C24" s="40" t="s">
        <v>52</v>
      </c>
      <c r="D24" s="26">
        <f t="shared" si="5"/>
        <v>2.7574158833333331</v>
      </c>
      <c r="E24" s="88">
        <v>0</v>
      </c>
      <c r="F24" s="30">
        <f t="shared" si="1"/>
        <v>4.8611111111111112E-3</v>
      </c>
      <c r="G24" s="31" t="s">
        <v>59</v>
      </c>
      <c r="H24" s="70">
        <v>5</v>
      </c>
      <c r="I24" s="33">
        <v>1</v>
      </c>
      <c r="J24" s="34">
        <f t="shared" si="2"/>
        <v>0</v>
      </c>
      <c r="K24" s="35">
        <v>3.5</v>
      </c>
      <c r="L24" s="36">
        <f t="shared" si="3"/>
        <v>4.8611111111111112E-3</v>
      </c>
      <c r="M24" s="36">
        <f>(1-I24)*SUM(L24,L17)</f>
        <v>0</v>
      </c>
      <c r="N24" s="37">
        <f>(1-I24)*SUM(E12,I12)</f>
        <v>0</v>
      </c>
      <c r="P24" s="92">
        <v>0.85</v>
      </c>
    </row>
    <row r="25" spans="2:16">
      <c r="B25" s="24">
        <v>9</v>
      </c>
      <c r="C25" s="40" t="s">
        <v>53</v>
      </c>
      <c r="D25" s="26">
        <f t="shared" si="5"/>
        <v>2.7631042277777778</v>
      </c>
      <c r="E25" s="88">
        <v>0</v>
      </c>
      <c r="F25" s="30">
        <f t="shared" si="1"/>
        <v>5.6883444444444445E-3</v>
      </c>
      <c r="G25" s="31" t="s">
        <v>59</v>
      </c>
      <c r="H25" s="70">
        <v>5</v>
      </c>
      <c r="I25" s="33">
        <v>0.998</v>
      </c>
      <c r="J25" s="34">
        <f t="shared" si="2"/>
        <v>0</v>
      </c>
      <c r="K25" s="35">
        <v>3.5</v>
      </c>
      <c r="L25" s="36">
        <f t="shared" si="3"/>
        <v>4.8611111111111112E-3</v>
      </c>
      <c r="M25" s="36">
        <f>(1-I25)*SUM(L23:L25,L17)</f>
        <v>1.2083333333333346E-4</v>
      </c>
      <c r="N25" s="37">
        <f>(1-I25)*SUM(E12,I12)</f>
        <v>7.0640000000000058E-4</v>
      </c>
      <c r="P25" s="92">
        <v>0.85</v>
      </c>
    </row>
    <row r="26" spans="2:16">
      <c r="B26" s="24">
        <v>10</v>
      </c>
      <c r="C26" s="4" t="s">
        <v>54</v>
      </c>
      <c r="D26" s="26">
        <f t="shared" si="5"/>
        <v>2.7679653388888887</v>
      </c>
      <c r="E26" s="88">
        <v>0</v>
      </c>
      <c r="F26" s="30">
        <f t="shared" si="1"/>
        <v>4.8611111111111112E-3</v>
      </c>
      <c r="G26" s="31" t="s">
        <v>59</v>
      </c>
      <c r="H26" s="70">
        <v>5</v>
      </c>
      <c r="I26" s="33">
        <v>1</v>
      </c>
      <c r="J26" s="34">
        <f t="shared" si="2"/>
        <v>0</v>
      </c>
      <c r="K26" s="35">
        <v>3.5</v>
      </c>
      <c r="L26" s="36">
        <f t="shared" si="3"/>
        <v>4.8611111111111112E-3</v>
      </c>
      <c r="M26" s="36">
        <f>(1-I26)*SUM(L16:L17,L20:L26)</f>
        <v>0</v>
      </c>
      <c r="N26" s="37">
        <f>(1-I26)*SUM(D12:E12,H12:J12)</f>
        <v>0</v>
      </c>
      <c r="P26" s="92">
        <v>0.85</v>
      </c>
    </row>
    <row r="27" spans="2:16">
      <c r="B27" s="24">
        <v>11</v>
      </c>
      <c r="C27" s="41" t="s">
        <v>45</v>
      </c>
      <c r="D27" s="26">
        <f t="shared" si="5"/>
        <v>2.7767013944444443</v>
      </c>
      <c r="E27" s="88">
        <v>0</v>
      </c>
      <c r="F27" s="30">
        <f t="shared" si="1"/>
        <v>8.7360555555555594E-3</v>
      </c>
      <c r="G27" s="31" t="s">
        <v>59</v>
      </c>
      <c r="H27" s="70">
        <v>5</v>
      </c>
      <c r="I27" s="33">
        <v>0.998</v>
      </c>
      <c r="J27" s="34">
        <f t="shared" si="2"/>
        <v>0</v>
      </c>
      <c r="K27" s="35">
        <v>3.5</v>
      </c>
      <c r="L27" s="36">
        <f t="shared" si="3"/>
        <v>4.8611111111111112E-3</v>
      </c>
      <c r="M27" s="36">
        <f>(1-I27)*SUM(L20:L27,L16:L17)</f>
        <v>2.2194444444444464E-4</v>
      </c>
      <c r="N27" s="37">
        <f>(1-I27)*SUM(D12:E12,H12:J12)</f>
        <v>3.653000000000003E-3</v>
      </c>
      <c r="P27" s="92">
        <v>0.85</v>
      </c>
    </row>
    <row r="28" spans="2:16">
      <c r="B28" s="24">
        <v>12</v>
      </c>
      <c r="C28" s="4" t="s">
        <v>62</v>
      </c>
      <c r="D28" s="26">
        <f t="shared" si="5"/>
        <v>2.7815625055555553</v>
      </c>
      <c r="E28" s="88">
        <v>0</v>
      </c>
      <c r="F28" s="30">
        <f t="shared" si="1"/>
        <v>4.8611111111111112E-3</v>
      </c>
      <c r="G28" s="31" t="s">
        <v>59</v>
      </c>
      <c r="H28" s="70">
        <v>5</v>
      </c>
      <c r="I28" s="33">
        <v>1</v>
      </c>
      <c r="J28" s="34">
        <f t="shared" si="2"/>
        <v>0</v>
      </c>
      <c r="K28" s="35">
        <v>3.5</v>
      </c>
      <c r="L28" s="36">
        <f t="shared" si="3"/>
        <v>4.8611111111111112E-3</v>
      </c>
      <c r="M28" s="36">
        <f>(1-I28)*SUM(L20:L28,L16:L18)</f>
        <v>0</v>
      </c>
      <c r="N28" s="37">
        <f>(1-I28)*SUM(D12:F12,H12:J12)</f>
        <v>0</v>
      </c>
      <c r="P28" s="92">
        <v>0.85</v>
      </c>
    </row>
    <row r="29" spans="2:16">
      <c r="B29" s="24">
        <v>13</v>
      </c>
      <c r="C29" s="4" t="s">
        <v>45</v>
      </c>
      <c r="D29" s="26">
        <f t="shared" si="5"/>
        <v>2.7913955055555553</v>
      </c>
      <c r="E29" s="88">
        <v>0</v>
      </c>
      <c r="F29" s="30">
        <f t="shared" si="1"/>
        <v>9.8330000000000015E-3</v>
      </c>
      <c r="G29" s="31" t="s">
        <v>59</v>
      </c>
      <c r="H29" s="70">
        <v>6</v>
      </c>
      <c r="I29" s="33">
        <v>0.998</v>
      </c>
      <c r="J29" s="34">
        <f t="shared" si="2"/>
        <v>0</v>
      </c>
      <c r="K29" s="35">
        <v>3.5</v>
      </c>
      <c r="L29" s="36">
        <f t="shared" si="3"/>
        <v>5.8333333333333327E-3</v>
      </c>
      <c r="M29" s="36">
        <f>(1-I29)*SUM(L16:L18,L20:L29)</f>
        <v>3.2666666666666705E-4</v>
      </c>
      <c r="N29" s="37">
        <f>(1-I29)*SUM(D12:F12,H12:J12)</f>
        <v>3.6730000000000027E-3</v>
      </c>
      <c r="P29" s="92">
        <v>0.85</v>
      </c>
    </row>
    <row r="30" spans="2:16">
      <c r="B30" s="24">
        <v>14</v>
      </c>
      <c r="C30" s="4" t="s">
        <v>46</v>
      </c>
      <c r="D30" s="26">
        <f t="shared" si="5"/>
        <v>2.8002292555555552</v>
      </c>
      <c r="E30" s="88">
        <v>0</v>
      </c>
      <c r="F30" s="30">
        <f t="shared" si="1"/>
        <v>8.8337499999999996E-3</v>
      </c>
      <c r="G30" s="31" t="s">
        <v>59</v>
      </c>
      <c r="H30" s="70">
        <v>9</v>
      </c>
      <c r="I30" s="33">
        <v>0.995</v>
      </c>
      <c r="J30" s="34">
        <f t="shared" si="2"/>
        <v>0</v>
      </c>
      <c r="K30" s="35">
        <v>3.5</v>
      </c>
      <c r="L30" s="36">
        <f t="shared" si="3"/>
        <v>8.7499999999999991E-3</v>
      </c>
      <c r="M30" s="36">
        <f>(1-I30)*L30</f>
        <v>4.3750000000000033E-5</v>
      </c>
      <c r="N30" s="37">
        <f>(1-I30)*G12</f>
        <v>4.0000000000000037E-5</v>
      </c>
      <c r="P30" s="92">
        <v>0.85</v>
      </c>
    </row>
    <row r="31" spans="2:16">
      <c r="B31" s="24">
        <v>15</v>
      </c>
      <c r="C31" s="4" t="s">
        <v>61</v>
      </c>
      <c r="D31" s="26">
        <f t="shared" si="5"/>
        <v>2.811788234811111</v>
      </c>
      <c r="E31" s="88">
        <v>0</v>
      </c>
      <c r="F31" s="30">
        <f t="shared" si="1"/>
        <v>1.1558979255555556E-2</v>
      </c>
      <c r="G31" s="31" t="s">
        <v>59</v>
      </c>
      <c r="H31" s="70">
        <v>9</v>
      </c>
      <c r="I31" s="33">
        <v>0.999</v>
      </c>
      <c r="J31" s="34">
        <f t="shared" si="2"/>
        <v>0</v>
      </c>
      <c r="K31" s="35">
        <v>3.5</v>
      </c>
      <c r="L31" s="36">
        <f t="shared" si="3"/>
        <v>8.7499999999999991E-3</v>
      </c>
      <c r="M31" s="36">
        <f>(1-I31)*L31</f>
        <v>8.7500000000000077E-6</v>
      </c>
      <c r="N31" s="37">
        <f t="shared" ref="N31:N44" si="6">(1-I31)*D30</f>
        <v>2.8002292555555576E-3</v>
      </c>
      <c r="P31" s="92">
        <v>0.85</v>
      </c>
    </row>
    <row r="32" spans="2:16">
      <c r="B32" s="24">
        <v>16</v>
      </c>
      <c r="C32" s="4" t="s">
        <v>47</v>
      </c>
      <c r="D32" s="26">
        <f t="shared" si="5"/>
        <v>2.8185937903666667</v>
      </c>
      <c r="E32" s="88">
        <v>0</v>
      </c>
      <c r="F32" s="30">
        <f t="shared" si="1"/>
        <v>6.8055555555555551E-3</v>
      </c>
      <c r="G32" s="31" t="s">
        <v>59</v>
      </c>
      <c r="H32" s="70">
        <v>7</v>
      </c>
      <c r="I32" s="33">
        <v>1</v>
      </c>
      <c r="J32" s="34">
        <f t="shared" si="2"/>
        <v>0</v>
      </c>
      <c r="K32" s="35">
        <v>3.5</v>
      </c>
      <c r="L32" s="36">
        <f t="shared" si="3"/>
        <v>6.8055555555555551E-3</v>
      </c>
      <c r="M32" s="36">
        <f>(1-I32)*SUM(L20:L32)</f>
        <v>0</v>
      </c>
      <c r="N32" s="37">
        <f t="shared" si="6"/>
        <v>0</v>
      </c>
      <c r="P32" s="92">
        <v>0.85</v>
      </c>
    </row>
    <row r="33" spans="2:16">
      <c r="B33" s="24">
        <v>17</v>
      </c>
      <c r="C33" s="41" t="s">
        <v>48</v>
      </c>
      <c r="D33" s="26">
        <f t="shared" si="5"/>
        <v>2.8244271237</v>
      </c>
      <c r="E33" s="88">
        <v>0</v>
      </c>
      <c r="F33" s="30">
        <f t="shared" si="1"/>
        <v>5.8333333333333327E-3</v>
      </c>
      <c r="G33" s="31" t="s">
        <v>59</v>
      </c>
      <c r="H33" s="70">
        <v>6</v>
      </c>
      <c r="I33" s="33">
        <v>1</v>
      </c>
      <c r="J33" s="34">
        <f t="shared" si="2"/>
        <v>0</v>
      </c>
      <c r="K33" s="35">
        <v>3.5</v>
      </c>
      <c r="L33" s="36">
        <f t="shared" si="3"/>
        <v>5.8333333333333327E-3</v>
      </c>
      <c r="M33" s="36">
        <f t="shared" si="4"/>
        <v>0</v>
      </c>
      <c r="N33" s="37">
        <f t="shared" si="6"/>
        <v>0</v>
      </c>
      <c r="P33" s="92">
        <v>0.85</v>
      </c>
    </row>
    <row r="34" spans="2:16">
      <c r="B34" s="24">
        <v>18</v>
      </c>
      <c r="C34" s="41" t="s">
        <v>49</v>
      </c>
      <c r="D34" s="26">
        <f t="shared" si="5"/>
        <v>2.8305238903666665</v>
      </c>
      <c r="E34" s="88">
        <v>0</v>
      </c>
      <c r="F34" s="30">
        <f t="shared" si="1"/>
        <v>6.0967666666666663E-3</v>
      </c>
      <c r="G34" s="31" t="s">
        <v>59</v>
      </c>
      <c r="H34" s="70">
        <v>6</v>
      </c>
      <c r="I34" s="33">
        <v>0.999</v>
      </c>
      <c r="J34" s="34">
        <f t="shared" si="2"/>
        <v>0</v>
      </c>
      <c r="K34" s="35">
        <v>3.5</v>
      </c>
      <c r="L34" s="36">
        <f t="shared" si="3"/>
        <v>5.8333333333333327E-3</v>
      </c>
      <c r="M34" s="36">
        <f t="shared" si="4"/>
        <v>5.8333333333333382E-6</v>
      </c>
      <c r="N34" s="37">
        <f>(1-I34)*L12</f>
        <v>2.5760000000000024E-4</v>
      </c>
      <c r="P34" s="92">
        <v>0.85</v>
      </c>
    </row>
    <row r="35" spans="2:16">
      <c r="B35" s="24">
        <v>19</v>
      </c>
      <c r="C35" s="41"/>
      <c r="D35" s="26">
        <f t="shared" si="5"/>
        <v>2.8305238903666665</v>
      </c>
      <c r="E35" s="88">
        <v>0</v>
      </c>
      <c r="F35" s="30">
        <f t="shared" si="1"/>
        <v>0</v>
      </c>
      <c r="G35" s="31"/>
      <c r="H35" s="70"/>
      <c r="I35" s="33">
        <v>1</v>
      </c>
      <c r="J35" s="34">
        <f t="shared" si="2"/>
        <v>0</v>
      </c>
      <c r="K35" s="35">
        <v>0</v>
      </c>
      <c r="L35" s="36">
        <f t="shared" si="3"/>
        <v>0</v>
      </c>
      <c r="M35" s="36">
        <f t="shared" si="4"/>
        <v>0</v>
      </c>
      <c r="N35" s="37">
        <f t="shared" si="6"/>
        <v>0</v>
      </c>
      <c r="P35" s="92">
        <v>1</v>
      </c>
    </row>
    <row r="36" spans="2:16">
      <c r="B36" s="24">
        <v>20</v>
      </c>
      <c r="C36" s="41"/>
      <c r="D36" s="26">
        <f t="shared" si="5"/>
        <v>2.8305238903666665</v>
      </c>
      <c r="E36" s="88">
        <v>0</v>
      </c>
      <c r="F36" s="30">
        <f t="shared" si="1"/>
        <v>0</v>
      </c>
      <c r="G36" s="39"/>
      <c r="H36" s="38"/>
      <c r="I36" s="33">
        <v>1</v>
      </c>
      <c r="J36" s="34">
        <f t="shared" si="2"/>
        <v>0</v>
      </c>
      <c r="K36" s="35">
        <v>0</v>
      </c>
      <c r="L36" s="36">
        <f t="shared" si="3"/>
        <v>0</v>
      </c>
      <c r="M36" s="36">
        <f t="shared" si="4"/>
        <v>0</v>
      </c>
      <c r="N36" s="37">
        <f t="shared" si="6"/>
        <v>0</v>
      </c>
      <c r="P36" s="92">
        <v>1</v>
      </c>
    </row>
    <row r="37" spans="2:16">
      <c r="B37" s="24">
        <v>21</v>
      </c>
      <c r="C37" s="41"/>
      <c r="D37" s="26">
        <f t="shared" si="5"/>
        <v>2.8305238903666665</v>
      </c>
      <c r="E37" s="88">
        <v>0</v>
      </c>
      <c r="F37" s="30">
        <f t="shared" si="1"/>
        <v>0</v>
      </c>
      <c r="G37" s="39"/>
      <c r="H37" s="38"/>
      <c r="I37" s="33">
        <v>1</v>
      </c>
      <c r="J37" s="34">
        <f t="shared" si="2"/>
        <v>0</v>
      </c>
      <c r="K37" s="35">
        <v>0</v>
      </c>
      <c r="L37" s="36">
        <f t="shared" si="3"/>
        <v>0</v>
      </c>
      <c r="M37" s="36">
        <f t="shared" si="4"/>
        <v>0</v>
      </c>
      <c r="N37" s="37">
        <f t="shared" si="6"/>
        <v>0</v>
      </c>
      <c r="P37" s="92">
        <v>1</v>
      </c>
    </row>
    <row r="38" spans="2:16">
      <c r="B38" s="24">
        <v>22</v>
      </c>
      <c r="C38" s="41"/>
      <c r="D38" s="26">
        <f t="shared" si="5"/>
        <v>2.8305238903666665</v>
      </c>
      <c r="E38" s="88">
        <v>0</v>
      </c>
      <c r="F38" s="30">
        <f t="shared" si="1"/>
        <v>0</v>
      </c>
      <c r="G38" s="39"/>
      <c r="H38" s="38"/>
      <c r="I38" s="33">
        <v>1</v>
      </c>
      <c r="J38" s="34">
        <f t="shared" si="2"/>
        <v>0</v>
      </c>
      <c r="K38" s="35">
        <v>0</v>
      </c>
      <c r="L38" s="36">
        <f t="shared" si="3"/>
        <v>0</v>
      </c>
      <c r="M38" s="36">
        <f t="shared" si="4"/>
        <v>0</v>
      </c>
      <c r="N38" s="37">
        <f t="shared" si="6"/>
        <v>0</v>
      </c>
      <c r="P38" s="92">
        <v>1</v>
      </c>
    </row>
    <row r="39" spans="2:16">
      <c r="B39" s="24">
        <v>23</v>
      </c>
      <c r="C39" s="41"/>
      <c r="D39" s="26">
        <f t="shared" si="5"/>
        <v>2.8305238903666665</v>
      </c>
      <c r="E39" s="88">
        <v>0</v>
      </c>
      <c r="F39" s="30">
        <f t="shared" si="1"/>
        <v>0</v>
      </c>
      <c r="G39" s="39"/>
      <c r="H39" s="38"/>
      <c r="I39" s="33">
        <v>1</v>
      </c>
      <c r="J39" s="34">
        <f t="shared" si="2"/>
        <v>0</v>
      </c>
      <c r="K39" s="35">
        <v>0</v>
      </c>
      <c r="L39" s="36">
        <f t="shared" si="3"/>
        <v>0</v>
      </c>
      <c r="M39" s="36">
        <f t="shared" si="4"/>
        <v>0</v>
      </c>
      <c r="N39" s="37">
        <f t="shared" si="6"/>
        <v>0</v>
      </c>
      <c r="P39" s="92">
        <v>1</v>
      </c>
    </row>
    <row r="40" spans="2:16">
      <c r="B40" s="24">
        <v>24</v>
      </c>
      <c r="C40" s="4"/>
      <c r="D40" s="26">
        <f t="shared" si="5"/>
        <v>2.8305238903666665</v>
      </c>
      <c r="E40" s="88">
        <v>0</v>
      </c>
      <c r="F40" s="30">
        <f t="shared" si="1"/>
        <v>0</v>
      </c>
      <c r="G40" s="39"/>
      <c r="H40" s="38"/>
      <c r="I40" s="33">
        <v>1</v>
      </c>
      <c r="J40" s="34">
        <f t="shared" si="2"/>
        <v>0</v>
      </c>
      <c r="K40" s="35">
        <v>0</v>
      </c>
      <c r="L40" s="36">
        <f t="shared" si="3"/>
        <v>0</v>
      </c>
      <c r="M40" s="36">
        <f t="shared" si="4"/>
        <v>0</v>
      </c>
      <c r="N40" s="37">
        <f t="shared" si="6"/>
        <v>0</v>
      </c>
      <c r="P40" s="92">
        <v>1</v>
      </c>
    </row>
    <row r="41" spans="2:16">
      <c r="B41" s="24">
        <v>25</v>
      </c>
      <c r="C41" s="4"/>
      <c r="D41" s="26">
        <f t="shared" si="5"/>
        <v>2.8305238903666665</v>
      </c>
      <c r="E41" s="88">
        <v>0</v>
      </c>
      <c r="F41" s="30">
        <f t="shared" si="1"/>
        <v>0</v>
      </c>
      <c r="G41" s="39"/>
      <c r="H41" s="32"/>
      <c r="I41" s="33">
        <v>1</v>
      </c>
      <c r="J41" s="34">
        <f t="shared" si="2"/>
        <v>0</v>
      </c>
      <c r="K41" s="35">
        <v>0</v>
      </c>
      <c r="L41" s="36">
        <f t="shared" si="3"/>
        <v>0</v>
      </c>
      <c r="M41" s="36">
        <f t="shared" si="4"/>
        <v>0</v>
      </c>
      <c r="N41" s="37">
        <f t="shared" si="6"/>
        <v>0</v>
      </c>
      <c r="P41" s="92">
        <v>1</v>
      </c>
    </row>
    <row r="42" spans="2:16">
      <c r="B42" s="24">
        <v>26</v>
      </c>
      <c r="C42" s="4"/>
      <c r="D42" s="26">
        <f t="shared" si="5"/>
        <v>2.8305238903666665</v>
      </c>
      <c r="E42" s="88">
        <v>0</v>
      </c>
      <c r="F42" s="30">
        <f t="shared" si="1"/>
        <v>0</v>
      </c>
      <c r="G42" s="39"/>
      <c r="H42" s="38"/>
      <c r="I42" s="33">
        <v>1</v>
      </c>
      <c r="J42" s="34">
        <f t="shared" si="2"/>
        <v>0</v>
      </c>
      <c r="K42" s="35">
        <v>0</v>
      </c>
      <c r="L42" s="36">
        <f t="shared" si="3"/>
        <v>0</v>
      </c>
      <c r="M42" s="36">
        <f t="shared" si="4"/>
        <v>0</v>
      </c>
      <c r="N42" s="37">
        <f t="shared" si="6"/>
        <v>0</v>
      </c>
      <c r="P42" s="92">
        <v>1</v>
      </c>
    </row>
    <row r="43" spans="2:16">
      <c r="B43" s="42" t="s">
        <v>9</v>
      </c>
      <c r="C43" s="43"/>
      <c r="D43" s="26">
        <f t="shared" si="5"/>
        <v>2.8305238903666665</v>
      </c>
      <c r="E43" s="88">
        <v>0</v>
      </c>
      <c r="F43" s="30">
        <f t="shared" si="1"/>
        <v>0</v>
      </c>
      <c r="G43" s="44"/>
      <c r="H43" s="38"/>
      <c r="I43" s="33">
        <v>1</v>
      </c>
      <c r="J43" s="34">
        <f t="shared" si="2"/>
        <v>0</v>
      </c>
      <c r="K43" s="35">
        <v>0</v>
      </c>
      <c r="L43" s="36">
        <f t="shared" si="3"/>
        <v>0</v>
      </c>
      <c r="M43" s="36">
        <f t="shared" si="4"/>
        <v>0</v>
      </c>
      <c r="N43" s="37">
        <f t="shared" si="6"/>
        <v>0</v>
      </c>
      <c r="P43" s="92">
        <v>1</v>
      </c>
    </row>
    <row r="44" spans="2:16">
      <c r="B44" s="42" t="s">
        <v>10</v>
      </c>
      <c r="C44" s="43"/>
      <c r="D44" s="26">
        <f t="shared" si="5"/>
        <v>2.8463016681444442</v>
      </c>
      <c r="E44" s="88">
        <v>8.0000000000000002E-3</v>
      </c>
      <c r="F44" s="30">
        <f t="shared" si="1"/>
        <v>7.7777777777777776E-3</v>
      </c>
      <c r="G44" s="44"/>
      <c r="H44" s="70">
        <v>8</v>
      </c>
      <c r="I44" s="33">
        <v>1</v>
      </c>
      <c r="J44" s="34">
        <f>(1-I44)*J46+J46</f>
        <v>0</v>
      </c>
      <c r="K44" s="35">
        <v>3.5</v>
      </c>
      <c r="L44" s="36">
        <f t="shared" si="3"/>
        <v>7.7777777777777776E-3</v>
      </c>
      <c r="M44" s="36">
        <f t="shared" si="4"/>
        <v>0</v>
      </c>
      <c r="N44" s="37">
        <f t="shared" si="6"/>
        <v>0</v>
      </c>
      <c r="P44" s="92">
        <v>0.85</v>
      </c>
    </row>
    <row r="45" spans="2:16">
      <c r="B45" s="42" t="s">
        <v>11</v>
      </c>
      <c r="C45" s="45"/>
      <c r="D45" s="26">
        <f>D44</f>
        <v>2.8463016681444442</v>
      </c>
      <c r="E45" s="26">
        <f>SUM(E15:E44)</f>
        <v>2.5556000000000001</v>
      </c>
      <c r="F45" s="46">
        <f>SUM(F15:F44)</f>
        <v>0.29070166814444448</v>
      </c>
      <c r="G45" s="47"/>
      <c r="H45" s="47"/>
      <c r="I45" s="47"/>
      <c r="J45" s="48"/>
      <c r="K45" s="47"/>
      <c r="L45" s="45"/>
      <c r="M45" s="45"/>
      <c r="N45" s="49"/>
    </row>
    <row r="46" spans="2:16">
      <c r="B46" s="42" t="s">
        <v>12</v>
      </c>
      <c r="C46" s="50"/>
      <c r="D46" s="26">
        <f>D45+F46</f>
        <v>2.8463016681444442</v>
      </c>
      <c r="E46" s="26"/>
      <c r="F46" s="91">
        <v>0</v>
      </c>
      <c r="G46" s="51"/>
      <c r="H46" s="51"/>
      <c r="I46" s="52" t="s">
        <v>29</v>
      </c>
      <c r="J46" s="53">
        <f>D7</f>
        <v>0</v>
      </c>
      <c r="K46" s="51"/>
      <c r="L46" s="25"/>
      <c r="M46" s="25"/>
      <c r="N46" s="29"/>
    </row>
    <row r="47" spans="2:16">
      <c r="B47" s="42" t="s">
        <v>65</v>
      </c>
      <c r="C47" s="54">
        <v>0.04</v>
      </c>
      <c r="D47" s="26">
        <f>D46+F47</f>
        <v>2.960153734870222</v>
      </c>
      <c r="E47" s="26">
        <v>0</v>
      </c>
      <c r="F47" s="55">
        <f>D44*C47</f>
        <v>0.11385206672577777</v>
      </c>
      <c r="G47" s="51"/>
      <c r="H47" s="51"/>
      <c r="I47" s="51"/>
      <c r="J47" s="56"/>
      <c r="K47" s="51"/>
      <c r="L47" s="25"/>
      <c r="M47" s="25"/>
      <c r="N47" s="29"/>
    </row>
    <row r="48" spans="2:16">
      <c r="B48" s="42" t="s">
        <v>66</v>
      </c>
      <c r="C48" s="54">
        <v>0.03</v>
      </c>
      <c r="D48" s="26">
        <f>D47+F48</f>
        <v>3.0455427849145553</v>
      </c>
      <c r="E48" s="26">
        <v>0</v>
      </c>
      <c r="F48" s="55">
        <f>D45*C48</f>
        <v>8.5389050044333323E-2</v>
      </c>
      <c r="G48" s="51"/>
      <c r="H48" s="51"/>
      <c r="I48" s="51"/>
      <c r="J48" s="56"/>
      <c r="K48" s="51"/>
      <c r="L48" s="25"/>
      <c r="M48" s="25"/>
      <c r="N48" s="29"/>
    </row>
    <row r="49" spans="2:14">
      <c r="B49" s="42" t="s">
        <v>13</v>
      </c>
      <c r="C49" s="54">
        <v>0.1</v>
      </c>
      <c r="D49" s="26">
        <f>D48+F49</f>
        <v>3.3301729517289997</v>
      </c>
      <c r="E49" s="26">
        <v>0</v>
      </c>
      <c r="F49" s="55">
        <f>D45*C49</f>
        <v>0.28463016681444442</v>
      </c>
      <c r="G49" s="51"/>
      <c r="H49" s="51"/>
      <c r="I49" s="57">
        <f>PRODUCT(I16:I44)</f>
        <v>0.81025077537124057</v>
      </c>
      <c r="J49" s="56"/>
      <c r="K49" s="51"/>
      <c r="L49" s="25"/>
      <c r="M49" s="25"/>
      <c r="N49" s="29"/>
    </row>
    <row r="50" spans="2:14" ht="15" thickBot="1">
      <c r="B50" s="58" t="s">
        <v>14</v>
      </c>
      <c r="C50" s="59"/>
      <c r="D50" s="60">
        <f>D49+F50</f>
        <v>3.3301729517289997</v>
      </c>
      <c r="E50" s="60"/>
      <c r="F50" s="61">
        <v>0</v>
      </c>
      <c r="G50" s="62"/>
      <c r="H50" s="62"/>
      <c r="I50" s="62"/>
      <c r="J50" s="63"/>
      <c r="K50" s="59"/>
      <c r="L50" s="59"/>
      <c r="M50" s="59"/>
      <c r="N50" s="64"/>
    </row>
    <row r="51" spans="2:14" ht="15" thickBot="1">
      <c r="B51" s="65" t="s">
        <v>15</v>
      </c>
      <c r="C51" s="66"/>
      <c r="D51" s="98">
        <f>D50</f>
        <v>3.3301729517289997</v>
      </c>
      <c r="E51" s="90"/>
      <c r="F51" s="67"/>
      <c r="G51" s="68"/>
      <c r="H51" s="68"/>
      <c r="I51" s="68"/>
      <c r="J51" s="69"/>
      <c r="K51" s="68"/>
      <c r="L51" s="68"/>
      <c r="M51" s="68"/>
      <c r="N51" s="68"/>
    </row>
    <row r="53" spans="2:14">
      <c r="D53" s="95"/>
      <c r="E53" s="95"/>
    </row>
    <row r="54" spans="2:14">
      <c r="D54" s="96"/>
    </row>
    <row r="55" spans="2:14">
      <c r="D55" s="97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Winston 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2015-11-04T16:25:54Z</dcterms:modified>
</cp:coreProperties>
</file>