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-39780" yWindow="6640" windowWidth="20740" windowHeight="9680"/>
  </bookViews>
  <sheets>
    <sheet name="Woman 5 Blade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3" l="1"/>
  <c r="E12" i="3"/>
  <c r="F12" i="3"/>
  <c r="E15" i="3"/>
  <c r="D15" i="3"/>
  <c r="H16" i="3"/>
  <c r="L16" i="3"/>
  <c r="M16" i="3"/>
  <c r="N16" i="3"/>
  <c r="F16" i="3"/>
  <c r="D16" i="3"/>
  <c r="L17" i="3"/>
  <c r="M17" i="3"/>
  <c r="N17" i="3"/>
  <c r="F17" i="3"/>
  <c r="D17" i="3"/>
  <c r="H18" i="3"/>
  <c r="L18" i="3"/>
  <c r="M18" i="3"/>
  <c r="N18" i="3"/>
  <c r="F18" i="3"/>
  <c r="D18" i="3"/>
  <c r="H19" i="3"/>
  <c r="L19" i="3"/>
  <c r="M19" i="3"/>
  <c r="N19" i="3"/>
  <c r="F19" i="3"/>
  <c r="D19" i="3"/>
  <c r="L20" i="3"/>
  <c r="M20" i="3"/>
  <c r="N20" i="3"/>
  <c r="F20" i="3"/>
  <c r="D20" i="3"/>
  <c r="L21" i="3"/>
  <c r="M21" i="3"/>
  <c r="N21" i="3"/>
  <c r="F21" i="3"/>
  <c r="D21" i="3"/>
  <c r="L22" i="3"/>
  <c r="M22" i="3"/>
  <c r="N22" i="3"/>
  <c r="F22" i="3"/>
  <c r="D22" i="3"/>
  <c r="L23" i="3"/>
  <c r="M23" i="3"/>
  <c r="N23" i="3"/>
  <c r="F23" i="3"/>
  <c r="D23" i="3"/>
  <c r="L24" i="3"/>
  <c r="M24" i="3"/>
  <c r="N24" i="3"/>
  <c r="F24" i="3"/>
  <c r="D24" i="3"/>
  <c r="L25" i="3"/>
  <c r="M25" i="3"/>
  <c r="N25" i="3"/>
  <c r="F25" i="3"/>
  <c r="D25" i="3"/>
  <c r="L26" i="3"/>
  <c r="M26" i="3"/>
  <c r="N26" i="3"/>
  <c r="F26" i="3"/>
  <c r="D26" i="3"/>
  <c r="L27" i="3"/>
  <c r="M27" i="3"/>
  <c r="N27" i="3"/>
  <c r="F27" i="3"/>
  <c r="D27" i="3"/>
  <c r="L28" i="3"/>
  <c r="M28" i="3"/>
  <c r="N28" i="3"/>
  <c r="F28" i="3"/>
  <c r="D28" i="3"/>
  <c r="L29" i="3"/>
  <c r="M29" i="3"/>
  <c r="N29" i="3"/>
  <c r="F29" i="3"/>
  <c r="D29" i="3"/>
  <c r="L30" i="3"/>
  <c r="M30" i="3"/>
  <c r="N30" i="3"/>
  <c r="F30" i="3"/>
  <c r="D30" i="3"/>
  <c r="L31" i="3"/>
  <c r="M31" i="3"/>
  <c r="N31" i="3"/>
  <c r="F31" i="3"/>
  <c r="D31" i="3"/>
  <c r="L32" i="3"/>
  <c r="M32" i="3"/>
  <c r="N32" i="3"/>
  <c r="F32" i="3"/>
  <c r="D32" i="3"/>
  <c r="L33" i="3"/>
  <c r="M33" i="3"/>
  <c r="N33" i="3"/>
  <c r="F33" i="3"/>
  <c r="D33" i="3"/>
  <c r="L34" i="3"/>
  <c r="M34" i="3"/>
  <c r="N34" i="3"/>
  <c r="F34" i="3"/>
  <c r="D34" i="3"/>
  <c r="L35" i="3"/>
  <c r="M35" i="3"/>
  <c r="N35" i="3"/>
  <c r="F35" i="3"/>
  <c r="D35" i="3"/>
  <c r="L36" i="3"/>
  <c r="M36" i="3"/>
  <c r="N36" i="3"/>
  <c r="F36" i="3"/>
  <c r="D36" i="3"/>
  <c r="L37" i="3"/>
  <c r="M37" i="3"/>
  <c r="N37" i="3"/>
  <c r="F37" i="3"/>
  <c r="D37" i="3"/>
  <c r="L38" i="3"/>
  <c r="M38" i="3"/>
  <c r="N38" i="3"/>
  <c r="F38" i="3"/>
  <c r="D38" i="3"/>
  <c r="L39" i="3"/>
  <c r="M39" i="3"/>
  <c r="N39" i="3"/>
  <c r="F39" i="3"/>
  <c r="D39" i="3"/>
  <c r="L40" i="3"/>
  <c r="M40" i="3"/>
  <c r="N40" i="3"/>
  <c r="F40" i="3"/>
  <c r="D40" i="3"/>
  <c r="L41" i="3"/>
  <c r="M41" i="3"/>
  <c r="N41" i="3"/>
  <c r="F41" i="3"/>
  <c r="D41" i="3"/>
  <c r="L42" i="3"/>
  <c r="M42" i="3"/>
  <c r="N42" i="3"/>
  <c r="F42" i="3"/>
  <c r="D42" i="3"/>
  <c r="L43" i="3"/>
  <c r="M43" i="3"/>
  <c r="N43" i="3"/>
  <c r="F43" i="3"/>
  <c r="D43" i="3"/>
  <c r="D44" i="3"/>
  <c r="D45" i="3"/>
  <c r="F46" i="3"/>
  <c r="D46" i="3"/>
  <c r="F47" i="3"/>
  <c r="D47" i="3"/>
  <c r="F48" i="3"/>
  <c r="D48" i="3"/>
  <c r="D49" i="3"/>
  <c r="D50" i="3"/>
  <c r="I48" i="3"/>
  <c r="D7" i="3"/>
  <c r="J45" i="3"/>
  <c r="F44" i="3"/>
  <c r="E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</calcChain>
</file>

<file path=xl/sharedStrings.xml><?xml version="1.0" encoding="utf-8"?>
<sst xmlns="http://schemas.openxmlformats.org/spreadsheetml/2006/main" count="53" uniqueCount="50">
  <si>
    <t>Material cost</t>
  </si>
  <si>
    <t>Operation</t>
    <phoneticPr fontId="0" type="noConversion"/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</si>
  <si>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</si>
  <si>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</si>
  <si>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</si>
  <si>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</si>
  <si>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</si>
  <si>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</si>
  <si>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</si>
  <si>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</si>
  <si>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</si>
  <si>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</si>
  <si>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</si>
  <si>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Profit (XX%)</t>
  </si>
  <si>
    <t>Other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</si>
  <si>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</si>
  <si>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</si>
  <si>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</si>
  <si>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</si>
  <si>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</si>
  <si>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</si>
  <si>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</si>
  <si>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</si>
  <si>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</si>
  <si>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</si>
  <si>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</si>
  <si>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</si>
  <si>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</si>
  <si>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</si>
  <si>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</si>
  <si>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</si>
  <si>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</si>
  <si>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</si>
  <si>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4" type="noConversion"/>
  </si>
  <si>
    <t>Handle Overmold</t>
  </si>
  <si>
    <t>Modified Truman handle</t>
    <phoneticPr fontId="4" type="noConversion"/>
  </si>
  <si>
    <t>Pusher</t>
    <phoneticPr fontId="4" type="noConversion"/>
  </si>
  <si>
    <t>Handle Connector</t>
  </si>
  <si>
    <t>Molding Pusher</t>
    <phoneticPr fontId="4" type="noConversion"/>
  </si>
  <si>
    <t>Overmolding Handle</t>
    <phoneticPr fontId="4" type="noConversion"/>
  </si>
  <si>
    <t>150TD</t>
  </si>
  <si>
    <t>Molding Connector</t>
    <phoneticPr fontId="4" type="noConversion"/>
  </si>
  <si>
    <t>75TV</t>
  </si>
  <si>
    <t>Assembly</t>
    <phoneticPr fontId="4" type="noConversion"/>
  </si>
  <si>
    <t>Assembly pusher to handle</t>
    <phoneticPr fontId="4" type="noConversion"/>
  </si>
  <si>
    <t>Put connector to mould</t>
    <phoneticPr fontId="4" type="noConversion"/>
  </si>
  <si>
    <t>Visual inspection</t>
    <phoneticPr fontId="4" type="noConversion"/>
  </si>
  <si>
    <t>Efficiency</t>
    <phoneticPr fontId="4" type="noConversion"/>
  </si>
  <si>
    <t>Overhead(XX%)</t>
    <phoneticPr fontId="4" type="noConversion"/>
  </si>
  <si>
    <t>SGA (XX%)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</si>
</sst>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.00"/>
    <numFmt numFmtId="167" formatCode="\$#,##0.0000;[Red]\$#,##0.0000"/>
    <numFmt numFmtId="168" formatCode="0.0"/>
    <numFmt numFmtId="169" formatCode="&quot;$&quot;#,##0.000"/>
    <numFmt numFmtId="170" formatCode="\$#,##0.000_);[Red]\(\$#,##0.000\)"/>
    <numFmt numFmtId="171" formatCode="0.0%"/>
    <numFmt numFmtId="172" formatCode="\$#,##0.00;[Red]\$#,##0.00"/>
    <numFmt numFmtId="173" formatCode="_(&quot;$&quot;* #,##0_);_(&quot;$&quot;* \(#,##0\);_(&quot;$&quot;* &quot;-&quot;_);_(@_)"/>
    <numFmt numFmtId="174" formatCode="0.000000000"/>
    <numFmt numFmtId="175" formatCode="_(* #,##0.0_);_(* \(#,##0.0\);_(* &quot;-&quot;??_);_(@_)"/>
    <numFmt numFmtId="176" formatCode="_-* #,##0.0_-;\-* #,##0.0_-;_-* &quot;-&quot;??_-;_-@_-"/>
    <numFmt numFmtId="177" formatCode="_(&quot;$&quot;* #,##0.0_);_(&quot;$&quot;* \(#,##0.0\);_(&quot;$&quot;* &quot;-&quot;??_);_(@_)"/>
    <numFmt numFmtId="178" formatCode="\-0"/>
    <numFmt numFmtId="179" formatCode="\$#,##0.000;[Red]\$#,##0.000"/>
    <numFmt numFmtId="180" formatCode="0.000"/>
    <numFmt numFmtId="181" formatCode="0.00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2"/>
      <name val="Calibri"/>
      <family val="2"/>
    </font>
    <font>
      <b/>
      <sz val="11"/>
      <color indexed="10"/>
      <name val="Calibri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theme="0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843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3" fillId="0" borderId="0"/>
    <xf numFmtId="0" fontId="5" fillId="0" borderId="0"/>
    <xf numFmtId="17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15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38" fontId="9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38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7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/>
    <xf numFmtId="0" fontId="1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6" fillId="0" borderId="0" applyAlignment="0"/>
    <xf numFmtId="0" fontId="6" fillId="0" borderId="0"/>
    <xf numFmtId="0" fontId="18" fillId="0" borderId="0"/>
    <xf numFmtId="0" fontId="6" fillId="0" borderId="0" applyAlignment="0"/>
    <xf numFmtId="0" fontId="6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19" fillId="0" borderId="0"/>
    <xf numFmtId="0" fontId="6" fillId="0" borderId="0" applyAlignment="0"/>
    <xf numFmtId="0" fontId="19" fillId="0" borderId="0"/>
    <xf numFmtId="0" fontId="19" fillId="0" borderId="0"/>
    <xf numFmtId="173" fontId="6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9" fillId="0" borderId="0"/>
    <xf numFmtId="0" fontId="6" fillId="0" borderId="0" applyAlignment="0"/>
    <xf numFmtId="0" fontId="20" fillId="0" borderId="0">
      <alignment horizontal="center" vertical="center"/>
    </xf>
    <xf numFmtId="174" fontId="21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174" fontId="21" fillId="0" borderId="0" applyFont="0" applyFill="0" applyBorder="0" applyAlignment="0" applyProtection="0"/>
    <xf numFmtId="0" fontId="7" fillId="0" borderId="0" applyFont="0" applyFill="0" applyBorder="0" applyAlignment="0" applyProtection="0"/>
    <xf numFmtId="14" fontId="22" fillId="0" borderId="0" applyFill="0" applyBorder="0" applyAlignment="0"/>
    <xf numFmtId="0" fontId="23" fillId="0" borderId="0"/>
    <xf numFmtId="38" fontId="18" fillId="0" borderId="26">
      <alignment vertical="center"/>
    </xf>
    <xf numFmtId="174" fontId="21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38" fontId="24" fillId="4" borderId="0" applyNumberFormat="0" applyBorder="0" applyAlignment="0" applyProtection="0"/>
    <xf numFmtId="0" fontId="25" fillId="0" borderId="27" applyNumberFormat="0" applyAlignment="0" applyProtection="0">
      <alignment horizontal="left" vertical="center"/>
    </xf>
    <xf numFmtId="0" fontId="25" fillId="0" borderId="11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10" fontId="24" fillId="5" borderId="1" applyNumberFormat="0" applyBorder="0" applyAlignment="0" applyProtection="0"/>
    <xf numFmtId="174" fontId="21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0" fontId="7" fillId="0" borderId="0"/>
    <xf numFmtId="0" fontId="18" fillId="0" borderId="0"/>
    <xf numFmtId="175" fontId="17" fillId="0" borderId="0"/>
    <xf numFmtId="0" fontId="26" fillId="0" borderId="0"/>
    <xf numFmtId="0" fontId="34" fillId="0" borderId="0"/>
    <xf numFmtId="0" fontId="2" fillId="0" borderId="0"/>
    <xf numFmtId="0" fontId="18" fillId="0" borderId="0"/>
    <xf numFmtId="0" fontId="27" fillId="6" borderId="0"/>
    <xf numFmtId="9" fontId="2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176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74" fontId="21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0" fontId="6" fillId="0" borderId="0"/>
    <xf numFmtId="49" fontId="22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0" fontId="28" fillId="7" borderId="28">
      <alignment horizontal="center" vertical="center"/>
      <protection locked="0"/>
    </xf>
    <xf numFmtId="0" fontId="6" fillId="0" borderId="0"/>
    <xf numFmtId="4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5" fillId="0" borderId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8" fontId="3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32" fillId="0" borderId="0"/>
    <xf numFmtId="0" fontId="14" fillId="0" borderId="0"/>
    <xf numFmtId="0" fontId="31" fillId="0" borderId="0">
      <alignment vertical="center"/>
    </xf>
    <xf numFmtId="0" fontId="6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30" fillId="0" borderId="0"/>
    <xf numFmtId="9" fontId="2" fillId="0" borderId="0" applyFont="0" applyFill="0" applyBorder="0" applyAlignment="0" applyProtection="0">
      <alignment vertical="center"/>
    </xf>
  </cellStyleXfs>
  <cellXfs count="114">
    <xf numFmtId="0" fontId="0" fillId="0" borderId="0" xfId="0"/>
    <xf numFmtId="0" fontId="37" fillId="0" borderId="0" xfId="2" applyFont="1" applyAlignment="1">
      <alignment horizontal="center"/>
    </xf>
    <xf numFmtId="0" fontId="38" fillId="0" borderId="0" xfId="0" applyFont="1"/>
    <xf numFmtId="0" fontId="36" fillId="3" borderId="1" xfId="0" applyFont="1" applyFill="1" applyBorder="1" applyAlignment="1" applyProtection="1">
      <alignment horizontal="center" vertical="center"/>
      <protection locked="0"/>
    </xf>
    <xf numFmtId="0" fontId="37" fillId="3" borderId="1" xfId="4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left" vertical="center" wrapText="1"/>
    </xf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41" fillId="0" borderId="9" xfId="0" applyFont="1" applyFill="1" applyBorder="1" applyAlignment="1">
      <alignment horizontal="center" vertical="center" wrapText="1" readingOrder="1"/>
    </xf>
    <xf numFmtId="0" fontId="38" fillId="0" borderId="0" xfId="0" applyFont="1" applyFill="1" applyBorder="1" applyAlignment="1">
      <alignment vertical="center"/>
    </xf>
    <xf numFmtId="0" fontId="36" fillId="0" borderId="22" xfId="0" applyFont="1" applyFill="1" applyBorder="1" applyAlignment="1">
      <alignment vertical="center"/>
    </xf>
    <xf numFmtId="0" fontId="38" fillId="0" borderId="9" xfId="0" applyFont="1" applyFill="1" applyBorder="1" applyAlignment="1">
      <alignment horizontal="center" vertical="center" wrapText="1" readingOrder="1"/>
    </xf>
    <xf numFmtId="0" fontId="36" fillId="0" borderId="10" xfId="0" applyFont="1" applyFill="1" applyBorder="1" applyAlignment="1">
      <alignment horizontal="left" vertical="center"/>
    </xf>
    <xf numFmtId="0" fontId="36" fillId="0" borderId="10" xfId="0" applyFont="1" applyFill="1" applyBorder="1" applyAlignment="1" applyProtection="1">
      <alignment horizontal="left" vertical="center"/>
      <protection locked="0"/>
    </xf>
    <xf numFmtId="0" fontId="37" fillId="0" borderId="10" xfId="0" applyFont="1" applyFill="1" applyBorder="1" applyAlignment="1" applyProtection="1">
      <alignment horizontal="left" vertical="center"/>
      <protection locked="0"/>
    </xf>
    <xf numFmtId="0" fontId="36" fillId="2" borderId="12" xfId="2" applyFont="1" applyFill="1" applyBorder="1" applyAlignment="1">
      <alignment horizontal="center" vertical="center" wrapText="1"/>
    </xf>
    <xf numFmtId="0" fontId="36" fillId="2" borderId="13" xfId="2" applyFont="1" applyFill="1" applyBorder="1" applyAlignment="1">
      <alignment horizontal="center" vertical="center" wrapText="1"/>
    </xf>
    <xf numFmtId="166" fontId="36" fillId="2" borderId="13" xfId="2" applyNumberFormat="1" applyFont="1" applyFill="1" applyBorder="1" applyAlignment="1">
      <alignment horizontal="center" vertical="center" wrapText="1"/>
    </xf>
    <xf numFmtId="0" fontId="43" fillId="2" borderId="13" xfId="2" applyFont="1" applyFill="1" applyBorder="1" applyAlignment="1">
      <alignment horizontal="center" vertical="center" wrapText="1"/>
    </xf>
    <xf numFmtId="10" fontId="43" fillId="2" borderId="13" xfId="2" applyNumberFormat="1" applyFont="1" applyFill="1" applyBorder="1" applyAlignment="1">
      <alignment horizontal="center" vertical="center" wrapText="1"/>
    </xf>
    <xf numFmtId="1" fontId="43" fillId="2" borderId="13" xfId="2" applyNumberFormat="1" applyFont="1" applyFill="1" applyBorder="1" applyAlignment="1">
      <alignment horizontal="center" vertical="center" wrapText="1"/>
    </xf>
    <xf numFmtId="166" fontId="36" fillId="2" borderId="14" xfId="2" applyNumberFormat="1" applyFont="1" applyFill="1" applyBorder="1" applyAlignment="1">
      <alignment horizontal="center" vertical="center" wrapText="1"/>
    </xf>
    <xf numFmtId="0" fontId="37" fillId="0" borderId="15" xfId="2" applyFont="1" applyBorder="1" applyAlignment="1">
      <alignment horizontal="center"/>
    </xf>
    <xf numFmtId="0" fontId="37" fillId="0" borderId="1" xfId="2" applyFont="1" applyBorder="1"/>
    <xf numFmtId="167" fontId="37" fillId="0" borderId="1" xfId="2" applyNumberFormat="1" applyFont="1" applyBorder="1" applyAlignment="1">
      <alignment horizontal="center"/>
    </xf>
    <xf numFmtId="0" fontId="37" fillId="0" borderId="1" xfId="2" applyFont="1" applyBorder="1" applyAlignment="1">
      <alignment horizontal="center"/>
    </xf>
    <xf numFmtId="1" fontId="36" fillId="0" borderId="1" xfId="2" applyNumberFormat="1" applyFont="1" applyBorder="1" applyAlignment="1">
      <alignment horizontal="center"/>
    </xf>
    <xf numFmtId="0" fontId="37" fillId="0" borderId="16" xfId="2" applyFont="1" applyBorder="1"/>
    <xf numFmtId="166" fontId="37" fillId="0" borderId="1" xfId="2" applyNumberFormat="1" applyFont="1" applyBorder="1" applyAlignment="1">
      <alignment horizontal="center"/>
    </xf>
    <xf numFmtId="0" fontId="44" fillId="3" borderId="1" xfId="4" applyFont="1" applyFill="1" applyBorder="1" applyAlignment="1">
      <alignment horizontal="center" vertical="center" wrapText="1"/>
    </xf>
    <xf numFmtId="1" fontId="39" fillId="3" borderId="1" xfId="2" applyNumberFormat="1" applyFont="1" applyFill="1" applyBorder="1" applyAlignment="1" applyProtection="1">
      <alignment horizontal="center"/>
      <protection locked="0"/>
    </xf>
    <xf numFmtId="10" fontId="44" fillId="3" borderId="1" xfId="2" applyNumberFormat="1" applyFont="1" applyFill="1" applyBorder="1" applyAlignment="1" applyProtection="1">
      <alignment horizontal="center"/>
      <protection locked="0"/>
    </xf>
    <xf numFmtId="1" fontId="39" fillId="0" borderId="1" xfId="2" applyNumberFormat="1" applyFont="1" applyBorder="1" applyAlignment="1">
      <alignment horizontal="center"/>
    </xf>
    <xf numFmtId="168" fontId="44" fillId="3" borderId="1" xfId="2" applyNumberFormat="1" applyFont="1" applyFill="1" applyBorder="1" applyAlignment="1" applyProtection="1">
      <alignment horizontal="center"/>
      <protection locked="0"/>
    </xf>
    <xf numFmtId="169" fontId="37" fillId="0" borderId="1" xfId="2" applyNumberFormat="1" applyFont="1" applyBorder="1" applyAlignment="1">
      <alignment horizontal="center"/>
    </xf>
    <xf numFmtId="169" fontId="37" fillId="0" borderId="16" xfId="2" applyNumberFormat="1" applyFont="1" applyBorder="1" applyAlignment="1">
      <alignment horizontal="center"/>
    </xf>
    <xf numFmtId="0" fontId="44" fillId="3" borderId="1" xfId="4" applyFont="1" applyFill="1" applyBorder="1" applyAlignment="1">
      <alignment horizontal="left" vertical="center" wrapText="1"/>
    </xf>
    <xf numFmtId="0" fontId="39" fillId="3" borderId="1" xfId="2" applyFont="1" applyFill="1" applyBorder="1" applyAlignment="1" applyProtection="1">
      <alignment horizontal="center"/>
      <protection locked="0"/>
    </xf>
    <xf numFmtId="0" fontId="44" fillId="3" borderId="1" xfId="2" applyFont="1" applyFill="1" applyBorder="1" applyAlignment="1" applyProtection="1">
      <alignment horizontal="left"/>
      <protection locked="0"/>
    </xf>
    <xf numFmtId="0" fontId="37" fillId="3" borderId="1" xfId="2" applyFont="1" applyFill="1" applyBorder="1" applyAlignment="1" applyProtection="1">
      <alignment horizontal="left" vertical="center"/>
      <protection locked="0"/>
    </xf>
    <xf numFmtId="0" fontId="37" fillId="3" borderId="1" xfId="2" applyFont="1" applyFill="1" applyBorder="1" applyAlignment="1" applyProtection="1">
      <alignment horizontal="left"/>
      <protection locked="0"/>
    </xf>
    <xf numFmtId="0" fontId="37" fillId="3" borderId="1" xfId="2" applyFont="1" applyFill="1" applyBorder="1" applyAlignment="1" applyProtection="1">
      <alignment horizontal="left" wrapText="1"/>
      <protection locked="0"/>
    </xf>
    <xf numFmtId="0" fontId="36" fillId="0" borderId="15" xfId="2" applyFont="1" applyBorder="1"/>
    <xf numFmtId="0" fontId="37" fillId="0" borderId="1" xfId="2" applyFont="1" applyFill="1" applyBorder="1"/>
    <xf numFmtId="0" fontId="44" fillId="0" borderId="1" xfId="2" applyFont="1" applyBorder="1" applyAlignment="1" applyProtection="1">
      <alignment horizontal="center"/>
      <protection locked="0"/>
    </xf>
    <xf numFmtId="0" fontId="36" fillId="0" borderId="1" xfId="2" applyFont="1" applyBorder="1"/>
    <xf numFmtId="164" fontId="37" fillId="0" borderId="1" xfId="2" applyNumberFormat="1" applyFont="1" applyBorder="1" applyAlignment="1">
      <alignment horizontal="center"/>
    </xf>
    <xf numFmtId="0" fontId="36" fillId="0" borderId="1" xfId="2" applyFont="1" applyBorder="1" applyProtection="1">
      <protection locked="0"/>
    </xf>
    <xf numFmtId="1" fontId="36" fillId="0" borderId="1" xfId="2" applyNumberFormat="1" applyFont="1" applyBorder="1"/>
    <xf numFmtId="0" fontId="36" fillId="0" borderId="16" xfId="2" applyFont="1" applyBorder="1"/>
    <xf numFmtId="0" fontId="37" fillId="0" borderId="1" xfId="2" applyFont="1" applyBorder="1" applyAlignment="1">
      <alignment horizontal="right"/>
    </xf>
    <xf numFmtId="0" fontId="37" fillId="0" borderId="1" xfId="2" applyFont="1" applyBorder="1" applyProtection="1">
      <protection locked="0"/>
    </xf>
    <xf numFmtId="0" fontId="37" fillId="0" borderId="1" xfId="2" applyFont="1" applyBorder="1" applyAlignment="1" applyProtection="1">
      <alignment horizontal="center"/>
      <protection locked="0"/>
    </xf>
    <xf numFmtId="1" fontId="44" fillId="0" borderId="1" xfId="2" applyNumberFormat="1" applyFont="1" applyFill="1" applyBorder="1" applyAlignment="1">
      <alignment horizontal="center"/>
    </xf>
    <xf numFmtId="171" fontId="44" fillId="3" borderId="1" xfId="1" applyNumberFormat="1" applyFont="1" applyFill="1" applyBorder="1" applyAlignment="1" applyProtection="1">
      <alignment horizontal="center"/>
      <protection locked="0"/>
    </xf>
    <xf numFmtId="172" fontId="37" fillId="0" borderId="1" xfId="2" applyNumberFormat="1" applyFont="1" applyBorder="1" applyAlignment="1">
      <alignment horizontal="center"/>
    </xf>
    <xf numFmtId="1" fontId="37" fillId="0" borderId="1" xfId="2" applyNumberFormat="1" applyFont="1" applyBorder="1"/>
    <xf numFmtId="9" fontId="45" fillId="0" borderId="1" xfId="2" applyNumberFormat="1" applyFont="1" applyBorder="1" applyAlignment="1" applyProtection="1">
      <alignment horizontal="center"/>
      <protection locked="0"/>
    </xf>
    <xf numFmtId="0" fontId="36" fillId="0" borderId="17" xfId="2" applyFont="1" applyBorder="1"/>
    <xf numFmtId="0" fontId="37" fillId="0" borderId="18" xfId="2" applyFont="1" applyBorder="1"/>
    <xf numFmtId="167" fontId="37" fillId="0" borderId="18" xfId="2" applyNumberFormat="1" applyFont="1" applyBorder="1" applyAlignment="1">
      <alignment horizontal="center"/>
    </xf>
    <xf numFmtId="0" fontId="37" fillId="0" borderId="18" xfId="2" applyFont="1" applyBorder="1" applyAlignment="1">
      <alignment horizontal="center"/>
    </xf>
    <xf numFmtId="0" fontId="37" fillId="0" borderId="18" xfId="2" applyFont="1" applyBorder="1" applyProtection="1">
      <protection locked="0"/>
    </xf>
    <xf numFmtId="1" fontId="37" fillId="0" borderId="18" xfId="2" applyNumberFormat="1" applyFont="1" applyBorder="1"/>
    <xf numFmtId="0" fontId="37" fillId="0" borderId="19" xfId="2" applyFont="1" applyBorder="1"/>
    <xf numFmtId="0" fontId="46" fillId="0" borderId="20" xfId="2" applyFont="1" applyFill="1" applyBorder="1"/>
    <xf numFmtId="0" fontId="46" fillId="0" borderId="21" xfId="2" applyFont="1" applyFill="1" applyBorder="1"/>
    <xf numFmtId="0" fontId="36" fillId="0" borderId="0" xfId="2" applyFont="1" applyAlignment="1">
      <alignment horizontal="center"/>
    </xf>
    <xf numFmtId="0" fontId="36" fillId="0" borderId="0" xfId="2" applyFont="1"/>
    <xf numFmtId="1" fontId="36" fillId="0" borderId="0" xfId="2" applyNumberFormat="1" applyFont="1"/>
    <xf numFmtId="0" fontId="44" fillId="3" borderId="1" xfId="2" applyFont="1" applyFill="1" applyBorder="1" applyAlignment="1" applyProtection="1">
      <alignment horizontal="center"/>
      <protection locked="0"/>
    </xf>
    <xf numFmtId="168" fontId="39" fillId="3" borderId="1" xfId="2" applyNumberFormat="1" applyFont="1" applyFill="1" applyBorder="1" applyAlignment="1" applyProtection="1">
      <alignment horizontal="center"/>
      <protection locked="0"/>
    </xf>
    <xf numFmtId="0" fontId="36" fillId="0" borderId="29" xfId="0" applyFont="1" applyFill="1" applyBorder="1" applyAlignment="1">
      <alignment vertical="center"/>
    </xf>
    <xf numFmtId="0" fontId="36" fillId="0" borderId="11" xfId="0" applyFont="1" applyFill="1" applyBorder="1" applyAlignment="1">
      <alignment vertical="center"/>
    </xf>
    <xf numFmtId="0" fontId="37" fillId="0" borderId="0" xfId="2" applyFont="1" applyBorder="1" applyAlignment="1">
      <alignment horizontal="center"/>
    </xf>
    <xf numFmtId="0" fontId="38" fillId="0" borderId="0" xfId="0" applyFont="1" applyBorder="1"/>
    <xf numFmtId="0" fontId="36" fillId="3" borderId="32" xfId="0" applyFont="1" applyFill="1" applyBorder="1" applyAlignment="1" applyProtection="1">
      <alignment horizontal="center" vertical="center"/>
      <protection locked="0"/>
    </xf>
    <xf numFmtId="0" fontId="37" fillId="0" borderId="31" xfId="2" applyFont="1" applyBorder="1" applyAlignment="1">
      <alignment horizontal="center"/>
    </xf>
    <xf numFmtId="0" fontId="36" fillId="3" borderId="14" xfId="0" applyFont="1" applyFill="1" applyBorder="1" applyAlignment="1" applyProtection="1">
      <alignment horizontal="center" vertical="center"/>
      <protection locked="0"/>
    </xf>
    <xf numFmtId="0" fontId="36" fillId="3" borderId="16" xfId="0" applyFont="1" applyFill="1" applyBorder="1" applyAlignment="1" applyProtection="1">
      <alignment horizontal="left" vertical="center"/>
      <protection locked="0"/>
    </xf>
    <xf numFmtId="3" fontId="36" fillId="3" borderId="16" xfId="0" applyNumberFormat="1" applyFont="1" applyFill="1" applyBorder="1" applyAlignment="1" applyProtection="1">
      <alignment horizontal="center" vertical="center"/>
      <protection locked="0"/>
    </xf>
    <xf numFmtId="0" fontId="37" fillId="0" borderId="6" xfId="2" applyFont="1" applyBorder="1" applyAlignment="1">
      <alignment horizontal="center"/>
    </xf>
    <xf numFmtId="0" fontId="37" fillId="0" borderId="7" xfId="2" applyFont="1" applyBorder="1" applyAlignment="1">
      <alignment horizontal="center"/>
    </xf>
    <xf numFmtId="0" fontId="37" fillId="0" borderId="7" xfId="2" applyFont="1" applyBorder="1" applyAlignment="1">
      <alignment horizontal="center" vertical="center"/>
    </xf>
    <xf numFmtId="0" fontId="38" fillId="0" borderId="7" xfId="0" applyFont="1" applyBorder="1"/>
    <xf numFmtId="0" fontId="36" fillId="3" borderId="16" xfId="0" applyFont="1" applyFill="1" applyBorder="1" applyAlignment="1" applyProtection="1">
      <alignment horizontal="center" vertical="center"/>
      <protection locked="0"/>
    </xf>
    <xf numFmtId="179" fontId="36" fillId="3" borderId="16" xfId="0" applyNumberFormat="1" applyFont="1" applyFill="1" applyBorder="1" applyAlignment="1" applyProtection="1">
      <alignment horizontal="center" vertical="center"/>
      <protection locked="0"/>
    </xf>
    <xf numFmtId="179" fontId="39" fillId="0" borderId="33" xfId="3" applyNumberFormat="1" applyFont="1" applyFill="1" applyBorder="1" applyAlignment="1" applyProtection="1">
      <alignment horizontal="center"/>
    </xf>
    <xf numFmtId="180" fontId="36" fillId="3" borderId="1" xfId="0" applyNumberFormat="1" applyFont="1" applyFill="1" applyBorder="1" applyAlignment="1" applyProtection="1">
      <alignment horizontal="center" vertical="center"/>
      <protection locked="0"/>
    </xf>
    <xf numFmtId="179" fontId="39" fillId="0" borderId="30" xfId="3" applyNumberFormat="1" applyFont="1" applyFill="1" applyBorder="1" applyAlignment="1" applyProtection="1">
      <alignment horizontal="center"/>
    </xf>
    <xf numFmtId="167" fontId="37" fillId="3" borderId="1" xfId="2" applyNumberFormat="1" applyFont="1" applyFill="1" applyBorder="1" applyAlignment="1" applyProtection="1">
      <alignment horizontal="center"/>
      <protection locked="0"/>
    </xf>
    <xf numFmtId="167" fontId="36" fillId="0" borderId="1" xfId="3" applyNumberFormat="1" applyFont="1" applyBorder="1" applyAlignment="1">
      <alignment horizontal="center"/>
    </xf>
    <xf numFmtId="167" fontId="36" fillId="0" borderId="0" xfId="2" applyNumberFormat="1" applyFont="1" applyAlignment="1">
      <alignment horizontal="center"/>
    </xf>
    <xf numFmtId="170" fontId="37" fillId="3" borderId="1" xfId="2" applyNumberFormat="1" applyFont="1" applyFill="1" applyBorder="1" applyAlignment="1" applyProtection="1">
      <alignment horizontal="center"/>
      <protection locked="0"/>
    </xf>
    <xf numFmtId="181" fontId="36" fillId="3" borderId="1" xfId="0" applyNumberFormat="1" applyFont="1" applyFill="1" applyBorder="1" applyAlignment="1" applyProtection="1">
      <alignment horizontal="center" vertical="center"/>
      <protection locked="0"/>
    </xf>
    <xf numFmtId="166" fontId="47" fillId="2" borderId="0" xfId="2" applyNumberFormat="1" applyFont="1" applyFill="1" applyBorder="1" applyAlignment="1">
      <alignment horizontal="center" vertical="center" wrapText="1"/>
    </xf>
    <xf numFmtId="0" fontId="0" fillId="0" borderId="0" xfId="0" applyFont="1"/>
    <xf numFmtId="9" fontId="0" fillId="0" borderId="0" xfId="0" applyNumberFormat="1" applyFont="1"/>
    <xf numFmtId="181" fontId="38" fillId="0" borderId="0" xfId="0" applyNumberFormat="1" applyFont="1" applyAlignment="1">
      <alignment horizontal="center"/>
    </xf>
    <xf numFmtId="168" fontId="44" fillId="8" borderId="1" xfId="2" applyNumberFormat="1" applyFont="1" applyFill="1" applyBorder="1" applyAlignment="1" applyProtection="1">
      <alignment horizontal="center"/>
      <protection locked="0"/>
    </xf>
    <xf numFmtId="168" fontId="44" fillId="9" borderId="1" xfId="2" applyNumberFormat="1" applyFont="1" applyFill="1" applyBorder="1" applyAlignment="1" applyProtection="1">
      <alignment horizontal="center"/>
      <protection locked="0"/>
    </xf>
    <xf numFmtId="171" fontId="38" fillId="0" borderId="0" xfId="1" applyNumberFormat="1" applyFont="1" applyAlignment="1">
      <alignment horizontal="center"/>
    </xf>
    <xf numFmtId="167" fontId="46" fillId="0" borderId="2" xfId="2" applyNumberFormat="1" applyFont="1" applyFill="1" applyBorder="1" applyAlignment="1">
      <alignment horizontal="center"/>
    </xf>
    <xf numFmtId="0" fontId="40" fillId="2" borderId="3" xfId="0" applyFont="1" applyFill="1" applyBorder="1" applyAlignment="1">
      <alignment horizontal="left" vertical="center"/>
    </xf>
    <xf numFmtId="0" fontId="40" fillId="2" borderId="4" xfId="0" applyFont="1" applyFill="1" applyBorder="1" applyAlignment="1">
      <alignment horizontal="left" vertical="center"/>
    </xf>
    <xf numFmtId="0" fontId="40" fillId="2" borderId="5" xfId="0" applyFont="1" applyFill="1" applyBorder="1" applyAlignment="1">
      <alignment horizontal="left" vertical="center"/>
    </xf>
    <xf numFmtId="0" fontId="42" fillId="2" borderId="6" xfId="0" applyFont="1" applyFill="1" applyBorder="1" applyAlignment="1">
      <alignment horizontal="left" vertical="center" wrapText="1"/>
    </xf>
    <xf numFmtId="0" fontId="42" fillId="2" borderId="7" xfId="0" applyFont="1" applyFill="1" applyBorder="1" applyAlignment="1">
      <alignment horizontal="left" vertical="center" wrapText="1"/>
    </xf>
    <xf numFmtId="0" fontId="42" fillId="2" borderId="8" xfId="0" applyFont="1" applyFill="1" applyBorder="1" applyAlignment="1">
      <alignment horizontal="left" vertical="center" wrapText="1"/>
    </xf>
    <xf numFmtId="0" fontId="41" fillId="2" borderId="23" xfId="0" applyFont="1" applyFill="1" applyBorder="1" applyAlignment="1">
      <alignment horizontal="center" vertical="center" wrapText="1" readingOrder="1"/>
    </xf>
    <xf numFmtId="0" fontId="41" fillId="2" borderId="24" xfId="0" applyFont="1" applyFill="1" applyBorder="1" applyAlignment="1">
      <alignment horizontal="center" vertical="center" wrapText="1" readingOrder="1"/>
    </xf>
    <xf numFmtId="0" fontId="41" fillId="2" borderId="25" xfId="0" applyFont="1" applyFill="1" applyBorder="1" applyAlignment="1">
      <alignment horizontal="center" vertical="center" wrapText="1" readingOrder="1"/>
    </xf>
  </cellXfs>
  <cellStyles count="2843">
    <cellStyle name="_" xfId="6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[0]_668538sip" xfId="27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_[0]_laroux" xfId="26"/>
    <cellStyle name="_? [0.00]_PERSONAL" xfId="7"/>
    <cellStyle name="_?_? [0.00]_PERSONAL" xfId="8"/>
    <cellStyle name="_?_?_PERSONAL" xfId="9"/>
    <cellStyle name="_?_PERSONAL" xfId="10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新增Microsoft Excel 工作表 (3)" xfId="2763"/>
    <cellStyle name="_管理損益表格說明-費用分攤" xfId="2761"/>
    <cellStyle name="_緊急物料升級作業程序a" xfId="2762"/>
    <cellStyle name="_轉移物料給APPLE 流程" xfId="2765"/>
    <cellStyle name="_預估損益表FORM-DPBG-MLB" xfId="2764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  <cellStyle name="一般_carrier mg" xfId="2836"/>
    <cellStyle name="常规 2" xfId="2822"/>
    <cellStyle name="未定義" xfId="2834"/>
    <cellStyle name="桁?切? [0.00]_PERSONAL" xfId="2827"/>
    <cellStyle name="桁?切?_PERSONAL" xfId="2828"/>
    <cellStyle name="標準_M84 wireless cost BOM(22 Nov)" xfId="2821"/>
    <cellStyle name="珨啜_242929 #1 - Card Guide" xfId="2835"/>
    <cellStyle name="籵? [0.00]_PERSONAL" xfId="2823"/>
    <cellStyle name="籵?_PERSONAL" xfId="2824"/>
    <cellStyle name="貨幣_GP_PP RFQ_818-0511-17_K20 CTO Frame_1103" xfId="2830"/>
    <cellStyle name="貨幣_GP_PP RFQ_818-0511-17_K20 CTO Frame_1103 2" xfId="3"/>
    <cellStyle name="貨幣[0]_04" xfId="2829"/>
    <cellStyle name="通貨 [0.00]_PERSONAL" xfId="2832"/>
    <cellStyle name="通貨_PERSONAL" xfId="2833"/>
    <cellStyle name="閉撰蟈諉" xfId="2820"/>
    <cellStyle name="鳻?? [0.00]_PERSONAL" xfId="2825"/>
    <cellStyle name="鳻??_PERSONAL" xfId="2826"/>
    <cellStyle name="_PERSONAL" xfId="2817"/>
    <cellStyle name="煦弇_668538sip" xfId="2819"/>
    <cellStyle name="煦弇[0]_668538sip" xfId="28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425048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4221884" y="74082"/>
          <a:ext cx="251292" cy="636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"/>
  <sheetViews>
    <sheetView tabSelected="1" topLeftCell="A7" workbookViewId="0">
      <pane xSplit="6" ySplit="8" topLeftCell="G44" activePane="bottomRight" state="frozen"/>
      <selection activeCell="A7" sqref="A7"/>
      <selection pane="topRight" activeCell="G7" sqref="G7"/>
      <selection pane="bottomLeft" activeCell="A15" sqref="A15"/>
      <selection pane="bottomRight" activeCell="D52" sqref="D52"/>
    </sheetView>
  </sheetViews>
  <sheetFormatPr baseColWidth="10" defaultColWidth="10.33203125" defaultRowHeight="14" x14ac:dyDescent="0"/>
  <cols>
    <col min="1" max="1" width="1.83203125" style="2" customWidth="1"/>
    <col min="2" max="2" width="21.83203125" style="2" customWidth="1"/>
    <col min="3" max="3" width="25.6640625" style="2" customWidth="1"/>
    <col min="4" max="10" width="14.5" style="2" customWidth="1"/>
    <col min="11" max="14" width="10.6640625" style="2" customWidth="1"/>
    <col min="15" max="15" width="1.83203125" style="2" customWidth="1"/>
    <col min="16" max="21" width="10.33203125" style="2" customWidth="1"/>
    <col min="22" max="16384" width="10.33203125" style="2"/>
  </cols>
  <sheetData>
    <row r="1" spans="2:21" s="6" customFormat="1" ht="22.5" customHeight="1">
      <c r="B1" s="105" t="s">
        <v>28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7"/>
      <c r="P1" s="7"/>
      <c r="Q1" s="8"/>
      <c r="R1" s="7"/>
      <c r="S1" s="7"/>
      <c r="T1" s="7"/>
      <c r="U1" s="7"/>
    </row>
    <row r="2" spans="2:21" s="6" customFormat="1" ht="37.5" customHeight="1" thickBot="1">
      <c r="B2" s="108" t="s">
        <v>27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10"/>
      <c r="P2" s="7"/>
      <c r="Q2" s="9"/>
      <c r="R2" s="7"/>
      <c r="S2" s="7"/>
      <c r="T2" s="7"/>
      <c r="U2" s="7"/>
    </row>
    <row r="3" spans="2:21" s="11" customFormat="1" ht="9" customHeight="1" thickBot="1">
      <c r="B3" s="2"/>
      <c r="C3" s="10"/>
      <c r="D3" s="79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</row>
    <row r="4" spans="2:21">
      <c r="B4" s="111" t="s">
        <v>26</v>
      </c>
      <c r="C4" s="74" t="s">
        <v>16</v>
      </c>
      <c r="D4" s="80" t="s">
        <v>33</v>
      </c>
      <c r="E4" s="76"/>
      <c r="F4" s="76"/>
      <c r="G4" s="76"/>
      <c r="H4" s="76"/>
      <c r="I4" s="77"/>
      <c r="J4" s="77"/>
    </row>
    <row r="5" spans="2:21">
      <c r="B5" s="112"/>
      <c r="C5" s="75" t="s">
        <v>30</v>
      </c>
      <c r="D5" s="81"/>
      <c r="E5" s="76"/>
      <c r="F5" s="76"/>
      <c r="G5" s="76"/>
      <c r="H5" s="76"/>
      <c r="I5" s="77"/>
      <c r="J5" s="77"/>
    </row>
    <row r="6" spans="2:21">
      <c r="B6" s="112"/>
      <c r="C6" s="75" t="s">
        <v>18</v>
      </c>
      <c r="D6" s="81" t="s">
        <v>35</v>
      </c>
      <c r="E6" s="76"/>
      <c r="F6" s="76"/>
      <c r="G6" s="76"/>
      <c r="H6" s="76"/>
      <c r="I6" s="77"/>
      <c r="J6" s="77"/>
    </row>
    <row r="7" spans="2:21" ht="15" thickBot="1">
      <c r="B7" s="112"/>
      <c r="C7" s="75" t="s">
        <v>31</v>
      </c>
      <c r="D7" s="82">
        <f>3600/H16*22*90%*96%</f>
        <v>3421.44</v>
      </c>
      <c r="E7" s="83"/>
      <c r="F7" s="84"/>
      <c r="G7" s="85"/>
      <c r="H7" s="85"/>
      <c r="I7" s="86"/>
      <c r="J7" s="86"/>
    </row>
    <row r="8" spans="2:21">
      <c r="B8" s="112"/>
      <c r="C8" s="75" t="s">
        <v>32</v>
      </c>
      <c r="D8" s="3" t="s">
        <v>37</v>
      </c>
      <c r="E8" s="78" t="s">
        <v>34</v>
      </c>
      <c r="F8" s="78" t="s">
        <v>36</v>
      </c>
      <c r="G8" s="78"/>
      <c r="H8" s="78"/>
      <c r="I8" s="78"/>
      <c r="J8" s="80"/>
    </row>
    <row r="9" spans="2:21">
      <c r="B9" s="112"/>
      <c r="C9" s="75" t="s">
        <v>19</v>
      </c>
      <c r="D9" s="90">
        <v>6.5000000000000002E-2</v>
      </c>
      <c r="E9" s="96">
        <v>4.4999999999999998E-2</v>
      </c>
      <c r="F9" s="90">
        <v>0.01</v>
      </c>
      <c r="G9" s="90"/>
      <c r="H9" s="90"/>
      <c r="I9" s="90"/>
      <c r="J9" s="88"/>
    </row>
    <row r="10" spans="2:21">
      <c r="B10" s="112"/>
      <c r="C10" s="75" t="s">
        <v>17</v>
      </c>
      <c r="D10" s="3">
        <v>1</v>
      </c>
      <c r="E10" s="3">
        <v>1</v>
      </c>
      <c r="F10" s="3">
        <v>1</v>
      </c>
      <c r="G10" s="3"/>
      <c r="H10" s="3"/>
      <c r="I10" s="3"/>
      <c r="J10" s="87"/>
    </row>
    <row r="11" spans="2:21">
      <c r="B11" s="112"/>
      <c r="C11" s="75" t="s">
        <v>20</v>
      </c>
      <c r="D11" s="3">
        <v>1</v>
      </c>
      <c r="E11" s="3">
        <v>1</v>
      </c>
      <c r="F11" s="3">
        <v>1</v>
      </c>
      <c r="G11" s="3"/>
      <c r="H11" s="3"/>
      <c r="I11" s="3"/>
      <c r="J11" s="87"/>
    </row>
    <row r="12" spans="2:21" ht="15" thickBot="1">
      <c r="B12" s="113"/>
      <c r="C12" s="12" t="s">
        <v>0</v>
      </c>
      <c r="D12" s="91">
        <f>(D9*D10)/D11</f>
        <v>6.5000000000000002E-2</v>
      </c>
      <c r="E12" s="91">
        <f t="shared" ref="E12:F12" si="0">(E9*E10)/E11</f>
        <v>4.4999999999999998E-2</v>
      </c>
      <c r="F12" s="91">
        <f t="shared" si="0"/>
        <v>0.01</v>
      </c>
      <c r="G12" s="91"/>
      <c r="H12" s="91"/>
      <c r="I12" s="91"/>
      <c r="J12" s="89"/>
    </row>
    <row r="13" spans="2:21" s="11" customFormat="1" ht="9" customHeight="1" thickBot="1">
      <c r="B13" s="13"/>
      <c r="C13" s="10"/>
      <c r="D13" s="14"/>
      <c r="E13" s="14"/>
      <c r="F13" s="15"/>
      <c r="G13" s="16"/>
      <c r="H13" s="1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42">
      <c r="B14" s="17"/>
      <c r="C14" s="18" t="s">
        <v>1</v>
      </c>
      <c r="D14" s="19" t="s">
        <v>21</v>
      </c>
      <c r="E14" s="19" t="s">
        <v>22</v>
      </c>
      <c r="F14" s="19" t="s">
        <v>23</v>
      </c>
      <c r="G14" s="20" t="s">
        <v>2</v>
      </c>
      <c r="H14" s="20" t="s">
        <v>24</v>
      </c>
      <c r="I14" s="21" t="s">
        <v>3</v>
      </c>
      <c r="J14" s="22" t="s">
        <v>25</v>
      </c>
      <c r="K14" s="20" t="s">
        <v>4</v>
      </c>
      <c r="L14" s="19" t="s">
        <v>5</v>
      </c>
      <c r="M14" s="19" t="s">
        <v>6</v>
      </c>
      <c r="N14" s="23" t="s">
        <v>7</v>
      </c>
      <c r="P14" s="97" t="s">
        <v>47</v>
      </c>
    </row>
    <row r="15" spans="2:21">
      <c r="B15" s="24"/>
      <c r="C15" s="25"/>
      <c r="D15" s="26">
        <f>E15+F15</f>
        <v>0.12</v>
      </c>
      <c r="E15" s="93">
        <f>SUM(D12:J12)</f>
        <v>0.12</v>
      </c>
      <c r="F15" s="27">
        <v>0</v>
      </c>
      <c r="G15" s="25"/>
      <c r="H15" s="25"/>
      <c r="I15" s="25"/>
      <c r="J15" s="28" t="s">
        <v>8</v>
      </c>
      <c r="K15" s="25"/>
      <c r="L15" s="25"/>
      <c r="M15" s="25"/>
      <c r="N15" s="29"/>
      <c r="P15" s="98"/>
    </row>
    <row r="16" spans="2:21">
      <c r="B16" s="24">
        <v>1</v>
      </c>
      <c r="C16" s="4" t="s">
        <v>41</v>
      </c>
      <c r="D16" s="26">
        <f t="shared" ref="D16:D43" si="1">D15+E16+F16</f>
        <v>0.26050490196078435</v>
      </c>
      <c r="E16" s="92">
        <v>0</v>
      </c>
      <c r="F16" s="30">
        <f t="shared" ref="F16:F43" si="2">SUM(L16:N16)</f>
        <v>0.14050490196078433</v>
      </c>
      <c r="G16" s="31" t="s">
        <v>40</v>
      </c>
      <c r="H16" s="73">
        <f>80/4</f>
        <v>20</v>
      </c>
      <c r="I16" s="33">
        <v>0.95</v>
      </c>
      <c r="J16" s="34">
        <f t="shared" ref="J16:J42" si="3">(1-I16)*J17+J17</f>
        <v>3980.5482024000003</v>
      </c>
      <c r="K16" s="102">
        <v>20</v>
      </c>
      <c r="L16" s="36">
        <f>(K16/P16/3600)*H16</f>
        <v>0.13071895424836602</v>
      </c>
      <c r="M16" s="36">
        <f t="shared" ref="M16:M43" si="4">(1-I16)*L16</f>
        <v>6.5359477124183069E-3</v>
      </c>
      <c r="N16" s="37">
        <f>(1-I16)*D12</f>
        <v>3.2500000000000029E-3</v>
      </c>
      <c r="P16" s="99">
        <v>0.85</v>
      </c>
    </row>
    <row r="17" spans="2:16">
      <c r="B17" s="24">
        <v>2</v>
      </c>
      <c r="C17" s="5" t="s">
        <v>45</v>
      </c>
      <c r="D17" s="26">
        <f t="shared" si="1"/>
        <v>0.26965522875817</v>
      </c>
      <c r="E17" s="92">
        <v>0</v>
      </c>
      <c r="F17" s="30">
        <f t="shared" si="2"/>
        <v>9.1503267973856214E-3</v>
      </c>
      <c r="G17" s="31" t="s">
        <v>43</v>
      </c>
      <c r="H17" s="73">
        <v>8</v>
      </c>
      <c r="I17" s="33">
        <v>1</v>
      </c>
      <c r="J17" s="34">
        <f t="shared" si="3"/>
        <v>3790.9982880000002</v>
      </c>
      <c r="K17" s="101">
        <v>3.5</v>
      </c>
      <c r="L17" s="36">
        <f t="shared" ref="L17:L43" si="5">(K17/P17/3600)*H17</f>
        <v>9.1503267973856214E-3</v>
      </c>
      <c r="M17" s="36">
        <f>(1-I17)*SUM(L16:L17)</f>
        <v>0</v>
      </c>
      <c r="N17" s="37">
        <f>(1-I17)*D12</f>
        <v>0</v>
      </c>
      <c r="P17" s="99">
        <v>0.85</v>
      </c>
    </row>
    <row r="18" spans="2:16">
      <c r="B18" s="24">
        <v>3</v>
      </c>
      <c r="C18" s="5" t="s">
        <v>39</v>
      </c>
      <c r="D18" s="26">
        <f t="shared" si="1"/>
        <v>0.30959967320261444</v>
      </c>
      <c r="E18" s="92">
        <v>0</v>
      </c>
      <c r="F18" s="30">
        <f t="shared" si="2"/>
        <v>3.9944444444444456E-2</v>
      </c>
      <c r="G18" s="31" t="s">
        <v>42</v>
      </c>
      <c r="H18" s="73">
        <f>32/4</f>
        <v>8</v>
      </c>
      <c r="I18" s="33">
        <v>0.95</v>
      </c>
      <c r="J18" s="34">
        <f t="shared" si="3"/>
        <v>3790.9982880000002</v>
      </c>
      <c r="K18" s="102">
        <v>10</v>
      </c>
      <c r="L18" s="36">
        <f t="shared" si="5"/>
        <v>2.6143790849673203E-2</v>
      </c>
      <c r="M18" s="36">
        <f>(1-I18)*SUM(L16:L18)</f>
        <v>8.3006535947712495E-3</v>
      </c>
      <c r="N18" s="37">
        <f>(1-I18)*SUM(D12,E12)</f>
        <v>5.5000000000000049E-3</v>
      </c>
      <c r="P18" s="99">
        <v>0.85</v>
      </c>
    </row>
    <row r="19" spans="2:16">
      <c r="B19" s="24">
        <v>4</v>
      </c>
      <c r="C19" s="4" t="s">
        <v>38</v>
      </c>
      <c r="D19" s="26">
        <f t="shared" si="1"/>
        <v>0.37014869281045759</v>
      </c>
      <c r="E19" s="92">
        <v>0</v>
      </c>
      <c r="F19" s="30">
        <f t="shared" si="2"/>
        <v>6.0549019607843146E-2</v>
      </c>
      <c r="G19" s="31" t="s">
        <v>40</v>
      </c>
      <c r="H19" s="73">
        <f>35/4</f>
        <v>8.75</v>
      </c>
      <c r="I19" s="33">
        <v>0.95</v>
      </c>
      <c r="J19" s="34">
        <f>(1-I19)*J20+J20</f>
        <v>3610.4745600000001</v>
      </c>
      <c r="K19" s="102">
        <v>20</v>
      </c>
      <c r="L19" s="36">
        <f t="shared" si="5"/>
        <v>5.7189542483660136E-2</v>
      </c>
      <c r="M19" s="36">
        <f>(1-I19)*L19</f>
        <v>2.8594771241830094E-3</v>
      </c>
      <c r="N19" s="37">
        <f>(1-I19)*F12</f>
        <v>5.0000000000000044E-4</v>
      </c>
      <c r="P19" s="99">
        <v>0.85</v>
      </c>
    </row>
    <row r="20" spans="2:16">
      <c r="B20" s="24">
        <v>5</v>
      </c>
      <c r="C20" s="4" t="s">
        <v>44</v>
      </c>
      <c r="D20" s="26">
        <f>D19+E20+F20</f>
        <v>0.38335980392156871</v>
      </c>
      <c r="E20" s="92">
        <v>0</v>
      </c>
      <c r="F20" s="30">
        <f t="shared" si="2"/>
        <v>1.3211111111111113E-2</v>
      </c>
      <c r="G20" s="31" t="s">
        <v>43</v>
      </c>
      <c r="H20" s="73">
        <v>10</v>
      </c>
      <c r="I20" s="33">
        <v>0.995</v>
      </c>
      <c r="J20" s="34">
        <f t="shared" si="3"/>
        <v>3438.5472</v>
      </c>
      <c r="K20" s="101">
        <v>3.5</v>
      </c>
      <c r="L20" s="36">
        <f t="shared" si="5"/>
        <v>1.1437908496732027E-2</v>
      </c>
      <c r="M20" s="36">
        <f>(1-I20)*SUM(L16:L20)</f>
        <v>1.1732026143790859E-3</v>
      </c>
      <c r="N20" s="37">
        <f>(1-I20)*SUM(D12:F12)</f>
        <v>6.0000000000000049E-4</v>
      </c>
      <c r="P20" s="99">
        <v>0.85</v>
      </c>
    </row>
    <row r="21" spans="2:16">
      <c r="B21" s="24">
        <v>6</v>
      </c>
      <c r="C21" s="4" t="s">
        <v>46</v>
      </c>
      <c r="D21" s="26">
        <f t="shared" si="1"/>
        <v>0.3902225490196079</v>
      </c>
      <c r="E21" s="92">
        <v>0</v>
      </c>
      <c r="F21" s="30">
        <f t="shared" si="2"/>
        <v>6.8627450980392156E-3</v>
      </c>
      <c r="G21" s="31" t="s">
        <v>43</v>
      </c>
      <c r="H21" s="73">
        <v>6</v>
      </c>
      <c r="I21" s="33">
        <v>1</v>
      </c>
      <c r="J21" s="34">
        <f>(1-I21)*J22+J22</f>
        <v>3421.44</v>
      </c>
      <c r="K21" s="101">
        <v>3.5</v>
      </c>
      <c r="L21" s="36">
        <f t="shared" si="5"/>
        <v>6.8627450980392156E-3</v>
      </c>
      <c r="M21" s="36">
        <f>(1-I21)*SUM(L16:L21)</f>
        <v>0</v>
      </c>
      <c r="N21" s="37">
        <f>(1-I21)*SUM(D12:F12)</f>
        <v>0</v>
      </c>
      <c r="P21" s="99">
        <v>0.85</v>
      </c>
    </row>
    <row r="22" spans="2:16">
      <c r="B22" s="24">
        <v>7</v>
      </c>
      <c r="C22" s="4"/>
      <c r="D22" s="26">
        <f>D21+E22+F22</f>
        <v>0.3902225490196079</v>
      </c>
      <c r="E22" s="92">
        <v>0</v>
      </c>
      <c r="F22" s="30">
        <f t="shared" si="2"/>
        <v>0</v>
      </c>
      <c r="G22" s="72"/>
      <c r="H22" s="73"/>
      <c r="I22" s="33">
        <v>1</v>
      </c>
      <c r="J22" s="34">
        <f t="shared" si="3"/>
        <v>3421.44</v>
      </c>
      <c r="K22" s="35">
        <v>0</v>
      </c>
      <c r="L22" s="36">
        <f t="shared" si="5"/>
        <v>0</v>
      </c>
      <c r="M22" s="36">
        <f t="shared" si="4"/>
        <v>0</v>
      </c>
      <c r="N22" s="37">
        <f>(1-I22)*D21</f>
        <v>0</v>
      </c>
      <c r="P22" s="99">
        <v>1</v>
      </c>
    </row>
    <row r="23" spans="2:16">
      <c r="B23" s="24">
        <v>8</v>
      </c>
      <c r="C23" s="41"/>
      <c r="D23" s="26">
        <f t="shared" si="1"/>
        <v>0.3902225490196079</v>
      </c>
      <c r="E23" s="92">
        <v>0</v>
      </c>
      <c r="F23" s="30">
        <f t="shared" si="2"/>
        <v>0</v>
      </c>
      <c r="G23" s="72"/>
      <c r="H23" s="73"/>
      <c r="I23" s="33">
        <v>1</v>
      </c>
      <c r="J23" s="34">
        <f t="shared" si="3"/>
        <v>3421.44</v>
      </c>
      <c r="K23" s="35">
        <v>0</v>
      </c>
      <c r="L23" s="36">
        <f t="shared" si="5"/>
        <v>0</v>
      </c>
      <c r="M23" s="36">
        <f t="shared" si="4"/>
        <v>0</v>
      </c>
      <c r="N23" s="37">
        <f t="shared" ref="N23:N43" si="6">(1-I23)*D22</f>
        <v>0</v>
      </c>
      <c r="P23" s="99">
        <v>1</v>
      </c>
    </row>
    <row r="24" spans="2:16">
      <c r="B24" s="24">
        <v>9</v>
      </c>
      <c r="C24" s="41"/>
      <c r="D24" s="26">
        <f t="shared" si="1"/>
        <v>0.3902225490196079</v>
      </c>
      <c r="E24" s="92">
        <v>0</v>
      </c>
      <c r="F24" s="30">
        <f t="shared" si="2"/>
        <v>0</v>
      </c>
      <c r="G24" s="72"/>
      <c r="H24" s="73"/>
      <c r="I24" s="33">
        <v>1</v>
      </c>
      <c r="J24" s="34">
        <f t="shared" si="3"/>
        <v>3421.44</v>
      </c>
      <c r="K24" s="35">
        <v>0</v>
      </c>
      <c r="L24" s="36">
        <f t="shared" si="5"/>
        <v>0</v>
      </c>
      <c r="M24" s="36">
        <f t="shared" si="4"/>
        <v>0</v>
      </c>
      <c r="N24" s="37">
        <f t="shared" si="6"/>
        <v>0</v>
      </c>
      <c r="P24" s="99">
        <v>1</v>
      </c>
    </row>
    <row r="25" spans="2:16">
      <c r="B25" s="24">
        <v>10</v>
      </c>
      <c r="C25" s="4"/>
      <c r="D25" s="26">
        <f t="shared" si="1"/>
        <v>0.3902225490196079</v>
      </c>
      <c r="E25" s="92">
        <v>0</v>
      </c>
      <c r="F25" s="30">
        <f t="shared" si="2"/>
        <v>0</v>
      </c>
      <c r="G25" s="38"/>
      <c r="H25" s="39"/>
      <c r="I25" s="33">
        <v>1</v>
      </c>
      <c r="J25" s="34">
        <f t="shared" si="3"/>
        <v>3421.44</v>
      </c>
      <c r="K25" s="35">
        <v>0</v>
      </c>
      <c r="L25" s="36">
        <f t="shared" si="5"/>
        <v>0</v>
      </c>
      <c r="M25" s="36">
        <f t="shared" si="4"/>
        <v>0</v>
      </c>
      <c r="N25" s="37">
        <f t="shared" si="6"/>
        <v>0</v>
      </c>
      <c r="P25" s="99">
        <v>1</v>
      </c>
    </row>
    <row r="26" spans="2:16">
      <c r="B26" s="24">
        <v>11</v>
      </c>
      <c r="C26" s="5"/>
      <c r="D26" s="26">
        <f t="shared" si="1"/>
        <v>0.3902225490196079</v>
      </c>
      <c r="E26" s="92">
        <v>0</v>
      </c>
      <c r="F26" s="30">
        <f t="shared" si="2"/>
        <v>0</v>
      </c>
      <c r="G26" s="38"/>
      <c r="H26" s="39"/>
      <c r="I26" s="33">
        <v>1</v>
      </c>
      <c r="J26" s="34">
        <f t="shared" si="3"/>
        <v>3421.44</v>
      </c>
      <c r="K26" s="35">
        <v>0</v>
      </c>
      <c r="L26" s="36">
        <f t="shared" si="5"/>
        <v>0</v>
      </c>
      <c r="M26" s="36">
        <f t="shared" si="4"/>
        <v>0</v>
      </c>
      <c r="N26" s="37">
        <f t="shared" si="6"/>
        <v>0</v>
      </c>
      <c r="P26" s="99">
        <v>1</v>
      </c>
    </row>
    <row r="27" spans="2:16">
      <c r="B27" s="24">
        <v>12</v>
      </c>
      <c r="C27" s="42"/>
      <c r="D27" s="26">
        <f t="shared" si="1"/>
        <v>0.3902225490196079</v>
      </c>
      <c r="E27" s="92">
        <v>0</v>
      </c>
      <c r="F27" s="30">
        <f t="shared" si="2"/>
        <v>0</v>
      </c>
      <c r="G27" s="38"/>
      <c r="H27" s="39"/>
      <c r="I27" s="33">
        <v>1</v>
      </c>
      <c r="J27" s="34">
        <f t="shared" si="3"/>
        <v>3421.44</v>
      </c>
      <c r="K27" s="35">
        <v>0</v>
      </c>
      <c r="L27" s="36">
        <f t="shared" si="5"/>
        <v>0</v>
      </c>
      <c r="M27" s="36">
        <f t="shared" si="4"/>
        <v>0</v>
      </c>
      <c r="N27" s="37">
        <f t="shared" si="6"/>
        <v>0</v>
      </c>
      <c r="P27" s="99">
        <v>1</v>
      </c>
    </row>
    <row r="28" spans="2:16">
      <c r="B28" s="24">
        <v>13</v>
      </c>
      <c r="C28" s="4"/>
      <c r="D28" s="26">
        <f t="shared" si="1"/>
        <v>0.3902225490196079</v>
      </c>
      <c r="E28" s="92">
        <v>0</v>
      </c>
      <c r="F28" s="30">
        <f t="shared" si="2"/>
        <v>0</v>
      </c>
      <c r="G28" s="38"/>
      <c r="H28" s="39"/>
      <c r="I28" s="33">
        <v>1</v>
      </c>
      <c r="J28" s="34">
        <f t="shared" si="3"/>
        <v>3421.44</v>
      </c>
      <c r="K28" s="35">
        <v>0</v>
      </c>
      <c r="L28" s="36">
        <f t="shared" si="5"/>
        <v>0</v>
      </c>
      <c r="M28" s="36">
        <f t="shared" si="4"/>
        <v>0</v>
      </c>
      <c r="N28" s="37">
        <f t="shared" si="6"/>
        <v>0</v>
      </c>
      <c r="P28" s="99">
        <v>1</v>
      </c>
    </row>
    <row r="29" spans="2:16">
      <c r="B29" s="24">
        <v>14</v>
      </c>
      <c r="C29" s="4"/>
      <c r="D29" s="26">
        <f t="shared" si="1"/>
        <v>0.3902225490196079</v>
      </c>
      <c r="E29" s="92">
        <v>0</v>
      </c>
      <c r="F29" s="30">
        <f t="shared" si="2"/>
        <v>0</v>
      </c>
      <c r="G29" s="38"/>
      <c r="H29" s="39"/>
      <c r="I29" s="33">
        <v>1</v>
      </c>
      <c r="J29" s="34">
        <f t="shared" si="3"/>
        <v>3421.44</v>
      </c>
      <c r="K29" s="35">
        <v>0</v>
      </c>
      <c r="L29" s="36">
        <f t="shared" si="5"/>
        <v>0</v>
      </c>
      <c r="M29" s="36">
        <f t="shared" si="4"/>
        <v>0</v>
      </c>
      <c r="N29" s="37">
        <f t="shared" si="6"/>
        <v>0</v>
      </c>
      <c r="P29" s="99">
        <v>1</v>
      </c>
    </row>
    <row r="30" spans="2:16">
      <c r="B30" s="24">
        <v>15</v>
      </c>
      <c r="C30" s="5"/>
      <c r="D30" s="26">
        <f t="shared" si="1"/>
        <v>0.3902225490196079</v>
      </c>
      <c r="E30" s="92">
        <v>0</v>
      </c>
      <c r="F30" s="30">
        <f t="shared" si="2"/>
        <v>0</v>
      </c>
      <c r="G30" s="40"/>
      <c r="H30" s="39"/>
      <c r="I30" s="33">
        <v>1</v>
      </c>
      <c r="J30" s="34">
        <f t="shared" si="3"/>
        <v>3421.44</v>
      </c>
      <c r="K30" s="35">
        <v>0</v>
      </c>
      <c r="L30" s="36">
        <f t="shared" si="5"/>
        <v>0</v>
      </c>
      <c r="M30" s="36">
        <f t="shared" si="4"/>
        <v>0</v>
      </c>
      <c r="N30" s="37">
        <f t="shared" si="6"/>
        <v>0</v>
      </c>
      <c r="P30" s="99">
        <v>1</v>
      </c>
    </row>
    <row r="31" spans="2:16">
      <c r="B31" s="24">
        <v>16</v>
      </c>
      <c r="C31" s="5"/>
      <c r="D31" s="26">
        <f t="shared" si="1"/>
        <v>0.3902225490196079</v>
      </c>
      <c r="E31" s="92">
        <v>0</v>
      </c>
      <c r="F31" s="30">
        <f t="shared" si="2"/>
        <v>0</v>
      </c>
      <c r="G31" s="40"/>
      <c r="H31" s="39"/>
      <c r="I31" s="33">
        <v>1</v>
      </c>
      <c r="J31" s="34">
        <f t="shared" si="3"/>
        <v>3421.44</v>
      </c>
      <c r="K31" s="35">
        <v>0</v>
      </c>
      <c r="L31" s="36">
        <f t="shared" si="5"/>
        <v>0</v>
      </c>
      <c r="M31" s="36">
        <f t="shared" si="4"/>
        <v>0</v>
      </c>
      <c r="N31" s="37">
        <f t="shared" si="6"/>
        <v>0</v>
      </c>
      <c r="P31" s="99">
        <v>1</v>
      </c>
    </row>
    <row r="32" spans="2:16">
      <c r="B32" s="24">
        <v>17</v>
      </c>
      <c r="C32" s="4"/>
      <c r="D32" s="26">
        <f t="shared" si="1"/>
        <v>0.3902225490196079</v>
      </c>
      <c r="E32" s="92">
        <v>0</v>
      </c>
      <c r="F32" s="30">
        <f t="shared" si="2"/>
        <v>0</v>
      </c>
      <c r="G32" s="40"/>
      <c r="H32" s="39"/>
      <c r="I32" s="33">
        <v>1</v>
      </c>
      <c r="J32" s="34">
        <f t="shared" si="3"/>
        <v>3421.44</v>
      </c>
      <c r="K32" s="35">
        <v>0</v>
      </c>
      <c r="L32" s="36">
        <f t="shared" si="5"/>
        <v>0</v>
      </c>
      <c r="M32" s="36">
        <f t="shared" si="4"/>
        <v>0</v>
      </c>
      <c r="N32" s="37">
        <f t="shared" si="6"/>
        <v>0</v>
      </c>
      <c r="P32" s="99">
        <v>1</v>
      </c>
    </row>
    <row r="33" spans="2:16">
      <c r="B33" s="24">
        <v>18</v>
      </c>
      <c r="C33" s="43"/>
      <c r="D33" s="26">
        <f t="shared" si="1"/>
        <v>0.3902225490196079</v>
      </c>
      <c r="E33" s="92">
        <v>0</v>
      </c>
      <c r="F33" s="30">
        <f t="shared" si="2"/>
        <v>0</v>
      </c>
      <c r="G33" s="40"/>
      <c r="H33" s="32"/>
      <c r="I33" s="33">
        <v>1</v>
      </c>
      <c r="J33" s="34">
        <f t="shared" si="3"/>
        <v>3421.44</v>
      </c>
      <c r="K33" s="35">
        <v>0</v>
      </c>
      <c r="L33" s="36">
        <f t="shared" si="5"/>
        <v>0</v>
      </c>
      <c r="M33" s="36">
        <f t="shared" si="4"/>
        <v>0</v>
      </c>
      <c r="N33" s="37">
        <f t="shared" si="6"/>
        <v>0</v>
      </c>
      <c r="P33" s="99">
        <v>1</v>
      </c>
    </row>
    <row r="34" spans="2:16">
      <c r="B34" s="24">
        <v>19</v>
      </c>
      <c r="C34" s="42"/>
      <c r="D34" s="26">
        <f t="shared" si="1"/>
        <v>0.3902225490196079</v>
      </c>
      <c r="E34" s="92">
        <v>0</v>
      </c>
      <c r="F34" s="30">
        <f t="shared" si="2"/>
        <v>0</v>
      </c>
      <c r="G34" s="40"/>
      <c r="H34" s="32"/>
      <c r="I34" s="33">
        <v>1</v>
      </c>
      <c r="J34" s="34">
        <f t="shared" si="3"/>
        <v>3421.44</v>
      </c>
      <c r="K34" s="35">
        <v>0</v>
      </c>
      <c r="L34" s="36">
        <f t="shared" si="5"/>
        <v>0</v>
      </c>
      <c r="M34" s="36">
        <f t="shared" si="4"/>
        <v>0</v>
      </c>
      <c r="N34" s="37">
        <f t="shared" si="6"/>
        <v>0</v>
      </c>
      <c r="P34" s="99">
        <v>1</v>
      </c>
    </row>
    <row r="35" spans="2:16">
      <c r="B35" s="24">
        <v>20</v>
      </c>
      <c r="C35" s="42"/>
      <c r="D35" s="26">
        <f t="shared" si="1"/>
        <v>0.3902225490196079</v>
      </c>
      <c r="E35" s="92">
        <v>0</v>
      </c>
      <c r="F35" s="30">
        <f t="shared" si="2"/>
        <v>0</v>
      </c>
      <c r="G35" s="40"/>
      <c r="H35" s="39"/>
      <c r="I35" s="33">
        <v>1</v>
      </c>
      <c r="J35" s="34">
        <f t="shared" si="3"/>
        <v>3421.44</v>
      </c>
      <c r="K35" s="35">
        <v>0</v>
      </c>
      <c r="L35" s="36">
        <f t="shared" si="5"/>
        <v>0</v>
      </c>
      <c r="M35" s="36">
        <f t="shared" si="4"/>
        <v>0</v>
      </c>
      <c r="N35" s="37">
        <f t="shared" si="6"/>
        <v>0</v>
      </c>
      <c r="P35" s="99">
        <v>1</v>
      </c>
    </row>
    <row r="36" spans="2:16">
      <c r="B36" s="24">
        <v>21</v>
      </c>
      <c r="C36" s="42"/>
      <c r="D36" s="26">
        <f t="shared" si="1"/>
        <v>0.3902225490196079</v>
      </c>
      <c r="E36" s="92">
        <v>0</v>
      </c>
      <c r="F36" s="30">
        <f t="shared" si="2"/>
        <v>0</v>
      </c>
      <c r="G36" s="40"/>
      <c r="H36" s="39"/>
      <c r="I36" s="33">
        <v>1</v>
      </c>
      <c r="J36" s="34">
        <f t="shared" si="3"/>
        <v>3421.44</v>
      </c>
      <c r="K36" s="35">
        <v>0</v>
      </c>
      <c r="L36" s="36">
        <f t="shared" si="5"/>
        <v>0</v>
      </c>
      <c r="M36" s="36">
        <f t="shared" si="4"/>
        <v>0</v>
      </c>
      <c r="N36" s="37">
        <f t="shared" si="6"/>
        <v>0</v>
      </c>
      <c r="P36" s="99">
        <v>1</v>
      </c>
    </row>
    <row r="37" spans="2:16">
      <c r="B37" s="24">
        <v>22</v>
      </c>
      <c r="C37" s="42"/>
      <c r="D37" s="26">
        <f t="shared" si="1"/>
        <v>0.3902225490196079</v>
      </c>
      <c r="E37" s="92">
        <v>0</v>
      </c>
      <c r="F37" s="30">
        <f t="shared" si="2"/>
        <v>0</v>
      </c>
      <c r="G37" s="40"/>
      <c r="H37" s="39"/>
      <c r="I37" s="33">
        <v>1</v>
      </c>
      <c r="J37" s="34">
        <f t="shared" si="3"/>
        <v>3421.44</v>
      </c>
      <c r="K37" s="35">
        <v>0</v>
      </c>
      <c r="L37" s="36">
        <f t="shared" si="5"/>
        <v>0</v>
      </c>
      <c r="M37" s="36">
        <f t="shared" si="4"/>
        <v>0</v>
      </c>
      <c r="N37" s="37">
        <f t="shared" si="6"/>
        <v>0</v>
      </c>
      <c r="P37" s="99">
        <v>1</v>
      </c>
    </row>
    <row r="38" spans="2:16">
      <c r="B38" s="24">
        <v>23</v>
      </c>
      <c r="C38" s="42"/>
      <c r="D38" s="26">
        <f t="shared" si="1"/>
        <v>0.3902225490196079</v>
      </c>
      <c r="E38" s="92">
        <v>0</v>
      </c>
      <c r="F38" s="30">
        <f t="shared" si="2"/>
        <v>0</v>
      </c>
      <c r="G38" s="40"/>
      <c r="H38" s="39"/>
      <c r="I38" s="33">
        <v>1</v>
      </c>
      <c r="J38" s="34">
        <f t="shared" si="3"/>
        <v>3421.44</v>
      </c>
      <c r="K38" s="35">
        <v>0</v>
      </c>
      <c r="L38" s="36">
        <f t="shared" si="5"/>
        <v>0</v>
      </c>
      <c r="M38" s="36">
        <f t="shared" si="4"/>
        <v>0</v>
      </c>
      <c r="N38" s="37">
        <f t="shared" si="6"/>
        <v>0</v>
      </c>
      <c r="P38" s="99">
        <v>1</v>
      </c>
    </row>
    <row r="39" spans="2:16">
      <c r="B39" s="24">
        <v>24</v>
      </c>
      <c r="C39" s="4"/>
      <c r="D39" s="26">
        <f t="shared" si="1"/>
        <v>0.3902225490196079</v>
      </c>
      <c r="E39" s="92">
        <v>0</v>
      </c>
      <c r="F39" s="30">
        <f t="shared" si="2"/>
        <v>0</v>
      </c>
      <c r="G39" s="40"/>
      <c r="H39" s="39"/>
      <c r="I39" s="33">
        <v>1</v>
      </c>
      <c r="J39" s="34">
        <f t="shared" si="3"/>
        <v>3421.44</v>
      </c>
      <c r="K39" s="35">
        <v>0</v>
      </c>
      <c r="L39" s="36">
        <f t="shared" si="5"/>
        <v>0</v>
      </c>
      <c r="M39" s="36">
        <f t="shared" si="4"/>
        <v>0</v>
      </c>
      <c r="N39" s="37">
        <f t="shared" si="6"/>
        <v>0</v>
      </c>
      <c r="P39" s="99">
        <v>1</v>
      </c>
    </row>
    <row r="40" spans="2:16">
      <c r="B40" s="24">
        <v>25</v>
      </c>
      <c r="C40" s="4"/>
      <c r="D40" s="26">
        <f t="shared" si="1"/>
        <v>0.3902225490196079</v>
      </c>
      <c r="E40" s="92">
        <v>0</v>
      </c>
      <c r="F40" s="30">
        <f t="shared" si="2"/>
        <v>0</v>
      </c>
      <c r="G40" s="40"/>
      <c r="H40" s="32"/>
      <c r="I40" s="33">
        <v>1</v>
      </c>
      <c r="J40" s="34">
        <f t="shared" si="3"/>
        <v>3421.44</v>
      </c>
      <c r="K40" s="35">
        <v>0</v>
      </c>
      <c r="L40" s="36">
        <f t="shared" si="5"/>
        <v>0</v>
      </c>
      <c r="M40" s="36">
        <f t="shared" si="4"/>
        <v>0</v>
      </c>
      <c r="N40" s="37">
        <f t="shared" si="6"/>
        <v>0</v>
      </c>
      <c r="P40" s="99">
        <v>1</v>
      </c>
    </row>
    <row r="41" spans="2:16">
      <c r="B41" s="24">
        <v>26</v>
      </c>
      <c r="C41" s="4"/>
      <c r="D41" s="26">
        <f t="shared" si="1"/>
        <v>0.3902225490196079</v>
      </c>
      <c r="E41" s="92">
        <v>0</v>
      </c>
      <c r="F41" s="30">
        <f t="shared" si="2"/>
        <v>0</v>
      </c>
      <c r="G41" s="40"/>
      <c r="H41" s="39"/>
      <c r="I41" s="33">
        <v>1</v>
      </c>
      <c r="J41" s="34">
        <f t="shared" si="3"/>
        <v>3421.44</v>
      </c>
      <c r="K41" s="35">
        <v>0</v>
      </c>
      <c r="L41" s="36">
        <f t="shared" si="5"/>
        <v>0</v>
      </c>
      <c r="M41" s="36">
        <f t="shared" si="4"/>
        <v>0</v>
      </c>
      <c r="N41" s="37">
        <f t="shared" si="6"/>
        <v>0</v>
      </c>
      <c r="P41" s="99">
        <v>1</v>
      </c>
    </row>
    <row r="42" spans="2:16">
      <c r="B42" s="44" t="s">
        <v>9</v>
      </c>
      <c r="C42" s="45"/>
      <c r="D42" s="26">
        <f t="shared" si="1"/>
        <v>0.3902225490196079</v>
      </c>
      <c r="E42" s="92">
        <v>0</v>
      </c>
      <c r="F42" s="30">
        <f t="shared" si="2"/>
        <v>0</v>
      </c>
      <c r="G42" s="46"/>
      <c r="H42" s="39"/>
      <c r="I42" s="33">
        <v>1</v>
      </c>
      <c r="J42" s="34">
        <f t="shared" si="3"/>
        <v>3421.44</v>
      </c>
      <c r="K42" s="35">
        <v>0</v>
      </c>
      <c r="L42" s="36">
        <f t="shared" si="5"/>
        <v>0</v>
      </c>
      <c r="M42" s="36">
        <f t="shared" si="4"/>
        <v>0</v>
      </c>
      <c r="N42" s="37">
        <f t="shared" si="6"/>
        <v>0</v>
      </c>
      <c r="P42" s="99">
        <v>1</v>
      </c>
    </row>
    <row r="43" spans="2:16">
      <c r="B43" s="44" t="s">
        <v>10</v>
      </c>
      <c r="C43" s="45"/>
      <c r="D43" s="26">
        <f t="shared" si="1"/>
        <v>0.40937287581699355</v>
      </c>
      <c r="E43" s="92">
        <v>0.01</v>
      </c>
      <c r="F43" s="30">
        <f t="shared" si="2"/>
        <v>9.1503267973856214E-3</v>
      </c>
      <c r="G43" s="46"/>
      <c r="H43" s="39">
        <v>8</v>
      </c>
      <c r="I43" s="33">
        <v>1</v>
      </c>
      <c r="J43" s="34">
        <f>(1-I43)*J45+J45</f>
        <v>3421.44</v>
      </c>
      <c r="K43" s="101">
        <v>3.5</v>
      </c>
      <c r="L43" s="36">
        <f t="shared" si="5"/>
        <v>9.1503267973856214E-3</v>
      </c>
      <c r="M43" s="36">
        <f t="shared" si="4"/>
        <v>0</v>
      </c>
      <c r="N43" s="37">
        <f t="shared" si="6"/>
        <v>0</v>
      </c>
      <c r="P43" s="99">
        <v>0.85</v>
      </c>
    </row>
    <row r="44" spans="2:16">
      <c r="B44" s="44" t="s">
        <v>11</v>
      </c>
      <c r="C44" s="47"/>
      <c r="D44" s="26">
        <f>D43</f>
        <v>0.40937287581699355</v>
      </c>
      <c r="E44" s="26">
        <f>SUM(E15:E43)</f>
        <v>0.13</v>
      </c>
      <c r="F44" s="48">
        <f>SUM(F15:F43)</f>
        <v>0.27937287581699349</v>
      </c>
      <c r="G44" s="49"/>
      <c r="H44" s="49"/>
      <c r="I44" s="49"/>
      <c r="J44" s="50"/>
      <c r="K44" s="49"/>
      <c r="L44" s="47"/>
      <c r="M44" s="47"/>
      <c r="N44" s="51"/>
    </row>
    <row r="45" spans="2:16">
      <c r="B45" s="44" t="s">
        <v>12</v>
      </c>
      <c r="C45" s="52"/>
      <c r="D45" s="26">
        <f>D44+F45</f>
        <v>0.40937287581699355</v>
      </c>
      <c r="E45" s="26"/>
      <c r="F45" s="95">
        <v>0</v>
      </c>
      <c r="G45" s="53"/>
      <c r="H45" s="53"/>
      <c r="I45" s="54" t="s">
        <v>29</v>
      </c>
      <c r="J45" s="55">
        <f>D7</f>
        <v>3421.44</v>
      </c>
      <c r="K45" s="53"/>
      <c r="L45" s="25"/>
      <c r="M45" s="25"/>
      <c r="N45" s="29"/>
    </row>
    <row r="46" spans="2:16">
      <c r="B46" s="44" t="s">
        <v>48</v>
      </c>
      <c r="C46" s="56">
        <v>0.05</v>
      </c>
      <c r="D46" s="26">
        <f>D45+F46</f>
        <v>0.42984151960784323</v>
      </c>
      <c r="E46" s="26">
        <v>0</v>
      </c>
      <c r="F46" s="57">
        <f>D45*C46</f>
        <v>2.0468643790849679E-2</v>
      </c>
      <c r="G46" s="53"/>
      <c r="H46" s="53"/>
      <c r="I46" s="53"/>
      <c r="J46" s="58"/>
      <c r="K46" s="53"/>
      <c r="L46" s="25"/>
      <c r="M46" s="25"/>
      <c r="N46" s="29"/>
    </row>
    <row r="47" spans="2:16">
      <c r="B47" s="44" t="s">
        <v>49</v>
      </c>
      <c r="C47" s="56">
        <v>0.03</v>
      </c>
      <c r="D47" s="26">
        <f>D46+F47</f>
        <v>0.44273676519607852</v>
      </c>
      <c r="E47" s="26">
        <v>0</v>
      </c>
      <c r="F47" s="57">
        <f>D46*C47</f>
        <v>1.2895245588235297E-2</v>
      </c>
      <c r="G47" s="53"/>
      <c r="H47" s="53"/>
      <c r="I47" s="53"/>
      <c r="J47" s="58"/>
      <c r="K47" s="53"/>
      <c r="L47" s="25"/>
      <c r="M47" s="25"/>
      <c r="N47" s="29"/>
    </row>
    <row r="48" spans="2:16">
      <c r="B48" s="44" t="s">
        <v>13</v>
      </c>
      <c r="C48" s="56">
        <v>0.12</v>
      </c>
      <c r="D48" s="26">
        <f>D47+F48</f>
        <v>0.49586517701960792</v>
      </c>
      <c r="E48" s="26">
        <v>0</v>
      </c>
      <c r="F48" s="57">
        <f>D47*C48</f>
        <v>5.3128411823529419E-2</v>
      </c>
      <c r="G48" s="53"/>
      <c r="H48" s="53"/>
      <c r="I48" s="59">
        <f>PRODUCT(I16:I43)</f>
        <v>0.85308812499999986</v>
      </c>
      <c r="J48" s="58"/>
      <c r="K48" s="53"/>
      <c r="L48" s="25"/>
      <c r="M48" s="25"/>
      <c r="N48" s="29"/>
    </row>
    <row r="49" spans="2:14" ht="15" thickBot="1">
      <c r="B49" s="60" t="s">
        <v>14</v>
      </c>
      <c r="C49" s="61"/>
      <c r="D49" s="62">
        <f>D48+F49</f>
        <v>0.49586517701960792</v>
      </c>
      <c r="E49" s="62"/>
      <c r="F49" s="63">
        <v>0</v>
      </c>
      <c r="G49" s="64"/>
      <c r="H49" s="64"/>
      <c r="I49" s="64"/>
      <c r="J49" s="65"/>
      <c r="K49" s="61"/>
      <c r="L49" s="61"/>
      <c r="M49" s="61"/>
      <c r="N49" s="66"/>
    </row>
    <row r="50" spans="2:14" ht="15" thickBot="1">
      <c r="B50" s="67" t="s">
        <v>15</v>
      </c>
      <c r="C50" s="68"/>
      <c r="D50" s="104">
        <f>D49</f>
        <v>0.49586517701960792</v>
      </c>
      <c r="E50" s="94"/>
      <c r="F50" s="69"/>
      <c r="G50" s="70"/>
      <c r="H50" s="70"/>
      <c r="I50" s="70"/>
      <c r="J50" s="71"/>
      <c r="K50" s="70"/>
      <c r="L50" s="70"/>
      <c r="M50" s="70"/>
      <c r="N50" s="70"/>
    </row>
    <row r="52" spans="2:14">
      <c r="D52" s="100"/>
    </row>
    <row r="54" spans="2:14">
      <c r="D54" s="103"/>
    </row>
  </sheetData>
  <mergeCells count="3">
    <mergeCell ref="B1:N1"/>
    <mergeCell ref="B2:N2"/>
    <mergeCell ref="B4:B12"/>
  </mergeCells>
  <phoneticPr fontId="4" type="noConversion"/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Woman 5 Blade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Rodney Manzo</cp:lastModifiedBy>
  <dcterms:created xsi:type="dcterms:W3CDTF">2015-03-12T21:02:34Z</dcterms:created>
  <dcterms:modified xsi:type="dcterms:W3CDTF">2015-11-19T13:43:22Z</dcterms:modified>
</cp:coreProperties>
</file>