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7960" windowHeight="19460" tabRatio="515" activeTab="1"/>
  </bookViews>
  <sheets>
    <sheet name="SAMPLE" sheetId="2" r:id="rId1"/>
    <sheet name="standar quotation MP" sheetId="4" r:id="rId2"/>
  </sheets>
  <definedNames>
    <definedName name="_Fill" localSheetId="0" hidden="1">#REF!</definedName>
    <definedName name="_Fill" localSheetId="1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4" l="1"/>
  <c r="H69" i="4"/>
  <c r="J57" i="4"/>
  <c r="L55" i="4"/>
  <c r="M55" i="4"/>
  <c r="J55" i="4"/>
  <c r="L54" i="4"/>
  <c r="M54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L53" i="4"/>
  <c r="M53" i="4"/>
  <c r="L52" i="4"/>
  <c r="L51" i="4"/>
  <c r="M51" i="4"/>
  <c r="L50" i="4"/>
  <c r="L49" i="4"/>
  <c r="M49" i="4"/>
  <c r="L48" i="4"/>
  <c r="L47" i="4"/>
  <c r="M47" i="4"/>
  <c r="L46" i="4"/>
  <c r="L45" i="4"/>
  <c r="M45" i="4"/>
  <c r="L44" i="4"/>
  <c r="L43" i="4"/>
  <c r="M43" i="4"/>
  <c r="L42" i="4"/>
  <c r="L41" i="4"/>
  <c r="M41" i="4"/>
  <c r="L40" i="4"/>
  <c r="L39" i="4"/>
  <c r="M39" i="4"/>
  <c r="L38" i="4"/>
  <c r="L37" i="4"/>
  <c r="M37" i="4"/>
  <c r="J35" i="4"/>
  <c r="J34" i="4"/>
  <c r="J33" i="4"/>
  <c r="J32" i="4"/>
  <c r="J31" i="4"/>
  <c r="J30" i="4"/>
  <c r="J29" i="4"/>
  <c r="J28" i="4"/>
  <c r="L33" i="4"/>
  <c r="M33" i="4"/>
  <c r="L32" i="4"/>
  <c r="M32" i="4"/>
  <c r="L31" i="4"/>
  <c r="M31" i="4"/>
  <c r="L30" i="4"/>
  <c r="M30" i="4"/>
  <c r="L29" i="4"/>
  <c r="M29" i="4"/>
  <c r="L28" i="4"/>
  <c r="M28" i="4"/>
  <c r="K22" i="4"/>
  <c r="K24" i="4"/>
  <c r="G22" i="4"/>
  <c r="G24" i="4"/>
  <c r="N22" i="4"/>
  <c r="N16" i="4"/>
  <c r="M22" i="4"/>
  <c r="M24" i="4"/>
  <c r="L22" i="4"/>
  <c r="L24" i="4"/>
  <c r="J22" i="4"/>
  <c r="J16" i="4"/>
  <c r="I22" i="4"/>
  <c r="I24" i="4"/>
  <c r="H22" i="4"/>
  <c r="H24" i="4"/>
  <c r="F22" i="4"/>
  <c r="F16" i="4"/>
  <c r="E22" i="4"/>
  <c r="E24" i="4"/>
  <c r="D22" i="4"/>
  <c r="D24" i="4"/>
  <c r="N17" i="4"/>
  <c r="M17" i="4"/>
  <c r="L17" i="4"/>
  <c r="K17" i="4"/>
  <c r="J17" i="4"/>
  <c r="I17" i="4"/>
  <c r="H17" i="4"/>
  <c r="G17" i="4"/>
  <c r="F17" i="4"/>
  <c r="E17" i="4"/>
  <c r="D17" i="4"/>
  <c r="L16" i="4"/>
  <c r="K16" i="4"/>
  <c r="H16" i="4"/>
  <c r="G16" i="4"/>
  <c r="D16" i="4"/>
  <c r="F24" i="4"/>
  <c r="J24" i="4"/>
  <c r="E27" i="4"/>
  <c r="N24" i="4"/>
  <c r="E16" i="4"/>
  <c r="I16" i="4"/>
  <c r="M16" i="4"/>
  <c r="M38" i="4"/>
  <c r="M40" i="4"/>
  <c r="M42" i="4"/>
  <c r="M44" i="4"/>
  <c r="M46" i="4"/>
  <c r="M48" i="4"/>
  <c r="M50" i="4"/>
  <c r="M52" i="4"/>
  <c r="D65" i="4"/>
  <c r="D64" i="4"/>
  <c r="D27" i="4"/>
  <c r="D67" i="4"/>
  <c r="E56" i="4"/>
  <c r="N28" i="4"/>
  <c r="F28" i="4"/>
  <c r="D28" i="4"/>
  <c r="N29" i="4"/>
  <c r="F29" i="4"/>
  <c r="D29" i="4"/>
  <c r="N30" i="4"/>
  <c r="F30" i="4"/>
  <c r="D30" i="4"/>
  <c r="N31" i="4"/>
  <c r="F31" i="4"/>
  <c r="D31" i="4"/>
  <c r="N32" i="4"/>
  <c r="F32" i="4"/>
  <c r="D32" i="4"/>
  <c r="N33" i="4"/>
  <c r="F33" i="4"/>
  <c r="D33" i="4"/>
  <c r="D34" i="4"/>
  <c r="D35" i="4"/>
  <c r="D36" i="4"/>
  <c r="N37" i="4"/>
  <c r="F37" i="4"/>
  <c r="D37" i="4"/>
  <c r="N38" i="4"/>
  <c r="F38" i="4"/>
  <c r="D38" i="4"/>
  <c r="N39" i="4"/>
  <c r="F39" i="4"/>
  <c r="D39" i="4"/>
  <c r="N40" i="4"/>
  <c r="F40" i="4"/>
  <c r="D40" i="4"/>
  <c r="N41" i="4"/>
  <c r="F41" i="4"/>
  <c r="D41" i="4"/>
  <c r="N42" i="4"/>
  <c r="F42" i="4"/>
  <c r="D42" i="4"/>
  <c r="N43" i="4"/>
  <c r="F43" i="4"/>
  <c r="D43" i="4"/>
  <c r="N44" i="4"/>
  <c r="F44" i="4"/>
  <c r="D44" i="4"/>
  <c r="N45" i="4"/>
  <c r="F45" i="4"/>
  <c r="D45" i="4"/>
  <c r="N46" i="4"/>
  <c r="F46" i="4"/>
  <c r="D46" i="4"/>
  <c r="N47" i="4"/>
  <c r="F47" i="4"/>
  <c r="D47" i="4"/>
  <c r="N48" i="4"/>
  <c r="F48" i="4"/>
  <c r="D48" i="4"/>
  <c r="N49" i="4"/>
  <c r="F49" i="4"/>
  <c r="D49" i="4"/>
  <c r="N50" i="4"/>
  <c r="F50" i="4"/>
  <c r="D50" i="4"/>
  <c r="N51" i="4"/>
  <c r="F51" i="4"/>
  <c r="D51" i="4"/>
  <c r="N52" i="4"/>
  <c r="F52" i="4"/>
  <c r="D52" i="4"/>
  <c r="N53" i="4"/>
  <c r="F53" i="4"/>
  <c r="D53" i="4"/>
  <c r="N54" i="4"/>
  <c r="F54" i="4"/>
  <c r="G54" i="4"/>
  <c r="D54" i="4"/>
  <c r="N55" i="4"/>
  <c r="F55" i="4"/>
  <c r="D66" i="4"/>
  <c r="F56" i="4"/>
  <c r="D63" i="4"/>
  <c r="D55" i="4"/>
  <c r="D56" i="4"/>
  <c r="D57" i="4"/>
  <c r="D58" i="4"/>
  <c r="D59" i="4"/>
  <c r="D60" i="4"/>
  <c r="D61" i="4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</calcChain>
</file>

<file path=xl/sharedStrings.xml><?xml version="1.0" encoding="utf-8"?>
<sst xmlns="http://schemas.openxmlformats.org/spreadsheetml/2006/main" count="195" uniqueCount="124">
  <si>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</si>
  <si>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</si>
  <si>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</si>
  <si>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</si>
  <si>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</si>
  <si>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</si>
  <si>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</si>
  <si>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</si>
  <si>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</si>
  <si>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</si>
  <si>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</si>
  <si>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</si>
  <si>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</si>
  <si>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</si>
  <si>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</si>
  <si>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</si>
  <si>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</si>
  <si>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</si>
  <si>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</si>
  <si>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</si>
  <si>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</si>
  <si>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</si>
  <si>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</si>
  <si>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</si>
  <si>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</si>
  <si>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</si>
  <si>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</si>
  <si>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</si>
  <si>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</si>
  <si>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</si>
  <si>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</si>
  <si>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</si>
  <si>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</si>
  <si>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</si>
  <si>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</si>
  <si>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</si>
  <si>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</si>
  <si>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</si>
  <si>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</si>
  <si>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</si>
  <si>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</si>
  <si>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</si>
  <si>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</si>
  <si>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</si>
  <si>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</si>
  <si>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</si>
  <si>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</si>
  <si>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</si>
  <si>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</si>
  <si>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</si>
  <si>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</si>
  <si>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</si>
  <si>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</si>
  <si>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</si>
  <si>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</si>
  <si>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</si>
  <si>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</si>
  <si>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</si>
  <si>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</si>
  <si>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</si>
  <si>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</si>
  <si>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</si>
  <si>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</si>
  <si>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</si>
  <si>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</si>
  <si>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</si>
  <si>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</si>
  <si>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</si>
  <si>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</si>
  <si>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</si>
  <si>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</si>
  <si>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</si>
  <si>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</si>
  <si>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</si>
  <si>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</si>
  <si>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</si>
  <si>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</si>
  <si>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</si>
  <si>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</si>
  <si>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</si>
  <si>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</si>
  <si>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</si>
  <si>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</si>
  <si>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</si>
  <si>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</si>
  <si>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</si>
  <si>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</si>
  <si>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</si>
  <si>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</si>
  <si>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</si>
  <si>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</si>
  <si>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</si>
  <si>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</si>
  <si>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alloy component A</t>
    <phoneticPr fontId="19" type="noConversion"/>
  </si>
  <si>
    <t>AL 6063</t>
    <phoneticPr fontId="19" type="noConversion"/>
  </si>
  <si>
    <t>YINENG</t>
    <phoneticPr fontId="19" type="noConversion"/>
  </si>
  <si>
    <t>USA</t>
    <phoneticPr fontId="19" type="noConversion"/>
  </si>
  <si>
    <t>Shenzhen China</t>
    <phoneticPr fontId="19" type="noConversion"/>
  </si>
  <si>
    <t>raw material cost</t>
    <phoneticPr fontId="19" type="noConversion"/>
  </si>
  <si>
    <t>Front machining</t>
    <phoneticPr fontId="19" type="noConversion"/>
  </si>
  <si>
    <t>Straight hole drilling</t>
    <phoneticPr fontId="19" type="noConversion"/>
  </si>
  <si>
    <t>Curve  hole drilling</t>
    <phoneticPr fontId="19" type="noConversion"/>
  </si>
  <si>
    <t>Chamfer</t>
    <phoneticPr fontId="19" type="noConversion"/>
  </si>
  <si>
    <t>blasting</t>
    <phoneticPr fontId="19" type="noConversion"/>
  </si>
  <si>
    <t>oxidation</t>
    <phoneticPr fontId="19" type="noConversion"/>
  </si>
  <si>
    <t>rubber ring assembly</t>
    <phoneticPr fontId="19" type="noConversion"/>
  </si>
  <si>
    <t>Op Cost/ Part</t>
    <phoneticPr fontId="19" type="noConversion"/>
  </si>
  <si>
    <t>central hole drilling</t>
    <phoneticPr fontId="19" type="noConversion"/>
  </si>
  <si>
    <t>sand blasting line</t>
    <phoneticPr fontId="19" type="noConversion"/>
  </si>
  <si>
    <t>oxidation line</t>
    <phoneticPr fontId="19" type="noConversion"/>
  </si>
  <si>
    <t>labbor assembly line</t>
    <phoneticPr fontId="19" type="noConversion"/>
  </si>
  <si>
    <t>visual inspection</t>
    <phoneticPr fontId="19" type="noConversion"/>
  </si>
  <si>
    <t>full inspection</t>
    <phoneticPr fontId="19" type="noConversion"/>
  </si>
  <si>
    <t>CNC machine</t>
    <phoneticPr fontId="19" type="noConversion"/>
  </si>
  <si>
    <t>razor stand</t>
    <phoneticPr fontId="19" type="noConversion"/>
  </si>
  <si>
    <t>HPRB0111</t>
    <phoneticPr fontId="19" type="noConversion"/>
  </si>
  <si>
    <t xml:space="preserve">rubber ring </t>
    <phoneticPr fontId="19" type="noConversion"/>
  </si>
  <si>
    <t>labbor packing line</t>
    <phoneticPr fontId="19" type="noConversion"/>
  </si>
  <si>
    <t>injection machine</t>
    <phoneticPr fontId="19" type="noConversion"/>
  </si>
  <si>
    <t>miki liu</t>
    <phoneticPr fontId="19" type="noConversion"/>
  </si>
  <si>
    <t>miki@yinengsz.com;</t>
    <phoneticPr fontId="19" type="noConversion"/>
  </si>
  <si>
    <t xml:space="preserve">Above price is for MP price ,MOW is 5K,additionally still need 3000USD jig cost </t>
    <phoneticPr fontId="19" type="noConversion"/>
  </si>
  <si>
    <t>Yield</t>
    <phoneticPr fontId="19" type="noConversion"/>
  </si>
  <si>
    <t>2015.12.07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</si>
</sst>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$&quot;#,##0.00_);\(&quot;$&quot;#,##0.00\)"/>
    <numFmt numFmtId="165" formatCode="_(&quot;$&quot;* #,##0.00_);_(&quot;$&quot;* \(#,##0.00\);_(&quot;$&quot;* &quot;-&quot;??_);_(@_)"/>
    <numFmt numFmtId="166" formatCode="mmmm\ d\,\ yyyy"/>
    <numFmt numFmtId="167" formatCode="&quot;$&quot;#,##0.00"/>
    <numFmt numFmtId="168" formatCode="&quot;$&quot;#,##0.000"/>
    <numFmt numFmtId="169" formatCode="\$#,##0.000;[Red]\$#,##0.000"/>
    <numFmt numFmtId="170" formatCode="\$#,##0.0000;[Red]\$#,##0.0000"/>
    <numFmt numFmtId="171" formatCode="0.0"/>
    <numFmt numFmtId="172" formatCode="\$#,##0.000_);[Red]\(\$#,##0.000\)"/>
    <numFmt numFmtId="173" formatCode="0.0%"/>
    <numFmt numFmtId="174" formatCode="\$#,##0.00;[Red]\$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u/>
      <sz val="8.8000000000000007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mediumDashed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65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365">
    <xf numFmtId="0" fontId="0" fillId="0" borderId="0" xfId="0"/>
    <xf numFmtId="0" fontId="4" fillId="2" borderId="1" xfId="0" applyFont="1" applyFill="1" applyBorder="1" applyAlignment="1">
      <alignment vertical="center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6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6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7" fontId="2" fillId="3" borderId="26" xfId="0" applyNumberFormat="1" applyFont="1" applyFill="1" applyBorder="1" applyAlignment="1" applyProtection="1">
      <alignment horizontal="center" vertical="center"/>
    </xf>
    <xf numFmtId="167" fontId="2" fillId="3" borderId="27" xfId="0" applyNumberFormat="1" applyFont="1" applyFill="1" applyBorder="1" applyAlignment="1" applyProtection="1">
      <alignment horizontal="center" vertical="center"/>
    </xf>
    <xf numFmtId="167" fontId="2" fillId="3" borderId="28" xfId="0" applyNumberFormat="1" applyFont="1" applyFill="1" applyBorder="1" applyAlignment="1" applyProtection="1">
      <alignment horizontal="center" vertical="center"/>
    </xf>
    <xf numFmtId="168" fontId="9" fillId="0" borderId="26" xfId="1" applyNumberFormat="1" applyFont="1" applyFill="1" applyBorder="1" applyAlignment="1" applyProtection="1">
      <alignment horizontal="center" vertical="center"/>
    </xf>
    <xf numFmtId="168" fontId="9" fillId="0" borderId="15" xfId="1" applyNumberFormat="1" applyFont="1" applyFill="1" applyBorder="1" applyAlignment="1" applyProtection="1">
      <alignment horizontal="center" vertical="center"/>
    </xf>
    <xf numFmtId="168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9" fontId="11" fillId="0" borderId="23" xfId="5" applyNumberFormat="1" applyFont="1" applyFill="1" applyBorder="1" applyAlignment="1" applyProtection="1">
      <alignment horizontal="center"/>
    </xf>
    <xf numFmtId="169" fontId="11" fillId="0" borderId="19" xfId="5" applyNumberFormat="1" applyFont="1" applyFill="1" applyBorder="1" applyAlignment="1" applyProtection="1">
      <alignment horizontal="center"/>
    </xf>
    <xf numFmtId="169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7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7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70" fontId="9" fillId="0" borderId="15" xfId="4" applyNumberFormat="1" applyFont="1" applyBorder="1" applyAlignment="1" applyProtection="1">
      <alignment horizontal="center"/>
    </xf>
    <xf numFmtId="170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70" fontId="13" fillId="3" borderId="15" xfId="4" applyNumberFormat="1" applyFont="1" applyFill="1" applyBorder="1" applyAlignment="1" applyProtection="1">
      <alignment horizontal="center"/>
    </xf>
    <xf numFmtId="167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71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71" fontId="13" fillId="3" borderId="15" xfId="4" applyNumberFormat="1" applyFont="1" applyFill="1" applyBorder="1" applyAlignment="1" applyProtection="1">
      <alignment horizontal="center"/>
    </xf>
    <xf numFmtId="168" fontId="9" fillId="0" borderId="15" xfId="4" applyNumberFormat="1" applyFont="1" applyBorder="1" applyAlignment="1" applyProtection="1">
      <alignment horizontal="center"/>
    </xf>
    <xf numFmtId="168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64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2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3" fontId="13" fillId="3" borderId="15" xfId="2" applyNumberFormat="1" applyFont="1" applyFill="1" applyBorder="1" applyAlignment="1" applyProtection="1">
      <alignment horizontal="center"/>
    </xf>
    <xf numFmtId="174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9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9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7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4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17" fillId="0" borderId="34" xfId="4" applyFont="1" applyFill="1" applyBorder="1" applyAlignment="1" applyProtection="1">
      <alignment vertical="center"/>
    </xf>
    <xf numFmtId="169" fontId="17" fillId="4" borderId="34" xfId="4" applyNumberFormat="1" applyFont="1" applyFill="1" applyBorder="1" applyAlignment="1" applyProtection="1">
      <alignment horizontal="center" vertical="center"/>
    </xf>
    <xf numFmtId="0" fontId="17" fillId="0" borderId="34" xfId="4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167" fontId="2" fillId="0" borderId="27" xfId="0" applyNumberFormat="1" applyFont="1" applyFill="1" applyBorder="1" applyAlignment="1" applyProtection="1">
      <alignment horizontal="center" vertical="center"/>
      <protection locked="0"/>
    </xf>
    <xf numFmtId="167" fontId="2" fillId="0" borderId="28" xfId="0" applyNumberFormat="1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center" wrapText="1"/>
    </xf>
    <xf numFmtId="0" fontId="2" fillId="0" borderId="11" xfId="3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left" vertical="center"/>
      <protection locked="0"/>
    </xf>
    <xf numFmtId="0" fontId="1" fillId="0" borderId="0" xfId="3" applyFont="1" applyFill="1" applyAlignment="1" applyProtection="1">
      <alignment vertical="center"/>
    </xf>
    <xf numFmtId="0" fontId="1" fillId="0" borderId="0" xfId="3" applyFont="1" applyFill="1" applyBorder="1" applyAlignment="1" applyProtection="1">
      <alignment vertical="center"/>
    </xf>
    <xf numFmtId="0" fontId="2" fillId="0" borderId="16" xfId="3" applyFont="1" applyFill="1" applyBorder="1" applyAlignment="1" applyProtection="1">
      <alignment horizontal="left" vertical="center"/>
      <protection locked="0"/>
    </xf>
    <xf numFmtId="0" fontId="8" fillId="0" borderId="0" xfId="3" applyFont="1" applyFill="1" applyAlignment="1" applyProtection="1">
      <alignment vertical="center"/>
    </xf>
    <xf numFmtId="0" fontId="8" fillId="0" borderId="0" xfId="3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horizontal="center" vertical="center"/>
      <protection locked="0"/>
    </xf>
    <xf numFmtId="0" fontId="7" fillId="0" borderId="10" xfId="4" applyFont="1" applyFill="1" applyBorder="1" applyAlignment="1" applyProtection="1">
      <alignment horizontal="center" vertical="center" wrapText="1"/>
    </xf>
    <xf numFmtId="0" fontId="7" fillId="0" borderId="11" xfId="4" applyFont="1" applyFill="1" applyBorder="1" applyAlignment="1" applyProtection="1">
      <alignment horizontal="center" vertical="center" wrapText="1"/>
    </xf>
    <xf numFmtId="167" fontId="7" fillId="0" borderId="11" xfId="4" applyNumberFormat="1" applyFont="1" applyFill="1" applyBorder="1" applyAlignment="1" applyProtection="1">
      <alignment horizontal="center" vertical="center" wrapText="1"/>
    </xf>
    <xf numFmtId="10" fontId="12" fillId="0" borderId="11" xfId="4" applyNumberFormat="1" applyFont="1" applyFill="1" applyBorder="1" applyAlignment="1" applyProtection="1">
      <alignment horizontal="center" vertical="center" wrapText="1"/>
    </xf>
    <xf numFmtId="1" fontId="12" fillId="0" borderId="11" xfId="4" applyNumberFormat="1" applyFont="1" applyFill="1" applyBorder="1" applyAlignment="1" applyProtection="1">
      <alignment horizontal="center" vertical="center" wrapText="1"/>
    </xf>
    <xf numFmtId="167" fontId="7" fillId="0" borderId="12" xfId="4" applyNumberFormat="1" applyFont="1" applyFill="1" applyBorder="1" applyAlignment="1" applyProtection="1">
      <alignment horizontal="center" vertical="center" wrapText="1"/>
    </xf>
    <xf numFmtId="0" fontId="1" fillId="0" borderId="15" xfId="3" applyFont="1" applyFill="1" applyBorder="1" applyAlignment="1" applyProtection="1">
      <alignment horizontal="left" vertical="center" wrapText="1"/>
      <protection locked="0"/>
    </xf>
    <xf numFmtId="0" fontId="1" fillId="0" borderId="15" xfId="3" applyFont="1" applyFill="1" applyBorder="1" applyAlignment="1" applyProtection="1">
      <alignment horizontal="left" vertical="center"/>
      <protection locked="0"/>
    </xf>
    <xf numFmtId="0" fontId="0" fillId="0" borderId="0" xfId="0" applyFill="1" applyAlignment="1" applyProtection="1">
      <alignment vertical="center"/>
    </xf>
    <xf numFmtId="0" fontId="5" fillId="0" borderId="4" xfId="0" applyFont="1" applyFill="1" applyBorder="1" applyAlignment="1" applyProtection="1">
      <alignment horizontal="left" vertical="center"/>
    </xf>
    <xf numFmtId="0" fontId="5" fillId="0" borderId="6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3" fillId="0" borderId="0" xfId="3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9" fillId="0" borderId="0" xfId="4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</xf>
    <xf numFmtId="169" fontId="11" fillId="0" borderId="19" xfId="5" applyNumberFormat="1" applyFont="1" applyFill="1" applyBorder="1" applyAlignment="1" applyProtection="1">
      <alignment horizontal="center" vertical="center"/>
      <protection locked="0"/>
    </xf>
    <xf numFmtId="169" fontId="11" fillId="0" borderId="30" xfId="5" applyNumberFormat="1" applyFont="1" applyFill="1" applyBorder="1" applyAlignment="1" applyProtection="1">
      <alignment horizontal="center" vertical="center"/>
      <protection locked="0"/>
    </xf>
    <xf numFmtId="0" fontId="1" fillId="0" borderId="31" xfId="0" applyFont="1" applyFill="1" applyBorder="1" applyAlignment="1" applyProtection="1">
      <alignment horizontal="center" vertical="center" wrapText="1"/>
    </xf>
    <xf numFmtId="0" fontId="3" fillId="0" borderId="31" xfId="0" applyFont="1" applyFill="1" applyBorder="1" applyAlignment="1" applyProtection="1">
      <alignment horizontal="center" vertical="center" wrapText="1"/>
    </xf>
    <xf numFmtId="0" fontId="1" fillId="0" borderId="14" xfId="4" applyFont="1" applyFill="1" applyBorder="1" applyAlignment="1" applyProtection="1">
      <alignment horizontal="center" vertical="center"/>
    </xf>
    <xf numFmtId="0" fontId="1" fillId="0" borderId="15" xfId="4" applyFont="1" applyFill="1" applyBorder="1" applyAlignment="1" applyProtection="1">
      <alignment horizontal="left" vertical="center"/>
      <protection locked="0"/>
    </xf>
    <xf numFmtId="170" fontId="1" fillId="0" borderId="15" xfId="4" applyNumberFormat="1" applyFont="1" applyFill="1" applyBorder="1" applyAlignment="1" applyProtection="1">
      <alignment horizontal="center" vertical="center"/>
    </xf>
    <xf numFmtId="170" fontId="1" fillId="0" borderId="15" xfId="4" applyNumberFormat="1" applyFont="1" applyFill="1" applyBorder="1" applyAlignment="1" applyProtection="1">
      <alignment horizontal="center" vertical="center"/>
      <protection locked="0"/>
    </xf>
    <xf numFmtId="167" fontId="1" fillId="0" borderId="15" xfId="4" applyNumberFormat="1" applyFont="1" applyFill="1" applyBorder="1" applyAlignment="1" applyProtection="1">
      <alignment horizontal="center" vertical="center"/>
    </xf>
    <xf numFmtId="171" fontId="1" fillId="0" borderId="15" xfId="4" applyNumberFormat="1" applyFont="1" applyFill="1" applyBorder="1" applyAlignment="1" applyProtection="1">
      <alignment horizontal="center" vertical="center"/>
      <protection locked="0"/>
    </xf>
    <xf numFmtId="10" fontId="1" fillId="0" borderId="15" xfId="4" applyNumberFormat="1" applyFont="1" applyFill="1" applyBorder="1" applyAlignment="1" applyProtection="1">
      <alignment horizontal="center" vertical="center"/>
      <protection locked="0"/>
    </xf>
    <xf numFmtId="1" fontId="1" fillId="0" borderId="15" xfId="4" applyNumberFormat="1" applyFont="1" applyFill="1" applyBorder="1" applyAlignment="1" applyProtection="1">
      <alignment horizontal="center" vertical="center"/>
    </xf>
    <xf numFmtId="168" fontId="1" fillId="0" borderId="15" xfId="4" applyNumberFormat="1" applyFont="1" applyFill="1" applyBorder="1" applyAlignment="1" applyProtection="1">
      <alignment horizontal="center" vertical="center"/>
    </xf>
    <xf numFmtId="168" fontId="1" fillId="0" borderId="16" xfId="4" applyNumberFormat="1" applyFont="1" applyFill="1" applyBorder="1" applyAlignment="1" applyProtection="1">
      <alignment horizontal="center" vertical="center"/>
    </xf>
    <xf numFmtId="0" fontId="1" fillId="0" borderId="15" xfId="4" applyFont="1" applyFill="1" applyBorder="1" applyAlignment="1" applyProtection="1">
      <alignment horizontal="left" vertical="center" wrapText="1"/>
      <protection locked="0"/>
    </xf>
    <xf numFmtId="0" fontId="3" fillId="0" borderId="14" xfId="4" applyFont="1" applyFill="1" applyBorder="1" applyAlignment="1" applyProtection="1">
      <alignment vertical="center"/>
    </xf>
    <xf numFmtId="0" fontId="23" fillId="0" borderId="15" xfId="4" applyFont="1" applyFill="1" applyBorder="1" applyAlignment="1" applyProtection="1">
      <alignment vertical="center"/>
    </xf>
    <xf numFmtId="170" fontId="23" fillId="0" borderId="15" xfId="4" applyNumberFormat="1" applyFont="1" applyFill="1" applyBorder="1" applyAlignment="1" applyProtection="1">
      <alignment horizontal="center" vertical="center"/>
    </xf>
    <xf numFmtId="170" fontId="23" fillId="0" borderId="15" xfId="4" applyNumberFormat="1" applyFont="1" applyFill="1" applyBorder="1" applyAlignment="1" applyProtection="1">
      <alignment horizontal="center" vertical="center"/>
      <protection locked="0"/>
    </xf>
    <xf numFmtId="167" fontId="23" fillId="0" borderId="15" xfId="4" applyNumberFormat="1" applyFont="1" applyFill="1" applyBorder="1" applyAlignment="1" applyProtection="1">
      <alignment horizontal="center" vertical="center"/>
    </xf>
    <xf numFmtId="171" fontId="23" fillId="0" borderId="15" xfId="4" applyNumberFormat="1" applyFont="1" applyFill="1" applyBorder="1" applyAlignment="1" applyProtection="1">
      <alignment horizontal="center" vertical="center"/>
      <protection locked="0"/>
    </xf>
    <xf numFmtId="10" fontId="23" fillId="0" borderId="15" xfId="4" applyNumberFormat="1" applyFont="1" applyFill="1" applyBorder="1" applyAlignment="1" applyProtection="1">
      <alignment horizontal="center" vertical="center"/>
      <protection locked="0"/>
    </xf>
    <xf numFmtId="1" fontId="23" fillId="0" borderId="15" xfId="4" applyNumberFormat="1" applyFont="1" applyFill="1" applyBorder="1" applyAlignment="1" applyProtection="1">
      <alignment horizontal="center" vertical="center"/>
    </xf>
    <xf numFmtId="168" fontId="23" fillId="0" borderId="15" xfId="4" applyNumberFormat="1" applyFont="1" applyFill="1" applyBorder="1" applyAlignment="1" applyProtection="1">
      <alignment horizontal="center" vertical="center"/>
    </xf>
    <xf numFmtId="168" fontId="23" fillId="0" borderId="16" xfId="4" applyNumberFormat="1" applyFont="1" applyFill="1" applyBorder="1" applyAlignment="1" applyProtection="1">
      <alignment horizontal="center" vertical="center"/>
    </xf>
    <xf numFmtId="0" fontId="24" fillId="0" borderId="14" xfId="4" applyFont="1" applyFill="1" applyBorder="1" applyAlignment="1" applyProtection="1">
      <alignment vertical="center"/>
    </xf>
    <xf numFmtId="0" fontId="7" fillId="0" borderId="14" xfId="4" applyFont="1" applyFill="1" applyBorder="1" applyAlignment="1" applyProtection="1">
      <alignment vertical="center"/>
    </xf>
    <xf numFmtId="0" fontId="7" fillId="0" borderId="15" xfId="4" applyFont="1" applyFill="1" applyBorder="1" applyAlignment="1" applyProtection="1">
      <alignment vertical="center"/>
    </xf>
    <xf numFmtId="170" fontId="9" fillId="0" borderId="15" xfId="4" applyNumberFormat="1" applyFont="1" applyFill="1" applyBorder="1" applyAlignment="1" applyProtection="1">
      <alignment horizontal="center" vertical="center"/>
    </xf>
    <xf numFmtId="164" fontId="9" fillId="0" borderId="15" xfId="4" applyNumberFormat="1" applyFont="1" applyFill="1" applyBorder="1" applyAlignment="1" applyProtection="1">
      <alignment horizontal="center" vertical="center"/>
    </xf>
    <xf numFmtId="1" fontId="7" fillId="0" borderId="15" xfId="4" applyNumberFormat="1" applyFont="1" applyFill="1" applyBorder="1" applyAlignment="1" applyProtection="1">
      <alignment vertical="center"/>
    </xf>
    <xf numFmtId="0" fontId="7" fillId="0" borderId="16" xfId="4" applyFont="1" applyFill="1" applyBorder="1" applyAlignment="1" applyProtection="1">
      <alignment vertical="center"/>
    </xf>
    <xf numFmtId="0" fontId="9" fillId="0" borderId="15" xfId="4" applyFont="1" applyFill="1" applyBorder="1" applyAlignment="1" applyProtection="1">
      <alignment horizontal="right" vertical="center"/>
    </xf>
    <xf numFmtId="172" fontId="13" fillId="0" borderId="15" xfId="4" applyNumberFormat="1" applyFont="1" applyFill="1" applyBorder="1" applyAlignment="1" applyProtection="1">
      <alignment horizontal="center" vertical="center"/>
      <protection locked="0"/>
    </xf>
    <xf numFmtId="0" fontId="9" fillId="0" borderId="15" xfId="4" applyFont="1" applyFill="1" applyBorder="1" applyAlignment="1" applyProtection="1">
      <alignment vertical="center"/>
    </xf>
    <xf numFmtId="0" fontId="9" fillId="0" borderId="15" xfId="4" applyFont="1" applyFill="1" applyBorder="1" applyAlignment="1" applyProtection="1">
      <alignment horizontal="center" vertical="center"/>
    </xf>
    <xf numFmtId="1" fontId="13" fillId="0" borderId="15" xfId="4" applyNumberFormat="1" applyFont="1" applyFill="1" applyBorder="1" applyAlignment="1" applyProtection="1">
      <alignment horizontal="center" vertical="center"/>
    </xf>
    <xf numFmtId="0" fontId="9" fillId="0" borderId="16" xfId="4" applyFont="1" applyFill="1" applyBorder="1" applyAlignment="1" applyProtection="1">
      <alignment vertical="center"/>
    </xf>
    <xf numFmtId="173" fontId="13" fillId="0" borderId="15" xfId="2" applyNumberFormat="1" applyFont="1" applyFill="1" applyBorder="1" applyAlignment="1" applyProtection="1">
      <alignment horizontal="center" vertical="center"/>
      <protection locked="0"/>
    </xf>
    <xf numFmtId="174" fontId="9" fillId="0" borderId="15" xfId="4" applyNumberFormat="1" applyFont="1" applyFill="1" applyBorder="1" applyAlignment="1" applyProtection="1">
      <alignment horizontal="center" vertical="center"/>
    </xf>
    <xf numFmtId="1" fontId="9" fillId="0" borderId="27" xfId="4" applyNumberFormat="1" applyFont="1" applyFill="1" applyBorder="1" applyAlignment="1" applyProtection="1">
      <alignment vertical="center"/>
    </xf>
    <xf numFmtId="0" fontId="0" fillId="0" borderId="15" xfId="0" applyFill="1" applyBorder="1" applyAlignment="1" applyProtection="1">
      <alignment vertical="center"/>
    </xf>
    <xf numFmtId="49" fontId="14" fillId="0" borderId="15" xfId="4" applyNumberFormat="1" applyFont="1" applyFill="1" applyBorder="1" applyAlignment="1" applyProtection="1">
      <alignment horizontal="left" vertical="center"/>
      <protection locked="0"/>
    </xf>
    <xf numFmtId="49" fontId="14" fillId="0" borderId="15" xfId="4" applyNumberFormat="1" applyFont="1" applyFill="1" applyBorder="1" applyAlignment="1" applyProtection="1">
      <alignment horizontal="left" vertical="center"/>
    </xf>
    <xf numFmtId="1" fontId="9" fillId="0" borderId="15" xfId="4" applyNumberFormat="1" applyFont="1" applyFill="1" applyBorder="1" applyAlignment="1" applyProtection="1">
      <alignment vertical="center"/>
    </xf>
    <xf numFmtId="1" fontId="17" fillId="0" borderId="34" xfId="4" applyNumberFormat="1" applyFont="1" applyFill="1" applyBorder="1" applyAlignment="1" applyProtection="1">
      <alignment vertical="center"/>
    </xf>
    <xf numFmtId="0" fontId="17" fillId="0" borderId="35" xfId="4" applyFont="1" applyFill="1" applyBorder="1" applyAlignment="1" applyProtection="1">
      <alignment vertical="center"/>
    </xf>
    <xf numFmtId="0" fontId="18" fillId="0" borderId="0" xfId="0" applyFont="1" applyFill="1" applyAlignment="1" applyProtection="1">
      <alignment vertical="center"/>
    </xf>
    <xf numFmtId="0" fontId="7" fillId="0" borderId="36" xfId="4" applyFont="1" applyFill="1" applyBorder="1" applyAlignment="1" applyProtection="1">
      <alignment vertical="center"/>
    </xf>
    <xf numFmtId="0" fontId="7" fillId="0" borderId="37" xfId="4" applyFont="1" applyFill="1" applyBorder="1" applyAlignment="1" applyProtection="1">
      <alignment vertical="center"/>
    </xf>
    <xf numFmtId="169" fontId="7" fillId="0" borderId="37" xfId="4" applyNumberFormat="1" applyFont="1" applyFill="1" applyBorder="1" applyAlignment="1" applyProtection="1">
      <alignment horizontal="center" vertical="center"/>
    </xf>
    <xf numFmtId="0" fontId="7" fillId="0" borderId="37" xfId="4" applyFont="1" applyFill="1" applyBorder="1" applyAlignment="1" applyProtection="1">
      <alignment horizontal="center" vertical="center"/>
    </xf>
    <xf numFmtId="1" fontId="7" fillId="0" borderId="37" xfId="4" applyNumberFormat="1" applyFont="1" applyFill="1" applyBorder="1" applyAlignment="1" applyProtection="1">
      <alignment vertical="center"/>
    </xf>
    <xf numFmtId="0" fontId="7" fillId="0" borderId="38" xfId="4" applyFont="1" applyFill="1" applyBorder="1" applyAlignment="1" applyProtection="1">
      <alignment vertical="center"/>
    </xf>
    <xf numFmtId="167" fontId="9" fillId="0" borderId="39" xfId="4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0" fontId="7" fillId="0" borderId="14" xfId="4" applyFont="1" applyFill="1" applyBorder="1" applyAlignment="1" applyProtection="1">
      <alignment horizontal="left" vertical="center"/>
    </xf>
    <xf numFmtId="168" fontId="9" fillId="0" borderId="15" xfId="4" applyNumberFormat="1" applyFont="1" applyFill="1" applyBorder="1" applyAlignment="1" applyProtection="1">
      <alignment horizontal="center" vertical="center"/>
    </xf>
    <xf numFmtId="168" fontId="9" fillId="0" borderId="16" xfId="4" applyNumberFormat="1" applyFont="1" applyFill="1" applyBorder="1" applyAlignment="1" applyProtection="1">
      <alignment horizontal="center" vertical="center"/>
    </xf>
    <xf numFmtId="174" fontId="9" fillId="0" borderId="39" xfId="4" applyNumberFormat="1" applyFont="1" applyFill="1" applyBorder="1" applyAlignment="1" applyProtection="1">
      <alignment horizontal="center" vertical="center"/>
    </xf>
    <xf numFmtId="167" fontId="9" fillId="0" borderId="15" xfId="4" applyNumberFormat="1" applyFont="1" applyFill="1" applyBorder="1" applyAlignment="1" applyProtection="1">
      <alignment horizontal="center" vertical="center"/>
    </xf>
    <xf numFmtId="0" fontId="0" fillId="0" borderId="14" xfId="0" applyFont="1" applyFill="1" applyBorder="1" applyAlignment="1" applyProtection="1">
      <alignment vertical="center"/>
    </xf>
    <xf numFmtId="0" fontId="0" fillId="0" borderId="15" xfId="0" applyFont="1" applyFill="1" applyBorder="1" applyAlignment="1" applyProtection="1">
      <alignment vertical="center"/>
    </xf>
    <xf numFmtId="0" fontId="0" fillId="0" borderId="16" xfId="0" applyFont="1" applyFill="1" applyBorder="1" applyAlignment="1" applyProtection="1">
      <alignment vertical="center"/>
    </xf>
    <xf numFmtId="1" fontId="9" fillId="0" borderId="15" xfId="4" applyNumberFormat="1" applyFont="1" applyFill="1" applyBorder="1" applyAlignment="1" applyProtection="1">
      <alignment horizontal="center" vertical="center"/>
    </xf>
    <xf numFmtId="0" fontId="7" fillId="0" borderId="18" xfId="4" applyFont="1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0" fontId="7" fillId="0" borderId="0" xfId="4" applyFont="1" applyFill="1" applyBorder="1" applyAlignment="1" applyProtection="1">
      <alignment vertical="center"/>
    </xf>
    <xf numFmtId="0" fontId="2" fillId="5" borderId="14" xfId="4" applyFont="1" applyFill="1" applyBorder="1" applyAlignment="1" applyProtection="1">
      <alignment horizontal="center" vertical="center"/>
    </xf>
    <xf numFmtId="170" fontId="2" fillId="5" borderId="15" xfId="4" applyNumberFormat="1" applyFont="1" applyFill="1" applyBorder="1" applyAlignment="1" applyProtection="1">
      <alignment horizontal="center" vertical="center"/>
    </xf>
    <xf numFmtId="170" fontId="21" fillId="5" borderId="15" xfId="5" applyNumberFormat="1" applyFont="1" applyFill="1" applyBorder="1" applyAlignment="1" applyProtection="1">
      <alignment horizontal="center" vertical="center"/>
    </xf>
    <xf numFmtId="0" fontId="2" fillId="5" borderId="15" xfId="4" applyFont="1" applyFill="1" applyBorder="1" applyAlignment="1" applyProtection="1">
      <alignment horizontal="center" vertical="center"/>
    </xf>
    <xf numFmtId="0" fontId="2" fillId="5" borderId="15" xfId="4" applyFont="1" applyFill="1" applyBorder="1" applyAlignment="1" applyProtection="1">
      <alignment vertical="center"/>
    </xf>
    <xf numFmtId="1" fontId="21" fillId="5" borderId="15" xfId="4" applyNumberFormat="1" applyFont="1" applyFill="1" applyBorder="1" applyAlignment="1" applyProtection="1">
      <alignment horizontal="center" vertical="center"/>
    </xf>
    <xf numFmtId="0" fontId="2" fillId="5" borderId="16" xfId="4" applyFont="1" applyFill="1" applyBorder="1" applyAlignment="1" applyProtection="1">
      <alignment vertical="center"/>
    </xf>
    <xf numFmtId="170" fontId="2" fillId="5" borderId="15" xfId="4" applyNumberFormat="1" applyFont="1" applyFill="1" applyBorder="1" applyAlignment="1" applyProtection="1">
      <alignment horizontal="center" vertical="center"/>
      <protection locked="0"/>
    </xf>
    <xf numFmtId="0" fontId="2" fillId="5" borderId="15" xfId="3" applyFont="1" applyFill="1" applyBorder="1" applyAlignment="1" applyProtection="1">
      <alignment horizontal="center" vertical="center" wrapText="1"/>
      <protection locked="0"/>
    </xf>
    <xf numFmtId="171" fontId="2" fillId="5" borderId="15" xfId="4" applyNumberFormat="1" applyFont="1" applyFill="1" applyBorder="1" applyAlignment="1" applyProtection="1">
      <alignment horizontal="center" vertical="center"/>
      <protection locked="0"/>
    </xf>
    <xf numFmtId="10" fontId="2" fillId="5" borderId="15" xfId="4" applyNumberFormat="1" applyFont="1" applyFill="1" applyBorder="1" applyAlignment="1" applyProtection="1">
      <alignment horizontal="center" vertical="center"/>
      <protection locked="0"/>
    </xf>
    <xf numFmtId="1" fontId="2" fillId="5" borderId="15" xfId="4" applyNumberFormat="1" applyFont="1" applyFill="1" applyBorder="1" applyAlignment="1" applyProtection="1">
      <alignment horizontal="center" vertical="center"/>
    </xf>
    <xf numFmtId="168" fontId="2" fillId="5" borderId="15" xfId="4" applyNumberFormat="1" applyFont="1" applyFill="1" applyBorder="1" applyAlignment="1" applyProtection="1">
      <alignment horizontal="center" vertical="center"/>
    </xf>
    <xf numFmtId="168" fontId="2" fillId="5" borderId="16" xfId="4" applyNumberFormat="1" applyFont="1" applyFill="1" applyBorder="1" applyAlignment="1" applyProtection="1">
      <alignment horizontal="center" vertical="center"/>
    </xf>
    <xf numFmtId="0" fontId="2" fillId="5" borderId="15" xfId="4" applyFont="1" applyFill="1" applyBorder="1" applyAlignment="1" applyProtection="1">
      <alignment horizontal="center" vertical="center"/>
      <protection locked="0"/>
    </xf>
    <xf numFmtId="0" fontId="2" fillId="5" borderId="15" xfId="3" applyFont="1" applyFill="1" applyBorder="1" applyAlignment="1" applyProtection="1">
      <alignment horizontal="left" vertical="center" wrapText="1"/>
      <protection locked="0"/>
    </xf>
    <xf numFmtId="170" fontId="20" fillId="5" borderId="15" xfId="4" applyNumberFormat="1" applyFont="1" applyFill="1" applyBorder="1" applyAlignment="1" applyProtection="1">
      <alignment horizontal="center" vertical="center"/>
    </xf>
    <xf numFmtId="170" fontId="20" fillId="5" borderId="15" xfId="4" applyNumberFormat="1" applyFont="1" applyFill="1" applyBorder="1" applyAlignment="1" applyProtection="1">
      <alignment horizontal="center" vertical="center"/>
      <protection locked="0"/>
    </xf>
    <xf numFmtId="167" fontId="20" fillId="5" borderId="15" xfId="4" applyNumberFormat="1" applyFont="1" applyFill="1" applyBorder="1" applyAlignment="1" applyProtection="1">
      <alignment horizontal="center" vertical="center"/>
    </xf>
    <xf numFmtId="0" fontId="20" fillId="5" borderId="15" xfId="3" applyFont="1" applyFill="1" applyBorder="1" applyAlignment="1" applyProtection="1">
      <alignment horizontal="left" vertical="center" wrapText="1"/>
      <protection locked="0"/>
    </xf>
    <xf numFmtId="171" fontId="20" fillId="5" borderId="15" xfId="4" applyNumberFormat="1" applyFont="1" applyFill="1" applyBorder="1" applyAlignment="1" applyProtection="1">
      <alignment horizontal="center" vertical="center"/>
      <protection locked="0"/>
    </xf>
    <xf numFmtId="10" fontId="20" fillId="5" borderId="15" xfId="4" applyNumberFormat="1" applyFont="1" applyFill="1" applyBorder="1" applyAlignment="1" applyProtection="1">
      <alignment horizontal="center" vertical="center"/>
      <protection locked="0"/>
    </xf>
    <xf numFmtId="1" fontId="20" fillId="5" borderId="15" xfId="4" applyNumberFormat="1" applyFont="1" applyFill="1" applyBorder="1" applyAlignment="1" applyProtection="1">
      <alignment horizontal="center" vertical="center"/>
    </xf>
    <xf numFmtId="168" fontId="20" fillId="5" borderId="15" xfId="4" applyNumberFormat="1" applyFont="1" applyFill="1" applyBorder="1" applyAlignment="1" applyProtection="1">
      <alignment horizontal="center" vertical="center"/>
    </xf>
    <xf numFmtId="168" fontId="20" fillId="5" borderId="16" xfId="4" applyNumberFormat="1" applyFont="1" applyFill="1" applyBorder="1" applyAlignment="1" applyProtection="1">
      <alignment horizontal="center" vertical="center"/>
    </xf>
    <xf numFmtId="0" fontId="2" fillId="5" borderId="24" xfId="0" applyFont="1" applyFill="1" applyBorder="1" applyAlignment="1" applyProtection="1">
      <alignment horizontal="center" vertical="center"/>
      <protection locked="0"/>
    </xf>
    <xf numFmtId="0" fontId="2" fillId="5" borderId="26" xfId="0" applyFont="1" applyFill="1" applyBorder="1" applyAlignment="1" applyProtection="1">
      <alignment horizontal="center" vertical="center"/>
      <protection locked="0"/>
    </xf>
    <xf numFmtId="167" fontId="2" fillId="5" borderId="26" xfId="0" applyNumberFormat="1" applyFont="1" applyFill="1" applyBorder="1" applyAlignment="1" applyProtection="1">
      <alignment horizontal="center" vertical="center"/>
      <protection locked="0"/>
    </xf>
    <xf numFmtId="168" fontId="2" fillId="5" borderId="26" xfId="1" applyNumberFormat="1" applyFont="1" applyFill="1" applyBorder="1" applyAlignment="1" applyProtection="1">
      <alignment horizontal="center" vertical="center"/>
    </xf>
    <xf numFmtId="169" fontId="2" fillId="5" borderId="23" xfId="5" applyNumberFormat="1" applyFont="1" applyFill="1" applyBorder="1" applyAlignment="1" applyProtection="1">
      <alignment horizontal="center" vertical="center"/>
      <protection locked="0"/>
    </xf>
    <xf numFmtId="0" fontId="2" fillId="5" borderId="11" xfId="3" applyFont="1" applyFill="1" applyBorder="1" applyAlignment="1" applyProtection="1">
      <alignment horizontal="center" vertical="center"/>
      <protection locked="0"/>
    </xf>
    <xf numFmtId="0" fontId="20" fillId="5" borderId="15" xfId="3" applyFont="1" applyFill="1" applyBorder="1" applyAlignment="1" applyProtection="1">
      <alignment horizontal="center" vertical="center"/>
      <protection locked="0"/>
    </xf>
    <xf numFmtId="0" fontId="20" fillId="5" borderId="19" xfId="3" applyFont="1" applyFill="1" applyBorder="1" applyAlignment="1" applyProtection="1">
      <alignment horizontal="center" vertical="center"/>
      <protection locked="0"/>
    </xf>
    <xf numFmtId="0" fontId="2" fillId="5" borderId="12" xfId="3" applyFont="1" applyFill="1" applyBorder="1" applyAlignment="1" applyProtection="1">
      <alignment horizontal="center" vertical="center"/>
      <protection locked="0"/>
    </xf>
    <xf numFmtId="0" fontId="2" fillId="5" borderId="16" xfId="3" applyFont="1" applyFill="1" applyBorder="1" applyAlignment="1" applyProtection="1">
      <alignment horizontal="center" vertical="center"/>
      <protection locked="0"/>
    </xf>
    <xf numFmtId="0" fontId="2" fillId="5" borderId="20" xfId="3" applyFont="1" applyFill="1" applyBorder="1" applyAlignment="1" applyProtection="1">
      <alignment horizontal="center" vertical="center"/>
      <protection locked="0"/>
    </xf>
    <xf numFmtId="0" fontId="2" fillId="5" borderId="15" xfId="3" applyFont="1" applyFill="1" applyBorder="1" applyAlignment="1" applyProtection="1">
      <alignment horizontal="center" vertical="center"/>
      <protection locked="0"/>
    </xf>
    <xf numFmtId="0" fontId="2" fillId="5" borderId="19" xfId="3" applyFont="1" applyFill="1" applyBorder="1" applyAlignment="1" applyProtection="1">
      <alignment horizontal="center" vertical="center"/>
      <protection locked="0"/>
    </xf>
    <xf numFmtId="49" fontId="25" fillId="0" borderId="20" xfId="6" applyNumberFormat="1" applyFill="1" applyBorder="1" applyAlignment="1" applyProtection="1">
      <alignment horizontal="left" vertical="center"/>
      <protection locked="0"/>
    </xf>
    <xf numFmtId="174" fontId="9" fillId="4" borderId="15" xfId="4" applyNumberFormat="1" applyFont="1" applyFill="1" applyBorder="1" applyAlignment="1" applyProtection="1">
      <alignment horizontal="center" vertical="center"/>
    </xf>
    <xf numFmtId="10" fontId="15" fillId="0" borderId="19" xfId="4" applyNumberFormat="1" applyFont="1" applyFill="1" applyBorder="1" applyAlignment="1" applyProtection="1">
      <alignment horizontal="center" vertical="center"/>
    </xf>
    <xf numFmtId="0" fontId="22" fillId="5" borderId="15" xfId="4" applyFont="1" applyFill="1" applyBorder="1" applyAlignment="1" applyProtection="1">
      <alignment horizontal="center" vertical="center" wrapText="1"/>
    </xf>
    <xf numFmtId="0" fontId="22" fillId="5" borderId="15" xfId="3" applyFont="1" applyFill="1" applyBorder="1" applyAlignment="1" applyProtection="1">
      <alignment horizontal="center" vertical="center"/>
      <protection locked="0"/>
    </xf>
    <xf numFmtId="0" fontId="22" fillId="5" borderId="15" xfId="3" applyFont="1" applyFill="1" applyBorder="1" applyAlignment="1" applyProtection="1">
      <alignment horizontal="center" vertical="center" wrapText="1"/>
      <protection locked="0"/>
    </xf>
    <xf numFmtId="0" fontId="22" fillId="5" borderId="15" xfId="4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  <xf numFmtId="0" fontId="3" fillId="0" borderId="9" xfId="3" applyFont="1" applyFill="1" applyBorder="1" applyAlignment="1" applyProtection="1">
      <alignment horizontal="center" vertical="center" wrapText="1"/>
    </xf>
    <xf numFmtId="0" fontId="3" fillId="0" borderId="13" xfId="3" applyFont="1" applyFill="1" applyBorder="1" applyAlignment="1" applyProtection="1">
      <alignment horizontal="center" vertical="center" wrapText="1"/>
    </xf>
    <xf numFmtId="0" fontId="3" fillId="0" borderId="17" xfId="3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17" fillId="0" borderId="40" xfId="4" applyFont="1" applyFill="1" applyBorder="1" applyAlignment="1" applyProtection="1">
      <alignment horizontal="center" vertical="center"/>
    </xf>
    <xf numFmtId="0" fontId="17" fillId="0" borderId="41" xfId="4" applyFont="1" applyFill="1" applyBorder="1" applyAlignment="1" applyProtection="1">
      <alignment horizontal="center" vertical="center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49" fontId="16" fillId="0" borderId="2" xfId="0" applyNumberFormat="1" applyFont="1" applyFill="1" applyBorder="1" applyAlignment="1" applyProtection="1">
      <alignment horizontal="left" vertical="center"/>
      <protection locked="0"/>
    </xf>
    <xf numFmtId="49" fontId="16" fillId="0" borderId="3" xfId="0" applyNumberFormat="1" applyFont="1" applyFill="1" applyBorder="1" applyAlignment="1" applyProtection="1">
      <alignment horizontal="left" vertical="center"/>
      <protection locked="0"/>
    </xf>
    <xf numFmtId="49" fontId="16" fillId="0" borderId="4" xfId="0" applyNumberFormat="1" applyFont="1" applyFill="1" applyBorder="1" applyAlignment="1" applyProtection="1">
      <alignment horizontal="lef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49" fontId="16" fillId="0" borderId="5" xfId="0" applyNumberFormat="1" applyFont="1" applyFill="1" applyBorder="1" applyAlignment="1" applyProtection="1">
      <alignment horizontal="left" vertical="center"/>
      <protection locked="0"/>
    </xf>
    <xf numFmtId="49" fontId="16" fillId="0" borderId="6" xfId="0" applyNumberFormat="1" applyFont="1" applyFill="1" applyBorder="1" applyAlignment="1" applyProtection="1">
      <alignment horizontal="left" vertical="center"/>
      <protection locked="0"/>
    </xf>
    <xf numFmtId="49" fontId="16" fillId="0" borderId="7" xfId="0" applyNumberFormat="1" applyFont="1" applyFill="1" applyBorder="1" applyAlignment="1" applyProtection="1">
      <alignment horizontal="left" vertical="center"/>
      <protection locked="0"/>
    </xf>
    <xf numFmtId="49" fontId="16" fillId="0" borderId="8" xfId="0" applyNumberFormat="1" applyFont="1" applyFill="1" applyBorder="1" applyAlignment="1" applyProtection="1">
      <alignment horizontal="left" vertical="center"/>
      <protection locked="0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731575</xdr:colOff>
      <xdr:row>1</xdr:row>
      <xdr:rowOff>60852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697106" y="191821"/>
          <a:ext cx="251292" cy="6367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i@yinengsz.com;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21" zoomScale="80" zoomScaleNormal="80" zoomScalePageLayoutView="80" workbookViewId="0">
      <selection activeCell="E55" sqref="E55:F55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39.83203125" style="2" bestFit="1" customWidth="1"/>
    <col min="4" max="4" width="24.83203125" style="2" customWidth="1"/>
    <col min="5" max="5" width="22.33203125" style="2" customWidth="1"/>
    <col min="6" max="6" width="23" style="2" customWidth="1"/>
    <col min="7" max="7" width="25.33203125" style="2" customWidth="1"/>
    <col min="8" max="8" width="25" style="2" customWidth="1"/>
    <col min="9" max="14" width="20.1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2" ht="10.5" customHeight="1" thickBot="1"/>
    <row r="2" spans="2:22" s="5" customFormat="1" ht="22.5" customHeight="1">
      <c r="B2" s="1" t="s">
        <v>91</v>
      </c>
      <c r="C2" s="3"/>
      <c r="D2" s="3"/>
      <c r="E2" s="3"/>
      <c r="F2" s="3"/>
      <c r="G2" s="3"/>
      <c r="H2" s="4"/>
      <c r="M2" s="6"/>
      <c r="N2" s="7"/>
      <c r="O2" s="6"/>
      <c r="P2" s="6"/>
      <c r="Q2" s="6"/>
      <c r="R2" s="6"/>
    </row>
    <row r="3" spans="2:22" s="11" customFormat="1" ht="14.25" customHeight="1">
      <c r="B3" s="8" t="s">
        <v>0</v>
      </c>
      <c r="C3" s="9"/>
      <c r="D3" s="9"/>
      <c r="E3" s="9"/>
      <c r="F3" s="9"/>
      <c r="G3" s="9"/>
      <c r="H3" s="10"/>
      <c r="M3" s="12"/>
      <c r="N3" s="13"/>
      <c r="O3" s="12"/>
      <c r="P3" s="12"/>
      <c r="Q3" s="12"/>
      <c r="R3" s="12"/>
    </row>
    <row r="4" spans="2:22" s="11" customFormat="1" ht="14.25" customHeight="1">
      <c r="B4" s="8" t="s">
        <v>1</v>
      </c>
      <c r="C4" s="9"/>
      <c r="D4" s="9"/>
      <c r="E4" s="9"/>
      <c r="F4" s="9"/>
      <c r="G4" s="9"/>
      <c r="H4" s="10"/>
      <c r="M4" s="12"/>
      <c r="N4" s="13"/>
      <c r="O4" s="12"/>
      <c r="P4" s="12"/>
      <c r="Q4" s="12"/>
      <c r="R4" s="12"/>
    </row>
    <row r="5" spans="2:22" s="11" customFormat="1" ht="14.25" customHeight="1" thickBot="1">
      <c r="B5" s="14" t="s">
        <v>2</v>
      </c>
      <c r="C5" s="15"/>
      <c r="D5" s="15"/>
      <c r="E5" s="15"/>
      <c r="F5" s="15"/>
      <c r="G5" s="15"/>
      <c r="H5" s="16"/>
      <c r="M5" s="12"/>
      <c r="N5" s="17"/>
      <c r="O5" s="12"/>
      <c r="P5" s="12"/>
      <c r="Q5" s="12"/>
      <c r="R5" s="12"/>
    </row>
    <row r="6" spans="2:22" s="20" customFormat="1" ht="14.25" customHeight="1" thickBot="1">
      <c r="B6" s="18"/>
      <c r="C6" s="19"/>
      <c r="D6" s="19"/>
      <c r="E6" s="19"/>
      <c r="F6" s="19"/>
      <c r="G6" s="19"/>
      <c r="H6" s="19"/>
      <c r="N6" s="21"/>
    </row>
    <row r="7" spans="2:22" s="27" customFormat="1" ht="14.25" customHeight="1">
      <c r="B7" s="333" t="s">
        <v>3</v>
      </c>
      <c r="C7" s="22" t="s">
        <v>4</v>
      </c>
      <c r="D7" s="23" t="s">
        <v>59</v>
      </c>
      <c r="E7" s="24" t="s">
        <v>5</v>
      </c>
      <c r="F7" s="23" t="s">
        <v>61</v>
      </c>
      <c r="G7" s="25" t="s">
        <v>6</v>
      </c>
      <c r="H7" s="26" t="s">
        <v>63</v>
      </c>
      <c r="Q7" s="28"/>
      <c r="R7" s="28"/>
      <c r="S7" s="28"/>
      <c r="T7" s="28"/>
      <c r="U7" s="28"/>
      <c r="V7" s="28"/>
    </row>
    <row r="8" spans="2:22" s="34" customFormat="1" ht="14.25" customHeight="1">
      <c r="B8" s="334"/>
      <c r="C8" s="29" t="s">
        <v>7</v>
      </c>
      <c r="D8" s="30" t="s">
        <v>60</v>
      </c>
      <c r="E8" s="31" t="s">
        <v>8</v>
      </c>
      <c r="F8" s="30" t="s">
        <v>62</v>
      </c>
      <c r="G8" s="32" t="s">
        <v>9</v>
      </c>
      <c r="H8" s="33" t="s">
        <v>90</v>
      </c>
      <c r="Q8" s="35"/>
      <c r="R8" s="35"/>
      <c r="S8" s="35"/>
      <c r="T8" s="35"/>
      <c r="U8" s="35"/>
      <c r="V8" s="36"/>
    </row>
    <row r="9" spans="2:22" s="43" customFormat="1" ht="14.25" customHeight="1" thickBot="1">
      <c r="B9" s="335"/>
      <c r="C9" s="37" t="s">
        <v>10</v>
      </c>
      <c r="D9" s="38" t="s">
        <v>60</v>
      </c>
      <c r="E9" s="39" t="s">
        <v>11</v>
      </c>
      <c r="F9" s="40">
        <v>42005</v>
      </c>
      <c r="G9" s="41" t="s">
        <v>12</v>
      </c>
      <c r="H9" s="42" t="s">
        <v>64</v>
      </c>
      <c r="Q9" s="35"/>
      <c r="R9" s="35"/>
      <c r="S9" s="35"/>
      <c r="T9" s="35"/>
      <c r="U9" s="35"/>
      <c r="V9" s="44"/>
    </row>
    <row r="10" spans="2:22" s="50" customFormat="1" ht="14.25" customHeight="1">
      <c r="B10" s="45"/>
      <c r="C10" s="46"/>
      <c r="D10" s="47"/>
      <c r="E10" s="46"/>
      <c r="F10" s="47"/>
      <c r="G10" s="48"/>
      <c r="H10" s="49"/>
      <c r="Q10" s="51"/>
      <c r="R10" s="51"/>
      <c r="S10" s="51"/>
      <c r="T10" s="51"/>
      <c r="U10" s="51"/>
      <c r="V10" s="46"/>
    </row>
    <row r="11" spans="2:22" s="55" customFormat="1" ht="9" customHeight="1" thickBot="1">
      <c r="B11" s="2"/>
      <c r="C11" s="52"/>
      <c r="D11" s="53"/>
      <c r="E11" s="53"/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</row>
    <row r="12" spans="2:22" ht="15" customHeight="1">
      <c r="B12" s="336" t="s">
        <v>13</v>
      </c>
      <c r="C12" s="56" t="s">
        <v>14</v>
      </c>
      <c r="D12" s="57">
        <v>123</v>
      </c>
      <c r="E12" s="24" t="s">
        <v>15</v>
      </c>
      <c r="F12" s="58">
        <v>8</v>
      </c>
      <c r="I12" s="54"/>
      <c r="J12" s="54"/>
      <c r="K12" s="54"/>
      <c r="L12" s="54"/>
      <c r="M12" s="54"/>
      <c r="N12" s="54"/>
      <c r="O12" s="54"/>
      <c r="P12" s="54"/>
    </row>
    <row r="13" spans="2:22">
      <c r="B13" s="337"/>
      <c r="C13" s="59" t="s">
        <v>16</v>
      </c>
      <c r="D13" s="60" t="s">
        <v>89</v>
      </c>
      <c r="E13" s="31" t="s">
        <v>17</v>
      </c>
      <c r="F13" s="61">
        <v>2</v>
      </c>
      <c r="I13" s="54"/>
      <c r="J13" s="54"/>
      <c r="K13" s="54"/>
      <c r="L13" s="54"/>
      <c r="M13" s="54"/>
      <c r="N13" s="54"/>
      <c r="O13" s="54"/>
      <c r="P13" s="54"/>
    </row>
    <row r="14" spans="2:22" ht="15" thickBot="1">
      <c r="B14" s="338"/>
      <c r="C14" s="62" t="s">
        <v>18</v>
      </c>
      <c r="D14" s="63">
        <v>12345</v>
      </c>
      <c r="E14" s="39" t="s">
        <v>19</v>
      </c>
      <c r="F14" s="64">
        <v>365</v>
      </c>
      <c r="I14" s="54"/>
      <c r="J14" s="54"/>
      <c r="K14" s="54"/>
      <c r="L14" s="54"/>
      <c r="M14" s="54"/>
      <c r="N14" s="54"/>
      <c r="O14" s="54"/>
      <c r="P14" s="54"/>
    </row>
    <row r="15" spans="2:22" s="70" customFormat="1" ht="15" thickBot="1">
      <c r="B15" s="65"/>
      <c r="C15" s="66"/>
      <c r="D15" s="67"/>
      <c r="E15" s="68"/>
      <c r="F15" s="45"/>
      <c r="G15" s="46"/>
      <c r="H15" s="47"/>
      <c r="I15" s="69"/>
      <c r="J15" s="69"/>
      <c r="K15" s="69"/>
      <c r="L15" s="69"/>
      <c r="M15" s="69"/>
      <c r="N15" s="69"/>
      <c r="O15" s="69"/>
      <c r="P15" s="69"/>
    </row>
    <row r="16" spans="2:22" s="77" customFormat="1" ht="29" hidden="1" thickBot="1">
      <c r="B16" s="71"/>
      <c r="C16" s="72"/>
      <c r="D16" s="67" t="str">
        <f>D18&amp;"/"&amp;D19&amp;"/"&amp;TEXT(D20,"$#,###.000")&amp;"/"&amp;TEXT(D22,"$#,###.000")</f>
        <v>Plastic Component A/TPE/ABS/PP…/$.200/$.020</v>
      </c>
      <c r="E16" s="73" t="str">
        <f t="shared" ref="E16:N16" si="0">E18&amp;"/"&amp;E19&amp;"/"&amp;TEXT(E20,"$#,###.000")&amp;"/"&amp;TEXT(E22,"$#,###.000")</f>
        <v>Alloy Component B/Alum/Steel/Copper…/$.400/$.080</v>
      </c>
      <c r="F16" s="74" t="str">
        <f t="shared" si="0"/>
        <v>Plastic Component C/TPE/ABS/PP…/$.600/$.180</v>
      </c>
      <c r="G16" s="75" t="str">
        <f t="shared" si="0"/>
        <v>Alloy Component D/Alum/Steel/Copper…/$.800/$.320</v>
      </c>
      <c r="H16" s="75" t="str">
        <f t="shared" si="0"/>
        <v>Fabric Component E/Nylon/Leather/Cotton/…/$1.000/$.500</v>
      </c>
      <c r="I16" s="76" t="str">
        <f t="shared" si="0"/>
        <v>//$.000/$.000</v>
      </c>
      <c r="J16" s="76" t="str">
        <f t="shared" si="0"/>
        <v>//$.000/$.000</v>
      </c>
      <c r="K16" s="76" t="str">
        <f t="shared" si="0"/>
        <v>//$.000/$.000</v>
      </c>
      <c r="L16" s="76" t="str">
        <f t="shared" si="0"/>
        <v>//$.000/$.000</v>
      </c>
      <c r="M16" s="76" t="str">
        <f t="shared" si="0"/>
        <v>//$.000/$.000</v>
      </c>
      <c r="N16" s="76" t="str">
        <f t="shared" si="0"/>
        <v>//$.000/$.000</v>
      </c>
    </row>
    <row r="17" spans="2:23" s="77" customFormat="1" ht="15" hidden="1" thickBot="1">
      <c r="B17" s="71"/>
      <c r="C17" s="72"/>
      <c r="D17" s="67">
        <f>IF(D22&gt;0,1,"")</f>
        <v>1</v>
      </c>
      <c r="E17" s="73">
        <f t="shared" ref="E17:N17" si="1">IF(E22&gt;0,1,"")</f>
        <v>1</v>
      </c>
      <c r="F17" s="74">
        <f t="shared" si="1"/>
        <v>1</v>
      </c>
      <c r="G17" s="75">
        <f t="shared" si="1"/>
        <v>1</v>
      </c>
      <c r="H17" s="75">
        <f t="shared" si="1"/>
        <v>1</v>
      </c>
      <c r="I17" s="76" t="str">
        <f t="shared" si="1"/>
        <v/>
      </c>
      <c r="J17" s="76" t="str">
        <f t="shared" si="1"/>
        <v/>
      </c>
      <c r="K17" s="76" t="str">
        <f t="shared" si="1"/>
        <v/>
      </c>
      <c r="L17" s="76" t="str">
        <f t="shared" si="1"/>
        <v/>
      </c>
      <c r="M17" s="76" t="str">
        <f t="shared" si="1"/>
        <v/>
      </c>
      <c r="N17" s="76" t="str">
        <f t="shared" si="1"/>
        <v/>
      </c>
    </row>
    <row r="18" spans="2:23">
      <c r="B18" s="336" t="s">
        <v>20</v>
      </c>
      <c r="C18" s="56" t="s">
        <v>21</v>
      </c>
      <c r="D18" s="78" t="s">
        <v>65</v>
      </c>
      <c r="E18" s="57" t="s">
        <v>66</v>
      </c>
      <c r="F18" s="57" t="s">
        <v>67</v>
      </c>
      <c r="G18" s="57" t="s">
        <v>71</v>
      </c>
      <c r="H18" s="57" t="s">
        <v>70</v>
      </c>
      <c r="I18" s="57"/>
      <c r="J18" s="57"/>
      <c r="K18" s="57"/>
      <c r="L18" s="57"/>
      <c r="M18" s="57"/>
      <c r="N18" s="79"/>
      <c r="O18" s="54"/>
      <c r="P18" s="54"/>
      <c r="Q18" s="54"/>
      <c r="R18" s="54"/>
    </row>
    <row r="19" spans="2:23">
      <c r="B19" s="337"/>
      <c r="C19" s="59" t="s">
        <v>22</v>
      </c>
      <c r="D19" s="80" t="s">
        <v>68</v>
      </c>
      <c r="E19" s="81" t="s">
        <v>69</v>
      </c>
      <c r="F19" s="81" t="s">
        <v>68</v>
      </c>
      <c r="G19" s="81" t="s">
        <v>69</v>
      </c>
      <c r="H19" s="81" t="s">
        <v>72</v>
      </c>
      <c r="I19" s="81"/>
      <c r="J19" s="81"/>
      <c r="K19" s="81"/>
      <c r="L19" s="81"/>
      <c r="M19" s="81"/>
      <c r="N19" s="82"/>
      <c r="O19" s="54"/>
      <c r="P19" s="54"/>
      <c r="Q19" s="54"/>
      <c r="R19" s="54"/>
    </row>
    <row r="20" spans="2:23">
      <c r="B20" s="337"/>
      <c r="C20" s="59" t="s">
        <v>23</v>
      </c>
      <c r="D20" s="83">
        <v>0.2</v>
      </c>
      <c r="E20" s="84">
        <v>0.4</v>
      </c>
      <c r="F20" s="84">
        <v>0.6</v>
      </c>
      <c r="G20" s="84">
        <v>0.8</v>
      </c>
      <c r="H20" s="84">
        <v>1</v>
      </c>
      <c r="I20" s="84"/>
      <c r="J20" s="84"/>
      <c r="K20" s="84"/>
      <c r="L20" s="84"/>
      <c r="M20" s="84"/>
      <c r="N20" s="85"/>
      <c r="O20" s="54"/>
      <c r="P20" s="54"/>
      <c r="Q20" s="54"/>
      <c r="R20" s="54"/>
    </row>
    <row r="21" spans="2:23">
      <c r="B21" s="337"/>
      <c r="C21" s="59" t="s">
        <v>24</v>
      </c>
      <c r="D21" s="80">
        <v>0.1</v>
      </c>
      <c r="E21" s="81">
        <v>0.2</v>
      </c>
      <c r="F21" s="81">
        <v>0.3</v>
      </c>
      <c r="G21" s="81">
        <v>0.4</v>
      </c>
      <c r="H21" s="81">
        <v>0.5</v>
      </c>
      <c r="I21" s="81"/>
      <c r="J21" s="81"/>
      <c r="K21" s="81"/>
      <c r="L21" s="81"/>
      <c r="M21" s="81"/>
      <c r="N21" s="82"/>
      <c r="O21" s="54"/>
      <c r="P21" s="54"/>
      <c r="Q21" s="54"/>
      <c r="R21" s="54"/>
    </row>
    <row r="22" spans="2:23">
      <c r="B22" s="337"/>
      <c r="C22" s="59" t="s">
        <v>25</v>
      </c>
      <c r="D22" s="86">
        <f t="shared" ref="D22:I22" si="2">D20*D21</f>
        <v>2.0000000000000004E-2</v>
      </c>
      <c r="E22" s="87">
        <f t="shared" si="2"/>
        <v>8.0000000000000016E-2</v>
      </c>
      <c r="F22" s="87">
        <f t="shared" si="2"/>
        <v>0.18</v>
      </c>
      <c r="G22" s="87">
        <f t="shared" si="2"/>
        <v>0.32000000000000006</v>
      </c>
      <c r="H22" s="87">
        <f t="shared" si="2"/>
        <v>0.5</v>
      </c>
      <c r="I22" s="87">
        <f t="shared" si="2"/>
        <v>0</v>
      </c>
      <c r="J22" s="87">
        <f>J20*J21</f>
        <v>0</v>
      </c>
      <c r="K22" s="87">
        <f>K20*K21</f>
        <v>0</v>
      </c>
      <c r="L22" s="87">
        <f>L20*L21</f>
        <v>0</v>
      </c>
      <c r="M22" s="87">
        <f>M20*M21</f>
        <v>0</v>
      </c>
      <c r="N22" s="88">
        <f>N20*N21</f>
        <v>0</v>
      </c>
      <c r="O22" s="54"/>
      <c r="P22" s="54"/>
      <c r="Q22" s="54"/>
      <c r="R22" s="54"/>
    </row>
    <row r="23" spans="2:23">
      <c r="B23" s="337"/>
      <c r="C23" s="59" t="s">
        <v>26</v>
      </c>
      <c r="D23" s="80">
        <v>2</v>
      </c>
      <c r="E23" s="60">
        <v>2</v>
      </c>
      <c r="F23" s="60">
        <v>1</v>
      </c>
      <c r="G23" s="60">
        <v>1</v>
      </c>
      <c r="H23" s="60">
        <v>1</v>
      </c>
      <c r="I23" s="60"/>
      <c r="J23" s="60"/>
      <c r="K23" s="60"/>
      <c r="L23" s="60"/>
      <c r="M23" s="60"/>
      <c r="N23" s="89"/>
      <c r="O23" s="54"/>
      <c r="P23" s="54"/>
      <c r="Q23" s="54"/>
      <c r="R23" s="54"/>
    </row>
    <row r="24" spans="2:23" ht="15" thickBot="1">
      <c r="B24" s="338"/>
      <c r="C24" s="62" t="s">
        <v>27</v>
      </c>
      <c r="D24" s="90">
        <f t="shared" ref="D24:N24" si="3">(D22*D23)</f>
        <v>4.0000000000000008E-2</v>
      </c>
      <c r="E24" s="91">
        <f t="shared" si="3"/>
        <v>0.16000000000000003</v>
      </c>
      <c r="F24" s="91">
        <f t="shared" si="3"/>
        <v>0.18</v>
      </c>
      <c r="G24" s="91">
        <f t="shared" si="3"/>
        <v>0.32000000000000006</v>
      </c>
      <c r="H24" s="91">
        <f t="shared" si="3"/>
        <v>0.5</v>
      </c>
      <c r="I24" s="91">
        <f t="shared" si="3"/>
        <v>0</v>
      </c>
      <c r="J24" s="91">
        <f t="shared" si="3"/>
        <v>0</v>
      </c>
      <c r="K24" s="91">
        <f t="shared" si="3"/>
        <v>0</v>
      </c>
      <c r="L24" s="91">
        <f t="shared" si="3"/>
        <v>0</v>
      </c>
      <c r="M24" s="91">
        <f t="shared" si="3"/>
        <v>0</v>
      </c>
      <c r="N24" s="92">
        <f t="shared" si="3"/>
        <v>0</v>
      </c>
      <c r="O24" s="54"/>
      <c r="P24" s="54"/>
      <c r="Q24" s="54"/>
      <c r="R24" s="54"/>
      <c r="S24" s="54"/>
      <c r="T24" s="54"/>
      <c r="U24" s="54"/>
      <c r="V24" s="54"/>
      <c r="W24" s="54"/>
    </row>
    <row r="25" spans="2:23" s="55" customFormat="1" ht="14.25" customHeight="1" thickBot="1">
      <c r="B25" s="93"/>
      <c r="C25" s="94"/>
      <c r="D25" s="95"/>
      <c r="E25" s="95"/>
      <c r="F25" s="95"/>
      <c r="G25" s="96"/>
      <c r="H25" s="96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2:23" ht="28">
      <c r="B26" s="97" t="s">
        <v>28</v>
      </c>
      <c r="C26" s="98" t="s">
        <v>29</v>
      </c>
      <c r="D26" s="99" t="s">
        <v>30</v>
      </c>
      <c r="E26" s="99" t="s">
        <v>31</v>
      </c>
      <c r="F26" s="99" t="s">
        <v>32</v>
      </c>
      <c r="G26" s="100" t="s">
        <v>33</v>
      </c>
      <c r="H26" s="101" t="s">
        <v>34</v>
      </c>
      <c r="I26" s="102" t="s">
        <v>35</v>
      </c>
      <c r="J26" s="103" t="s">
        <v>36</v>
      </c>
      <c r="K26" s="100" t="s">
        <v>37</v>
      </c>
      <c r="L26" s="99" t="s">
        <v>38</v>
      </c>
      <c r="M26" s="99" t="s">
        <v>39</v>
      </c>
      <c r="N26" s="104" t="s">
        <v>40</v>
      </c>
      <c r="O26" s="54"/>
      <c r="P26" s="54"/>
    </row>
    <row r="27" spans="2:23">
      <c r="B27" s="105">
        <v>0</v>
      </c>
      <c r="C27" s="106"/>
      <c r="D27" s="107">
        <f>E27+F27</f>
        <v>1.2000000000000002</v>
      </c>
      <c r="E27" s="108">
        <f>SUM(D24:J24)</f>
        <v>1.2000000000000002</v>
      </c>
      <c r="F27" s="109">
        <v>0</v>
      </c>
      <c r="G27" s="106"/>
      <c r="H27" s="106"/>
      <c r="I27" s="106"/>
      <c r="J27" s="110" t="s">
        <v>41</v>
      </c>
      <c r="K27" s="106"/>
      <c r="L27" s="106"/>
      <c r="M27" s="106"/>
      <c r="N27" s="111"/>
      <c r="O27" s="54"/>
      <c r="P27" s="54"/>
    </row>
    <row r="28" spans="2:23">
      <c r="B28" s="105">
        <v>1</v>
      </c>
      <c r="C28" s="30" t="s">
        <v>73</v>
      </c>
      <c r="D28" s="107">
        <f t="shared" ref="D28:D55" si="4">D27+E28+F28</f>
        <v>1.2400555555555557</v>
      </c>
      <c r="E28" s="112">
        <v>0</v>
      </c>
      <c r="F28" s="113">
        <f t="shared" ref="F28:F55" si="5">SUM(L28:N28)</f>
        <v>4.0055555555555573E-2</v>
      </c>
      <c r="G28" s="114" t="s">
        <v>74</v>
      </c>
      <c r="H28" s="115">
        <v>5</v>
      </c>
      <c r="I28" s="116">
        <v>0.99</v>
      </c>
      <c r="J28" s="117">
        <f t="shared" ref="J28:J54" si="6">(1-I28)*J29+J29</f>
        <v>14740.740730737951</v>
      </c>
      <c r="K28" s="118">
        <v>20</v>
      </c>
      <c r="L28" s="119">
        <f t="shared" ref="L28:L55" si="7">(K28/3600)*H28</f>
        <v>2.777777777777778E-2</v>
      </c>
      <c r="M28" s="119">
        <f t="shared" ref="M28:M55" si="8">(1-I28)*L28</f>
        <v>2.7777777777777805E-4</v>
      </c>
      <c r="N28" s="120">
        <f t="shared" ref="N28:N55" si="9">(1-I28)*D27</f>
        <v>1.2000000000000012E-2</v>
      </c>
      <c r="O28" s="54"/>
      <c r="P28" s="54"/>
    </row>
    <row r="29" spans="2:23">
      <c r="B29" s="105">
        <v>2</v>
      </c>
      <c r="C29" s="121" t="s">
        <v>75</v>
      </c>
      <c r="D29" s="107">
        <f t="shared" si="4"/>
        <v>1.3084900000000002</v>
      </c>
      <c r="E29" s="112">
        <v>0</v>
      </c>
      <c r="F29" s="113">
        <f t="shared" si="5"/>
        <v>6.8434444444444464E-2</v>
      </c>
      <c r="G29" s="114" t="s">
        <v>76</v>
      </c>
      <c r="H29" s="115">
        <v>7</v>
      </c>
      <c r="I29" s="116">
        <v>0.98</v>
      </c>
      <c r="J29" s="117">
        <f t="shared" si="6"/>
        <v>14594.792802710843</v>
      </c>
      <c r="K29" s="118">
        <v>22</v>
      </c>
      <c r="L29" s="119">
        <f t="shared" si="7"/>
        <v>4.2777777777777783E-2</v>
      </c>
      <c r="M29" s="119">
        <f t="shared" si="8"/>
        <v>8.5555555555555645E-4</v>
      </c>
      <c r="N29" s="120">
        <f t="shared" si="9"/>
        <v>2.4801111111111135E-2</v>
      </c>
      <c r="O29" s="54"/>
      <c r="P29" s="54"/>
    </row>
    <row r="30" spans="2:23">
      <c r="B30" s="105">
        <v>3</v>
      </c>
      <c r="C30" s="121" t="s">
        <v>77</v>
      </c>
      <c r="D30" s="107">
        <f t="shared" si="4"/>
        <v>1.362622477777778</v>
      </c>
      <c r="E30" s="112">
        <v>0</v>
      </c>
      <c r="F30" s="113">
        <f t="shared" si="5"/>
        <v>5.413247777777782E-2</v>
      </c>
      <c r="G30" s="114" t="s">
        <v>80</v>
      </c>
      <c r="H30" s="115">
        <v>10</v>
      </c>
      <c r="I30" s="116">
        <v>0.97</v>
      </c>
      <c r="J30" s="117">
        <f t="shared" si="6"/>
        <v>14308.620394814552</v>
      </c>
      <c r="K30" s="118">
        <v>5.2</v>
      </c>
      <c r="L30" s="119">
        <f t="shared" si="7"/>
        <v>1.4444444444444446E-2</v>
      </c>
      <c r="M30" s="119">
        <f t="shared" si="8"/>
        <v>4.3333333333333375E-4</v>
      </c>
      <c r="N30" s="120">
        <f t="shared" si="9"/>
        <v>3.9254700000000038E-2</v>
      </c>
      <c r="O30" s="54"/>
      <c r="P30" s="54"/>
    </row>
    <row r="31" spans="2:23">
      <c r="B31" s="105">
        <v>4</v>
      </c>
      <c r="C31" s="121" t="s">
        <v>78</v>
      </c>
      <c r="D31" s="107">
        <f t="shared" si="4"/>
        <v>1.4166487025555559</v>
      </c>
      <c r="E31" s="112">
        <v>0</v>
      </c>
      <c r="F31" s="113">
        <f t="shared" si="5"/>
        <v>5.4026224777777791E-2</v>
      </c>
      <c r="G31" s="114" t="s">
        <v>79</v>
      </c>
      <c r="H31" s="115">
        <v>8</v>
      </c>
      <c r="I31" s="116">
        <v>0.99</v>
      </c>
      <c r="J31" s="117">
        <f t="shared" si="6"/>
        <v>13891.864460985002</v>
      </c>
      <c r="K31" s="118">
        <v>18</v>
      </c>
      <c r="L31" s="119">
        <f t="shared" si="7"/>
        <v>0.04</v>
      </c>
      <c r="M31" s="119">
        <f t="shared" si="8"/>
        <v>4.0000000000000034E-4</v>
      </c>
      <c r="N31" s="120">
        <f t="shared" si="9"/>
        <v>1.3626224777777793E-2</v>
      </c>
      <c r="O31" s="54"/>
      <c r="P31" s="54"/>
    </row>
    <row r="32" spans="2:23">
      <c r="B32" s="105">
        <v>5</v>
      </c>
      <c r="C32" s="121" t="s">
        <v>77</v>
      </c>
      <c r="D32" s="107">
        <f t="shared" si="4"/>
        <v>1.4484901895811115</v>
      </c>
      <c r="E32" s="112">
        <v>0</v>
      </c>
      <c r="F32" s="113">
        <f t="shared" si="5"/>
        <v>3.1841487025555573E-2</v>
      </c>
      <c r="G32" s="114" t="s">
        <v>81</v>
      </c>
      <c r="H32" s="115">
        <v>9</v>
      </c>
      <c r="I32" s="116">
        <v>0.99</v>
      </c>
      <c r="J32" s="117">
        <f t="shared" si="6"/>
        <v>13754.321248500002</v>
      </c>
      <c r="K32" s="118">
        <v>7</v>
      </c>
      <c r="L32" s="119">
        <f t="shared" si="7"/>
        <v>1.7499999999999998E-2</v>
      </c>
      <c r="M32" s="119">
        <f t="shared" si="8"/>
        <v>1.7500000000000013E-4</v>
      </c>
      <c r="N32" s="120">
        <f t="shared" si="9"/>
        <v>1.4166487025555572E-2</v>
      </c>
      <c r="O32" s="54"/>
      <c r="P32" s="54"/>
    </row>
    <row r="33" spans="2:16">
      <c r="B33" s="105">
        <v>6</v>
      </c>
      <c r="C33" s="30" t="s">
        <v>82</v>
      </c>
      <c r="D33" s="107">
        <f t="shared" si="4"/>
        <v>1.4989933267060671</v>
      </c>
      <c r="E33" s="112">
        <v>0</v>
      </c>
      <c r="F33" s="113">
        <f t="shared" si="5"/>
        <v>5.0503137124955591E-2</v>
      </c>
      <c r="G33" s="122" t="s">
        <v>83</v>
      </c>
      <c r="H33" s="115">
        <v>4</v>
      </c>
      <c r="I33" s="116">
        <v>0.98</v>
      </c>
      <c r="J33" s="117">
        <f t="shared" si="6"/>
        <v>13618.139850000001</v>
      </c>
      <c r="K33" s="118">
        <v>19</v>
      </c>
      <c r="L33" s="119">
        <f t="shared" si="7"/>
        <v>2.1111111111111112E-2</v>
      </c>
      <c r="M33" s="119">
        <f t="shared" si="8"/>
        <v>4.2222222222222259E-4</v>
      </c>
      <c r="N33" s="120">
        <f t="shared" si="9"/>
        <v>2.8969803791622256E-2</v>
      </c>
      <c r="O33" s="54"/>
      <c r="P33" s="54"/>
    </row>
    <row r="34" spans="2:16">
      <c r="B34" s="105">
        <v>7</v>
      </c>
      <c r="C34" s="30" t="s">
        <v>84</v>
      </c>
      <c r="D34" s="107">
        <f t="shared" si="4"/>
        <v>1.5131599933727338</v>
      </c>
      <c r="E34" s="112">
        <v>0</v>
      </c>
      <c r="F34" s="113">
        <f t="shared" si="5"/>
        <v>1.4166666666666668E-2</v>
      </c>
      <c r="G34" s="122" t="s">
        <v>85</v>
      </c>
      <c r="H34" s="115">
        <v>3</v>
      </c>
      <c r="I34" s="116">
        <v>1</v>
      </c>
      <c r="J34" s="117">
        <f t="shared" si="6"/>
        <v>13351.1175</v>
      </c>
      <c r="K34" s="118">
        <v>17</v>
      </c>
      <c r="L34" s="119">
        <f t="shared" si="7"/>
        <v>1.4166666666666668E-2</v>
      </c>
      <c r="M34" s="119">
        <f t="shared" si="8"/>
        <v>0</v>
      </c>
      <c r="N34" s="120">
        <f t="shared" si="9"/>
        <v>0</v>
      </c>
      <c r="O34" s="54"/>
      <c r="P34" s="54"/>
    </row>
    <row r="35" spans="2:16">
      <c r="B35" s="105">
        <v>8</v>
      </c>
      <c r="C35" s="123" t="s">
        <v>86</v>
      </c>
      <c r="D35" s="107">
        <f t="shared" si="4"/>
        <v>1.5843047931739158</v>
      </c>
      <c r="E35" s="112">
        <v>0</v>
      </c>
      <c r="F35" s="113">
        <f t="shared" si="5"/>
        <v>7.1144799801182046E-2</v>
      </c>
      <c r="G35" s="123" t="s">
        <v>87</v>
      </c>
      <c r="H35" s="115">
        <v>15</v>
      </c>
      <c r="I35" s="116">
        <v>0.97</v>
      </c>
      <c r="J35" s="117">
        <f t="shared" si="6"/>
        <v>13351.1175</v>
      </c>
      <c r="K35" s="118">
        <v>6</v>
      </c>
      <c r="L35" s="119">
        <f t="shared" si="7"/>
        <v>2.5000000000000001E-2</v>
      </c>
      <c r="M35" s="119">
        <f t="shared" si="8"/>
        <v>7.5000000000000067E-4</v>
      </c>
      <c r="N35" s="120">
        <f t="shared" si="9"/>
        <v>4.5394799801182051E-2</v>
      </c>
      <c r="O35" s="54"/>
      <c r="P35" s="54"/>
    </row>
    <row r="36" spans="2:16">
      <c r="B36" s="105">
        <v>9</v>
      </c>
      <c r="C36" s="123" t="s">
        <v>77</v>
      </c>
      <c r="D36" s="107">
        <f t="shared" si="4"/>
        <v>1.6711033661659449</v>
      </c>
      <c r="E36" s="112">
        <v>0</v>
      </c>
      <c r="F36" s="113">
        <f t="shared" si="5"/>
        <v>8.6798572992029185E-2</v>
      </c>
      <c r="G36" s="123" t="s">
        <v>80</v>
      </c>
      <c r="H36" s="115">
        <v>5</v>
      </c>
      <c r="I36" s="116">
        <v>0.95</v>
      </c>
      <c r="J36" s="117">
        <f t="shared" si="6"/>
        <v>12962.25</v>
      </c>
      <c r="K36" s="118">
        <v>5.2</v>
      </c>
      <c r="L36" s="119">
        <f t="shared" si="7"/>
        <v>7.2222222222222228E-3</v>
      </c>
      <c r="M36" s="119">
        <f t="shared" si="8"/>
        <v>3.6111111111111147E-4</v>
      </c>
      <c r="N36" s="120">
        <f t="shared" si="9"/>
        <v>7.9215239658695855E-2</v>
      </c>
      <c r="O36" s="54"/>
      <c r="P36" s="54"/>
    </row>
    <row r="37" spans="2:16">
      <c r="B37" s="105">
        <v>10</v>
      </c>
      <c r="C37" s="30"/>
      <c r="D37" s="107">
        <f t="shared" si="4"/>
        <v>1.6711033661659449</v>
      </c>
      <c r="E37" s="112">
        <v>0</v>
      </c>
      <c r="F37" s="113">
        <f t="shared" si="5"/>
        <v>0</v>
      </c>
      <c r="G37" s="121"/>
      <c r="H37" s="115"/>
      <c r="I37" s="116">
        <v>1</v>
      </c>
      <c r="J37" s="117">
        <f t="shared" si="6"/>
        <v>12345</v>
      </c>
      <c r="K37" s="118">
        <v>0</v>
      </c>
      <c r="L37" s="119">
        <f t="shared" si="7"/>
        <v>0</v>
      </c>
      <c r="M37" s="119">
        <f t="shared" si="8"/>
        <v>0</v>
      </c>
      <c r="N37" s="120">
        <f t="shared" si="9"/>
        <v>0</v>
      </c>
      <c r="O37" s="54"/>
      <c r="P37" s="54"/>
    </row>
    <row r="38" spans="2:16">
      <c r="B38" s="105">
        <v>11</v>
      </c>
      <c r="C38" s="121"/>
      <c r="D38" s="107">
        <f t="shared" si="4"/>
        <v>1.6711033661659449</v>
      </c>
      <c r="E38" s="112">
        <v>0</v>
      </c>
      <c r="F38" s="113">
        <f t="shared" si="5"/>
        <v>0</v>
      </c>
      <c r="G38" s="121"/>
      <c r="H38" s="115"/>
      <c r="I38" s="116">
        <v>1</v>
      </c>
      <c r="J38" s="117">
        <f t="shared" si="6"/>
        <v>12345</v>
      </c>
      <c r="K38" s="118">
        <v>0</v>
      </c>
      <c r="L38" s="119">
        <f t="shared" si="7"/>
        <v>0</v>
      </c>
      <c r="M38" s="119">
        <f t="shared" si="8"/>
        <v>0</v>
      </c>
      <c r="N38" s="120">
        <f t="shared" si="9"/>
        <v>0</v>
      </c>
      <c r="O38" s="54"/>
      <c r="P38" s="54"/>
    </row>
    <row r="39" spans="2:16">
      <c r="B39" s="105">
        <v>12</v>
      </c>
      <c r="C39" s="124"/>
      <c r="D39" s="107">
        <f t="shared" si="4"/>
        <v>1.6711033661659449</v>
      </c>
      <c r="E39" s="112">
        <v>0</v>
      </c>
      <c r="F39" s="113">
        <f t="shared" si="5"/>
        <v>0</v>
      </c>
      <c r="G39" s="121"/>
      <c r="H39" s="115"/>
      <c r="I39" s="116">
        <v>1</v>
      </c>
      <c r="J39" s="117">
        <f t="shared" si="6"/>
        <v>12345</v>
      </c>
      <c r="K39" s="118">
        <v>0</v>
      </c>
      <c r="L39" s="119">
        <f t="shared" si="7"/>
        <v>0</v>
      </c>
      <c r="M39" s="119">
        <f t="shared" si="8"/>
        <v>0</v>
      </c>
      <c r="N39" s="120">
        <f t="shared" si="9"/>
        <v>0</v>
      </c>
      <c r="O39" s="54"/>
      <c r="P39" s="54"/>
    </row>
    <row r="40" spans="2:16">
      <c r="B40" s="105">
        <v>13</v>
      </c>
      <c r="C40" s="30"/>
      <c r="D40" s="107">
        <f t="shared" si="4"/>
        <v>1.6711033661659449</v>
      </c>
      <c r="E40" s="112">
        <v>0</v>
      </c>
      <c r="F40" s="113">
        <f t="shared" si="5"/>
        <v>0</v>
      </c>
      <c r="G40" s="121"/>
      <c r="H40" s="115"/>
      <c r="I40" s="116">
        <v>1</v>
      </c>
      <c r="J40" s="117">
        <f t="shared" si="6"/>
        <v>12345</v>
      </c>
      <c r="K40" s="118">
        <v>0</v>
      </c>
      <c r="L40" s="119">
        <f t="shared" si="7"/>
        <v>0</v>
      </c>
      <c r="M40" s="119">
        <f t="shared" si="8"/>
        <v>0</v>
      </c>
      <c r="N40" s="120">
        <f t="shared" si="9"/>
        <v>0</v>
      </c>
      <c r="O40" s="54"/>
      <c r="P40" s="54"/>
    </row>
    <row r="41" spans="2:16">
      <c r="B41" s="105">
        <v>14</v>
      </c>
      <c r="C41" s="30"/>
      <c r="D41" s="107">
        <f t="shared" si="4"/>
        <v>1.6711033661659449</v>
      </c>
      <c r="E41" s="112">
        <v>0</v>
      </c>
      <c r="F41" s="113">
        <f t="shared" si="5"/>
        <v>0</v>
      </c>
      <c r="G41" s="121"/>
      <c r="H41" s="115"/>
      <c r="I41" s="116">
        <v>1</v>
      </c>
      <c r="J41" s="117">
        <f t="shared" si="6"/>
        <v>12345</v>
      </c>
      <c r="K41" s="118">
        <v>0</v>
      </c>
      <c r="L41" s="119">
        <f t="shared" si="7"/>
        <v>0</v>
      </c>
      <c r="M41" s="119">
        <f t="shared" si="8"/>
        <v>0</v>
      </c>
      <c r="N41" s="120">
        <f t="shared" si="9"/>
        <v>0</v>
      </c>
      <c r="O41" s="54"/>
      <c r="P41" s="54"/>
    </row>
    <row r="42" spans="2:16">
      <c r="B42" s="105">
        <v>15</v>
      </c>
      <c r="C42" s="121"/>
      <c r="D42" s="107">
        <f t="shared" si="4"/>
        <v>1.6711033661659449</v>
      </c>
      <c r="E42" s="112">
        <v>0</v>
      </c>
      <c r="F42" s="113">
        <f t="shared" si="5"/>
        <v>0</v>
      </c>
      <c r="G42" s="124"/>
      <c r="H42" s="115"/>
      <c r="I42" s="116">
        <v>1</v>
      </c>
      <c r="J42" s="117">
        <f t="shared" si="6"/>
        <v>12345</v>
      </c>
      <c r="K42" s="118">
        <v>0</v>
      </c>
      <c r="L42" s="119">
        <f t="shared" si="7"/>
        <v>0</v>
      </c>
      <c r="M42" s="119">
        <f t="shared" si="8"/>
        <v>0</v>
      </c>
      <c r="N42" s="120">
        <f t="shared" si="9"/>
        <v>0</v>
      </c>
      <c r="O42" s="54"/>
      <c r="P42" s="54"/>
    </row>
    <row r="43" spans="2:16">
      <c r="B43" s="105">
        <v>16</v>
      </c>
      <c r="C43" s="121"/>
      <c r="D43" s="107">
        <f t="shared" si="4"/>
        <v>1.6711033661659449</v>
      </c>
      <c r="E43" s="112">
        <v>0</v>
      </c>
      <c r="F43" s="113">
        <f t="shared" si="5"/>
        <v>0</v>
      </c>
      <c r="G43" s="124"/>
      <c r="H43" s="115"/>
      <c r="I43" s="116">
        <v>1</v>
      </c>
      <c r="J43" s="117">
        <f t="shared" si="6"/>
        <v>12345</v>
      </c>
      <c r="K43" s="118">
        <v>0</v>
      </c>
      <c r="L43" s="119">
        <f t="shared" si="7"/>
        <v>0</v>
      </c>
      <c r="M43" s="119">
        <f t="shared" si="8"/>
        <v>0</v>
      </c>
      <c r="N43" s="120">
        <f t="shared" si="9"/>
        <v>0</v>
      </c>
      <c r="O43" s="54"/>
      <c r="P43" s="54"/>
    </row>
    <row r="44" spans="2:16">
      <c r="B44" s="105">
        <v>17</v>
      </c>
      <c r="C44" s="30"/>
      <c r="D44" s="107">
        <f t="shared" si="4"/>
        <v>1.6711033661659449</v>
      </c>
      <c r="E44" s="112">
        <v>0</v>
      </c>
      <c r="F44" s="113">
        <f t="shared" si="5"/>
        <v>0</v>
      </c>
      <c r="G44" s="124"/>
      <c r="H44" s="115"/>
      <c r="I44" s="116">
        <v>1</v>
      </c>
      <c r="J44" s="117">
        <f t="shared" si="6"/>
        <v>12345</v>
      </c>
      <c r="K44" s="118">
        <v>0</v>
      </c>
      <c r="L44" s="119">
        <f t="shared" si="7"/>
        <v>0</v>
      </c>
      <c r="M44" s="119">
        <f t="shared" si="8"/>
        <v>0</v>
      </c>
      <c r="N44" s="120">
        <f t="shared" si="9"/>
        <v>0</v>
      </c>
      <c r="O44" s="54"/>
      <c r="P44" s="54"/>
    </row>
    <row r="45" spans="2:16">
      <c r="B45" s="105">
        <v>18</v>
      </c>
      <c r="C45" s="125"/>
      <c r="D45" s="107">
        <f t="shared" si="4"/>
        <v>1.6711033661659449</v>
      </c>
      <c r="E45" s="112">
        <v>0</v>
      </c>
      <c r="F45" s="113">
        <f t="shared" si="5"/>
        <v>0</v>
      </c>
      <c r="G45" s="124"/>
      <c r="H45" s="115"/>
      <c r="I45" s="116">
        <v>1</v>
      </c>
      <c r="J45" s="117">
        <f t="shared" si="6"/>
        <v>12345</v>
      </c>
      <c r="K45" s="118">
        <v>0</v>
      </c>
      <c r="L45" s="119">
        <f t="shared" si="7"/>
        <v>0</v>
      </c>
      <c r="M45" s="119">
        <f t="shared" si="8"/>
        <v>0</v>
      </c>
      <c r="N45" s="120">
        <f t="shared" si="9"/>
        <v>0</v>
      </c>
      <c r="O45" s="54"/>
      <c r="P45" s="54"/>
    </row>
    <row r="46" spans="2:16">
      <c r="B46" s="105">
        <v>19</v>
      </c>
      <c r="C46" s="124"/>
      <c r="D46" s="107">
        <f t="shared" si="4"/>
        <v>1.6711033661659449</v>
      </c>
      <c r="E46" s="112">
        <v>0</v>
      </c>
      <c r="F46" s="113">
        <f t="shared" si="5"/>
        <v>0</v>
      </c>
      <c r="G46" s="124"/>
      <c r="H46" s="115"/>
      <c r="I46" s="116">
        <v>1</v>
      </c>
      <c r="J46" s="117">
        <f t="shared" si="6"/>
        <v>12345</v>
      </c>
      <c r="K46" s="118">
        <v>0</v>
      </c>
      <c r="L46" s="119">
        <f t="shared" si="7"/>
        <v>0</v>
      </c>
      <c r="M46" s="119">
        <f t="shared" si="8"/>
        <v>0</v>
      </c>
      <c r="N46" s="120">
        <f t="shared" si="9"/>
        <v>0</v>
      </c>
      <c r="O46" s="54"/>
      <c r="P46" s="54"/>
    </row>
    <row r="47" spans="2:16">
      <c r="B47" s="105">
        <v>20</v>
      </c>
      <c r="C47" s="124"/>
      <c r="D47" s="107">
        <f t="shared" si="4"/>
        <v>1.6711033661659449</v>
      </c>
      <c r="E47" s="112">
        <v>0</v>
      </c>
      <c r="F47" s="113">
        <f t="shared" si="5"/>
        <v>0</v>
      </c>
      <c r="G47" s="124"/>
      <c r="H47" s="115"/>
      <c r="I47" s="116">
        <v>1</v>
      </c>
      <c r="J47" s="117">
        <f t="shared" si="6"/>
        <v>12345</v>
      </c>
      <c r="K47" s="118">
        <v>0</v>
      </c>
      <c r="L47" s="119">
        <f t="shared" si="7"/>
        <v>0</v>
      </c>
      <c r="M47" s="119">
        <f t="shared" si="8"/>
        <v>0</v>
      </c>
      <c r="N47" s="120">
        <f t="shared" si="9"/>
        <v>0</v>
      </c>
      <c r="O47" s="54"/>
      <c r="P47" s="54"/>
    </row>
    <row r="48" spans="2:16">
      <c r="B48" s="105">
        <v>21</v>
      </c>
      <c r="C48" s="124"/>
      <c r="D48" s="107">
        <f t="shared" si="4"/>
        <v>1.6711033661659449</v>
      </c>
      <c r="E48" s="112">
        <v>0</v>
      </c>
      <c r="F48" s="113">
        <f t="shared" si="5"/>
        <v>0</v>
      </c>
      <c r="G48" s="124"/>
      <c r="H48" s="115"/>
      <c r="I48" s="116">
        <v>1</v>
      </c>
      <c r="J48" s="117">
        <f t="shared" si="6"/>
        <v>12345</v>
      </c>
      <c r="K48" s="118">
        <v>0</v>
      </c>
      <c r="L48" s="119">
        <f t="shared" si="7"/>
        <v>0</v>
      </c>
      <c r="M48" s="119">
        <f t="shared" si="8"/>
        <v>0</v>
      </c>
      <c r="N48" s="120">
        <f t="shared" si="9"/>
        <v>0</v>
      </c>
      <c r="O48" s="54"/>
      <c r="P48" s="54"/>
    </row>
    <row r="49" spans="2:16">
      <c r="B49" s="105">
        <v>22</v>
      </c>
      <c r="C49" s="124"/>
      <c r="D49" s="107">
        <f t="shared" si="4"/>
        <v>1.6711033661659449</v>
      </c>
      <c r="E49" s="112">
        <v>0</v>
      </c>
      <c r="F49" s="113">
        <f t="shared" si="5"/>
        <v>0</v>
      </c>
      <c r="G49" s="124"/>
      <c r="H49" s="115"/>
      <c r="I49" s="116">
        <v>1</v>
      </c>
      <c r="J49" s="117">
        <f t="shared" si="6"/>
        <v>12345</v>
      </c>
      <c r="K49" s="118">
        <v>0</v>
      </c>
      <c r="L49" s="119">
        <f t="shared" si="7"/>
        <v>0</v>
      </c>
      <c r="M49" s="119">
        <f t="shared" si="8"/>
        <v>0</v>
      </c>
      <c r="N49" s="120">
        <f t="shared" si="9"/>
        <v>0</v>
      </c>
      <c r="O49" s="54"/>
      <c r="P49" s="54"/>
    </row>
    <row r="50" spans="2:16">
      <c r="B50" s="105">
        <v>23</v>
      </c>
      <c r="C50" s="124"/>
      <c r="D50" s="107">
        <f t="shared" si="4"/>
        <v>1.6711033661659449</v>
      </c>
      <c r="E50" s="112">
        <v>0</v>
      </c>
      <c r="F50" s="113">
        <f t="shared" si="5"/>
        <v>0</v>
      </c>
      <c r="G50" s="124"/>
      <c r="H50" s="115"/>
      <c r="I50" s="116">
        <v>1</v>
      </c>
      <c r="J50" s="117">
        <f t="shared" si="6"/>
        <v>12345</v>
      </c>
      <c r="K50" s="118">
        <v>0</v>
      </c>
      <c r="L50" s="119">
        <f t="shared" si="7"/>
        <v>0</v>
      </c>
      <c r="M50" s="119">
        <f t="shared" si="8"/>
        <v>0</v>
      </c>
      <c r="N50" s="120">
        <f t="shared" si="9"/>
        <v>0</v>
      </c>
      <c r="O50" s="54"/>
      <c r="P50" s="54"/>
    </row>
    <row r="51" spans="2:16">
      <c r="B51" s="105">
        <v>24</v>
      </c>
      <c r="C51" s="30"/>
      <c r="D51" s="107">
        <f t="shared" si="4"/>
        <v>1.6711033661659449</v>
      </c>
      <c r="E51" s="112">
        <v>0</v>
      </c>
      <c r="F51" s="113">
        <f t="shared" si="5"/>
        <v>0</v>
      </c>
      <c r="G51" s="124"/>
      <c r="H51" s="115"/>
      <c r="I51" s="116">
        <v>1</v>
      </c>
      <c r="J51" s="117">
        <f t="shared" si="6"/>
        <v>12345</v>
      </c>
      <c r="K51" s="118">
        <v>0</v>
      </c>
      <c r="L51" s="119">
        <f t="shared" si="7"/>
        <v>0</v>
      </c>
      <c r="M51" s="119">
        <f t="shared" si="8"/>
        <v>0</v>
      </c>
      <c r="N51" s="120">
        <f t="shared" si="9"/>
        <v>0</v>
      </c>
      <c r="O51" s="54"/>
      <c r="P51" s="54"/>
    </row>
    <row r="52" spans="2:16">
      <c r="B52" s="105">
        <v>25</v>
      </c>
      <c r="C52" s="30"/>
      <c r="D52" s="107">
        <f t="shared" si="4"/>
        <v>1.6711033661659449</v>
      </c>
      <c r="E52" s="112">
        <v>0</v>
      </c>
      <c r="F52" s="113">
        <f t="shared" si="5"/>
        <v>0</v>
      </c>
      <c r="G52" s="124"/>
      <c r="H52" s="115"/>
      <c r="I52" s="116">
        <v>1</v>
      </c>
      <c r="J52" s="117">
        <f t="shared" si="6"/>
        <v>12345</v>
      </c>
      <c r="K52" s="118">
        <v>0</v>
      </c>
      <c r="L52" s="119">
        <f t="shared" si="7"/>
        <v>0</v>
      </c>
      <c r="M52" s="119">
        <f t="shared" si="8"/>
        <v>0</v>
      </c>
      <c r="N52" s="120">
        <f t="shared" si="9"/>
        <v>0</v>
      </c>
      <c r="O52" s="54"/>
      <c r="P52" s="54"/>
    </row>
    <row r="53" spans="2:16">
      <c r="B53" s="105">
        <v>26</v>
      </c>
      <c r="C53" s="30"/>
      <c r="D53" s="107">
        <f t="shared" si="4"/>
        <v>1.6711033661659449</v>
      </c>
      <c r="E53" s="112">
        <v>0</v>
      </c>
      <c r="F53" s="113">
        <f t="shared" si="5"/>
        <v>0</v>
      </c>
      <c r="G53" s="124"/>
      <c r="H53" s="115"/>
      <c r="I53" s="116">
        <v>1</v>
      </c>
      <c r="J53" s="117">
        <f t="shared" si="6"/>
        <v>12345</v>
      </c>
      <c r="K53" s="118">
        <v>0</v>
      </c>
      <c r="L53" s="119">
        <f t="shared" si="7"/>
        <v>0</v>
      </c>
      <c r="M53" s="119">
        <f t="shared" si="8"/>
        <v>0</v>
      </c>
      <c r="N53" s="120">
        <f t="shared" si="9"/>
        <v>0</v>
      </c>
      <c r="O53" s="54"/>
      <c r="P53" s="54"/>
    </row>
    <row r="54" spans="2:16">
      <c r="B54" s="126" t="s">
        <v>42</v>
      </c>
      <c r="C54" s="127"/>
      <c r="D54" s="107">
        <f t="shared" si="4"/>
        <v>1.7754366994992783</v>
      </c>
      <c r="E54" s="112">
        <v>0.1</v>
      </c>
      <c r="F54" s="113">
        <f t="shared" si="5"/>
        <v>4.333333333333334E-3</v>
      </c>
      <c r="G54" s="113">
        <f>SUM(E54:F54)</f>
        <v>0.10433333333333333</v>
      </c>
      <c r="H54" s="115">
        <v>3</v>
      </c>
      <c r="I54" s="116">
        <v>1</v>
      </c>
      <c r="J54" s="117">
        <f t="shared" si="6"/>
        <v>12345</v>
      </c>
      <c r="K54" s="118">
        <v>5.2</v>
      </c>
      <c r="L54" s="119">
        <f t="shared" si="7"/>
        <v>4.333333333333334E-3</v>
      </c>
      <c r="M54" s="119">
        <f t="shared" si="8"/>
        <v>0</v>
      </c>
      <c r="N54" s="120">
        <f t="shared" si="9"/>
        <v>0</v>
      </c>
      <c r="O54" s="54"/>
      <c r="P54" s="54"/>
    </row>
    <row r="55" spans="2:16">
      <c r="B55" s="126" t="s">
        <v>43</v>
      </c>
      <c r="C55" s="127"/>
      <c r="D55" s="107">
        <f t="shared" si="4"/>
        <v>1.9326589217215004</v>
      </c>
      <c r="E55" s="112">
        <v>0.15</v>
      </c>
      <c r="F55" s="113">
        <f t="shared" si="5"/>
        <v>7.2222222222222228E-3</v>
      </c>
      <c r="G55" s="113">
        <f>SUM(E55:F55)</f>
        <v>0.15722222222222221</v>
      </c>
      <c r="H55" s="115">
        <v>5</v>
      </c>
      <c r="I55" s="116">
        <v>1</v>
      </c>
      <c r="J55" s="117">
        <f>(1-I55)*J57+J57</f>
        <v>12345</v>
      </c>
      <c r="K55" s="118">
        <v>5.2</v>
      </c>
      <c r="L55" s="119">
        <f t="shared" si="7"/>
        <v>7.2222222222222228E-3</v>
      </c>
      <c r="M55" s="119">
        <f t="shared" si="8"/>
        <v>0</v>
      </c>
      <c r="N55" s="120">
        <f t="shared" si="9"/>
        <v>0</v>
      </c>
      <c r="O55" s="54"/>
      <c r="P55" s="54"/>
    </row>
    <row r="56" spans="2:16">
      <c r="B56" s="126" t="s">
        <v>44</v>
      </c>
      <c r="C56" s="128"/>
      <c r="D56" s="107">
        <f>D55</f>
        <v>1.9326589217215004</v>
      </c>
      <c r="E56" s="107">
        <f>SUM(E27:E55)</f>
        <v>1.4500000000000002</v>
      </c>
      <c r="F56" s="129">
        <f>SUM(F27:F55)</f>
        <v>0.48265892172150032</v>
      </c>
      <c r="G56" s="128"/>
      <c r="H56" s="128"/>
      <c r="I56" s="128"/>
      <c r="J56" s="130"/>
      <c r="K56" s="128"/>
      <c r="L56" s="128"/>
      <c r="M56" s="128"/>
      <c r="N56" s="131"/>
      <c r="O56" s="54"/>
      <c r="P56" s="54"/>
    </row>
    <row r="57" spans="2:16">
      <c r="B57" s="126" t="s">
        <v>45</v>
      </c>
      <c r="C57" s="132"/>
      <c r="D57" s="107">
        <f>D56+F57</f>
        <v>2.4326589217215004</v>
      </c>
      <c r="E57" s="107"/>
      <c r="F57" s="133">
        <v>0.5</v>
      </c>
      <c r="G57" s="106"/>
      <c r="H57" s="106"/>
      <c r="I57" s="109" t="s">
        <v>46</v>
      </c>
      <c r="J57" s="134">
        <f>D14</f>
        <v>12345</v>
      </c>
      <c r="K57" s="106"/>
      <c r="L57" s="106"/>
      <c r="M57" s="106"/>
      <c r="N57" s="111"/>
      <c r="O57" s="54"/>
      <c r="P57" s="54"/>
    </row>
    <row r="58" spans="2:16">
      <c r="B58" s="126" t="s">
        <v>47</v>
      </c>
      <c r="C58" s="135">
        <v>0.03</v>
      </c>
      <c r="D58" s="107">
        <f>D57+F58</f>
        <v>2.4906386893731454</v>
      </c>
      <c r="E58" s="107">
        <v>0</v>
      </c>
      <c r="F58" s="136">
        <f>D55*C58</f>
        <v>5.797976765164501E-2</v>
      </c>
      <c r="G58" s="106"/>
      <c r="H58" s="106"/>
      <c r="I58" s="106"/>
      <c r="J58" s="137"/>
      <c r="K58" s="106"/>
      <c r="L58" s="106"/>
      <c r="M58" s="106"/>
      <c r="N58" s="111"/>
      <c r="O58" s="54"/>
      <c r="P58" s="54"/>
    </row>
    <row r="59" spans="2:16">
      <c r="B59" s="126" t="s">
        <v>48</v>
      </c>
      <c r="C59" s="135">
        <v>0.03</v>
      </c>
      <c r="D59" s="107">
        <f>D58+F59</f>
        <v>2.5486184570247903</v>
      </c>
      <c r="E59" s="107">
        <v>0</v>
      </c>
      <c r="F59" s="136">
        <f>D56*C59</f>
        <v>5.797976765164501E-2</v>
      </c>
      <c r="G59" s="128"/>
      <c r="H59" s="138"/>
      <c r="I59" s="138"/>
      <c r="J59" s="130"/>
      <c r="K59" s="106"/>
      <c r="L59" s="106"/>
      <c r="M59" s="106"/>
      <c r="N59" s="111"/>
      <c r="O59" s="54"/>
      <c r="P59" s="54"/>
    </row>
    <row r="60" spans="2:16">
      <c r="B60" s="126" t="s">
        <v>49</v>
      </c>
      <c r="C60" s="139" t="s">
        <v>50</v>
      </c>
      <c r="D60" s="107">
        <f>D59+F60</f>
        <v>2.5486184570247903</v>
      </c>
      <c r="E60" s="107"/>
      <c r="F60" s="133">
        <v>0</v>
      </c>
      <c r="G60" s="140"/>
      <c r="H60" s="106"/>
      <c r="I60" s="106"/>
      <c r="J60" s="141"/>
      <c r="K60" s="106"/>
      <c r="L60" s="106"/>
      <c r="M60" s="106"/>
      <c r="N60" s="111"/>
      <c r="O60" s="54"/>
      <c r="P60" s="54"/>
    </row>
    <row r="61" spans="2:16" ht="15" thickBot="1">
      <c r="B61" s="142" t="s">
        <v>51</v>
      </c>
      <c r="C61" s="143"/>
      <c r="D61" s="144">
        <f>D60</f>
        <v>2.5486184570247903</v>
      </c>
      <c r="E61" s="145"/>
      <c r="F61" s="145"/>
      <c r="G61" s="146"/>
      <c r="H61" s="146"/>
      <c r="I61" s="146"/>
      <c r="J61" s="147"/>
      <c r="K61" s="146"/>
      <c r="L61" s="146"/>
      <c r="M61" s="146"/>
      <c r="N61" s="148"/>
      <c r="O61" s="54"/>
      <c r="P61" s="54"/>
    </row>
    <row r="62" spans="2:16">
      <c r="B62" s="149"/>
      <c r="C62" s="150"/>
      <c r="D62" s="151"/>
      <c r="E62" s="152"/>
      <c r="F62" s="152"/>
      <c r="G62" s="153"/>
      <c r="H62" s="153"/>
      <c r="I62" s="153"/>
      <c r="J62" s="154"/>
      <c r="K62" s="153"/>
      <c r="L62" s="153"/>
      <c r="M62" s="153"/>
      <c r="N62" s="155"/>
      <c r="O62" s="54"/>
      <c r="P62" s="54"/>
    </row>
    <row r="63" spans="2:16">
      <c r="B63" s="156" t="s">
        <v>52</v>
      </c>
      <c r="C63" s="157"/>
      <c r="D63" s="158">
        <f>SUM(F27:F55)</f>
        <v>0.48265892172150032</v>
      </c>
      <c r="E63" s="109"/>
      <c r="F63" s="138"/>
      <c r="G63" s="128"/>
      <c r="H63" s="128"/>
      <c r="I63" s="128"/>
      <c r="J63" s="130"/>
      <c r="K63" s="128"/>
      <c r="L63" s="138"/>
      <c r="M63" s="138"/>
      <c r="N63" s="159"/>
      <c r="O63" s="54"/>
      <c r="P63" s="54"/>
    </row>
    <row r="64" spans="2:16">
      <c r="B64" s="160" t="s">
        <v>53</v>
      </c>
      <c r="C64" s="157"/>
      <c r="D64" s="158">
        <f>SUM(L28:L55)</f>
        <v>0.22155555555555551</v>
      </c>
      <c r="E64" s="109"/>
      <c r="F64" s="138"/>
      <c r="G64" s="128"/>
      <c r="H64" s="128"/>
      <c r="I64" s="128"/>
      <c r="J64" s="130"/>
      <c r="K64" s="128"/>
      <c r="L64" s="119"/>
      <c r="M64" s="119"/>
      <c r="N64" s="120"/>
      <c r="O64" s="54"/>
      <c r="P64" s="54"/>
    </row>
    <row r="65" spans="2:16">
      <c r="B65" s="160" t="s">
        <v>54</v>
      </c>
      <c r="C65" s="157"/>
      <c r="D65" s="158">
        <f>SUM(M28:M55)</f>
        <v>3.6750000000000038E-3</v>
      </c>
      <c r="E65" s="109"/>
      <c r="F65" s="138"/>
      <c r="G65" s="128"/>
      <c r="H65" s="128"/>
      <c r="I65" s="128"/>
      <c r="J65" s="130"/>
      <c r="K65" s="128"/>
      <c r="L65" s="119"/>
      <c r="M65" s="119"/>
      <c r="N65" s="120"/>
      <c r="O65" s="54"/>
      <c r="P65" s="54"/>
    </row>
    <row r="66" spans="2:16">
      <c r="B66" s="160" t="s">
        <v>55</v>
      </c>
      <c r="C66" s="157"/>
      <c r="D66" s="158">
        <f>SUM(N28:N55)</f>
        <v>0.25742836616594472</v>
      </c>
      <c r="E66" s="109"/>
      <c r="F66" s="138"/>
      <c r="G66" s="128"/>
      <c r="H66" s="128"/>
      <c r="I66" s="128"/>
      <c r="J66" s="130"/>
      <c r="K66" s="128"/>
      <c r="L66" s="119"/>
      <c r="M66" s="119"/>
      <c r="N66" s="120"/>
      <c r="O66" s="54"/>
      <c r="P66" s="54"/>
    </row>
    <row r="67" spans="2:16">
      <c r="B67" s="156" t="s">
        <v>56</v>
      </c>
      <c r="C67" s="157"/>
      <c r="D67" s="161">
        <f>SUM(E27:E55)</f>
        <v>1.4500000000000002</v>
      </c>
      <c r="E67" s="138"/>
      <c r="F67" s="113"/>
      <c r="G67" s="128"/>
      <c r="H67" s="128"/>
      <c r="I67" s="128"/>
      <c r="J67" s="130"/>
      <c r="K67" s="128"/>
      <c r="L67" s="128"/>
      <c r="M67" s="128"/>
      <c r="N67" s="131"/>
      <c r="O67" s="54"/>
      <c r="P67" s="54"/>
    </row>
    <row r="68" spans="2:16"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4"/>
      <c r="O68" s="54"/>
      <c r="P68" s="54"/>
    </row>
    <row r="69" spans="2:16">
      <c r="B69" s="156" t="s">
        <v>57</v>
      </c>
      <c r="C69" s="138"/>
      <c r="D69" s="138"/>
      <c r="E69" s="138"/>
      <c r="F69" s="138"/>
      <c r="G69" s="138"/>
      <c r="H69" s="165">
        <f>SUM(H28:H55)</f>
        <v>74</v>
      </c>
      <c r="I69" s="138"/>
      <c r="J69" s="138"/>
      <c r="K69" s="138"/>
      <c r="L69" s="138"/>
      <c r="M69" s="138"/>
      <c r="N69" s="159"/>
    </row>
    <row r="70" spans="2:16" ht="15" thickBot="1">
      <c r="B70" s="166" t="s">
        <v>35</v>
      </c>
      <c r="C70" s="167"/>
      <c r="D70" s="167"/>
      <c r="E70" s="167"/>
      <c r="F70" s="167"/>
      <c r="G70" s="167"/>
      <c r="H70" s="167"/>
      <c r="I70" s="168">
        <f>PRODUCT(I28:I55)</f>
        <v>0.83296127078425786</v>
      </c>
      <c r="J70" s="167"/>
      <c r="K70" s="167"/>
      <c r="L70" s="167"/>
      <c r="M70" s="167"/>
      <c r="N70" s="169"/>
    </row>
    <row r="72" spans="2:16" ht="15" thickBot="1">
      <c r="B72" s="170" t="s">
        <v>58</v>
      </c>
    </row>
    <row r="73" spans="2:16">
      <c r="B73" s="339" t="s">
        <v>88</v>
      </c>
      <c r="C73" s="340"/>
      <c r="D73" s="340"/>
      <c r="E73" s="340"/>
      <c r="F73" s="341"/>
    </row>
    <row r="74" spans="2:16">
      <c r="B74" s="342"/>
      <c r="C74" s="343"/>
      <c r="D74" s="343"/>
      <c r="E74" s="343"/>
      <c r="F74" s="344"/>
    </row>
    <row r="75" spans="2:16" ht="15" thickBot="1">
      <c r="B75" s="345"/>
      <c r="C75" s="346"/>
      <c r="D75" s="346"/>
      <c r="E75" s="346"/>
      <c r="F75" s="347"/>
    </row>
  </sheetData>
  <sheetProtection sheet="1" objects="1" scenarios="1"/>
  <mergeCells count="4">
    <mergeCell ref="B7:B9"/>
    <mergeCell ref="B12:B14"/>
    <mergeCell ref="B18:B24"/>
    <mergeCell ref="B73:F75"/>
  </mergeCells>
  <phoneticPr fontId="19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5"/>
  <sheetViews>
    <sheetView showGridLines="0" tabSelected="1" zoomScale="80" zoomScaleNormal="80" zoomScalePageLayoutView="80" workbookViewId="0">
      <selection activeCell="D61" sqref="D61"/>
    </sheetView>
  </sheetViews>
  <sheetFormatPr baseColWidth="10" defaultColWidth="10.33203125" defaultRowHeight="14" x14ac:dyDescent="0"/>
  <cols>
    <col min="1" max="1" width="1.83203125" style="209" customWidth="1"/>
    <col min="2" max="2" width="21.83203125" style="209" customWidth="1"/>
    <col min="3" max="3" width="29.1640625" style="209" customWidth="1"/>
    <col min="4" max="5" width="20.1640625" style="209" customWidth="1"/>
    <col min="6" max="6" width="17" style="209" customWidth="1"/>
    <col min="7" max="7" width="20.5" style="209" customWidth="1"/>
    <col min="8" max="8" width="14.5" style="209" customWidth="1"/>
    <col min="9" max="9" width="13.83203125" style="209" customWidth="1"/>
    <col min="10" max="10" width="16.1640625" style="209" customWidth="1"/>
    <col min="11" max="11" width="19.33203125" style="209" customWidth="1"/>
    <col min="12" max="12" width="18.6640625" style="209" customWidth="1"/>
    <col min="13" max="13" width="18" style="209" customWidth="1"/>
    <col min="14" max="14" width="18.5" style="209" customWidth="1"/>
    <col min="15" max="15" width="1.83203125" style="209" customWidth="1"/>
    <col min="16" max="21" width="10.33203125" style="209" customWidth="1"/>
    <col min="22" max="16384" width="10.33203125" style="209"/>
  </cols>
  <sheetData>
    <row r="1" spans="2:22" ht="10.5" customHeight="1" thickBot="1"/>
    <row r="2" spans="2:22" s="185" customFormat="1" ht="22.5" customHeight="1">
      <c r="B2" s="182" t="s">
        <v>91</v>
      </c>
      <c r="C2" s="183"/>
      <c r="D2" s="183"/>
      <c r="E2" s="183"/>
      <c r="F2" s="183"/>
      <c r="G2" s="183"/>
      <c r="H2" s="184"/>
      <c r="M2" s="55"/>
      <c r="N2" s="186"/>
      <c r="O2" s="55"/>
      <c r="P2" s="55"/>
      <c r="Q2" s="55"/>
      <c r="R2" s="55"/>
    </row>
    <row r="3" spans="2:22" s="189" customFormat="1" ht="14.25" customHeight="1">
      <c r="B3" s="210" t="s">
        <v>92</v>
      </c>
      <c r="C3" s="187"/>
      <c r="D3" s="187"/>
      <c r="E3" s="187"/>
      <c r="F3" s="187"/>
      <c r="G3" s="187"/>
      <c r="H3" s="188"/>
      <c r="M3" s="20"/>
      <c r="N3" s="190"/>
      <c r="O3" s="20"/>
      <c r="P3" s="20"/>
      <c r="Q3" s="20"/>
      <c r="R3" s="20"/>
    </row>
    <row r="4" spans="2:22" s="189" customFormat="1" ht="14.25" customHeight="1">
      <c r="B4" s="210" t="s">
        <v>1</v>
      </c>
      <c r="C4" s="187"/>
      <c r="D4" s="187"/>
      <c r="E4" s="187"/>
      <c r="F4" s="187"/>
      <c r="G4" s="187"/>
      <c r="H4" s="188"/>
      <c r="M4" s="20"/>
      <c r="N4" s="190"/>
      <c r="O4" s="20"/>
      <c r="P4" s="20"/>
      <c r="Q4" s="20"/>
      <c r="R4" s="20"/>
    </row>
    <row r="5" spans="2:22" s="189" customFormat="1" ht="14.25" customHeight="1" thickBot="1">
      <c r="B5" s="211" t="s">
        <v>2</v>
      </c>
      <c r="C5" s="191"/>
      <c r="D5" s="191"/>
      <c r="E5" s="191"/>
      <c r="F5" s="191"/>
      <c r="G5" s="191"/>
      <c r="H5" s="192"/>
      <c r="M5" s="20"/>
      <c r="N5" s="21"/>
      <c r="O5" s="20"/>
      <c r="P5" s="20"/>
      <c r="Q5" s="20"/>
      <c r="R5" s="20"/>
    </row>
    <row r="6" spans="2:22" s="20" customFormat="1" ht="14.25" customHeight="1" thickBot="1">
      <c r="B6" s="212"/>
      <c r="C6" s="19"/>
      <c r="D6" s="19"/>
      <c r="E6" s="19"/>
      <c r="F6" s="19"/>
      <c r="G6" s="19"/>
      <c r="H6" s="19"/>
      <c r="N6" s="21"/>
    </row>
    <row r="7" spans="2:22" s="195" customFormat="1" ht="14.25" customHeight="1">
      <c r="B7" s="348" t="s">
        <v>3</v>
      </c>
      <c r="C7" s="22" t="s">
        <v>4</v>
      </c>
      <c r="D7" s="318" t="s">
        <v>95</v>
      </c>
      <c r="E7" s="24" t="s">
        <v>5</v>
      </c>
      <c r="F7" s="193"/>
      <c r="G7" s="25" t="s">
        <v>6</v>
      </c>
      <c r="H7" s="194"/>
      <c r="Q7" s="196"/>
      <c r="R7" s="196"/>
      <c r="S7" s="196"/>
      <c r="T7" s="196"/>
      <c r="U7" s="196"/>
      <c r="V7" s="196"/>
    </row>
    <row r="8" spans="2:22" s="198" customFormat="1" ht="14.25" customHeight="1">
      <c r="B8" s="349"/>
      <c r="C8" s="29" t="s">
        <v>7</v>
      </c>
      <c r="D8" s="319" t="s">
        <v>96</v>
      </c>
      <c r="E8" s="31" t="s">
        <v>8</v>
      </c>
      <c r="F8" s="324" t="s">
        <v>119</v>
      </c>
      <c r="G8" s="32" t="s">
        <v>9</v>
      </c>
      <c r="H8" s="197"/>
      <c r="Q8" s="51"/>
      <c r="R8" s="51"/>
      <c r="S8" s="51"/>
      <c r="T8" s="51"/>
      <c r="U8" s="51"/>
      <c r="V8" s="199"/>
    </row>
    <row r="9" spans="2:22" s="50" customFormat="1" ht="14.25" customHeight="1" thickBot="1">
      <c r="B9" s="350"/>
      <c r="C9" s="37" t="s">
        <v>10</v>
      </c>
      <c r="D9" s="320" t="s">
        <v>97</v>
      </c>
      <c r="E9" s="39" t="s">
        <v>11</v>
      </c>
      <c r="F9" s="325" t="s">
        <v>123</v>
      </c>
      <c r="G9" s="41" t="s">
        <v>12</v>
      </c>
      <c r="H9" s="326" t="s">
        <v>120</v>
      </c>
      <c r="Q9" s="51"/>
      <c r="R9" s="51"/>
      <c r="S9" s="51"/>
      <c r="T9" s="51"/>
      <c r="U9" s="51"/>
      <c r="V9" s="46"/>
    </row>
    <row r="10" spans="2:22" s="50" customFormat="1" ht="14.25" customHeight="1">
      <c r="B10" s="213"/>
      <c r="C10" s="46"/>
      <c r="D10" s="47"/>
      <c r="E10" s="46"/>
      <c r="F10" s="47"/>
      <c r="G10" s="48"/>
      <c r="H10" s="49"/>
      <c r="Q10" s="51"/>
      <c r="R10" s="51"/>
      <c r="S10" s="51"/>
      <c r="T10" s="51"/>
      <c r="U10" s="51"/>
      <c r="V10" s="46"/>
    </row>
    <row r="11" spans="2:22" s="55" customFormat="1" ht="9" customHeight="1" thickBot="1">
      <c r="B11" s="209"/>
      <c r="C11" s="214"/>
      <c r="D11" s="215"/>
      <c r="E11" s="215"/>
      <c r="F11" s="215"/>
      <c r="G11" s="215"/>
      <c r="H11" s="216"/>
      <c r="I11" s="216"/>
      <c r="J11" s="216"/>
      <c r="K11" s="216"/>
      <c r="L11" s="216"/>
      <c r="M11" s="216"/>
      <c r="N11" s="216"/>
      <c r="O11" s="216"/>
      <c r="P11" s="216"/>
    </row>
    <row r="12" spans="2:22" ht="15" customHeight="1">
      <c r="B12" s="351" t="s">
        <v>13</v>
      </c>
      <c r="C12" s="56" t="s">
        <v>14</v>
      </c>
      <c r="D12" s="174" t="s">
        <v>115</v>
      </c>
      <c r="E12" s="24" t="s">
        <v>15</v>
      </c>
      <c r="F12" s="321">
        <v>12</v>
      </c>
      <c r="I12" s="216"/>
      <c r="J12" s="216"/>
      <c r="K12" s="216"/>
      <c r="L12" s="216"/>
      <c r="M12" s="216"/>
      <c r="N12" s="216"/>
      <c r="O12" s="216"/>
      <c r="P12" s="216"/>
    </row>
    <row r="13" spans="2:22">
      <c r="B13" s="352"/>
      <c r="C13" s="59" t="s">
        <v>16</v>
      </c>
      <c r="D13" s="180" t="s">
        <v>114</v>
      </c>
      <c r="E13" s="31" t="s">
        <v>17</v>
      </c>
      <c r="F13" s="322">
        <v>2</v>
      </c>
      <c r="I13" s="216"/>
      <c r="J13" s="216"/>
      <c r="K13" s="216"/>
      <c r="L13" s="216"/>
      <c r="M13" s="216"/>
      <c r="N13" s="216"/>
      <c r="O13" s="216"/>
      <c r="P13" s="216"/>
    </row>
    <row r="14" spans="2:22" ht="15" thickBot="1">
      <c r="B14" s="353"/>
      <c r="C14" s="62" t="s">
        <v>18</v>
      </c>
      <c r="D14" s="200"/>
      <c r="E14" s="39" t="s">
        <v>19</v>
      </c>
      <c r="F14" s="323">
        <v>264</v>
      </c>
      <c r="I14" s="216"/>
      <c r="J14" s="216"/>
      <c r="K14" s="216"/>
      <c r="L14" s="216"/>
      <c r="M14" s="216"/>
      <c r="N14" s="216"/>
      <c r="O14" s="216"/>
      <c r="P14" s="216"/>
    </row>
    <row r="15" spans="2:22" s="218" customFormat="1" ht="15" thickBot="1">
      <c r="B15" s="217"/>
      <c r="C15" s="66"/>
      <c r="D15" s="67"/>
      <c r="E15" s="73"/>
      <c r="F15" s="213"/>
      <c r="G15" s="46"/>
      <c r="H15" s="47"/>
      <c r="I15" s="77"/>
      <c r="J15" s="77"/>
      <c r="K15" s="77"/>
      <c r="L15" s="77"/>
      <c r="M15" s="77"/>
      <c r="N15" s="77"/>
      <c r="O15" s="77"/>
      <c r="P15" s="77"/>
    </row>
    <row r="16" spans="2:22" s="77" customFormat="1" ht="15" hidden="1" thickBot="1">
      <c r="B16" s="71"/>
      <c r="C16" s="72"/>
      <c r="D16" s="67" t="str">
        <f>D18&amp;"/"&amp;D19&amp;"/"&amp;TEXT(D20,"$#,###.000")&amp;"/"&amp;TEXT(D22,"$#,###.000")</f>
        <v>alloy component A/AL 6063/$3.380/$.375</v>
      </c>
      <c r="E16" s="73" t="str">
        <f t="shared" ref="E16:N16" si="0">E18&amp;"/"&amp;E19&amp;"/"&amp;TEXT(E20,"$#,###.000")&amp;"/"&amp;TEXT(E22,"$#,###.000")</f>
        <v>//$.000/$.000</v>
      </c>
      <c r="F16" s="74" t="str">
        <f t="shared" si="0"/>
        <v>//$.000/$.000</v>
      </c>
      <c r="G16" s="75" t="str">
        <f t="shared" si="0"/>
        <v>//$.000/$.000</v>
      </c>
      <c r="H16" s="75" t="str">
        <f t="shared" si="0"/>
        <v>//$.000/$.000</v>
      </c>
      <c r="I16" s="76" t="str">
        <f t="shared" si="0"/>
        <v>//$.000/$.000</v>
      </c>
      <c r="J16" s="76" t="str">
        <f t="shared" si="0"/>
        <v>//$.000/$.000</v>
      </c>
      <c r="K16" s="76" t="str">
        <f t="shared" si="0"/>
        <v>//$.000/$.000</v>
      </c>
      <c r="L16" s="76" t="str">
        <f t="shared" si="0"/>
        <v>//$.000/$.000</v>
      </c>
      <c r="M16" s="76" t="str">
        <f t="shared" si="0"/>
        <v>//$.000/$.000</v>
      </c>
      <c r="N16" s="76" t="str">
        <f t="shared" si="0"/>
        <v>//$.000/$.000</v>
      </c>
    </row>
    <row r="17" spans="2:23" s="77" customFormat="1" ht="15" hidden="1" thickBot="1">
      <c r="B17" s="71"/>
      <c r="C17" s="72"/>
      <c r="D17" s="67">
        <f>IF(D18="","",1)</f>
        <v>1</v>
      </c>
      <c r="E17" s="73" t="str">
        <f t="shared" ref="E17:N17" si="1">IF(E18="","",1)</f>
        <v/>
      </c>
      <c r="F17" s="74" t="str">
        <f t="shared" si="1"/>
        <v/>
      </c>
      <c r="G17" s="75" t="str">
        <f t="shared" si="1"/>
        <v/>
      </c>
      <c r="H17" s="75" t="str">
        <f t="shared" si="1"/>
        <v/>
      </c>
      <c r="I17" s="76" t="str">
        <f t="shared" si="1"/>
        <v/>
      </c>
      <c r="J17" s="76" t="str">
        <f t="shared" si="1"/>
        <v/>
      </c>
      <c r="K17" s="76" t="str">
        <f t="shared" si="1"/>
        <v/>
      </c>
      <c r="L17" s="76" t="str">
        <f t="shared" si="1"/>
        <v/>
      </c>
      <c r="M17" s="76" t="str">
        <f t="shared" si="1"/>
        <v/>
      </c>
      <c r="N17" s="76" t="str">
        <f t="shared" si="1"/>
        <v/>
      </c>
    </row>
    <row r="18" spans="2:23">
      <c r="B18" s="351" t="s">
        <v>20</v>
      </c>
      <c r="C18" s="56" t="s">
        <v>21</v>
      </c>
      <c r="D18" s="313" t="s">
        <v>93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5"/>
      <c r="O18" s="216"/>
      <c r="P18" s="216"/>
      <c r="Q18" s="216"/>
      <c r="R18" s="216"/>
    </row>
    <row r="19" spans="2:23">
      <c r="B19" s="352"/>
      <c r="C19" s="59" t="s">
        <v>22</v>
      </c>
      <c r="D19" s="314" t="s">
        <v>94</v>
      </c>
      <c r="E19" s="176"/>
      <c r="F19" s="176"/>
      <c r="G19" s="176"/>
      <c r="H19" s="176"/>
      <c r="I19" s="176"/>
      <c r="J19" s="176"/>
      <c r="K19" s="176"/>
      <c r="L19" s="176"/>
      <c r="M19" s="176"/>
      <c r="N19" s="177"/>
      <c r="O19" s="216"/>
      <c r="P19" s="216"/>
      <c r="Q19" s="216"/>
      <c r="R19" s="216"/>
    </row>
    <row r="20" spans="2:23">
      <c r="B20" s="352"/>
      <c r="C20" s="59" t="s">
        <v>23</v>
      </c>
      <c r="D20" s="315">
        <v>3.38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9"/>
      <c r="O20" s="216"/>
      <c r="P20" s="216"/>
      <c r="Q20" s="216"/>
      <c r="R20" s="216"/>
    </row>
    <row r="21" spans="2:23">
      <c r="B21" s="352"/>
      <c r="C21" s="59" t="s">
        <v>24</v>
      </c>
      <c r="D21" s="314">
        <v>0.111</v>
      </c>
      <c r="E21" s="176"/>
      <c r="F21" s="176"/>
      <c r="G21" s="176"/>
      <c r="H21" s="176"/>
      <c r="I21" s="176"/>
      <c r="J21" s="176"/>
      <c r="K21" s="176"/>
      <c r="L21" s="176"/>
      <c r="M21" s="176"/>
      <c r="N21" s="177"/>
      <c r="O21" s="216"/>
      <c r="P21" s="216"/>
      <c r="Q21" s="216"/>
      <c r="R21" s="216"/>
    </row>
    <row r="22" spans="2:23">
      <c r="B22" s="352"/>
      <c r="C22" s="59" t="s">
        <v>25</v>
      </c>
      <c r="D22" s="316">
        <f t="shared" ref="D22:I22" si="2">D20*D21</f>
        <v>0.37518000000000001</v>
      </c>
      <c r="E22" s="87">
        <f t="shared" si="2"/>
        <v>0</v>
      </c>
      <c r="F22" s="87">
        <f t="shared" si="2"/>
        <v>0</v>
      </c>
      <c r="G22" s="87">
        <f t="shared" si="2"/>
        <v>0</v>
      </c>
      <c r="H22" s="87">
        <f t="shared" si="2"/>
        <v>0</v>
      </c>
      <c r="I22" s="87">
        <f t="shared" si="2"/>
        <v>0</v>
      </c>
      <c r="J22" s="87">
        <f>J20*J21</f>
        <v>0</v>
      </c>
      <c r="K22" s="87">
        <f>K20*K21</f>
        <v>0</v>
      </c>
      <c r="L22" s="87">
        <f>L20*L21</f>
        <v>0</v>
      </c>
      <c r="M22" s="87">
        <f>M20*M21</f>
        <v>0</v>
      </c>
      <c r="N22" s="88">
        <f>N20*N21</f>
        <v>0</v>
      </c>
      <c r="O22" s="216"/>
      <c r="P22" s="216"/>
      <c r="Q22" s="216"/>
      <c r="R22" s="216"/>
    </row>
    <row r="23" spans="2:23">
      <c r="B23" s="352"/>
      <c r="C23" s="59" t="s">
        <v>26</v>
      </c>
      <c r="D23" s="314">
        <v>1</v>
      </c>
      <c r="E23" s="180"/>
      <c r="F23" s="180"/>
      <c r="G23" s="180"/>
      <c r="H23" s="180"/>
      <c r="I23" s="180"/>
      <c r="J23" s="180"/>
      <c r="K23" s="180"/>
      <c r="L23" s="180"/>
      <c r="M23" s="180"/>
      <c r="N23" s="181"/>
      <c r="O23" s="216"/>
      <c r="P23" s="216"/>
      <c r="Q23" s="216"/>
      <c r="R23" s="216"/>
    </row>
    <row r="24" spans="2:23" ht="15" thickBot="1">
      <c r="B24" s="353"/>
      <c r="C24" s="62" t="s">
        <v>27</v>
      </c>
      <c r="D24" s="317">
        <f t="shared" ref="D24:N24" si="3">(D22*D23)</f>
        <v>0.37518000000000001</v>
      </c>
      <c r="E24" s="219">
        <f t="shared" si="3"/>
        <v>0</v>
      </c>
      <c r="F24" s="219">
        <f t="shared" si="3"/>
        <v>0</v>
      </c>
      <c r="G24" s="219">
        <f t="shared" si="3"/>
        <v>0</v>
      </c>
      <c r="H24" s="219">
        <f t="shared" si="3"/>
        <v>0</v>
      </c>
      <c r="I24" s="219">
        <f t="shared" si="3"/>
        <v>0</v>
      </c>
      <c r="J24" s="219">
        <f t="shared" si="3"/>
        <v>0</v>
      </c>
      <c r="K24" s="219">
        <f t="shared" si="3"/>
        <v>0</v>
      </c>
      <c r="L24" s="219">
        <f t="shared" si="3"/>
        <v>0</v>
      </c>
      <c r="M24" s="219">
        <f t="shared" si="3"/>
        <v>0</v>
      </c>
      <c r="N24" s="220">
        <f t="shared" si="3"/>
        <v>0</v>
      </c>
      <c r="O24" s="216"/>
      <c r="P24" s="216"/>
      <c r="Q24" s="216"/>
      <c r="R24" s="216"/>
      <c r="S24" s="216"/>
      <c r="T24" s="216"/>
      <c r="U24" s="216"/>
      <c r="V24" s="216"/>
      <c r="W24" s="216"/>
    </row>
    <row r="25" spans="2:23" s="55" customFormat="1" ht="14.25" customHeight="1" thickBot="1">
      <c r="B25" s="221"/>
      <c r="C25" s="222"/>
      <c r="D25" s="95"/>
      <c r="E25" s="95"/>
      <c r="F25" s="95"/>
      <c r="G25" s="96"/>
      <c r="H25" s="9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</row>
    <row r="26" spans="2:23" ht="28">
      <c r="B26" s="201" t="s">
        <v>28</v>
      </c>
      <c r="C26" s="202" t="s">
        <v>29</v>
      </c>
      <c r="D26" s="203" t="s">
        <v>30</v>
      </c>
      <c r="E26" s="203" t="s">
        <v>31</v>
      </c>
      <c r="F26" s="203" t="s">
        <v>106</v>
      </c>
      <c r="G26" s="100" t="s">
        <v>33</v>
      </c>
      <c r="H26" s="100" t="s">
        <v>34</v>
      </c>
      <c r="I26" s="204" t="s">
        <v>35</v>
      </c>
      <c r="J26" s="205" t="s">
        <v>36</v>
      </c>
      <c r="K26" s="100" t="s">
        <v>37</v>
      </c>
      <c r="L26" s="203" t="s">
        <v>38</v>
      </c>
      <c r="M26" s="203" t="s">
        <v>39</v>
      </c>
      <c r="N26" s="206" t="s">
        <v>40</v>
      </c>
      <c r="O26" s="216"/>
      <c r="P26" s="216"/>
    </row>
    <row r="27" spans="2:23" ht="15" customHeight="1">
      <c r="B27" s="288">
        <v>0</v>
      </c>
      <c r="C27" s="329" t="s">
        <v>98</v>
      </c>
      <c r="D27" s="289">
        <f>E27+F27</f>
        <v>0.37518000000000001</v>
      </c>
      <c r="E27" s="290">
        <f>SUM(D24:J24)</f>
        <v>0.37518000000000001</v>
      </c>
      <c r="F27" s="291">
        <v>0</v>
      </c>
      <c r="G27" s="292"/>
      <c r="H27" s="292"/>
      <c r="I27" s="292"/>
      <c r="J27" s="293" t="s">
        <v>41</v>
      </c>
      <c r="K27" s="292"/>
      <c r="L27" s="292"/>
      <c r="M27" s="292"/>
      <c r="N27" s="294"/>
      <c r="O27" s="216"/>
      <c r="P27" s="216"/>
    </row>
    <row r="28" spans="2:23" ht="15" customHeight="1">
      <c r="B28" s="288">
        <v>1</v>
      </c>
      <c r="C28" s="329" t="s">
        <v>99</v>
      </c>
      <c r="D28" s="289">
        <f t="shared" ref="D28:D55" si="4">D27+E28+F28</f>
        <v>0.62582068888888898</v>
      </c>
      <c r="E28" s="295">
        <v>0</v>
      </c>
      <c r="F28" s="289">
        <f t="shared" ref="F28:F54" si="5">SUM(L28:N28)</f>
        <v>0.25064068888888896</v>
      </c>
      <c r="G28" s="296" t="s">
        <v>113</v>
      </c>
      <c r="H28" s="297">
        <v>100</v>
      </c>
      <c r="I28" s="298">
        <v>0.99</v>
      </c>
      <c r="J28" s="299">
        <f t="shared" ref="J28:J55" si="6">(1-I28)*J29+J29</f>
        <v>0</v>
      </c>
      <c r="K28" s="297">
        <v>8.8000000000000007</v>
      </c>
      <c r="L28" s="300">
        <f>(K28/3600)*H28</f>
        <v>0.24444444444444449</v>
      </c>
      <c r="M28" s="300">
        <f>(1-I28)*L28</f>
        <v>2.444444444444447E-3</v>
      </c>
      <c r="N28" s="301">
        <f>(1-I28)*D27</f>
        <v>3.7518000000000035E-3</v>
      </c>
      <c r="O28" s="216"/>
      <c r="P28" s="216"/>
    </row>
    <row r="29" spans="2:23" ht="15" customHeight="1">
      <c r="B29" s="288">
        <v>2</v>
      </c>
      <c r="C29" s="330" t="s">
        <v>107</v>
      </c>
      <c r="D29" s="289">
        <f t="shared" si="4"/>
        <v>0.66911222911111123</v>
      </c>
      <c r="E29" s="295">
        <v>0</v>
      </c>
      <c r="F29" s="289">
        <f t="shared" si="5"/>
        <v>4.3291540222222237E-2</v>
      </c>
      <c r="G29" s="296" t="s">
        <v>113</v>
      </c>
      <c r="H29" s="297">
        <v>15</v>
      </c>
      <c r="I29" s="298">
        <v>0.99</v>
      </c>
      <c r="J29" s="299">
        <f t="shared" si="6"/>
        <v>0</v>
      </c>
      <c r="K29" s="297">
        <v>8.8000000000000007</v>
      </c>
      <c r="L29" s="300">
        <f t="shared" ref="L29:L55" si="7">(K29/3600)*H29</f>
        <v>3.6666666666666674E-2</v>
      </c>
      <c r="M29" s="300">
        <f t="shared" ref="M29:M55" si="8">(1-I29)*L29</f>
        <v>3.6666666666666705E-4</v>
      </c>
      <c r="N29" s="301">
        <f t="shared" ref="N29:N55" si="9">(1-I29)*D28</f>
        <v>6.2582068888888953E-3</v>
      </c>
      <c r="O29" s="216"/>
      <c r="P29" s="216"/>
    </row>
    <row r="30" spans="2:23" ht="15" customHeight="1">
      <c r="B30" s="288">
        <v>3</v>
      </c>
      <c r="C30" s="331" t="s">
        <v>99</v>
      </c>
      <c r="D30" s="289">
        <f t="shared" si="4"/>
        <v>0.78690335140222234</v>
      </c>
      <c r="E30" s="295">
        <v>0</v>
      </c>
      <c r="F30" s="289">
        <f t="shared" si="5"/>
        <v>0.11779112229111113</v>
      </c>
      <c r="G30" s="296" t="s">
        <v>113</v>
      </c>
      <c r="H30" s="297">
        <v>45</v>
      </c>
      <c r="I30" s="298">
        <v>0.99</v>
      </c>
      <c r="J30" s="299">
        <f t="shared" si="6"/>
        <v>0</v>
      </c>
      <c r="K30" s="297">
        <v>8.8000000000000007</v>
      </c>
      <c r="L30" s="300">
        <f t="shared" si="7"/>
        <v>0.11000000000000001</v>
      </c>
      <c r="M30" s="300">
        <f t="shared" si="8"/>
        <v>1.1000000000000012E-3</v>
      </c>
      <c r="N30" s="301">
        <f t="shared" si="9"/>
        <v>6.6911222911111186E-3</v>
      </c>
      <c r="O30" s="216"/>
      <c r="P30" s="216"/>
    </row>
    <row r="31" spans="2:23" ht="15" customHeight="1">
      <c r="B31" s="288">
        <v>4</v>
      </c>
      <c r="C31" s="331" t="s">
        <v>100</v>
      </c>
      <c r="D31" s="289">
        <f t="shared" si="4"/>
        <v>0.89352794047180018</v>
      </c>
      <c r="E31" s="295">
        <v>0</v>
      </c>
      <c r="F31" s="289">
        <f t="shared" si="5"/>
        <v>0.10662458906957779</v>
      </c>
      <c r="G31" s="296" t="s">
        <v>113</v>
      </c>
      <c r="H31" s="297">
        <v>40</v>
      </c>
      <c r="I31" s="298">
        <v>0.99</v>
      </c>
      <c r="J31" s="299">
        <f t="shared" si="6"/>
        <v>0</v>
      </c>
      <c r="K31" s="297">
        <v>8.8000000000000007</v>
      </c>
      <c r="L31" s="300">
        <f t="shared" si="7"/>
        <v>9.7777777777777797E-2</v>
      </c>
      <c r="M31" s="300">
        <f t="shared" si="8"/>
        <v>9.777777777777788E-4</v>
      </c>
      <c r="N31" s="301">
        <f t="shared" si="9"/>
        <v>7.8690335140222303E-3</v>
      </c>
      <c r="O31" s="216"/>
      <c r="P31" s="216"/>
    </row>
    <row r="32" spans="2:23" ht="15" customHeight="1">
      <c r="B32" s="288">
        <v>5</v>
      </c>
      <c r="C32" s="331" t="s">
        <v>101</v>
      </c>
      <c r="D32" s="289">
        <f t="shared" si="4"/>
        <v>1.1616965532098515</v>
      </c>
      <c r="E32" s="295">
        <v>0</v>
      </c>
      <c r="F32" s="289">
        <f t="shared" si="5"/>
        <v>0.26816861273805137</v>
      </c>
      <c r="G32" s="296" t="s">
        <v>113</v>
      </c>
      <c r="H32" s="297">
        <v>105</v>
      </c>
      <c r="I32" s="298">
        <v>0.99</v>
      </c>
      <c r="J32" s="299">
        <f t="shared" si="6"/>
        <v>0</v>
      </c>
      <c r="K32" s="297">
        <v>8.8000000000000007</v>
      </c>
      <c r="L32" s="300">
        <f t="shared" si="7"/>
        <v>0.25666666666666671</v>
      </c>
      <c r="M32" s="300">
        <f t="shared" si="8"/>
        <v>2.5666666666666694E-3</v>
      </c>
      <c r="N32" s="301">
        <f>(1-I32)*D31</f>
        <v>8.9352794047180099E-3</v>
      </c>
      <c r="O32" s="216"/>
      <c r="P32" s="216"/>
    </row>
    <row r="33" spans="2:16" ht="15" customHeight="1">
      <c r="B33" s="288">
        <v>6</v>
      </c>
      <c r="C33" s="331" t="s">
        <v>102</v>
      </c>
      <c r="D33" s="289">
        <f t="shared" si="4"/>
        <v>1.2098638176073819</v>
      </c>
      <c r="E33" s="295">
        <v>0</v>
      </c>
      <c r="F33" s="289">
        <f t="shared" si="5"/>
        <v>4.8167264397530392E-2</v>
      </c>
      <c r="G33" s="296" t="s">
        <v>113</v>
      </c>
      <c r="H33" s="297">
        <v>10</v>
      </c>
      <c r="I33" s="298">
        <v>0.98</v>
      </c>
      <c r="J33" s="299">
        <f t="shared" si="6"/>
        <v>0</v>
      </c>
      <c r="K33" s="297">
        <v>8.8000000000000007</v>
      </c>
      <c r="L33" s="300">
        <f t="shared" si="7"/>
        <v>2.4444444444444449E-2</v>
      </c>
      <c r="M33" s="300">
        <f t="shared" si="8"/>
        <v>4.888888888888894E-4</v>
      </c>
      <c r="N33" s="301">
        <f t="shared" si="9"/>
        <v>2.3233931064197053E-2</v>
      </c>
      <c r="O33" s="216"/>
      <c r="P33" s="216"/>
    </row>
    <row r="34" spans="2:16" ht="15" customHeight="1">
      <c r="B34" s="288">
        <v>7</v>
      </c>
      <c r="C34" s="330" t="s">
        <v>103</v>
      </c>
      <c r="D34" s="289">
        <f t="shared" si="4"/>
        <v>1.3249570860658606</v>
      </c>
      <c r="E34" s="295">
        <v>0</v>
      </c>
      <c r="F34" s="289">
        <v>0.11509326845847875</v>
      </c>
      <c r="G34" s="302" t="s">
        <v>108</v>
      </c>
      <c r="H34" s="297">
        <v>0</v>
      </c>
      <c r="I34" s="298">
        <v>0.97</v>
      </c>
      <c r="J34" s="299">
        <f t="shared" si="6"/>
        <v>0</v>
      </c>
      <c r="K34" s="297">
        <v>0</v>
      </c>
      <c r="L34" s="300">
        <v>0</v>
      </c>
      <c r="M34" s="300">
        <v>0</v>
      </c>
      <c r="N34" s="301">
        <v>0</v>
      </c>
      <c r="O34" s="216"/>
      <c r="P34" s="216"/>
    </row>
    <row r="35" spans="2:16" ht="15" customHeight="1">
      <c r="B35" s="288">
        <v>8</v>
      </c>
      <c r="C35" s="330" t="s">
        <v>104</v>
      </c>
      <c r="D35" s="289">
        <f t="shared" si="4"/>
        <v>1.5567425179472636</v>
      </c>
      <c r="E35" s="295">
        <v>0</v>
      </c>
      <c r="F35" s="289">
        <v>0.23178543188140299</v>
      </c>
      <c r="G35" s="302" t="s">
        <v>109</v>
      </c>
      <c r="H35" s="297">
        <v>0</v>
      </c>
      <c r="I35" s="298">
        <v>0.97</v>
      </c>
      <c r="J35" s="299">
        <f t="shared" si="6"/>
        <v>0</v>
      </c>
      <c r="K35" s="297">
        <v>0</v>
      </c>
      <c r="L35" s="300">
        <v>0</v>
      </c>
      <c r="M35" s="300">
        <v>0</v>
      </c>
      <c r="N35" s="301">
        <v>0</v>
      </c>
      <c r="O35" s="216"/>
      <c r="P35" s="216"/>
    </row>
    <row r="36" spans="2:16" ht="15" customHeight="1">
      <c r="B36" s="288">
        <v>9</v>
      </c>
      <c r="C36" s="332" t="s">
        <v>116</v>
      </c>
      <c r="D36" s="289">
        <f t="shared" si="4"/>
        <v>1.5920758512805968</v>
      </c>
      <c r="E36" s="295">
        <v>0</v>
      </c>
      <c r="F36" s="289">
        <v>3.53333333333333E-2</v>
      </c>
      <c r="G36" s="302" t="s">
        <v>118</v>
      </c>
      <c r="H36" s="297">
        <v>0</v>
      </c>
      <c r="I36" s="298">
        <v>1</v>
      </c>
      <c r="J36" s="299">
        <v>0</v>
      </c>
      <c r="K36" s="297">
        <v>0</v>
      </c>
      <c r="L36" s="300">
        <v>0</v>
      </c>
      <c r="M36" s="300">
        <v>0</v>
      </c>
      <c r="N36" s="301">
        <v>0</v>
      </c>
      <c r="O36" s="216"/>
      <c r="P36" s="216"/>
    </row>
    <row r="37" spans="2:16" ht="15" customHeight="1">
      <c r="B37" s="288">
        <v>10</v>
      </c>
      <c r="C37" s="332" t="s">
        <v>105</v>
      </c>
      <c r="D37" s="289">
        <f t="shared" si="4"/>
        <v>1.608186962391708</v>
      </c>
      <c r="E37" s="295">
        <v>0</v>
      </c>
      <c r="F37" s="289">
        <f t="shared" si="5"/>
        <v>1.6111111111111111E-2</v>
      </c>
      <c r="G37" s="302" t="s">
        <v>110</v>
      </c>
      <c r="H37" s="297">
        <v>10</v>
      </c>
      <c r="I37" s="298">
        <v>1</v>
      </c>
      <c r="J37" s="299">
        <f t="shared" si="6"/>
        <v>0</v>
      </c>
      <c r="K37" s="297">
        <v>5.8</v>
      </c>
      <c r="L37" s="300">
        <f>(K37/3600)*H37</f>
        <v>1.6111111111111111E-2</v>
      </c>
      <c r="M37" s="300">
        <f t="shared" si="8"/>
        <v>0</v>
      </c>
      <c r="N37" s="301">
        <f t="shared" si="9"/>
        <v>0</v>
      </c>
      <c r="O37" s="216"/>
      <c r="P37" s="216"/>
    </row>
    <row r="38" spans="2:16" ht="15" customHeight="1">
      <c r="B38" s="288">
        <v>11</v>
      </c>
      <c r="C38" s="332" t="s">
        <v>112</v>
      </c>
      <c r="D38" s="304">
        <f>D37+E38+F38</f>
        <v>1.6486771653489585</v>
      </c>
      <c r="E38" s="305">
        <v>0</v>
      </c>
      <c r="F38" s="306">
        <f t="shared" si="5"/>
        <v>4.0490202957250428E-2</v>
      </c>
      <c r="G38" s="296" t="s">
        <v>111</v>
      </c>
      <c r="H38" s="308">
        <v>15</v>
      </c>
      <c r="I38" s="309">
        <v>0.99</v>
      </c>
      <c r="J38" s="310">
        <f>(1-I38)*J39+J39</f>
        <v>0</v>
      </c>
      <c r="K38" s="308">
        <v>5.8</v>
      </c>
      <c r="L38" s="311">
        <f t="shared" si="7"/>
        <v>2.4166666666666666E-2</v>
      </c>
      <c r="M38" s="311">
        <f t="shared" si="8"/>
        <v>2.4166666666666688E-4</v>
      </c>
      <c r="N38" s="312">
        <f t="shared" si="9"/>
        <v>1.6081869623917094E-2</v>
      </c>
      <c r="O38" s="216"/>
      <c r="P38" s="216"/>
    </row>
    <row r="39" spans="2:16" ht="15" customHeight="1">
      <c r="B39" s="288">
        <v>12</v>
      </c>
      <c r="C39" s="303"/>
      <c r="D39" s="304">
        <f t="shared" si="4"/>
        <v>1.6486771653489585</v>
      </c>
      <c r="E39" s="305">
        <v>0</v>
      </c>
      <c r="F39" s="306">
        <f t="shared" si="5"/>
        <v>0</v>
      </c>
      <c r="G39" s="307"/>
      <c r="H39" s="308">
        <v>0</v>
      </c>
      <c r="I39" s="309">
        <v>1</v>
      </c>
      <c r="J39" s="310">
        <f t="shared" si="6"/>
        <v>0</v>
      </c>
      <c r="K39" s="308">
        <v>0</v>
      </c>
      <c r="L39" s="311">
        <f t="shared" si="7"/>
        <v>0</v>
      </c>
      <c r="M39" s="311">
        <f t="shared" si="8"/>
        <v>0</v>
      </c>
      <c r="N39" s="312">
        <f t="shared" si="9"/>
        <v>0</v>
      </c>
      <c r="O39" s="216"/>
      <c r="P39" s="216"/>
    </row>
    <row r="40" spans="2:16" ht="15" customHeight="1">
      <c r="B40" s="223">
        <v>13</v>
      </c>
      <c r="C40" s="208"/>
      <c r="D40" s="225">
        <f t="shared" si="4"/>
        <v>1.6486771653489585</v>
      </c>
      <c r="E40" s="226">
        <v>0</v>
      </c>
      <c r="F40" s="227">
        <f t="shared" si="5"/>
        <v>0</v>
      </c>
      <c r="G40" s="207"/>
      <c r="H40" s="228"/>
      <c r="I40" s="229">
        <v>1</v>
      </c>
      <c r="J40" s="230">
        <f t="shared" si="6"/>
        <v>0</v>
      </c>
      <c r="K40" s="228">
        <v>0</v>
      </c>
      <c r="L40" s="231">
        <f t="shared" si="7"/>
        <v>0</v>
      </c>
      <c r="M40" s="231">
        <f t="shared" si="8"/>
        <v>0</v>
      </c>
      <c r="N40" s="232">
        <f t="shared" si="9"/>
        <v>0</v>
      </c>
      <c r="O40" s="216"/>
      <c r="P40" s="216"/>
    </row>
    <row r="41" spans="2:16" ht="15" customHeight="1">
      <c r="B41" s="223">
        <v>14</v>
      </c>
      <c r="C41" s="208"/>
      <c r="D41" s="225">
        <f t="shared" si="4"/>
        <v>1.6486771653489585</v>
      </c>
      <c r="E41" s="226">
        <v>0</v>
      </c>
      <c r="F41" s="227">
        <f t="shared" si="5"/>
        <v>0</v>
      </c>
      <c r="G41" s="207"/>
      <c r="H41" s="228"/>
      <c r="I41" s="229">
        <v>1</v>
      </c>
      <c r="J41" s="230">
        <f t="shared" si="6"/>
        <v>0</v>
      </c>
      <c r="K41" s="228">
        <v>0</v>
      </c>
      <c r="L41" s="231">
        <f t="shared" si="7"/>
        <v>0</v>
      </c>
      <c r="M41" s="231">
        <f t="shared" si="8"/>
        <v>0</v>
      </c>
      <c r="N41" s="232">
        <f t="shared" si="9"/>
        <v>0</v>
      </c>
      <c r="O41" s="216"/>
      <c r="P41" s="216"/>
    </row>
    <row r="42" spans="2:16" ht="15" customHeight="1">
      <c r="B42" s="223">
        <v>15</v>
      </c>
      <c r="C42" s="207"/>
      <c r="D42" s="225">
        <f t="shared" si="4"/>
        <v>1.6486771653489585</v>
      </c>
      <c r="E42" s="226">
        <v>0</v>
      </c>
      <c r="F42" s="227">
        <f t="shared" si="5"/>
        <v>0</v>
      </c>
      <c r="G42" s="224"/>
      <c r="H42" s="228"/>
      <c r="I42" s="229">
        <v>1</v>
      </c>
      <c r="J42" s="230">
        <f t="shared" si="6"/>
        <v>0</v>
      </c>
      <c r="K42" s="228">
        <v>0</v>
      </c>
      <c r="L42" s="231">
        <f t="shared" si="7"/>
        <v>0</v>
      </c>
      <c r="M42" s="231">
        <f t="shared" si="8"/>
        <v>0</v>
      </c>
      <c r="N42" s="232">
        <f t="shared" si="9"/>
        <v>0</v>
      </c>
      <c r="O42" s="216"/>
      <c r="P42" s="216"/>
    </row>
    <row r="43" spans="2:16" ht="15" customHeight="1">
      <c r="B43" s="223">
        <v>16</v>
      </c>
      <c r="C43" s="207"/>
      <c r="D43" s="225">
        <f t="shared" si="4"/>
        <v>1.6486771653489585</v>
      </c>
      <c r="E43" s="226">
        <v>0</v>
      </c>
      <c r="F43" s="227">
        <f t="shared" si="5"/>
        <v>0</v>
      </c>
      <c r="G43" s="224"/>
      <c r="H43" s="228"/>
      <c r="I43" s="229">
        <v>1</v>
      </c>
      <c r="J43" s="230">
        <f t="shared" si="6"/>
        <v>0</v>
      </c>
      <c r="K43" s="228">
        <v>0</v>
      </c>
      <c r="L43" s="231">
        <f t="shared" si="7"/>
        <v>0</v>
      </c>
      <c r="M43" s="231">
        <f t="shared" si="8"/>
        <v>0</v>
      </c>
      <c r="N43" s="232">
        <f t="shared" si="9"/>
        <v>0</v>
      </c>
      <c r="O43" s="216"/>
      <c r="P43" s="216"/>
    </row>
    <row r="44" spans="2:16" ht="15" customHeight="1">
      <c r="B44" s="223">
        <v>17</v>
      </c>
      <c r="C44" s="208"/>
      <c r="D44" s="225">
        <f t="shared" si="4"/>
        <v>1.6486771653489585</v>
      </c>
      <c r="E44" s="226">
        <v>0</v>
      </c>
      <c r="F44" s="227">
        <f t="shared" si="5"/>
        <v>0</v>
      </c>
      <c r="G44" s="224"/>
      <c r="H44" s="228"/>
      <c r="I44" s="229">
        <v>1</v>
      </c>
      <c r="J44" s="230">
        <f t="shared" si="6"/>
        <v>0</v>
      </c>
      <c r="K44" s="228">
        <v>0</v>
      </c>
      <c r="L44" s="231">
        <f t="shared" si="7"/>
        <v>0</v>
      </c>
      <c r="M44" s="231">
        <f t="shared" si="8"/>
        <v>0</v>
      </c>
      <c r="N44" s="232">
        <f t="shared" si="9"/>
        <v>0</v>
      </c>
      <c r="O44" s="216"/>
      <c r="P44" s="216"/>
    </row>
    <row r="45" spans="2:16" ht="15" customHeight="1">
      <c r="B45" s="223">
        <v>18</v>
      </c>
      <c r="C45" s="233"/>
      <c r="D45" s="225">
        <f t="shared" si="4"/>
        <v>1.6486771653489585</v>
      </c>
      <c r="E45" s="226">
        <v>0</v>
      </c>
      <c r="F45" s="227">
        <f t="shared" si="5"/>
        <v>0</v>
      </c>
      <c r="G45" s="224"/>
      <c r="H45" s="228"/>
      <c r="I45" s="229">
        <v>1</v>
      </c>
      <c r="J45" s="230">
        <f t="shared" si="6"/>
        <v>0</v>
      </c>
      <c r="K45" s="228">
        <v>0</v>
      </c>
      <c r="L45" s="231">
        <f t="shared" si="7"/>
        <v>0</v>
      </c>
      <c r="M45" s="231">
        <f t="shared" si="8"/>
        <v>0</v>
      </c>
      <c r="N45" s="232">
        <f t="shared" si="9"/>
        <v>0</v>
      </c>
      <c r="O45" s="216"/>
      <c r="P45" s="216"/>
    </row>
    <row r="46" spans="2:16" ht="15" customHeight="1">
      <c r="B46" s="223">
        <v>19</v>
      </c>
      <c r="C46" s="224"/>
      <c r="D46" s="225">
        <f t="shared" si="4"/>
        <v>1.6486771653489585</v>
      </c>
      <c r="E46" s="226">
        <v>0</v>
      </c>
      <c r="F46" s="227">
        <f t="shared" si="5"/>
        <v>0</v>
      </c>
      <c r="G46" s="224"/>
      <c r="H46" s="228"/>
      <c r="I46" s="229">
        <v>1</v>
      </c>
      <c r="J46" s="230">
        <f t="shared" si="6"/>
        <v>0</v>
      </c>
      <c r="K46" s="228">
        <v>0</v>
      </c>
      <c r="L46" s="231">
        <f t="shared" si="7"/>
        <v>0</v>
      </c>
      <c r="M46" s="231">
        <f t="shared" si="8"/>
        <v>0</v>
      </c>
      <c r="N46" s="232">
        <f t="shared" si="9"/>
        <v>0</v>
      </c>
      <c r="O46" s="216"/>
      <c r="P46" s="216"/>
    </row>
    <row r="47" spans="2:16" ht="15" customHeight="1">
      <c r="B47" s="223">
        <v>20</v>
      </c>
      <c r="C47" s="224"/>
      <c r="D47" s="225">
        <f t="shared" si="4"/>
        <v>1.6486771653489585</v>
      </c>
      <c r="E47" s="226">
        <v>0</v>
      </c>
      <c r="F47" s="227">
        <f t="shared" si="5"/>
        <v>0</v>
      </c>
      <c r="G47" s="224"/>
      <c r="H47" s="228"/>
      <c r="I47" s="229">
        <v>1</v>
      </c>
      <c r="J47" s="230">
        <f t="shared" si="6"/>
        <v>0</v>
      </c>
      <c r="K47" s="228">
        <v>0</v>
      </c>
      <c r="L47" s="231">
        <f t="shared" si="7"/>
        <v>0</v>
      </c>
      <c r="M47" s="231">
        <f t="shared" si="8"/>
        <v>0</v>
      </c>
      <c r="N47" s="232">
        <f t="shared" si="9"/>
        <v>0</v>
      </c>
      <c r="O47" s="216"/>
      <c r="P47" s="216"/>
    </row>
    <row r="48" spans="2:16" ht="15" customHeight="1">
      <c r="B48" s="223">
        <v>21</v>
      </c>
      <c r="C48" s="224"/>
      <c r="D48" s="225">
        <f t="shared" si="4"/>
        <v>1.6486771653489585</v>
      </c>
      <c r="E48" s="226">
        <v>0</v>
      </c>
      <c r="F48" s="227">
        <f t="shared" si="5"/>
        <v>0</v>
      </c>
      <c r="G48" s="224"/>
      <c r="H48" s="228"/>
      <c r="I48" s="229">
        <v>1</v>
      </c>
      <c r="J48" s="230">
        <f t="shared" si="6"/>
        <v>0</v>
      </c>
      <c r="K48" s="228">
        <v>0</v>
      </c>
      <c r="L48" s="231">
        <f t="shared" si="7"/>
        <v>0</v>
      </c>
      <c r="M48" s="231">
        <f t="shared" si="8"/>
        <v>0</v>
      </c>
      <c r="N48" s="232">
        <f t="shared" si="9"/>
        <v>0</v>
      </c>
      <c r="O48" s="216"/>
      <c r="P48" s="216"/>
    </row>
    <row r="49" spans="2:16" ht="15" customHeight="1">
      <c r="B49" s="223">
        <v>22</v>
      </c>
      <c r="C49" s="224"/>
      <c r="D49" s="225">
        <f t="shared" si="4"/>
        <v>1.6486771653489585</v>
      </c>
      <c r="E49" s="226">
        <v>0</v>
      </c>
      <c r="F49" s="227">
        <f t="shared" si="5"/>
        <v>0</v>
      </c>
      <c r="G49" s="224"/>
      <c r="H49" s="228"/>
      <c r="I49" s="229">
        <v>1</v>
      </c>
      <c r="J49" s="230">
        <f t="shared" si="6"/>
        <v>0</v>
      </c>
      <c r="K49" s="228">
        <v>0</v>
      </c>
      <c r="L49" s="231">
        <f t="shared" si="7"/>
        <v>0</v>
      </c>
      <c r="M49" s="231">
        <f t="shared" si="8"/>
        <v>0</v>
      </c>
      <c r="N49" s="232">
        <f t="shared" si="9"/>
        <v>0</v>
      </c>
      <c r="O49" s="216"/>
      <c r="P49" s="216"/>
    </row>
    <row r="50" spans="2:16" ht="15" customHeight="1">
      <c r="B50" s="223">
        <v>23</v>
      </c>
      <c r="C50" s="224"/>
      <c r="D50" s="225">
        <f>D49+E50+F50</f>
        <v>1.6486771653489585</v>
      </c>
      <c r="E50" s="226">
        <v>0</v>
      </c>
      <c r="F50" s="227">
        <f t="shared" si="5"/>
        <v>0</v>
      </c>
      <c r="G50" s="224"/>
      <c r="H50" s="228"/>
      <c r="I50" s="229">
        <v>1</v>
      </c>
      <c r="J50" s="230">
        <f t="shared" si="6"/>
        <v>0</v>
      </c>
      <c r="K50" s="228">
        <v>0</v>
      </c>
      <c r="L50" s="231">
        <f t="shared" si="7"/>
        <v>0</v>
      </c>
      <c r="M50" s="231">
        <f t="shared" si="8"/>
        <v>0</v>
      </c>
      <c r="N50" s="232">
        <f t="shared" si="9"/>
        <v>0</v>
      </c>
      <c r="O50" s="216"/>
      <c r="P50" s="216"/>
    </row>
    <row r="51" spans="2:16" ht="15" customHeight="1">
      <c r="B51" s="223">
        <v>24</v>
      </c>
      <c r="C51" s="208"/>
      <c r="D51" s="225">
        <f t="shared" si="4"/>
        <v>1.6486771653489585</v>
      </c>
      <c r="E51" s="226">
        <v>0</v>
      </c>
      <c r="F51" s="227">
        <f t="shared" si="5"/>
        <v>0</v>
      </c>
      <c r="G51" s="224"/>
      <c r="H51" s="228"/>
      <c r="I51" s="229">
        <v>1</v>
      </c>
      <c r="J51" s="230">
        <f t="shared" si="6"/>
        <v>0</v>
      </c>
      <c r="K51" s="228">
        <v>0</v>
      </c>
      <c r="L51" s="231">
        <f t="shared" si="7"/>
        <v>0</v>
      </c>
      <c r="M51" s="231">
        <f t="shared" si="8"/>
        <v>0</v>
      </c>
      <c r="N51" s="232">
        <f t="shared" si="9"/>
        <v>0</v>
      </c>
      <c r="O51" s="216"/>
      <c r="P51" s="216"/>
    </row>
    <row r="52" spans="2:16" ht="15" customHeight="1">
      <c r="B52" s="223">
        <v>25</v>
      </c>
      <c r="C52" s="208"/>
      <c r="D52" s="225">
        <f t="shared" si="4"/>
        <v>1.6486771653489585</v>
      </c>
      <c r="E52" s="226">
        <v>0</v>
      </c>
      <c r="F52" s="227">
        <f t="shared" si="5"/>
        <v>0</v>
      </c>
      <c r="G52" s="224"/>
      <c r="H52" s="228"/>
      <c r="I52" s="229">
        <v>1</v>
      </c>
      <c r="J52" s="230">
        <f t="shared" si="6"/>
        <v>0</v>
      </c>
      <c r="K52" s="228">
        <v>0</v>
      </c>
      <c r="L52" s="231">
        <f t="shared" si="7"/>
        <v>0</v>
      </c>
      <c r="M52" s="231">
        <f t="shared" si="8"/>
        <v>0</v>
      </c>
      <c r="N52" s="232">
        <f t="shared" si="9"/>
        <v>0</v>
      </c>
      <c r="O52" s="216"/>
      <c r="P52" s="216"/>
    </row>
    <row r="53" spans="2:16" ht="15" customHeight="1">
      <c r="B53" s="223">
        <v>26</v>
      </c>
      <c r="C53" s="208"/>
      <c r="D53" s="225">
        <f t="shared" si="4"/>
        <v>1.6486771653489585</v>
      </c>
      <c r="E53" s="226">
        <v>0</v>
      </c>
      <c r="F53" s="227">
        <f t="shared" si="5"/>
        <v>0</v>
      </c>
      <c r="G53" s="224"/>
      <c r="H53" s="228"/>
      <c r="I53" s="229">
        <v>1</v>
      </c>
      <c r="J53" s="230">
        <f t="shared" si="6"/>
        <v>0</v>
      </c>
      <c r="K53" s="228">
        <v>0</v>
      </c>
      <c r="L53" s="231">
        <f t="shared" si="7"/>
        <v>0</v>
      </c>
      <c r="M53" s="231">
        <f t="shared" si="8"/>
        <v>0</v>
      </c>
      <c r="N53" s="232">
        <f t="shared" si="9"/>
        <v>0</v>
      </c>
      <c r="O53" s="216"/>
      <c r="P53" s="216"/>
    </row>
    <row r="54" spans="2:16" ht="15" customHeight="1">
      <c r="B54" s="234" t="s">
        <v>42</v>
      </c>
      <c r="C54" s="235"/>
      <c r="D54" s="236">
        <f t="shared" si="4"/>
        <v>1.6486771653489585</v>
      </c>
      <c r="E54" s="237">
        <v>0</v>
      </c>
      <c r="F54" s="238">
        <f t="shared" si="5"/>
        <v>0</v>
      </c>
      <c r="G54" s="238">
        <f>SUM(E54:F54)</f>
        <v>0</v>
      </c>
      <c r="H54" s="239"/>
      <c r="I54" s="240">
        <v>1</v>
      </c>
      <c r="J54" s="241">
        <f t="shared" si="6"/>
        <v>0</v>
      </c>
      <c r="K54" s="239">
        <v>0</v>
      </c>
      <c r="L54" s="242">
        <f t="shared" si="7"/>
        <v>0</v>
      </c>
      <c r="M54" s="242">
        <f t="shared" si="8"/>
        <v>0</v>
      </c>
      <c r="N54" s="243">
        <f t="shared" si="9"/>
        <v>0</v>
      </c>
      <c r="O54" s="216"/>
      <c r="P54" s="216"/>
    </row>
    <row r="55" spans="2:16" ht="15" customHeight="1">
      <c r="B55" s="244" t="s">
        <v>43</v>
      </c>
      <c r="C55" s="235"/>
      <c r="D55" s="236">
        <f t="shared" si="4"/>
        <v>1.6815660542378474</v>
      </c>
      <c r="E55" s="305">
        <v>0.02</v>
      </c>
      <c r="F55" s="306">
        <f>SUM(L55:N55)</f>
        <v>1.2888888888888889E-2</v>
      </c>
      <c r="G55" s="307" t="s">
        <v>117</v>
      </c>
      <c r="H55" s="308">
        <v>8</v>
      </c>
      <c r="I55" s="309">
        <v>1</v>
      </c>
      <c r="J55" s="310">
        <f t="shared" si="6"/>
        <v>0</v>
      </c>
      <c r="K55" s="308">
        <v>5.8</v>
      </c>
      <c r="L55" s="311">
        <f t="shared" si="7"/>
        <v>1.2888888888888889E-2</v>
      </c>
      <c r="M55" s="311">
        <f t="shared" si="8"/>
        <v>0</v>
      </c>
      <c r="N55" s="312">
        <f t="shared" si="9"/>
        <v>0</v>
      </c>
      <c r="O55" s="216"/>
      <c r="P55" s="216"/>
    </row>
    <row r="56" spans="2:16" ht="15" customHeight="1">
      <c r="B56" s="245" t="s">
        <v>44</v>
      </c>
      <c r="C56" s="246"/>
      <c r="D56" s="247">
        <f>D55</f>
        <v>1.6815660542378474</v>
      </c>
      <c r="E56" s="247">
        <f>SUM(E27:E55)</f>
        <v>0.39518000000000003</v>
      </c>
      <c r="F56" s="248">
        <f>SUM(F27:F55)</f>
        <v>1.2863860542378476</v>
      </c>
      <c r="G56" s="246"/>
      <c r="H56" s="246"/>
      <c r="I56" s="246"/>
      <c r="J56" s="249"/>
      <c r="K56" s="246"/>
      <c r="L56" s="246"/>
      <c r="M56" s="246"/>
      <c r="N56" s="250"/>
      <c r="O56" s="216"/>
      <c r="P56" s="216"/>
    </row>
    <row r="57" spans="2:16" ht="15" customHeight="1">
      <c r="B57" s="245" t="s">
        <v>45</v>
      </c>
      <c r="C57" s="251"/>
      <c r="D57" s="247">
        <f>D56+F57</f>
        <v>1.6815660542378474</v>
      </c>
      <c r="E57" s="247"/>
      <c r="F57" s="252">
        <v>0</v>
      </c>
      <c r="G57" s="253"/>
      <c r="H57" s="253"/>
      <c r="I57" s="254" t="s">
        <v>46</v>
      </c>
      <c r="J57" s="255">
        <f>D14</f>
        <v>0</v>
      </c>
      <c r="K57" s="253"/>
      <c r="L57" s="253"/>
      <c r="M57" s="253"/>
      <c r="N57" s="256"/>
      <c r="O57" s="216"/>
      <c r="P57" s="216"/>
    </row>
    <row r="58" spans="2:16" ht="15" customHeight="1">
      <c r="B58" s="245" t="s">
        <v>47</v>
      </c>
      <c r="C58" s="257">
        <v>0</v>
      </c>
      <c r="D58" s="247">
        <f>D57+F58</f>
        <v>1.7715660542378475</v>
      </c>
      <c r="E58" s="247">
        <v>0</v>
      </c>
      <c r="F58" s="258">
        <v>0.09</v>
      </c>
      <c r="G58" s="253"/>
      <c r="H58" s="253"/>
      <c r="I58" s="253"/>
      <c r="J58" s="259"/>
      <c r="K58" s="253"/>
      <c r="L58" s="253"/>
      <c r="M58" s="253"/>
      <c r="N58" s="256"/>
      <c r="O58" s="216"/>
      <c r="P58" s="216"/>
    </row>
    <row r="59" spans="2:16" ht="15" customHeight="1">
      <c r="B59" s="245" t="s">
        <v>48</v>
      </c>
      <c r="C59" s="257">
        <v>0</v>
      </c>
      <c r="D59" s="247">
        <f>D58+F59</f>
        <v>1.8645660542378475</v>
      </c>
      <c r="E59" s="247">
        <v>0</v>
      </c>
      <c r="F59" s="327">
        <v>9.2999999999999999E-2</v>
      </c>
      <c r="G59" s="246"/>
      <c r="H59" s="260"/>
      <c r="I59" s="260"/>
      <c r="J59" s="249"/>
      <c r="K59" s="253"/>
      <c r="L59" s="253"/>
      <c r="M59" s="253"/>
      <c r="N59" s="256"/>
      <c r="O59" s="216"/>
      <c r="P59" s="216"/>
    </row>
    <row r="60" spans="2:16" ht="15" customHeight="1">
      <c r="B60" s="245" t="s">
        <v>49</v>
      </c>
      <c r="C60" s="261" t="s">
        <v>50</v>
      </c>
      <c r="D60" s="247">
        <f>D59+F60</f>
        <v>1.8645660542378475</v>
      </c>
      <c r="E60" s="247"/>
      <c r="F60" s="252">
        <v>0</v>
      </c>
      <c r="G60" s="262"/>
      <c r="H60" s="253"/>
      <c r="I60" s="253"/>
      <c r="J60" s="263"/>
      <c r="K60" s="253"/>
      <c r="L60" s="253"/>
      <c r="M60" s="253"/>
      <c r="N60" s="256"/>
      <c r="O60" s="216"/>
      <c r="P60" s="216"/>
    </row>
    <row r="61" spans="2:16" s="266" customFormat="1" ht="33" customHeight="1" thickBot="1">
      <c r="B61" s="354" t="s">
        <v>51</v>
      </c>
      <c r="C61" s="355"/>
      <c r="D61" s="172">
        <f>D60</f>
        <v>1.8645660542378475</v>
      </c>
      <c r="E61" s="173"/>
      <c r="F61" s="173"/>
      <c r="G61" s="171"/>
      <c r="H61" s="171"/>
      <c r="I61" s="171"/>
      <c r="J61" s="264"/>
      <c r="K61" s="171"/>
      <c r="L61" s="171"/>
      <c r="M61" s="171"/>
      <c r="N61" s="265"/>
    </row>
    <row r="62" spans="2:16" ht="15" customHeight="1">
      <c r="B62" s="267"/>
      <c r="C62" s="268"/>
      <c r="D62" s="269"/>
      <c r="E62" s="270"/>
      <c r="F62" s="270"/>
      <c r="G62" s="268"/>
      <c r="H62" s="268"/>
      <c r="I62" s="268"/>
      <c r="J62" s="271"/>
      <c r="K62" s="268"/>
      <c r="L62" s="268"/>
      <c r="M62" s="268"/>
      <c r="N62" s="272"/>
      <c r="O62" s="216"/>
      <c r="P62" s="216"/>
    </row>
    <row r="63" spans="2:16" ht="15" customHeight="1">
      <c r="B63" s="245" t="s">
        <v>52</v>
      </c>
      <c r="C63" s="246"/>
      <c r="D63" s="273">
        <f>SUM(F27:F55)</f>
        <v>1.2863860542378476</v>
      </c>
      <c r="E63" s="254"/>
      <c r="F63" s="260"/>
      <c r="G63" s="246"/>
      <c r="H63" s="246"/>
      <c r="I63" s="246"/>
      <c r="J63" s="249"/>
      <c r="K63" s="246"/>
      <c r="L63" s="260"/>
      <c r="M63" s="260"/>
      <c r="N63" s="274"/>
      <c r="O63" s="216"/>
      <c r="P63" s="216"/>
    </row>
    <row r="64" spans="2:16" ht="15" customHeight="1">
      <c r="B64" s="275" t="s">
        <v>53</v>
      </c>
      <c r="C64" s="246"/>
      <c r="D64" s="273">
        <f>SUM(L28:L55)</f>
        <v>0.82316666666666682</v>
      </c>
      <c r="E64" s="254"/>
      <c r="F64" s="260"/>
      <c r="G64" s="246"/>
      <c r="H64" s="246"/>
      <c r="I64" s="246"/>
      <c r="J64" s="249"/>
      <c r="K64" s="246"/>
      <c r="L64" s="276"/>
      <c r="M64" s="276"/>
      <c r="N64" s="277"/>
      <c r="O64" s="216"/>
      <c r="P64" s="216"/>
    </row>
    <row r="65" spans="2:16" ht="15" customHeight="1">
      <c r="B65" s="275" t="s">
        <v>54</v>
      </c>
      <c r="C65" s="246"/>
      <c r="D65" s="273">
        <f>SUM(M28:M55)</f>
        <v>8.186111111111118E-3</v>
      </c>
      <c r="E65" s="254"/>
      <c r="F65" s="260"/>
      <c r="G65" s="246"/>
      <c r="H65" s="246"/>
      <c r="I65" s="246"/>
      <c r="J65" s="249"/>
      <c r="K65" s="246"/>
      <c r="L65" s="276"/>
      <c r="M65" s="276"/>
      <c r="N65" s="277"/>
      <c r="O65" s="216"/>
      <c r="P65" s="216"/>
    </row>
    <row r="66" spans="2:16" ht="15" customHeight="1">
      <c r="B66" s="275" t="s">
        <v>55</v>
      </c>
      <c r="C66" s="246"/>
      <c r="D66" s="273">
        <f>SUM(N28:N55)</f>
        <v>7.2821242786854409E-2</v>
      </c>
      <c r="E66" s="254"/>
      <c r="F66" s="260"/>
      <c r="G66" s="246"/>
      <c r="H66" s="246"/>
      <c r="I66" s="246"/>
      <c r="J66" s="249"/>
      <c r="K66" s="246"/>
      <c r="L66" s="276"/>
      <c r="M66" s="276"/>
      <c r="N66" s="277"/>
      <c r="O66" s="216"/>
      <c r="P66" s="216"/>
    </row>
    <row r="67" spans="2:16" ht="15" customHeight="1">
      <c r="B67" s="245" t="s">
        <v>56</v>
      </c>
      <c r="C67" s="246"/>
      <c r="D67" s="278">
        <f>SUM(E27:E55)</f>
        <v>0.39518000000000003</v>
      </c>
      <c r="E67" s="260"/>
      <c r="F67" s="279"/>
      <c r="G67" s="246"/>
      <c r="H67" s="246"/>
      <c r="I67" s="246"/>
      <c r="J67" s="249"/>
      <c r="K67" s="246"/>
      <c r="L67" s="246"/>
      <c r="M67" s="246"/>
      <c r="N67" s="250"/>
      <c r="O67" s="216"/>
      <c r="P67" s="216"/>
    </row>
    <row r="68" spans="2:16" ht="15" customHeight="1">
      <c r="B68" s="28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2"/>
      <c r="O68" s="216"/>
      <c r="P68" s="216"/>
    </row>
    <row r="69" spans="2:16" ht="15" customHeight="1">
      <c r="B69" s="245" t="s">
        <v>57</v>
      </c>
      <c r="C69" s="260"/>
      <c r="D69" s="260"/>
      <c r="E69" s="260"/>
      <c r="F69" s="260"/>
      <c r="G69" s="260"/>
      <c r="H69" s="283">
        <f>SUM(H28:H55)</f>
        <v>348</v>
      </c>
      <c r="I69" s="260"/>
      <c r="J69" s="260"/>
      <c r="K69" s="260"/>
      <c r="L69" s="260"/>
      <c r="M69" s="260"/>
      <c r="N69" s="274"/>
    </row>
    <row r="70" spans="2:16" ht="15" customHeight="1" thickBot="1">
      <c r="B70" s="284" t="s">
        <v>122</v>
      </c>
      <c r="C70" s="285"/>
      <c r="D70" s="285"/>
      <c r="E70" s="285"/>
      <c r="F70" s="285"/>
      <c r="G70" s="285"/>
      <c r="H70" s="285"/>
      <c r="I70" s="328">
        <f>PRODUCT(I28:I55)</f>
        <v>0.86812189911997273</v>
      </c>
      <c r="J70" s="285"/>
      <c r="K70" s="285"/>
      <c r="L70" s="285"/>
      <c r="M70" s="285"/>
      <c r="N70" s="286"/>
    </row>
    <row r="72" spans="2:16" ht="15" thickBot="1">
      <c r="B72" s="287" t="s">
        <v>58</v>
      </c>
    </row>
    <row r="73" spans="2:16">
      <c r="B73" s="356" t="s">
        <v>121</v>
      </c>
      <c r="C73" s="357"/>
      <c r="D73" s="357"/>
      <c r="E73" s="357"/>
      <c r="F73" s="358"/>
    </row>
    <row r="74" spans="2:16">
      <c r="B74" s="359"/>
      <c r="C74" s="360"/>
      <c r="D74" s="360"/>
      <c r="E74" s="360"/>
      <c r="F74" s="361"/>
    </row>
    <row r="75" spans="2:16" ht="15" thickBot="1">
      <c r="B75" s="362"/>
      <c r="C75" s="363"/>
      <c r="D75" s="363"/>
      <c r="E75" s="363"/>
      <c r="F75" s="364"/>
    </row>
  </sheetData>
  <mergeCells count="5">
    <mergeCell ref="B7:B9"/>
    <mergeCell ref="B12:B14"/>
    <mergeCell ref="B18:B24"/>
    <mergeCell ref="B61:C61"/>
    <mergeCell ref="B73:F75"/>
  </mergeCells>
  <phoneticPr fontId="19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F60 D24 F57 E28:E55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H9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standar quotation 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2015-12-08T10:42:00Z</dcterms:modified>
</cp:coreProperties>
</file>