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-38060" yWindow="12400" windowWidth="33300" windowHeight="15160"/>
  </bookViews>
  <sheets>
    <sheet name="Cartridge Housing" sheetId="2" r:id="rId1"/>
    <sheet name="Cartridge Frame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5" l="1"/>
  <c r="D12" i="2"/>
  <c r="E15" i="2"/>
  <c r="D15" i="2"/>
  <c r="H16" i="2"/>
  <c r="L16" i="2"/>
  <c r="M16" i="2"/>
  <c r="N16" i="2"/>
  <c r="F16" i="2"/>
  <c r="D16" i="2"/>
  <c r="L17" i="2"/>
  <c r="M17" i="2"/>
  <c r="N17" i="2"/>
  <c r="F17" i="2"/>
  <c r="D17" i="2"/>
  <c r="L18" i="2"/>
  <c r="M18" i="2"/>
  <c r="N18" i="2"/>
  <c r="F18" i="2"/>
  <c r="D18" i="2"/>
  <c r="L19" i="2"/>
  <c r="M19" i="2"/>
  <c r="N19" i="2"/>
  <c r="F19" i="2"/>
  <c r="D19" i="2"/>
  <c r="L20" i="2"/>
  <c r="M20" i="2"/>
  <c r="N20" i="2"/>
  <c r="F20" i="2"/>
  <c r="D20" i="2"/>
  <c r="L21" i="2"/>
  <c r="M21" i="2"/>
  <c r="N21" i="2"/>
  <c r="F21" i="2"/>
  <c r="D21" i="2"/>
  <c r="L22" i="2"/>
  <c r="M22" i="2"/>
  <c r="N22" i="2"/>
  <c r="F22" i="2"/>
  <c r="D22" i="2"/>
  <c r="L23" i="2"/>
  <c r="M23" i="2"/>
  <c r="N23" i="2"/>
  <c r="F23" i="2"/>
  <c r="D23" i="2"/>
  <c r="L24" i="2"/>
  <c r="M24" i="2"/>
  <c r="N24" i="2"/>
  <c r="F24" i="2"/>
  <c r="D24" i="2"/>
  <c r="L25" i="2"/>
  <c r="M25" i="2"/>
  <c r="N25" i="2"/>
  <c r="F25" i="2"/>
  <c r="D25" i="2"/>
  <c r="L26" i="2"/>
  <c r="M26" i="2"/>
  <c r="N26" i="2"/>
  <c r="F26" i="2"/>
  <c r="D26" i="2"/>
  <c r="L27" i="2"/>
  <c r="M27" i="2"/>
  <c r="N27" i="2"/>
  <c r="F27" i="2"/>
  <c r="D27" i="2"/>
  <c r="L28" i="2"/>
  <c r="M28" i="2"/>
  <c r="N28" i="2"/>
  <c r="F28" i="2"/>
  <c r="D28" i="2"/>
  <c r="L29" i="2"/>
  <c r="M29" i="2"/>
  <c r="N29" i="2"/>
  <c r="F29" i="2"/>
  <c r="D29" i="2"/>
  <c r="L30" i="2"/>
  <c r="M30" i="2"/>
  <c r="N30" i="2"/>
  <c r="F30" i="2"/>
  <c r="D30" i="2"/>
  <c r="L31" i="2"/>
  <c r="M31" i="2"/>
  <c r="N31" i="2"/>
  <c r="F31" i="2"/>
  <c r="D31" i="2"/>
  <c r="L32" i="2"/>
  <c r="M32" i="2"/>
  <c r="N32" i="2"/>
  <c r="F32" i="2"/>
  <c r="D32" i="2"/>
  <c r="L33" i="2"/>
  <c r="M33" i="2"/>
  <c r="N33" i="2"/>
  <c r="F33" i="2"/>
  <c r="D33" i="2"/>
  <c r="L34" i="2"/>
  <c r="M34" i="2"/>
  <c r="N34" i="2"/>
  <c r="F34" i="2"/>
  <c r="D34" i="2"/>
  <c r="L35" i="2"/>
  <c r="M35" i="2"/>
  <c r="N35" i="2"/>
  <c r="F35" i="2"/>
  <c r="D35" i="2"/>
  <c r="L36" i="2"/>
  <c r="M36" i="2"/>
  <c r="N36" i="2"/>
  <c r="F36" i="2"/>
  <c r="D36" i="2"/>
  <c r="L37" i="2"/>
  <c r="M37" i="2"/>
  <c r="N37" i="2"/>
  <c r="F37" i="2"/>
  <c r="D37" i="2"/>
  <c r="L38" i="2"/>
  <c r="M38" i="2"/>
  <c r="N38" i="2"/>
  <c r="F38" i="2"/>
  <c r="D38" i="2"/>
  <c r="L39" i="2"/>
  <c r="M39" i="2"/>
  <c r="N39" i="2"/>
  <c r="F39" i="2"/>
  <c r="D39" i="2"/>
  <c r="L40" i="2"/>
  <c r="M40" i="2"/>
  <c r="N40" i="2"/>
  <c r="F40" i="2"/>
  <c r="D40" i="2"/>
  <c r="L41" i="2"/>
  <c r="M41" i="2"/>
  <c r="N41" i="2"/>
  <c r="F41" i="2"/>
  <c r="D41" i="2"/>
  <c r="L42" i="2"/>
  <c r="M42" i="2"/>
  <c r="N42" i="2"/>
  <c r="F42" i="2"/>
  <c r="D42" i="2"/>
  <c r="F46" i="2"/>
  <c r="L43" i="2"/>
  <c r="M43" i="2"/>
  <c r="N43" i="2"/>
  <c r="F43" i="2"/>
  <c r="D43" i="2"/>
  <c r="D44" i="2"/>
  <c r="D45" i="2"/>
  <c r="D46" i="2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16" i="5"/>
  <c r="I48" i="5"/>
  <c r="M43" i="5"/>
  <c r="M42" i="5"/>
  <c r="M41" i="5"/>
  <c r="M40" i="5"/>
  <c r="M38" i="5"/>
  <c r="M37" i="5"/>
  <c r="M36" i="5"/>
  <c r="M34" i="5"/>
  <c r="M33" i="5"/>
  <c r="M32" i="5"/>
  <c r="M30" i="5"/>
  <c r="M29" i="5"/>
  <c r="M28" i="5"/>
  <c r="M26" i="5"/>
  <c r="M25" i="5"/>
  <c r="M24" i="5"/>
  <c r="M22" i="5"/>
  <c r="M21" i="5"/>
  <c r="M20" i="5"/>
  <c r="M18" i="5"/>
  <c r="M17" i="5"/>
  <c r="M16" i="5"/>
  <c r="D12" i="5"/>
  <c r="E15" i="5"/>
  <c r="M19" i="5"/>
  <c r="M23" i="5"/>
  <c r="M27" i="5"/>
  <c r="M31" i="5"/>
  <c r="M35" i="5"/>
  <c r="M39" i="5"/>
  <c r="J45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I48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E44" i="2"/>
  <c r="E44" i="5"/>
  <c r="D15" i="5"/>
  <c r="N16" i="5"/>
  <c r="F16" i="5"/>
  <c r="D16" i="5"/>
  <c r="N17" i="5"/>
  <c r="F17" i="5"/>
  <c r="D17" i="5"/>
  <c r="N18" i="5"/>
  <c r="F18" i="5"/>
  <c r="D18" i="5"/>
  <c r="N19" i="5"/>
  <c r="F19" i="5"/>
  <c r="D19" i="5"/>
  <c r="N20" i="5"/>
  <c r="F20" i="5"/>
  <c r="D20" i="5"/>
  <c r="N21" i="5"/>
  <c r="F21" i="5"/>
  <c r="D21" i="5"/>
  <c r="N22" i="5"/>
  <c r="F22" i="5"/>
  <c r="D22" i="5"/>
  <c r="N23" i="5"/>
  <c r="F23" i="5"/>
  <c r="D23" i="5"/>
  <c r="N24" i="5"/>
  <c r="F24" i="5"/>
  <c r="D24" i="5"/>
  <c r="N25" i="5"/>
  <c r="F25" i="5"/>
  <c r="D25" i="5"/>
  <c r="N26" i="5"/>
  <c r="F26" i="5"/>
  <c r="D26" i="5"/>
  <c r="N27" i="5"/>
  <c r="F27" i="5"/>
  <c r="D27" i="5"/>
  <c r="N28" i="5"/>
  <c r="F28" i="5"/>
  <c r="D28" i="5"/>
  <c r="N29" i="5"/>
  <c r="F29" i="5"/>
  <c r="D29" i="5"/>
  <c r="N30" i="5"/>
  <c r="F30" i="5"/>
  <c r="D30" i="5"/>
  <c r="N31" i="5"/>
  <c r="F31" i="5"/>
  <c r="D31" i="5"/>
  <c r="N32" i="5"/>
  <c r="F32" i="5"/>
  <c r="D32" i="5"/>
  <c r="N33" i="5"/>
  <c r="F33" i="5"/>
  <c r="D33" i="5"/>
  <c r="N34" i="5"/>
  <c r="F34" i="5"/>
  <c r="D34" i="5"/>
  <c r="N35" i="5"/>
  <c r="F35" i="5"/>
  <c r="D35" i="5"/>
  <c r="N36" i="5"/>
  <c r="F36" i="5"/>
  <c r="D36" i="5"/>
  <c r="N37" i="5"/>
  <c r="F37" i="5"/>
  <c r="D37" i="5"/>
  <c r="N38" i="5"/>
  <c r="F38" i="5"/>
  <c r="D38" i="5"/>
  <c r="N39" i="5"/>
  <c r="F39" i="5"/>
  <c r="D39" i="5"/>
  <c r="N40" i="5"/>
  <c r="F40" i="5"/>
  <c r="D40" i="5"/>
  <c r="N41" i="5"/>
  <c r="F41" i="5"/>
  <c r="D41" i="5"/>
  <c r="N42" i="5"/>
  <c r="F42" i="5"/>
  <c r="D42" i="5"/>
  <c r="F46" i="5"/>
  <c r="N43" i="5"/>
  <c r="F43" i="5"/>
  <c r="F44" i="5"/>
  <c r="D43" i="5"/>
  <c r="D44" i="5"/>
  <c r="F47" i="5"/>
  <c r="F44" i="2"/>
  <c r="D45" i="5"/>
  <c r="F48" i="5"/>
  <c r="D47" i="5"/>
  <c r="D48" i="5"/>
  <c r="D49" i="5"/>
  <c r="D50" i="5"/>
  <c r="D46" i="5"/>
  <c r="F47" i="2"/>
  <c r="D47" i="2"/>
  <c r="F48" i="2"/>
  <c r="D48" i="2"/>
  <c r="D49" i="2"/>
  <c r="D50" i="2"/>
</calcChain>
</file>

<file path=xl/comments1.xml><?xml version="1.0" encoding="utf-8"?>
<comments xmlns="http://schemas.openxmlformats.org/spreadsheetml/2006/main">
  <authors>
    <author>Zhong,Doreen</author>
  </authors>
  <commentList>
    <comment ref="F49" authorId="0">
      <text>
        <r>
          <rPr>
            <sz val="9"/>
            <color indexed="81"/>
            <rFont val="Tahoma"/>
            <family val="2"/>
          </rPr>
          <t xml:space="preserve">machine investment justification
</t>
        </r>
      </text>
    </comment>
  </commentList>
</comments>
</file>

<file path=xl/sharedStrings.xml><?xml version="1.0" encoding="utf-8"?>
<sst xmlns="http://schemas.openxmlformats.org/spreadsheetml/2006/main" count="82" uniqueCount="44">
  <si>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</si>
  <si>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</si>
  <si>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</si>
  <si>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</si>
  <si>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</si>
  <si>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</si>
  <si>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</si>
  <si>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</si>
  <si>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</si>
  <si>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</si>
  <si>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</si>
  <si>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</si>
  <si>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</si>
  <si>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</si>
  <si>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</si>
  <si>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</si>
  <si>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</si>
  <si>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</si>
  <si>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</si>
  <si>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</si>
  <si>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</si>
  <si>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</si>
  <si>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</si>
  <si>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</si>
  <si>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</si>
  <si>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</si>
  <si>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</si>
  <si>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</si>
  <si>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</si>
  <si>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</si>
  <si>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</si>
  <si>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</si>
  <si>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</si>
  <si>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</si>
  <si>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</si>
  <si>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 xml:space="preserve">Injesction molding </t>
    <phoneticPr fontId="14" type="noConversion"/>
  </si>
  <si>
    <t>Gen 2 Razor Cartridge</t>
    <phoneticPr fontId="14" type="noConversion"/>
  </si>
  <si>
    <t>Cartridge Housing</t>
    <phoneticPr fontId="14" type="noConversion"/>
  </si>
  <si>
    <t>150T</t>
    <phoneticPr fontId="14" type="noConversion"/>
  </si>
  <si>
    <t>Molding the housing</t>
    <phoneticPr fontId="14" type="noConversion"/>
  </si>
  <si>
    <t>Cartridge Frame</t>
    <phoneticPr fontId="14" type="noConversion"/>
  </si>
  <si>
    <t>220 DT</t>
    <phoneticPr fontId="14" type="noConversion"/>
  </si>
  <si>
    <t>Efficiency</t>
    <phoneticPr fontId="14" type="noConversion"/>
  </si>
  <si>
    <t>Overhead (XX%)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</si>
</sst>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0.0000"/>
    <numFmt numFmtId="180" formatCode="\$#,##0.0000_);[Red]\(\$#,##0.0000\)"/>
    <numFmt numFmtId="181" formatCode="&quot;$&quot;#,##0.0000"/>
    <numFmt numFmtId="182" formatCode="0.00000"/>
    <numFmt numFmtId="183" formatCode="\$#,##0.000;[Red]\$#,##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indexed="1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15" fillId="0" borderId="0"/>
    <xf numFmtId="17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25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17" fillId="0" borderId="0" applyFont="0" applyFill="0" applyBorder="0" applyAlignment="0" applyProtection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173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74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4" fontId="17" fillId="0" borderId="0" applyFill="0" applyBorder="0" applyAlignment="0"/>
    <xf numFmtId="0" fontId="17" fillId="0" borderId="0" applyFill="0" applyBorder="0" applyAlignment="0"/>
    <xf numFmtId="174" fontId="31" fillId="0" borderId="0" applyFill="0" applyBorder="0" applyAlignment="0"/>
    <xf numFmtId="174" fontId="17" fillId="0" borderId="0" applyFill="0" applyBorder="0" applyAlignment="0"/>
    <xf numFmtId="0" fontId="17" fillId="0" borderId="0" applyFill="0" applyBorder="0" applyAlignment="0"/>
    <xf numFmtId="174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74" fontId="31" fillId="0" borderId="0" applyFill="0" applyBorder="0" applyAlignment="0"/>
    <xf numFmtId="0" fontId="17" fillId="0" borderId="0" applyFill="0" applyBorder="0" applyAlignment="0"/>
    <xf numFmtId="174" fontId="31" fillId="0" borderId="0" applyFill="0" applyBorder="0" applyAlignment="0"/>
    <xf numFmtId="174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74" fontId="31" fillId="0" borderId="0" applyFill="0" applyBorder="0" applyAlignment="0"/>
    <xf numFmtId="0" fontId="17" fillId="0" borderId="0" applyFill="0" applyBorder="0" applyAlignment="0"/>
    <xf numFmtId="174" fontId="31" fillId="0" borderId="0" applyFill="0" applyBorder="0" applyAlignment="0"/>
    <xf numFmtId="174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75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76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74" fontId="31" fillId="0" borderId="0" applyFill="0" applyBorder="0" applyAlignment="0"/>
    <xf numFmtId="0" fontId="17" fillId="0" borderId="0" applyFill="0" applyBorder="0" applyAlignment="0"/>
    <xf numFmtId="174" fontId="31" fillId="0" borderId="0" applyFill="0" applyBorder="0" applyAlignment="0"/>
    <xf numFmtId="174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74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8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" fillId="0" borderId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67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67" fontId="11" fillId="3" borderId="1" xfId="2" applyNumberFormat="1" applyFont="1" applyFill="1" applyBorder="1" applyAlignment="1" applyProtection="1">
      <alignment horizontal="center"/>
      <protection locked="0"/>
    </xf>
    <xf numFmtId="166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68" fontId="11" fillId="3" borderId="1" xfId="2" applyNumberFormat="1" applyFont="1" applyFill="1" applyBorder="1" applyAlignment="1" applyProtection="1">
      <alignment horizontal="center"/>
      <protection locked="0"/>
    </xf>
    <xf numFmtId="169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70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72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66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66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69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67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67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67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67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71" fontId="11" fillId="3" borderId="1" xfId="1" applyNumberFormat="1" applyFont="1" applyFill="1" applyBorder="1" applyAlignment="1" applyProtection="1">
      <alignment horizontal="center"/>
      <protection locked="0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center"/>
    </xf>
    <xf numFmtId="180" fontId="11" fillId="3" borderId="1" xfId="2" applyNumberFormat="1" applyFont="1" applyFill="1" applyBorder="1" applyAlignment="1" applyProtection="1">
      <alignment horizontal="center"/>
      <protection locked="0"/>
    </xf>
    <xf numFmtId="179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181" fontId="8" fillId="0" borderId="1" xfId="2" applyNumberFormat="1" applyFont="1" applyBorder="1" applyAlignment="1">
      <alignment horizontal="center"/>
    </xf>
    <xf numFmtId="18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68" fontId="46" fillId="3" borderId="1" xfId="2" applyNumberFormat="1" applyFont="1" applyFill="1" applyBorder="1" applyAlignment="1" applyProtection="1">
      <alignment horizontal="center"/>
      <protection locked="0"/>
    </xf>
    <xf numFmtId="183" fontId="9" fillId="0" borderId="25" xfId="3" applyNumberFormat="1" applyFont="1" applyFill="1" applyBorder="1" applyAlignment="1" applyProtection="1">
      <alignment horizontal="center"/>
    </xf>
    <xf numFmtId="166" fontId="7" fillId="2" borderId="0" xfId="2" applyNumberFormat="1" applyFont="1" applyFill="1" applyBorder="1" applyAlignment="1">
      <alignment horizontal="center" vertical="center" wrapText="1"/>
    </xf>
    <xf numFmtId="9" fontId="0" fillId="0" borderId="0" xfId="0" applyNumberFormat="1" applyFont="1"/>
    <xf numFmtId="172" fontId="0" fillId="0" borderId="0" xfId="0" applyNumberFormat="1"/>
    <xf numFmtId="183" fontId="8" fillId="0" borderId="1" xfId="2" applyNumberFormat="1" applyFont="1" applyBorder="1" applyAlignment="1">
      <alignment horizontal="center"/>
    </xf>
    <xf numFmtId="183" fontId="8" fillId="0" borderId="19" xfId="2" applyNumberFormat="1" applyFont="1" applyBorder="1" applyAlignment="1">
      <alignment horizontal="center"/>
    </xf>
    <xf numFmtId="9" fontId="0" fillId="0" borderId="0" xfId="1" applyFont="1"/>
    <xf numFmtId="179" fontId="0" fillId="0" borderId="0" xfId="0" applyNumberFormat="1"/>
    <xf numFmtId="167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8"/>
  <sheetViews>
    <sheetView tabSelected="1" topLeftCell="A13" zoomScale="90" zoomScaleNormal="90" zoomScalePageLayoutView="90" workbookViewId="0">
      <selection activeCell="C52" sqref="C52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12" t="s">
        <v>29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P1" s="2"/>
      <c r="Q1" s="3"/>
      <c r="R1" s="2"/>
      <c r="S1" s="2"/>
      <c r="T1" s="2"/>
      <c r="U1" s="2"/>
    </row>
    <row r="2" spans="2:21" s="1" customFormat="1" ht="37.5" customHeight="1" thickBot="1">
      <c r="B2" s="115" t="s">
        <v>28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9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10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10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10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10"/>
      <c r="C8" s="80" t="s">
        <v>33</v>
      </c>
      <c r="D8" s="92" t="s">
        <v>37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10"/>
      <c r="C9" s="80" t="s">
        <v>20</v>
      </c>
      <c r="D9" s="91">
        <v>7.1999999999999998E-3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10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10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11"/>
      <c r="C12" s="81" t="s">
        <v>0</v>
      </c>
      <c r="D12" s="98">
        <f>(D9*D10)/D11</f>
        <v>7.1999999999999998E-3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9" t="s">
        <v>42</v>
      </c>
    </row>
    <row r="15" spans="2:21">
      <c r="B15" s="55"/>
      <c r="C15" s="15"/>
      <c r="D15" s="16">
        <f>E15+F15</f>
        <v>7.1999999999999998E-3</v>
      </c>
      <c r="E15" s="83">
        <f>D12+E12+F12+G12+H12</f>
        <v>7.1999999999999998E-3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39</v>
      </c>
      <c r="D16" s="16">
        <f t="shared" ref="D16:D43" si="0">D15+E16+F16</f>
        <v>3.9836861111111115E-2</v>
      </c>
      <c r="E16" s="18">
        <v>0</v>
      </c>
      <c r="F16" s="93">
        <f t="shared" ref="F16:F43" si="1">SUM(L16:N16)</f>
        <v>3.2636861111111116E-2</v>
      </c>
      <c r="G16" s="20" t="s">
        <v>41</v>
      </c>
      <c r="H16" s="21">
        <f>25/8</f>
        <v>3.125</v>
      </c>
      <c r="I16" s="22">
        <v>0.94</v>
      </c>
      <c r="J16" s="23">
        <f t="shared" ref="J16:J42" si="2">(1-I16)*J17+J17</f>
        <v>0</v>
      </c>
      <c r="K16" s="24">
        <v>28</v>
      </c>
      <c r="L16" s="25">
        <f>(K16/P16/3600)*H16</f>
        <v>3.0381944444444444E-2</v>
      </c>
      <c r="M16" s="25">
        <f t="shared" ref="M16:M43" si="3">(1-I16)*L16</f>
        <v>1.8229166666666682E-3</v>
      </c>
      <c r="N16" s="57">
        <f t="shared" ref="N16:N43" si="4">(1-I16)*D15</f>
        <v>4.3200000000000036E-4</v>
      </c>
      <c r="O16" s="11"/>
      <c r="P16" s="100">
        <v>0.8</v>
      </c>
    </row>
    <row r="17" spans="2:16">
      <c r="B17" s="55">
        <v>2</v>
      </c>
      <c r="C17" s="26"/>
      <c r="D17" s="16">
        <f t="shared" si="0"/>
        <v>3.9836861111111115E-2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100">
        <v>1</v>
      </c>
    </row>
    <row r="18" spans="2:16">
      <c r="B18" s="55">
        <v>3</v>
      </c>
      <c r="C18" s="26"/>
      <c r="D18" s="16">
        <f t="shared" si="0"/>
        <v>3.9836861111111115E-2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100">
        <v>1</v>
      </c>
    </row>
    <row r="19" spans="2:16">
      <c r="B19" s="55">
        <v>4</v>
      </c>
      <c r="C19" s="26"/>
      <c r="D19" s="16">
        <f t="shared" si="0"/>
        <v>3.9836861111111115E-2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100">
        <v>1</v>
      </c>
    </row>
    <row r="20" spans="2:16">
      <c r="B20" s="55">
        <v>5</v>
      </c>
      <c r="C20" s="26"/>
      <c r="D20" s="16">
        <f>D19+E20+F20</f>
        <v>3.9836861111111115E-2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100">
        <v>1</v>
      </c>
    </row>
    <row r="21" spans="2:16">
      <c r="B21" s="55">
        <v>6</v>
      </c>
      <c r="C21" s="17"/>
      <c r="D21" s="16">
        <f t="shared" si="0"/>
        <v>3.9836861111111115E-2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100">
        <v>1</v>
      </c>
    </row>
    <row r="22" spans="2:16">
      <c r="B22" s="55">
        <v>7</v>
      </c>
      <c r="C22" s="17"/>
      <c r="D22" s="16">
        <f>D21+E22+F22</f>
        <v>3.9836861111111115E-2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100">
        <v>1</v>
      </c>
    </row>
    <row r="23" spans="2:16">
      <c r="B23" s="55">
        <v>8</v>
      </c>
      <c r="C23" s="29"/>
      <c r="D23" s="16">
        <f t="shared" si="0"/>
        <v>3.9836861111111115E-2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100">
        <v>1</v>
      </c>
    </row>
    <row r="24" spans="2:16">
      <c r="B24" s="55">
        <v>9</v>
      </c>
      <c r="C24" s="29"/>
      <c r="D24" s="16">
        <f t="shared" si="0"/>
        <v>3.9836861111111115E-2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100">
        <v>1</v>
      </c>
    </row>
    <row r="25" spans="2:16">
      <c r="B25" s="55">
        <v>10</v>
      </c>
      <c r="C25" s="17"/>
      <c r="D25" s="16">
        <f t="shared" si="0"/>
        <v>3.9836861111111115E-2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100">
        <v>1</v>
      </c>
    </row>
    <row r="26" spans="2:16">
      <c r="B26" s="55">
        <v>11</v>
      </c>
      <c r="C26" s="26"/>
      <c r="D26" s="16">
        <f t="shared" si="0"/>
        <v>3.9836861111111115E-2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100">
        <v>1</v>
      </c>
    </row>
    <row r="27" spans="2:16">
      <c r="B27" s="55">
        <v>12</v>
      </c>
      <c r="C27" s="31"/>
      <c r="D27" s="16">
        <f t="shared" si="0"/>
        <v>3.9836861111111115E-2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100">
        <v>1</v>
      </c>
    </row>
    <row r="28" spans="2:16">
      <c r="B28" s="55">
        <v>13</v>
      </c>
      <c r="C28" s="17"/>
      <c r="D28" s="16">
        <f t="shared" si="0"/>
        <v>3.9836861111111115E-2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100">
        <v>1</v>
      </c>
    </row>
    <row r="29" spans="2:16">
      <c r="B29" s="55">
        <v>14</v>
      </c>
      <c r="C29" s="17"/>
      <c r="D29" s="16">
        <f t="shared" si="0"/>
        <v>3.9836861111111115E-2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100">
        <v>1</v>
      </c>
    </row>
    <row r="30" spans="2:16">
      <c r="B30" s="55">
        <v>15</v>
      </c>
      <c r="C30" s="26"/>
      <c r="D30" s="16">
        <f t="shared" si="0"/>
        <v>3.9836861111111115E-2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100">
        <v>1</v>
      </c>
    </row>
    <row r="31" spans="2:16">
      <c r="B31" s="55">
        <v>16</v>
      </c>
      <c r="C31" s="26"/>
      <c r="D31" s="16">
        <f t="shared" si="0"/>
        <v>3.9836861111111115E-2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100">
        <v>1</v>
      </c>
    </row>
    <row r="32" spans="2:16">
      <c r="B32" s="55">
        <v>17</v>
      </c>
      <c r="C32" s="17"/>
      <c r="D32" s="16">
        <f t="shared" si="0"/>
        <v>3.9836861111111115E-2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100">
        <v>1</v>
      </c>
    </row>
    <row r="33" spans="2:16">
      <c r="B33" s="55">
        <v>18</v>
      </c>
      <c r="C33" s="32"/>
      <c r="D33" s="16">
        <f t="shared" si="0"/>
        <v>3.9836861111111115E-2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100">
        <v>1</v>
      </c>
    </row>
    <row r="34" spans="2:16">
      <c r="B34" s="55">
        <v>19</v>
      </c>
      <c r="C34" s="31"/>
      <c r="D34" s="16">
        <f t="shared" si="0"/>
        <v>3.9836861111111115E-2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100">
        <v>1</v>
      </c>
    </row>
    <row r="35" spans="2:16">
      <c r="B35" s="55">
        <v>20</v>
      </c>
      <c r="C35" s="31"/>
      <c r="D35" s="16">
        <f t="shared" si="0"/>
        <v>3.9836861111111115E-2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100">
        <v>1</v>
      </c>
    </row>
    <row r="36" spans="2:16">
      <c r="B36" s="55">
        <v>21</v>
      </c>
      <c r="C36" s="31"/>
      <c r="D36" s="16">
        <f t="shared" si="0"/>
        <v>3.9836861111111115E-2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100">
        <v>1</v>
      </c>
    </row>
    <row r="37" spans="2:16">
      <c r="B37" s="55">
        <v>22</v>
      </c>
      <c r="C37" s="31"/>
      <c r="D37" s="16">
        <f t="shared" si="0"/>
        <v>3.9836861111111115E-2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100">
        <v>1</v>
      </c>
    </row>
    <row r="38" spans="2:16">
      <c r="B38" s="55">
        <v>23</v>
      </c>
      <c r="C38" s="31"/>
      <c r="D38" s="16">
        <f t="shared" si="0"/>
        <v>3.9836861111111115E-2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100">
        <v>1</v>
      </c>
    </row>
    <row r="39" spans="2:16">
      <c r="B39" s="55">
        <v>24</v>
      </c>
      <c r="C39" s="17"/>
      <c r="D39" s="16">
        <f t="shared" si="0"/>
        <v>3.9836861111111115E-2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100">
        <v>1</v>
      </c>
    </row>
    <row r="40" spans="2:16">
      <c r="B40" s="55">
        <v>25</v>
      </c>
      <c r="C40" s="17"/>
      <c r="D40" s="16">
        <f t="shared" si="0"/>
        <v>3.9836861111111115E-2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100">
        <v>1</v>
      </c>
    </row>
    <row r="41" spans="2:16">
      <c r="B41" s="55">
        <v>26</v>
      </c>
      <c r="C41" s="17"/>
      <c r="D41" s="16">
        <f t="shared" si="0"/>
        <v>3.9836861111111115E-2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100">
        <v>1</v>
      </c>
    </row>
    <row r="42" spans="2:16">
      <c r="B42" s="58" t="s">
        <v>9</v>
      </c>
      <c r="C42" s="34"/>
      <c r="D42" s="16">
        <f t="shared" si="0"/>
        <v>3.9836861111111115E-2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100">
        <v>1</v>
      </c>
    </row>
    <row r="43" spans="2:16">
      <c r="B43" s="58" t="s">
        <v>10</v>
      </c>
      <c r="C43" s="34"/>
      <c r="D43" s="16">
        <f t="shared" si="0"/>
        <v>5.4601566993464058E-2</v>
      </c>
      <c r="E43" s="18">
        <v>3.0000000000000001E-3</v>
      </c>
      <c r="F43" s="19">
        <f t="shared" si="1"/>
        <v>1.1764705882352941E-2</v>
      </c>
      <c r="G43" s="35"/>
      <c r="H43" s="27">
        <v>6</v>
      </c>
      <c r="I43" s="22">
        <v>1</v>
      </c>
      <c r="J43" s="23">
        <f>(1-I43)*J45+J45</f>
        <v>0</v>
      </c>
      <c r="K43" s="24">
        <v>6</v>
      </c>
      <c r="L43" s="25">
        <f t="shared" si="5"/>
        <v>1.1764705882352941E-2</v>
      </c>
      <c r="M43" s="25">
        <f t="shared" si="3"/>
        <v>0</v>
      </c>
      <c r="N43" s="57">
        <f t="shared" si="4"/>
        <v>0</v>
      </c>
      <c r="O43" s="11"/>
      <c r="P43" s="100">
        <v>0.85</v>
      </c>
    </row>
    <row r="44" spans="2:16">
      <c r="B44" s="58" t="s">
        <v>11</v>
      </c>
      <c r="C44" s="33"/>
      <c r="D44" s="16">
        <f>D43</f>
        <v>5.4601566993464058E-2</v>
      </c>
      <c r="E44" s="16">
        <f>SUM(E15:E43)</f>
        <v>1.0200000000000001E-2</v>
      </c>
      <c r="F44" s="85">
        <f>SUM(F15:F43)</f>
        <v>4.4401566993464057E-2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5.4601566993464058E-2</v>
      </c>
      <c r="E45" s="16"/>
      <c r="F45" s="39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43</v>
      </c>
      <c r="D46" s="16">
        <f>D45+F46</f>
        <v>5.5796672826797393E-2</v>
      </c>
      <c r="E46" s="16">
        <v>0</v>
      </c>
      <c r="F46" s="102">
        <f>D42*C47</f>
        <v>1.1951058333333335E-3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D46+F47</f>
        <v>5.7434719836601311E-2</v>
      </c>
      <c r="E47" s="16">
        <v>0</v>
      </c>
      <c r="F47" s="102">
        <f>D43*C48</f>
        <v>1.6380470098039217E-3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0.03</v>
      </c>
      <c r="D48" s="16">
        <f>D47+F48</f>
        <v>6.1802845196078433E-2</v>
      </c>
      <c r="E48" s="16">
        <v>0</v>
      </c>
      <c r="F48" s="102">
        <f>D44*C49</f>
        <v>4.3681253594771248E-3</v>
      </c>
      <c r="G48" s="40"/>
      <c r="H48" s="40"/>
      <c r="I48" s="44">
        <f>PRODUCT(I16:I43)</f>
        <v>0.94</v>
      </c>
      <c r="J48" s="43"/>
      <c r="K48" s="40"/>
      <c r="L48" s="15"/>
      <c r="M48" s="15"/>
      <c r="N48" s="56"/>
      <c r="O48" s="11"/>
      <c r="P48" s="11"/>
    </row>
    <row r="49" spans="2:16" ht="15" thickBot="1">
      <c r="B49" s="60" t="s">
        <v>15</v>
      </c>
      <c r="C49" s="84">
        <v>0.08</v>
      </c>
      <c r="D49" s="62">
        <f>D48+F49</f>
        <v>8.180284519607843E-2</v>
      </c>
      <c r="E49" s="62"/>
      <c r="F49" s="103">
        <v>0.02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5" thickBot="1">
      <c r="B50" s="67" t="s">
        <v>16</v>
      </c>
      <c r="C50" s="68"/>
      <c r="D50" s="89">
        <f>D49</f>
        <v>8.180284519607843E-2</v>
      </c>
      <c r="E50" s="45"/>
      <c r="F50" s="45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94"/>
      <c r="E52" s="106"/>
      <c r="F52" s="101"/>
    </row>
    <row r="53" spans="2:16">
      <c r="D53" s="108"/>
    </row>
    <row r="54" spans="2:16">
      <c r="D54" s="95"/>
      <c r="E54" s="105"/>
    </row>
    <row r="55" spans="2:16">
      <c r="D55" s="107"/>
    </row>
    <row r="56" spans="2:16">
      <c r="E56" s="104"/>
    </row>
    <row r="58" spans="2:16">
      <c r="D58" s="107"/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opLeftCell="A28" zoomScale="90" zoomScaleNormal="90" zoomScalePageLayoutView="90" workbookViewId="0">
      <selection activeCell="C57" sqref="C57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12" t="s">
        <v>29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P1" s="2"/>
      <c r="Q1" s="3"/>
      <c r="R1" s="2"/>
      <c r="S1" s="2"/>
      <c r="T1" s="2"/>
      <c r="U1" s="2"/>
    </row>
    <row r="2" spans="2:21" s="1" customFormat="1" ht="37.5" customHeight="1" thickBot="1">
      <c r="B2" s="115" t="s">
        <v>28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9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10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10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10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10"/>
      <c r="C8" s="80" t="s">
        <v>33</v>
      </c>
      <c r="D8" s="92" t="s">
        <v>40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10"/>
      <c r="C9" s="80" t="s">
        <v>20</v>
      </c>
      <c r="D9" s="91">
        <v>2.2000000000000001E-3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10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10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11"/>
      <c r="C12" s="81" t="s">
        <v>0</v>
      </c>
      <c r="D12" s="78">
        <f>(D9*D10)/D11</f>
        <v>2.2000000000000001E-3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9" t="s">
        <v>42</v>
      </c>
    </row>
    <row r="15" spans="2:21">
      <c r="B15" s="55"/>
      <c r="C15" s="15"/>
      <c r="D15" s="16">
        <f>E15+F15</f>
        <v>2.2000000000000001E-3</v>
      </c>
      <c r="E15" s="83">
        <f>D12+E12+F12+G12+H12</f>
        <v>2.2000000000000001E-3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35</v>
      </c>
      <c r="D16" s="16">
        <f t="shared" ref="D16:D43" si="0">D15+E16+F16</f>
        <v>9.2084019607843147E-3</v>
      </c>
      <c r="E16" s="18">
        <v>0</v>
      </c>
      <c r="F16" s="19">
        <f t="shared" ref="F16:F43" si="1">SUM(L16:N16)</f>
        <v>7.0084019607843141E-3</v>
      </c>
      <c r="G16" s="88" t="s">
        <v>38</v>
      </c>
      <c r="H16" s="21">
        <f>22/16</f>
        <v>1.375</v>
      </c>
      <c r="I16" s="22">
        <v>0.97</v>
      </c>
      <c r="J16" s="23">
        <f t="shared" ref="J16:J42" si="2">(1-I16)*J17+J17</f>
        <v>0</v>
      </c>
      <c r="K16" s="97">
        <v>15</v>
      </c>
      <c r="L16" s="25">
        <f>(K16/P16/3600)*H16</f>
        <v>6.7401960784313729E-3</v>
      </c>
      <c r="M16" s="25">
        <f t="shared" ref="M16:M43" si="3">(1-I16)*L16</f>
        <v>2.0220588235294137E-4</v>
      </c>
      <c r="N16" s="57">
        <f t="shared" ref="N16:N43" si="4">(1-I16)*D15</f>
        <v>6.6000000000000059E-5</v>
      </c>
      <c r="O16" s="11"/>
      <c r="P16" s="100">
        <v>0.85</v>
      </c>
    </row>
    <row r="17" spans="2:16">
      <c r="B17" s="55">
        <v>2</v>
      </c>
      <c r="C17" s="26"/>
      <c r="D17" s="16">
        <f t="shared" si="0"/>
        <v>9.2084019607843147E-3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100">
        <v>1</v>
      </c>
    </row>
    <row r="18" spans="2:16">
      <c r="B18" s="55">
        <v>3</v>
      </c>
      <c r="C18" s="26"/>
      <c r="D18" s="16">
        <f t="shared" si="0"/>
        <v>9.2084019607843147E-3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100">
        <v>1</v>
      </c>
    </row>
    <row r="19" spans="2:16">
      <c r="B19" s="55">
        <v>4</v>
      </c>
      <c r="C19" s="26"/>
      <c r="D19" s="16">
        <f t="shared" si="0"/>
        <v>9.2084019607843147E-3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100">
        <v>1</v>
      </c>
    </row>
    <row r="20" spans="2:16">
      <c r="B20" s="55">
        <v>5</v>
      </c>
      <c r="C20" s="26"/>
      <c r="D20" s="16">
        <f>D19+E20+F20</f>
        <v>9.2084019607843147E-3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100">
        <v>1</v>
      </c>
    </row>
    <row r="21" spans="2:16">
      <c r="B21" s="55">
        <v>6</v>
      </c>
      <c r="C21" s="17"/>
      <c r="D21" s="16">
        <f t="shared" si="0"/>
        <v>9.2084019607843147E-3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100">
        <v>1</v>
      </c>
    </row>
    <row r="22" spans="2:16">
      <c r="B22" s="55">
        <v>7</v>
      </c>
      <c r="C22" s="17"/>
      <c r="D22" s="16">
        <f>D21+E22+F22</f>
        <v>9.2084019607843147E-3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100">
        <v>1</v>
      </c>
    </row>
    <row r="23" spans="2:16">
      <c r="B23" s="55">
        <v>8</v>
      </c>
      <c r="C23" s="29"/>
      <c r="D23" s="16">
        <f t="shared" si="0"/>
        <v>9.2084019607843147E-3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100">
        <v>1</v>
      </c>
    </row>
    <row r="24" spans="2:16">
      <c r="B24" s="55">
        <v>9</v>
      </c>
      <c r="C24" s="29"/>
      <c r="D24" s="16">
        <f t="shared" si="0"/>
        <v>9.2084019607843147E-3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100">
        <v>1</v>
      </c>
    </row>
    <row r="25" spans="2:16">
      <c r="B25" s="55">
        <v>10</v>
      </c>
      <c r="C25" s="17"/>
      <c r="D25" s="16">
        <f t="shared" si="0"/>
        <v>9.2084019607843147E-3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100">
        <v>1</v>
      </c>
    </row>
    <row r="26" spans="2:16">
      <c r="B26" s="55">
        <v>11</v>
      </c>
      <c r="C26" s="26"/>
      <c r="D26" s="16">
        <f t="shared" si="0"/>
        <v>9.2084019607843147E-3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100">
        <v>1</v>
      </c>
    </row>
    <row r="27" spans="2:16">
      <c r="B27" s="55">
        <v>12</v>
      </c>
      <c r="C27" s="31"/>
      <c r="D27" s="16">
        <f t="shared" si="0"/>
        <v>9.2084019607843147E-3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100">
        <v>1</v>
      </c>
    </row>
    <row r="28" spans="2:16">
      <c r="B28" s="55">
        <v>13</v>
      </c>
      <c r="C28" s="17"/>
      <c r="D28" s="16">
        <f t="shared" si="0"/>
        <v>9.2084019607843147E-3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100">
        <v>1</v>
      </c>
    </row>
    <row r="29" spans="2:16">
      <c r="B29" s="55">
        <v>14</v>
      </c>
      <c r="C29" s="17"/>
      <c r="D29" s="16">
        <f t="shared" si="0"/>
        <v>9.2084019607843147E-3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100">
        <v>1</v>
      </c>
    </row>
    <row r="30" spans="2:16">
      <c r="B30" s="55">
        <v>15</v>
      </c>
      <c r="C30" s="26"/>
      <c r="D30" s="16">
        <f t="shared" si="0"/>
        <v>9.2084019607843147E-3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100">
        <v>1</v>
      </c>
    </row>
    <row r="31" spans="2:16">
      <c r="B31" s="55">
        <v>16</v>
      </c>
      <c r="C31" s="26"/>
      <c r="D31" s="16">
        <f t="shared" si="0"/>
        <v>9.2084019607843147E-3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100">
        <v>1</v>
      </c>
    </row>
    <row r="32" spans="2:16">
      <c r="B32" s="55">
        <v>17</v>
      </c>
      <c r="C32" s="17"/>
      <c r="D32" s="16">
        <f t="shared" si="0"/>
        <v>9.2084019607843147E-3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100">
        <v>1</v>
      </c>
    </row>
    <row r="33" spans="2:16">
      <c r="B33" s="55">
        <v>18</v>
      </c>
      <c r="C33" s="32"/>
      <c r="D33" s="16">
        <f t="shared" si="0"/>
        <v>9.2084019607843147E-3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100">
        <v>1</v>
      </c>
    </row>
    <row r="34" spans="2:16">
      <c r="B34" s="55">
        <v>19</v>
      </c>
      <c r="C34" s="31"/>
      <c r="D34" s="16">
        <f t="shared" si="0"/>
        <v>9.2084019607843147E-3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100">
        <v>1</v>
      </c>
    </row>
    <row r="35" spans="2:16">
      <c r="B35" s="55">
        <v>20</v>
      </c>
      <c r="C35" s="31"/>
      <c r="D35" s="16">
        <f t="shared" si="0"/>
        <v>9.2084019607843147E-3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100">
        <v>1</v>
      </c>
    </row>
    <row r="36" spans="2:16">
      <c r="B36" s="55">
        <v>21</v>
      </c>
      <c r="C36" s="31"/>
      <c r="D36" s="16">
        <f t="shared" si="0"/>
        <v>9.2084019607843147E-3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100">
        <v>1</v>
      </c>
    </row>
    <row r="37" spans="2:16">
      <c r="B37" s="55">
        <v>22</v>
      </c>
      <c r="C37" s="31"/>
      <c r="D37" s="16">
        <f t="shared" si="0"/>
        <v>9.2084019607843147E-3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100">
        <v>1</v>
      </c>
    </row>
    <row r="38" spans="2:16">
      <c r="B38" s="55">
        <v>23</v>
      </c>
      <c r="C38" s="31"/>
      <c r="D38" s="16">
        <f t="shared" si="0"/>
        <v>9.2084019607843147E-3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100">
        <v>1</v>
      </c>
    </row>
    <row r="39" spans="2:16">
      <c r="B39" s="55">
        <v>24</v>
      </c>
      <c r="C39" s="17"/>
      <c r="D39" s="16">
        <f t="shared" si="0"/>
        <v>9.2084019607843147E-3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100">
        <v>1</v>
      </c>
    </row>
    <row r="40" spans="2:16">
      <c r="B40" s="55">
        <v>25</v>
      </c>
      <c r="C40" s="17"/>
      <c r="D40" s="16">
        <f t="shared" si="0"/>
        <v>9.2084019607843147E-3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100">
        <v>1</v>
      </c>
    </row>
    <row r="41" spans="2:16">
      <c r="B41" s="55">
        <v>26</v>
      </c>
      <c r="C41" s="17"/>
      <c r="D41" s="16">
        <f t="shared" si="0"/>
        <v>9.2084019607843147E-3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100">
        <v>1</v>
      </c>
    </row>
    <row r="42" spans="2:16">
      <c r="B42" s="58" t="s">
        <v>9</v>
      </c>
      <c r="C42" s="34"/>
      <c r="D42" s="16">
        <f t="shared" si="0"/>
        <v>9.2084019607843147E-3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100">
        <v>1</v>
      </c>
    </row>
    <row r="43" spans="2:16">
      <c r="B43" s="58" t="s">
        <v>10</v>
      </c>
      <c r="C43" s="34"/>
      <c r="D43" s="16">
        <f t="shared" si="0"/>
        <v>1.7090754901960784E-2</v>
      </c>
      <c r="E43" s="18">
        <v>2E-3</v>
      </c>
      <c r="F43" s="19">
        <f t="shared" si="1"/>
        <v>5.8823529411764705E-3</v>
      </c>
      <c r="G43" s="35"/>
      <c r="H43" s="27">
        <v>3</v>
      </c>
      <c r="I43" s="22">
        <v>1</v>
      </c>
      <c r="J43" s="23">
        <f>(1-I43)*J45+J45</f>
        <v>0</v>
      </c>
      <c r="K43" s="24">
        <v>6</v>
      </c>
      <c r="L43" s="25">
        <f t="shared" si="5"/>
        <v>5.8823529411764705E-3</v>
      </c>
      <c r="M43" s="25">
        <f t="shared" si="3"/>
        <v>0</v>
      </c>
      <c r="N43" s="57">
        <f t="shared" si="4"/>
        <v>0</v>
      </c>
      <c r="O43" s="11"/>
      <c r="P43" s="100">
        <v>0.85</v>
      </c>
    </row>
    <row r="44" spans="2:16">
      <c r="B44" s="58" t="s">
        <v>11</v>
      </c>
      <c r="C44" s="33"/>
      <c r="D44" s="16">
        <f>D43</f>
        <v>1.7090754901960784E-2</v>
      </c>
      <c r="E44" s="16">
        <f>SUM(E15:E43)</f>
        <v>4.2000000000000006E-3</v>
      </c>
      <c r="F44" s="85">
        <f>SUM(F15:F43)</f>
        <v>1.2890754901960785E-2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1.7090754901960784E-2</v>
      </c>
      <c r="E45" s="16"/>
      <c r="F45" s="90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0.03</v>
      </c>
      <c r="D46" s="16">
        <f>D45+F46</f>
        <v>1.7367006960784314E-2</v>
      </c>
      <c r="E46" s="16">
        <v>0</v>
      </c>
      <c r="F46" s="42">
        <f>D42*C46</f>
        <v>2.7625205882352943E-4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D45+F47</f>
        <v>1.7603477549019607E-2</v>
      </c>
      <c r="E47" s="16">
        <v>0</v>
      </c>
      <c r="F47" s="42">
        <f>D43*C47</f>
        <v>5.1272264705882347E-4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0.08</v>
      </c>
      <c r="D48" s="16">
        <f>D47+F48</f>
        <v>1.8970737941176468E-2</v>
      </c>
      <c r="E48" s="16">
        <v>0</v>
      </c>
      <c r="F48" s="42">
        <f>D44*C48</f>
        <v>1.3672603921568627E-3</v>
      </c>
      <c r="G48" s="40"/>
      <c r="H48" s="40"/>
      <c r="I48" s="44">
        <f>PRODUCT(I16:I43)</f>
        <v>0.97</v>
      </c>
      <c r="J48" s="43"/>
      <c r="K48" s="40"/>
      <c r="L48" s="15"/>
      <c r="M48" s="15"/>
      <c r="N48" s="56"/>
      <c r="O48" s="11"/>
      <c r="P48" s="11"/>
    </row>
    <row r="49" spans="2:16" ht="15" thickBot="1">
      <c r="B49" s="60" t="s">
        <v>15</v>
      </c>
      <c r="C49" s="61"/>
      <c r="D49" s="62">
        <f>D48+F49</f>
        <v>1.8970737941176468E-2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5" thickBot="1">
      <c r="B50" s="67" t="s">
        <v>16</v>
      </c>
      <c r="C50" s="68"/>
      <c r="D50" s="89">
        <f>D49</f>
        <v>1.8970737941176468E-2</v>
      </c>
      <c r="E50" s="45"/>
      <c r="F50" s="45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96"/>
    </row>
    <row r="53" spans="2:16">
      <c r="D53" s="108"/>
    </row>
    <row r="54" spans="2:16">
      <c r="D54" s="95"/>
    </row>
    <row r="55" spans="2:16">
      <c r="D55" s="107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Cartridge Housing</vt:lpstr>
      <vt:lpstr>Cartridge Frame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2015-12-10T20:10:57Z</dcterms:modified>
</cp:coreProperties>
</file>